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5A92D7C7-6E17-44A5-84A8-A009AE334DA4}" xr6:coauthVersionLast="47" xr6:coauthVersionMax="47" xr10:uidLastSave="{00000000-0000-0000-0000-000000000000}"/>
  <bookViews>
    <workbookView xWindow="-120" yWindow="-120" windowWidth="20730" windowHeight="11160" tabRatio="769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D44" i="6"/>
  <c r="D45" i="6"/>
  <c r="D46" i="6"/>
  <c r="D47" i="6"/>
  <c r="D48" i="6"/>
  <c r="D43" i="6"/>
  <c r="D43" i="5"/>
  <c r="D44" i="5"/>
  <c r="D45" i="5"/>
  <c r="D46" i="5"/>
  <c r="D47" i="5"/>
  <c r="D42" i="5"/>
  <c r="H7" i="10"/>
  <c r="I2" i="4"/>
  <c r="J2" i="4"/>
  <c r="P29" i="6" l="1"/>
  <c r="O29" i="6"/>
  <c r="J3" i="16"/>
  <c r="J4" i="16"/>
  <c r="J5" i="16"/>
  <c r="J6" i="16"/>
  <c r="J7" i="16"/>
  <c r="J8" i="16"/>
  <c r="J9" i="16"/>
  <c r="D44" i="13"/>
  <c r="D45" i="13" s="1"/>
  <c r="D40" i="14"/>
  <c r="D41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1" i="6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<sst xmlns="http://schemas.openxmlformats.org/spreadsheetml/2006/main" count="1396" uniqueCount="675">
  <si>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</si>
  <si>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</si>
  <si>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</si>
  <si>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</si>
  <si>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</si>
  <si>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</si>
  <si>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</si>
  <si>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</si>
  <si>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</si>
  <si>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</si>
  <si>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</si>
  <si>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</si>
  <si>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</si>
  <si>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</si>
  <si>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</si>
  <si>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</si>
  <si>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</si>
  <si>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</si>
  <si>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</si>
  <si>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</si>
  <si>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</si>
  <si>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</si>
  <si>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</si>
  <si>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</si>
  <si>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</si>
  <si>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</si>
  <si>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</si>
  <si>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</si>
  <si>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</si>
  <si>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</si>
  <si>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</si>
  <si>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</si>
  <si>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</si>
  <si>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</si>
  <si>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</si>
  <si>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</si>
  <si>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</si>
  <si>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</si>
  <si>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</si>
  <si>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</si>
  <si>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</si>
  <si>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</si>
  <si>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</si>
  <si>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</si>
  <si>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</si>
  <si>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</si>
  <si>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</si>
  <si>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</si>
  <si>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</si>
  <si>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</si>
  <si>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</si>
  <si>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</si>
  <si>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</si>
  <si>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</si>
  <si>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</si>
  <si>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</si>
  <si>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</si>
  <si>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</si>
  <si>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</si>
  <si>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</si>
  <si>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</si>
  <si>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</si>
  <si>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</si>
  <si>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</si>
  <si>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</si>
  <si>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</si>
  <si>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</si>
  <si>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</si>
  <si>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</si>
  <si>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</si>
  <si>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</si>
  <si>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</si>
  <si>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</si>
  <si>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</si>
  <si>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</si>
  <si>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</si>
  <si>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</si>
  <si>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</si>
  <si>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</si>
  <si>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</si>
  <si>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</si>
  <si>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</si>
  <si>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</si>
  <si>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</si>
  <si>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</si>
  <si>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</si>
  <si>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</si>
  <si>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</si>
  <si>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</si>
  <si>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</si>
  <si>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</si>
  <si>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</si>
  <si>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</si>
  <si>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</si>
  <si>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</si>
  <si>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</si>
  <si>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</si>
  <si>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</si>
  <si>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</si>
  <si>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</si>
  <si>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</si>
  <si>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</si>
  <si>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</si>
  <si>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</si>
  <si>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</si>
  <si>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</si>
  <si>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</si>
  <si>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</si>
  <si>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</si>
  <si>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</si>
  <si>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</si>
  <si>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</si>
  <si>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</si>
  <si>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</si>
  <si>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</si>
  <si>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</si>
  <si>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</si>
  <si>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</si>
  <si>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</si>
  <si>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</si>
  <si>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</si>
  <si>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</si>
  <si>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</si>
  <si>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</si>
  <si>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</si>
  <si>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</si>
  <si>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</si>
  <si>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</si>
  <si>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</si>
  <si>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</si>
  <si>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</si>
  <si>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</si>
  <si>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</si>
  <si>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</si>
  <si>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</si>
  <si>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</si>
  <si>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</si>
  <si>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</si>
  <si>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</si>
  <si>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</si>
  <si>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</si>
  <si>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</si>
  <si>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</si>
  <si>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</si>
  <si>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</si>
  <si>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</si>
  <si>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</si>
  <si>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</si>
  <si>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</si>
  <si>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</si>
  <si>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</si>
  <si>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</si>
  <si>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</si>
  <si>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</si>
  <si>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</si>
  <si>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</si>
  <si>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</si>
  <si>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</si>
  <si>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</si>
  <si>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</si>
  <si>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</si>
  <si>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</si>
  <si>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</si>
  <si>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</si>
  <si>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</si>
  <si>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</si>
  <si>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</si>
  <si>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</si>
  <si>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</si>
  <si>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</si>
  <si>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</si>
  <si>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</si>
  <si>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</si>
  <si>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</si>
  <si>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</si>
  <si>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</si>
  <si>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</si>
  <si>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</si>
  <si>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</si>
  <si>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</si>
  <si>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</si>
  <si>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</si>
  <si>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</si>
  <si>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</si>
  <si>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</si>
  <si>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</si>
  <si>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</si>
  <si>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</si>
  <si>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</si>
  <si>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</si>
  <si>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</si>
  <si>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</si>
  <si>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</si>
  <si>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</si>
  <si>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</si>
  <si>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</si>
  <si>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</si>
  <si>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</si>
  <si>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</si>
  <si>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</si>
  <si>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</si>
  <si>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</si>
  <si>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</si>
  <si>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</si>
  <si>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</si>
  <si>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</si>
  <si>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</si>
  <si>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</si>
  <si>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</si>
  <si>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</si>
  <si>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</si>
  <si>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</si>
  <si>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</si>
  <si>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</si>
  <si>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</si>
  <si>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</si>
  <si>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</si>
  <si>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</si>
  <si>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</si>
  <si>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</si>
  <si>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</si>
  <si>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</si>
  <si>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</si>
  <si>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</si>
  <si>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</si>
  <si>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</si>
  <si>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</si>
  <si>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</si>
  <si>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</si>
  <si>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</si>
  <si>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</si>
  <si>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</si>
  <si>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</si>
  <si>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</si>
  <si>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</si>
  <si>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</si>
  <si>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</si>
  <si>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</si>
  <si>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</si>
  <si>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</si>
  <si>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</si>
  <si>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</si>
  <si>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</si>
  <si>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</si>
  <si>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</si>
  <si>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</si>
  <si>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</si>
  <si>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</si>
  <si>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</si>
  <si>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</si>
  <si>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</si>
  <si>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</si>
  <si>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</si>
  <si>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</si>
  <si>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</si>
  <si>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</si>
  <si>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</si>
  <si>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</si>
  <si>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</si>
  <si>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</si>
  <si>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</si>
  <si>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</si>
  <si>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</si>
  <si>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</si>
  <si>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</si>
  <si>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</si>
  <si>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</si>
  <si>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</si>
  <si>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</si>
  <si>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</si>
  <si>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</si>
  <si>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</si>
  <si>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</si>
  <si>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</si>
  <si>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</si>
  <si>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</si>
  <si>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</si>
  <si>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</si>
  <si>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</si>
  <si>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</si>
  <si>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</si>
  <si>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</si>
  <si>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</si>
  <si>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</si>
  <si>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</si>
  <si>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</si>
  <si>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</si>
  <si>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</si>
  <si>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</si>
  <si>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</si>
  <si>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</si>
  <si>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</si>
  <si>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</si>
  <si>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</si>
  <si>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</si>
  <si>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</si>
  <si>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</si>
  <si>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</si>
  <si>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</si>
  <si>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</si>
  <si>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</si>
  <si>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</si>
  <si>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</si>
  <si>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</si>
  <si>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</si>
  <si>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</si>
  <si>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</si>
  <si>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</si>
  <si>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</si>
  <si>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</si>
  <si>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</si>
  <si>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</si>
  <si>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</si>
  <si>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</si>
  <si>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</si>
  <si>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</si>
  <si>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</si>
  <si>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</si>
  <si>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</si>
  <si>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</si>
  <si>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</si>
  <si>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</si>
  <si>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</si>
  <si>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</si>
  <si>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</si>
  <si>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</si>
  <si>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</si>
  <si>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</si>
  <si>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</si>
  <si>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</si>
  <si>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</si>
  <si>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</si>
  <si>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</si>
  <si>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</si>
  <si>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</si>
  <si>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</si>
  <si>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</si>
  <si>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</si>
  <si>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</si>
  <si>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</si>
  <si>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</si>
  <si>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</si>
  <si>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</si>
  <si>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</si>
  <si>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</si>
  <si>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</si>
  <si>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</si>
  <si>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</si>
  <si>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</si>
  <si>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</si>
  <si>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</si>
  <si>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</si>
  <si>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</si>
  <si>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</si>
  <si>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</si>
  <si>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</si>
  <si>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</si>
  <si>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</si>
  <si>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</si>
  <si>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</si>
  <si>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</si>
  <si>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</si>
  <si>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</si>
  <si>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</si>
  <si>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</si>
  <si>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</si>
  <si>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</si>
  <si>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</si>
  <si>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</si>
  <si>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</si>
  <si>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</si>
  <si>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</si>
  <si>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</si>
  <si>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</si>
  <si>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</si>
  <si>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</si>
  <si>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</si>
  <si>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</si>
  <si>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</si>
  <si>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</si>
  <si>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</si>
  <si>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</si>
  <si>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</si>
  <si>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</si>
  <si>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</si>
  <si>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</si>
  <si>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</si>
  <si>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</si>
  <si>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</si>
  <si>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</si>
  <si>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</si>
  <si>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</si>
  <si>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</si>
  <si>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</si>
  <si>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</si>
  <si>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</si>
  <si>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</si>
  <si>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</si>
  <si>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</si>
  <si>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</si>
  <si>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</si>
  <si>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</si>
  <si>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</si>
  <si>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</si>
  <si>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</si>
  <si>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</si>
  <si>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</si>
  <si>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</si>
  <si>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</si>
  <si>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</si>
  <si>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</si>
  <si>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</si>
  <si>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</si>
  <si>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</si>
  <si>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</si>
  <si>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</si>
  <si>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</si>
  <si>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</si>
  <si>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</si>
  <si>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</si>
  <si>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</si>
  <si>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</si>
  <si>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</si>
  <si>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</si>
  <si>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</si>
  <si>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</si>
  <si>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</si>
  <si>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</si>
  <si>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</si>
  <si>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</si>
  <si>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</si>
  <si>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</si>
  <si>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</si>
  <si>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</si>
  <si>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</si>
  <si>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</si>
  <si>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</si>
  <si>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</si>
  <si>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</si>
  <si>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</si>
  <si>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</si>
  <si>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</si>
  <si>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</si>
  <si>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</si>
  <si>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</si>
  <si>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</si>
  <si>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</si>
  <si>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</si>
  <si>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</si>
  <si>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</si>
  <si>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</si>
  <si>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</si>
  <si>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</si>
  <si>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</si>
  <si>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</si>
  <si>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</si>
  <si>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</si>
  <si>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</si>
  <si>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</si>
  <si>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</si>
  <si>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</si>
  <si>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</si>
  <si>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</si>
  <si>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</si>
  <si>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</si>
  <si>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</si>
  <si>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</si>
  <si>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</si>
  <si>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</si>
  <si>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</si>
  <si>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</si>
  <si>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</si>
  <si>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</si>
  <si>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</si>
  <si>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</si>
  <si>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</si>
  <si>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</si>
  <si>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</si>
  <si>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</si>
  <si>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</si>
  <si>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</si>
  <si>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</si>
  <si>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</si>
  <si>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</si>
  <si>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</si>
  <si>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</si>
  <si>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</si>
  <si>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Central de informaciones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</si>
  <si>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</si>
  <si>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</si>
  <si>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</si>
  <si>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</si>
  <si>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</si>
  <si>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</si>
  <si>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</si>
  <si>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</si>
  <si>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</si>
  <si>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</si>
  <si>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</si>
  <si>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</si>
  <si>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Noticiero Científico y Cultural Iberoamericano</t>
  </si>
  <si>
    <t>21/11-27/11</t>
  </si>
  <si>
    <t>La vacuna del humor</t>
  </si>
  <si>
    <t>28/11-04/12</t>
  </si>
  <si>
    <t>Ampliación de noticias</t>
  </si>
  <si>
    <t>Noticias al día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</si>
  <si>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</si>
  <si>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</si>
  <si>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</si>
  <si>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</si>
  <si>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</si>
  <si>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</si>
  <si>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</si>
  <si>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</si>
  <si>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</si>
  <si>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</si>
  <si>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</si>
  <si>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</si>
  <si>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Grizzy y los Lemmings</t>
  </si>
  <si>
    <t>26/12-01/01</t>
  </si>
  <si>
    <t>Código fútbol</t>
  </si>
  <si>
    <t>Camotillo, el tinterillo</t>
  </si>
  <si>
    <t>Las cosas como son</t>
  </si>
  <si>
    <t>Las claves del día</t>
  </si>
  <si>
    <t>WWE Raw</t>
  </si>
  <si>
    <t>02/01-08/01</t>
  </si>
  <si>
    <t>Warner Channel</t>
  </si>
  <si>
    <t>Cinecanal</t>
  </si>
  <si>
    <t>02/01-08/02</t>
  </si>
  <si>
    <t>Amor y fuego</t>
  </si>
  <si>
    <t>Andrea</t>
  </si>
  <si>
    <t>WWE Smackdown</t>
  </si>
  <si>
    <t>Drama total: La guardería</t>
  </si>
  <si>
    <t>Buenas noticias</t>
  </si>
  <si>
    <t>09/01-15/01</t>
  </si>
  <si>
    <t>TNT</t>
  </si>
  <si>
    <t>Cuarto poder</t>
  </si>
  <si>
    <t>PROGRAMAS DESTACADOS DEL 09 AL 15 DE ENERO</t>
  </si>
  <si>
    <t>09/01-15/02</t>
  </si>
  <si>
    <t>16/01 –22/01</t>
  </si>
  <si>
    <t xml:space="preserve">América Noticias: Primera Edición </t>
  </si>
  <si>
    <t>Al ángulo</t>
  </si>
  <si>
    <t>Movistar deportes</t>
  </si>
  <si>
    <t>La voz Perú</t>
  </si>
  <si>
    <t>EEG 2023</t>
  </si>
  <si>
    <t xml:space="preserve">La voz Perú SÁBADOS </t>
  </si>
  <si>
    <t>Star Channel</t>
  </si>
  <si>
    <t>Space</t>
  </si>
  <si>
    <t>Vóleibol Femenino : Liga Nacional: Alianza Lima vs. Túpac Amaru</t>
  </si>
  <si>
    <t>Operación peligrosa</t>
  </si>
  <si>
    <t>Zootopia</t>
  </si>
  <si>
    <t>Plan de escape 2: Fuga de Hades</t>
  </si>
  <si>
    <t>La rotativa del aire</t>
  </si>
  <si>
    <t>Jardín secreto</t>
  </si>
  <si>
    <t>Mi corazón es tuyo</t>
  </si>
  <si>
    <t>PJ Masks: Héroes en pijamas</t>
  </si>
  <si>
    <t>16/01-22/01</t>
  </si>
  <si>
    <t>23/01 –29/01</t>
  </si>
  <si>
    <t>12,721</t>
  </si>
  <si>
    <t>10,783</t>
  </si>
  <si>
    <t>6,793</t>
  </si>
  <si>
    <t>15,264</t>
  </si>
  <si>
    <t>4,848</t>
  </si>
  <si>
    <t>40,015</t>
  </si>
  <si>
    <t>26,516</t>
  </si>
  <si>
    <t>9,065</t>
  </si>
  <si>
    <t>8,973</t>
  </si>
  <si>
    <t>7,985</t>
  </si>
  <si>
    <t>4,395</t>
  </si>
  <si>
    <t>13,723</t>
  </si>
  <si>
    <t>7,405</t>
  </si>
  <si>
    <t>17,725</t>
  </si>
  <si>
    <t>13,867</t>
  </si>
  <si>
    <t>Serie A #19-SOIM 14928</t>
  </si>
  <si>
    <t>Inter vs Empoli</t>
  </si>
  <si>
    <t>2023-01-23 14:45:00</t>
  </si>
  <si>
    <t>Serie A #19-SOIM 14930</t>
  </si>
  <si>
    <t>Lazio vs Milan</t>
  </si>
  <si>
    <t>2023-01-24 14:45:00</t>
  </si>
  <si>
    <t>Bundes #17-SOGB 105978</t>
  </si>
  <si>
    <t>Mainz 05 vs Borussia Dortmund</t>
  </si>
  <si>
    <t>2023-01-25 12:30:00</t>
  </si>
  <si>
    <t>Carabao Cup SF SOEC 1200</t>
  </si>
  <si>
    <t>Nottingham Forest vs Manchester United</t>
  </si>
  <si>
    <t>2023-01-25 15:00:00</t>
  </si>
  <si>
    <t>Eredivisie #18-SOID 9884</t>
  </si>
  <si>
    <t>Ajax vs FC Volendam</t>
  </si>
  <si>
    <t>2023-01-26 15:00:00</t>
  </si>
  <si>
    <t>FA Cup #4Rnd-SOFA 2607</t>
  </si>
  <si>
    <t>Manchester City FC vs Arsenal</t>
  </si>
  <si>
    <t>2023-01-27 15:00:00</t>
  </si>
  <si>
    <t>LaLiga #19-SOIG 14993</t>
  </si>
  <si>
    <t>Girona vs Barcelona</t>
  </si>
  <si>
    <t>2023-01-28 10:15:00</t>
  </si>
  <si>
    <t>Serie A #20-SOIM 14937</t>
  </si>
  <si>
    <t>Cremonese vs Inter</t>
  </si>
  <si>
    <t>2023-01-28 12:00:00</t>
  </si>
  <si>
    <t>Ligue 1 #19-SOFL 4325</t>
  </si>
  <si>
    <t>Olympique Marseille vs Monaco</t>
  </si>
  <si>
    <t>2023-01-28 15:00:00</t>
  </si>
  <si>
    <t>LPF AFA #1-SOAR 4074</t>
  </si>
  <si>
    <t>Central Córdoba (SdE) vs River Plate</t>
  </si>
  <si>
    <t>2023-01-28 19:30:00</t>
  </si>
  <si>
    <t>Serie A #20-SOIM 14942</t>
  </si>
  <si>
    <t>Milan vs Sassuolo</t>
  </si>
  <si>
    <t>2023-01-29 06:30:00</t>
  </si>
  <si>
    <t>LaLiga #19-SOIG 14994</t>
  </si>
  <si>
    <t>Osasuna vs Atlético Madrid</t>
  </si>
  <si>
    <t>2023-01-29 10:15:00</t>
  </si>
  <si>
    <t>Bundes #18-SOGB 105985</t>
  </si>
  <si>
    <t>Bayer Leverkusen vs Borussia Dortmund</t>
  </si>
  <si>
    <t>2023-01-29 11:30:00</t>
  </si>
  <si>
    <t>Serie A #20-SOIM 14943</t>
  </si>
  <si>
    <t>Napoli vs Roma</t>
  </si>
  <si>
    <t>2023-01-29 14:45:00</t>
  </si>
  <si>
    <t>LPF AFA #1-SOAR 4079</t>
  </si>
  <si>
    <t>Boca Juniors vs Atlético Tucumán</t>
  </si>
  <si>
    <t>2023-01-29 19:30:00</t>
  </si>
  <si>
    <t>Serie A #19</t>
  </si>
  <si>
    <t>FA Cup #4</t>
  </si>
  <si>
    <t>LaLiga #19</t>
  </si>
  <si>
    <t>Ligue 1 #19</t>
  </si>
  <si>
    <t xml:space="preserve">Olympique Marseille vs Monaco </t>
  </si>
  <si>
    <t>Osasuna vs Atlético de madrid</t>
  </si>
  <si>
    <t>LPF AFA #1</t>
  </si>
  <si>
    <t>Boca Jrs vs A. Tucumán</t>
  </si>
  <si>
    <t>Maricucha</t>
  </si>
  <si>
    <t>Bloque de novelas turcas</t>
  </si>
  <si>
    <t>La rosa de Guadalupe Perú</t>
  </si>
  <si>
    <t>Especial Jumanji: Jumaji/ Jumanji: En la Selva</t>
  </si>
  <si>
    <t>Especial Superhéroes: Batman/ El hombre de acero</t>
  </si>
  <si>
    <t>No me digas solterona</t>
  </si>
  <si>
    <t>El vidente</t>
  </si>
  <si>
    <t xml:space="preserve">Peligro en la montaña </t>
  </si>
  <si>
    <t>El contador</t>
  </si>
  <si>
    <t>Especial Animado: Guerra de comida/ Bucea Olly bucea y el tesoro pirata/ Jorge el curioso, mono real</t>
  </si>
  <si>
    <t>La liga de la justicia</t>
  </si>
  <si>
    <t>El guardian de la reliquia</t>
  </si>
  <si>
    <t>Megalodón</t>
  </si>
  <si>
    <t>Cinemax</t>
  </si>
  <si>
    <t>Magaly TV, la firme</t>
  </si>
  <si>
    <t>Beto a saber</t>
  </si>
  <si>
    <t>Terremoto: La falla de San Andrés</t>
  </si>
  <si>
    <t>Voleibol Femenino Peruano Liga Nacional : CS Italiano vs. Jaamsa</t>
  </si>
  <si>
    <t>Voleibol Femenino Peruano Liga Nacional : Géminis vs. Universidad San Martín</t>
  </si>
  <si>
    <t>El ataque</t>
  </si>
  <si>
    <t>El rey león</t>
  </si>
  <si>
    <t>El justiciero</t>
  </si>
  <si>
    <t>La balada del pistolero</t>
  </si>
  <si>
    <t>Una pareja explosiva</t>
  </si>
  <si>
    <t>Venganza despiadada</t>
  </si>
  <si>
    <t>Después de todo</t>
  </si>
  <si>
    <t>Voleibol Femenino Peruano Liga Nacional : Latino Amisa vs. Deportivo Soan</t>
  </si>
  <si>
    <t>Jumanji: El siguiente nivel</t>
  </si>
  <si>
    <t>Una pareja explosiva 3</t>
  </si>
  <si>
    <t>Desconocido</t>
  </si>
  <si>
    <t>Voleibol Femenino Peruano Liga Nacional : Alianza Lima vs. Deportivo Soan</t>
  </si>
  <si>
    <t>Voleibol Femenino Peruano Liga Nacional : Regatas Lima vs. Túpac Amaru</t>
  </si>
  <si>
    <t>El destino final 4</t>
  </si>
  <si>
    <t>Batman: El caballero de la noche</t>
  </si>
  <si>
    <t>Voleibol Femenino Peruano Liga Nacional : Rebaza Acosta vs. Deportivo Alianza</t>
  </si>
  <si>
    <t>El príncipe del rap : Blood Is Thicker Than Mud</t>
  </si>
  <si>
    <t>Tenis Australian Open 2023 : Cuartos de final</t>
  </si>
  <si>
    <t>Voleibol Femenino Peruano Liga Nacional : Sumak Selva vs. Universidad San Martín</t>
  </si>
  <si>
    <t>Descendientes 2</t>
  </si>
  <si>
    <t>Sabrina, la bruja adolescente : Cat Showdown</t>
  </si>
  <si>
    <t>Sabrina, la bruja adolescente : Mrs. Kraft</t>
  </si>
  <si>
    <t>Sabrina, la bruja adolescente : Christmas Amnesia</t>
  </si>
  <si>
    <t>El príncipe del rap : Hex and the Single Guy</t>
  </si>
  <si>
    <t>Sabrina, la bruja adolescente : Mars Attracts!</t>
  </si>
  <si>
    <t>Sabrina, la bruja adolescente : Whose So-Called Life Is It Anyway?</t>
  </si>
  <si>
    <t>Los vecinos Green</t>
  </si>
  <si>
    <t>Yo caviar con Aldo Mariátegui</t>
  </si>
  <si>
    <t>La granja de Zenón</t>
  </si>
  <si>
    <t>23/01-29/01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</si>
</sst>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dd/mm/yy;@"/>
  </numFmts>
  <fonts count="6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89">
    <xf numFmtId="0" fontId="0" fillId="0" borderId="0"/>
    <xf numFmtId="164" fontId="29" fillId="0" borderId="0" applyBorder="0" applyProtection="0"/>
    <xf numFmtId="165" fontId="29" fillId="0" borderId="0" applyBorder="0" applyProtection="0"/>
    <xf numFmtId="0" fontId="29" fillId="0" borderId="0"/>
    <xf numFmtId="0" fontId="18" fillId="0" borderId="0"/>
    <xf numFmtId="0" fontId="17" fillId="0" borderId="0"/>
    <xf numFmtId="0" fontId="30" fillId="0" borderId="0" applyNumberFormat="0" applyFill="0" applyBorder="0" applyAlignment="0" applyProtection="0"/>
    <xf numFmtId="0" fontId="31" fillId="0" borderId="36" applyNumberFormat="0" applyFill="0" applyAlignment="0" applyProtection="0"/>
    <xf numFmtId="0" fontId="32" fillId="0" borderId="37" applyNumberFormat="0" applyFill="0" applyAlignment="0" applyProtection="0"/>
    <xf numFmtId="0" fontId="33" fillId="0" borderId="38" applyNumberFormat="0" applyFill="0" applyAlignment="0" applyProtection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39" applyNumberFormat="0" applyAlignment="0" applyProtection="0"/>
    <xf numFmtId="0" fontId="38" fillId="18" borderId="40" applyNumberFormat="0" applyAlignment="0" applyProtection="0"/>
    <xf numFmtId="0" fontId="39" fillId="18" borderId="39" applyNumberFormat="0" applyAlignment="0" applyProtection="0"/>
    <xf numFmtId="0" fontId="40" fillId="0" borderId="41" applyNumberFormat="0" applyFill="0" applyAlignment="0" applyProtection="0"/>
    <xf numFmtId="0" fontId="41" fillId="19" borderId="42" applyNumberFormat="0" applyAlignment="0" applyProtection="0"/>
    <xf numFmtId="0" fontId="42" fillId="0" borderId="0" applyNumberFormat="0" applyFill="0" applyBorder="0" applyAlignment="0" applyProtection="0"/>
    <xf numFmtId="0" fontId="43" fillId="0" borderId="44" applyNumberFormat="0" applyFill="0" applyAlignment="0" applyProtection="0"/>
    <xf numFmtId="0" fontId="44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44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44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44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44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44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0" borderId="0"/>
    <xf numFmtId="0" fontId="16" fillId="20" borderId="43" applyNumberFormat="0" applyFont="0" applyAlignment="0" applyProtection="0"/>
    <xf numFmtId="0" fontId="45" fillId="0" borderId="0" applyNumberFormat="0" applyFill="0" applyBorder="0" applyAlignment="0" applyProtection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0" borderId="0"/>
    <xf numFmtId="0" fontId="6" fillId="20" borderId="4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46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1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0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2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9" fillId="5" borderId="18" xfId="1" applyFont="1" applyFill="1" applyBorder="1" applyAlignment="1" applyProtection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164" fontId="19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9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1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9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3" fillId="2" borderId="0" xfId="0" applyFont="1" applyFill="1"/>
    <xf numFmtId="0" fontId="2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9" fillId="2" borderId="0" xfId="0" applyFont="1" applyFill="1" applyBorder="1"/>
    <xf numFmtId="164" fontId="19" fillId="2" borderId="0" xfId="1" applyFont="1" applyFill="1" applyBorder="1" applyAlignment="1" applyProtection="1"/>
    <xf numFmtId="3" fontId="24" fillId="0" borderId="0" xfId="0" applyNumberFormat="1" applyFont="1"/>
    <xf numFmtId="0" fontId="25" fillId="2" borderId="0" xfId="0" applyFont="1" applyFill="1" applyAlignment="1">
      <alignment horizontal="center" vertical="center"/>
    </xf>
    <xf numFmtId="165" fontId="24" fillId="0" borderId="0" xfId="2" applyFont="1" applyBorder="1" applyAlignment="1" applyProtection="1">
      <alignment horizontal="center" vertical="center"/>
    </xf>
    <xf numFmtId="0" fontId="21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1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4" fillId="2" borderId="0" xfId="0" applyNumberFormat="1" applyFont="1" applyFill="1"/>
    <xf numFmtId="0" fontId="19" fillId="2" borderId="0" xfId="0" applyFont="1" applyFill="1"/>
    <xf numFmtId="167" fontId="19" fillId="7" borderId="13" xfId="0" applyNumberFormat="1" applyFont="1" applyFill="1" applyBorder="1" applyAlignment="1">
      <alignment horizontal="center" vertical="center"/>
    </xf>
    <xf numFmtId="168" fontId="19" fillId="2" borderId="11" xfId="0" applyNumberFormat="1" applyFont="1" applyFill="1" applyBorder="1" applyAlignment="1">
      <alignment horizontal="center" vertical="center"/>
    </xf>
    <xf numFmtId="168" fontId="19" fillId="7" borderId="11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vertical="center"/>
    </xf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26" fillId="2" borderId="3" xfId="0" applyFont="1" applyFill="1" applyBorder="1"/>
    <xf numFmtId="0" fontId="26" fillId="2" borderId="0" xfId="0" applyFont="1" applyFill="1"/>
    <xf numFmtId="0" fontId="26" fillId="0" borderId="4" xfId="0" applyFont="1" applyBorder="1"/>
    <xf numFmtId="0" fontId="26" fillId="0" borderId="3" xfId="0" applyFont="1" applyBorder="1"/>
    <xf numFmtId="0" fontId="26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0" fillId="8" borderId="11" xfId="0" applyFont="1" applyFill="1" applyBorder="1" applyAlignment="1">
      <alignment vertical="center"/>
    </xf>
    <xf numFmtId="0" fontId="0" fillId="2" borderId="4" xfId="0" applyFill="1" applyBorder="1"/>
    <xf numFmtId="0" fontId="20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6" fillId="0" borderId="14" xfId="0" applyFont="1" applyBorder="1"/>
    <xf numFmtId="0" fontId="21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6" fillId="0" borderId="19" xfId="0" applyNumberFormat="1" applyFont="1" applyBorder="1"/>
    <xf numFmtId="0" fontId="26" fillId="0" borderId="20" xfId="0" applyFont="1" applyBorder="1"/>
    <xf numFmtId="3" fontId="26" fillId="0" borderId="14" xfId="0" applyNumberFormat="1" applyFont="1" applyBorder="1"/>
    <xf numFmtId="3" fontId="26" fillId="2" borderId="19" xfId="0" applyNumberFormat="1" applyFont="1" applyFill="1" applyBorder="1"/>
    <xf numFmtId="3" fontId="26" fillId="2" borderId="14" xfId="0" applyNumberFormat="1" applyFont="1" applyFill="1" applyBorder="1"/>
    <xf numFmtId="0" fontId="26" fillId="2" borderId="14" xfId="0" applyFont="1" applyFill="1" applyBorder="1"/>
    <xf numFmtId="3" fontId="26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1" fillId="2" borderId="18" xfId="0" applyFont="1" applyFill="1" applyBorder="1"/>
    <xf numFmtId="0" fontId="26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6" fillId="2" borderId="19" xfId="0" applyFont="1" applyFill="1" applyBorder="1"/>
    <xf numFmtId="3" fontId="26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6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6" fillId="8" borderId="18" xfId="0" applyFont="1" applyFill="1" applyBorder="1"/>
    <xf numFmtId="0" fontId="26" fillId="10" borderId="18" xfId="0" applyFont="1" applyFill="1" applyBorder="1"/>
    <xf numFmtId="0" fontId="26" fillId="0" borderId="18" xfId="0" applyFont="1" applyBorder="1"/>
    <xf numFmtId="0" fontId="26" fillId="11" borderId="18" xfId="0" applyFont="1" applyFill="1" applyBorder="1"/>
    <xf numFmtId="0" fontId="26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7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2" fillId="2" borderId="13" xfId="0" applyFont="1" applyFill="1" applyBorder="1"/>
    <xf numFmtId="0" fontId="28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7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7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2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1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9" fillId="2" borderId="0" xfId="0" applyNumberFormat="1" applyFont="1" applyFill="1" applyBorder="1" applyAlignment="1">
      <alignment horizontal="center" vertical="center"/>
    </xf>
    <xf numFmtId="167" fontId="19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8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6" fillId="2" borderId="0" xfId="0" applyFont="1" applyFill="1" applyBorder="1"/>
    <xf numFmtId="0" fontId="26" fillId="2" borderId="16" xfId="0" applyFont="1" applyFill="1" applyBorder="1"/>
    <xf numFmtId="0" fontId="46" fillId="0" borderId="46" xfId="0" applyFont="1" applyBorder="1" applyAlignment="1">
      <alignment horizontal="center" vertical="center" wrapText="1"/>
    </xf>
    <xf numFmtId="0" fontId="20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7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9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6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0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9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9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9" fillId="46" borderId="51" xfId="2" applyNumberFormat="1" applyFill="1" applyBorder="1" applyAlignment="1">
      <alignment horizontal="center" vertical="center"/>
    </xf>
    <xf numFmtId="0" fontId="47" fillId="50" borderId="51" xfId="0" applyFont="1" applyFill="1" applyBorder="1" applyAlignment="1">
      <alignment horizontal="center" vertical="center"/>
    </xf>
    <xf numFmtId="4" fontId="47" fillId="50" borderId="51" xfId="0" applyNumberFormat="1" applyFont="1" applyFill="1" applyBorder="1" applyAlignment="1">
      <alignment horizontal="center" vertical="center"/>
    </xf>
    <xf numFmtId="169" fontId="47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9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9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 wrapText="1"/>
    </xf>
    <xf numFmtId="0" fontId="51" fillId="48" borderId="51" xfId="0" applyFont="1" applyFill="1" applyBorder="1" applyAlignment="1">
      <alignment horizontal="center" vertical="center" wrapText="1"/>
    </xf>
    <xf numFmtId="4" fontId="47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7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7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3" fillId="0" borderId="57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2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7" fillId="0" borderId="58" xfId="0" applyNumberFormat="1" applyFont="1" applyBorder="1" applyAlignment="1">
      <alignment horizontal="center" vertical="center"/>
    </xf>
    <xf numFmtId="3" fontId="10" fillId="51" borderId="58" xfId="51" applyNumberFormat="1" applyFont="1" applyFill="1" applyBorder="1" applyAlignment="1">
      <alignment horizontal="center"/>
    </xf>
    <xf numFmtId="0" fontId="55" fillId="0" borderId="0" xfId="0" applyFont="1"/>
    <xf numFmtId="0" fontId="55" fillId="52" borderId="58" xfId="0" applyFont="1" applyFill="1" applyBorder="1" applyAlignment="1">
      <alignment horizontal="center"/>
    </xf>
    <xf numFmtId="0" fontId="55" fillId="51" borderId="58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2" fontId="55" fillId="53" borderId="58" xfId="0" applyNumberFormat="1" applyFont="1" applyFill="1" applyBorder="1" applyAlignment="1">
      <alignment horizontal="center"/>
    </xf>
    <xf numFmtId="2" fontId="55" fillId="0" borderId="0" xfId="0" applyNumberFormat="1" applyFont="1" applyAlignment="1">
      <alignment horizontal="center"/>
    </xf>
    <xf numFmtId="0" fontId="55" fillId="52" borderId="58" xfId="0" applyFont="1" applyFill="1" applyBorder="1" applyAlignment="1">
      <alignment horizontal="left" indent="1"/>
    </xf>
    <xf numFmtId="0" fontId="55" fillId="51" borderId="58" xfId="0" applyFont="1" applyFill="1" applyBorder="1" applyAlignment="1">
      <alignment horizontal="left" indent="1"/>
    </xf>
    <xf numFmtId="0" fontId="55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4" fillId="3" borderId="52" xfId="0" applyFont="1" applyFill="1" applyBorder="1" applyAlignment="1">
      <alignment horizontal="left" vertical="center" indent="1"/>
    </xf>
    <xf numFmtId="0" fontId="54" fillId="3" borderId="52" xfId="0" applyFont="1" applyFill="1" applyBorder="1" applyAlignment="1">
      <alignment horizontal="center" vertical="center"/>
    </xf>
    <xf numFmtId="4" fontId="47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7" fillId="45" borderId="50" xfId="0" applyFont="1" applyFill="1" applyBorder="1" applyAlignment="1">
      <alignment horizontal="left" vertical="center" wrapText="1" indent="1"/>
    </xf>
    <xf numFmtId="4" fontId="49" fillId="45" borderId="21" xfId="0" applyNumberFormat="1" applyFont="1" applyFill="1" applyBorder="1" applyAlignment="1">
      <alignment horizontal="center" vertical="center" wrapText="1"/>
    </xf>
    <xf numFmtId="0" fontId="47" fillId="49" borderId="50" xfId="0" applyFont="1" applyFill="1" applyBorder="1" applyAlignment="1">
      <alignment horizontal="left" vertical="center" wrapText="1" indent="1"/>
    </xf>
    <xf numFmtId="4" fontId="47" fillId="49" borderId="21" xfId="0" applyNumberFormat="1" applyFont="1" applyFill="1" applyBorder="1" applyAlignment="1">
      <alignment horizontal="center" vertical="center" wrapText="1"/>
    </xf>
    <xf numFmtId="4" fontId="47" fillId="49" borderId="21" xfId="0" applyNumberFormat="1" applyFont="1" applyFill="1" applyBorder="1" applyAlignment="1">
      <alignment horizontal="center"/>
    </xf>
    <xf numFmtId="169" fontId="47" fillId="47" borderId="21" xfId="2" applyNumberFormat="1" applyFont="1" applyFill="1" applyBorder="1" applyAlignment="1">
      <alignment horizontal="center"/>
    </xf>
    <xf numFmtId="0" fontId="57" fillId="47" borderId="21" xfId="0" applyFont="1" applyFill="1" applyBorder="1" applyAlignment="1">
      <alignment horizontal="center" vertical="center" wrapText="1"/>
    </xf>
    <xf numFmtId="4" fontId="58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1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6" fillId="3" borderId="3" xfId="0" applyNumberFormat="1" applyFont="1" applyFill="1" applyBorder="1" applyAlignment="1">
      <alignment horizontal="center" vertical="center"/>
    </xf>
    <xf numFmtId="4" fontId="47" fillId="0" borderId="63" xfId="0" applyNumberFormat="1" applyFont="1" applyBorder="1" applyAlignment="1">
      <alignment horizontal="center" vertical="center"/>
    </xf>
    <xf numFmtId="0" fontId="53" fillId="0" borderId="64" xfId="0" applyFont="1" applyBorder="1" applyAlignment="1">
      <alignment horizontal="center" vertical="center" wrapText="1"/>
    </xf>
    <xf numFmtId="0" fontId="51" fillId="0" borderId="65" xfId="0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4" fontId="26" fillId="0" borderId="17" xfId="0" applyNumberFormat="1" applyFont="1" applyBorder="1" applyAlignment="1">
      <alignment horizontal="center" vertical="center"/>
    </xf>
    <xf numFmtId="4" fontId="26" fillId="0" borderId="0" xfId="0" applyNumberFormat="1" applyFont="1" applyAlignment="1">
      <alignment horizontal="center" vertical="center"/>
    </xf>
    <xf numFmtId="4" fontId="26" fillId="0" borderId="4" xfId="0" applyNumberFormat="1" applyFont="1" applyBorder="1" applyAlignment="1">
      <alignment horizontal="center" vertical="center"/>
    </xf>
    <xf numFmtId="0" fontId="26" fillId="0" borderId="0" xfId="0" applyFont="1"/>
    <xf numFmtId="3" fontId="26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49" fillId="46" borderId="21" xfId="0" applyNumberFormat="1" applyFont="1" applyFill="1" applyBorder="1" applyAlignment="1">
      <alignment horizontal="center" vertical="center" wrapText="1"/>
    </xf>
    <xf numFmtId="14" fontId="49" fillId="0" borderId="21" xfId="0" applyNumberFormat="1" applyFont="1" applyBorder="1"/>
    <xf numFmtId="3" fontId="26" fillId="3" borderId="17" xfId="0" applyNumberFormat="1" applyFont="1" applyFill="1" applyBorder="1" applyAlignment="1">
      <alignment horizontal="center" vertical="center"/>
    </xf>
    <xf numFmtId="3" fontId="26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4" fillId="3" borderId="67" xfId="0" applyFont="1" applyFill="1" applyBorder="1" applyAlignment="1">
      <alignment horizontal="left" vertical="center" indent="1"/>
    </xf>
    <xf numFmtId="0" fontId="54" fillId="3" borderId="67" xfId="0" applyFont="1" applyFill="1" applyBorder="1" applyAlignment="1">
      <alignment horizontal="center" vertical="center"/>
    </xf>
    <xf numFmtId="4" fontId="0" fillId="46" borderId="64" xfId="0" applyNumberForma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9" fillId="0" borderId="21" xfId="0" applyFont="1" applyBorder="1"/>
    <xf numFmtId="0" fontId="49" fillId="0" borderId="21" xfId="0" applyFont="1" applyBorder="1" applyAlignment="1">
      <alignment vertical="center"/>
    </xf>
    <xf numFmtId="0" fontId="51" fillId="48" borderId="68" xfId="0" applyFont="1" applyFill="1" applyBorder="1" applyAlignment="1">
      <alignment horizontal="center" vertical="center"/>
    </xf>
    <xf numFmtId="0" fontId="51" fillId="0" borderId="68" xfId="0" applyFont="1" applyBorder="1" applyAlignment="1">
      <alignment horizontal="center" vertical="center"/>
    </xf>
    <xf numFmtId="0" fontId="51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9" fillId="0" borderId="0" xfId="0" applyNumberFormat="1" applyFont="1" applyAlignment="1">
      <alignment horizontal="center" vertical="center"/>
    </xf>
    <xf numFmtId="165" fontId="59" fillId="0" borderId="0" xfId="2" applyFont="1" applyAlignment="1">
      <alignment horizontal="center" vertical="center"/>
    </xf>
    <xf numFmtId="0" fontId="54" fillId="3" borderId="21" xfId="0" applyFont="1" applyFill="1" applyBorder="1" applyAlignment="1">
      <alignment horizontal="left" vertical="center" indent="1"/>
    </xf>
    <xf numFmtId="0" fontId="54" fillId="3" borderId="21" xfId="0" applyFont="1" applyFill="1" applyBorder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49" fillId="0" borderId="46" xfId="0" applyFont="1" applyBorder="1"/>
    <xf numFmtId="0" fontId="55" fillId="0" borderId="46" xfId="0" applyFont="1" applyBorder="1"/>
    <xf numFmtId="0" fontId="55" fillId="0" borderId="46" xfId="0" applyFont="1" applyBorder="1" applyAlignment="1">
      <alignment vertical="center"/>
    </xf>
    <xf numFmtId="3" fontId="26" fillId="3" borderId="4" xfId="0" applyNumberFormat="1" applyFont="1" applyFill="1" applyBorder="1" applyAlignment="1">
      <alignment horizontal="center" vertical="center" wrapText="1"/>
    </xf>
    <xf numFmtId="4" fontId="3" fillId="0" borderId="58" xfId="51" applyNumberFormat="1" applyFont="1" applyBorder="1" applyAlignment="1">
      <alignment horizontal="center"/>
    </xf>
    <xf numFmtId="3" fontId="3" fillId="51" borderId="58" xfId="51" applyNumberFormat="1" applyFont="1" applyFill="1" applyBorder="1" applyAlignment="1">
      <alignment horizontal="center" wrapText="1"/>
    </xf>
    <xf numFmtId="4" fontId="47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60" fillId="55" borderId="21" xfId="0" applyFont="1" applyFill="1" applyBorder="1"/>
    <xf numFmtId="0" fontId="60" fillId="55" borderId="0" xfId="0" applyFont="1" applyFill="1"/>
    <xf numFmtId="0" fontId="47" fillId="56" borderId="9" xfId="0" applyFont="1" applyFill="1" applyBorder="1"/>
    <xf numFmtId="0" fontId="47" fillId="56" borderId="73" xfId="0" applyFont="1" applyFill="1" applyBorder="1"/>
    <xf numFmtId="0" fontId="49" fillId="0" borderId="46" xfId="0" applyFont="1" applyBorder="1" applyAlignment="1">
      <alignment vertical="center" wrapText="1"/>
    </xf>
    <xf numFmtId="0" fontId="49" fillId="0" borderId="73" xfId="0" applyFont="1" applyBorder="1"/>
    <xf numFmtId="21" fontId="55" fillId="0" borderId="46" xfId="0" applyNumberFormat="1" applyFont="1" applyBorder="1"/>
    <xf numFmtId="0" fontId="0" fillId="0" borderId="46" xfId="0" applyBorder="1"/>
    <xf numFmtId="3" fontId="0" fillId="0" borderId="46" xfId="0" applyNumberFormat="1" applyBorder="1"/>
    <xf numFmtId="21" fontId="55" fillId="0" borderId="46" xfId="0" applyNumberFormat="1" applyFont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72" xfId="0" applyBorder="1"/>
    <xf numFmtId="2" fontId="0" fillId="0" borderId="66" xfId="0" applyNumberFormat="1" applyBorder="1"/>
    <xf numFmtId="2" fontId="0" fillId="0" borderId="66" xfId="0" applyNumberFormat="1" applyBorder="1" applyAlignment="1">
      <alignment vertical="center"/>
    </xf>
    <xf numFmtId="2" fontId="0" fillId="0" borderId="72" xfId="0" applyNumberFormat="1" applyBorder="1"/>
    <xf numFmtId="170" fontId="49" fillId="0" borderId="9" xfId="0" applyNumberFormat="1" applyFont="1" applyBorder="1"/>
    <xf numFmtId="170" fontId="49" fillId="0" borderId="74" xfId="0" applyNumberFormat="1" applyFont="1" applyBorder="1"/>
    <xf numFmtId="2" fontId="0" fillId="3" borderId="17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4" fontId="0" fillId="0" borderId="46" xfId="0" applyNumberFormat="1" applyBorder="1"/>
    <xf numFmtId="0" fontId="19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9" fillId="3" borderId="53" xfId="0" applyFont="1" applyFill="1" applyBorder="1" applyAlignment="1">
      <alignment horizontal="center" vertical="center"/>
    </xf>
    <xf numFmtId="0" fontId="19" fillId="3" borderId="54" xfId="0" applyFont="1" applyFill="1" applyBorder="1" applyAlignment="1">
      <alignment horizontal="center" vertical="center"/>
    </xf>
    <xf numFmtId="0" fontId="19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1" fillId="54" borderId="70" xfId="0" applyFont="1" applyFill="1" applyBorder="1" applyAlignment="1">
      <alignment horizontal="center"/>
    </xf>
    <xf numFmtId="0" fontId="41" fillId="54" borderId="71" xfId="0" applyFont="1" applyFill="1" applyBorder="1" applyAlignment="1">
      <alignment horizontal="center"/>
    </xf>
    <xf numFmtId="0" fontId="61" fillId="0" borderId="0" xfId="0" applyFont="1" applyAlignment="1">
      <alignment horizontal="left"/>
    </xf>
    <xf numFmtId="0" fontId="56" fillId="54" borderId="60" xfId="0" applyFont="1" applyFill="1" applyBorder="1" applyAlignment="1">
      <alignment horizontal="center" vertical="center"/>
    </xf>
    <xf numFmtId="0" fontId="56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9" fillId="3" borderId="19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45" xfId="0" applyFont="1" applyFill="1" applyBorder="1" applyAlignment="1">
      <alignment horizontal="center" vertical="center"/>
    </xf>
    <xf numFmtId="0" fontId="19" fillId="3" borderId="62" xfId="0" applyFont="1" applyFill="1" applyBorder="1" applyAlignment="1">
      <alignment horizontal="center" vertical="center"/>
    </xf>
    <xf numFmtId="0" fontId="19" fillId="12" borderId="53" xfId="0" applyFont="1" applyFill="1" applyBorder="1" applyAlignment="1">
      <alignment horizontal="center" vertical="center"/>
    </xf>
    <xf numFmtId="0" fontId="19" fillId="12" borderId="54" xfId="0" applyFont="1" applyFill="1" applyBorder="1" applyAlignment="1">
      <alignment horizontal="center" vertical="center"/>
    </xf>
    <xf numFmtId="0" fontId="19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0.28368916075407075</c:v>
                </c:pt>
                <c:pt idx="1">
                  <c:v>0.42617336493975932</c:v>
                </c:pt>
                <c:pt idx="2">
                  <c:v>9.6675155418213012E-3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1.7083907312754443E-2</c:v>
                </c:pt>
                <c:pt idx="1">
                  <c:v>0.95437029996543377</c:v>
                </c:pt>
                <c:pt idx="2">
                  <c:v>2.8545792721811746E-2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General'!$B$34:$B$42</c:f>
              <c:strCache>
                <c:ptCount val="9"/>
                <c:pt idx="0">
                  <c:v>28/11-04/12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  <c:pt idx="5">
                  <c:v>02/01-08/01</c:v>
                </c:pt>
                <c:pt idx="6">
                  <c:v>09/01-15/01</c:v>
                </c:pt>
                <c:pt idx="7">
                  <c:v>16/01-22/01</c:v>
                </c:pt>
                <c:pt idx="8">
                  <c:v>23/01-29/01</c:v>
                </c:pt>
              </c:strCache>
            </c:strRef>
          </c:cat>
          <c:val>
            <c:numRef>
              <c:f>'Historico General'!$C$34:$C$42</c:f>
              <c:numCache>
                <c:formatCode>#,##0.00</c:formatCode>
                <c:ptCount val="9"/>
                <c:pt idx="0">
                  <c:v>20253.34</c:v>
                </c:pt>
                <c:pt idx="1">
                  <c:v>71708.460000000006</c:v>
                </c:pt>
                <c:pt idx="2">
                  <c:v>66752.12</c:v>
                </c:pt>
                <c:pt idx="3">
                  <c:v>52532.28</c:v>
                </c:pt>
                <c:pt idx="4">
                  <c:v>52719.3</c:v>
                </c:pt>
                <c:pt idx="5">
                  <c:v>56805.21</c:v>
                </c:pt>
                <c:pt idx="6">
                  <c:v>57246.26</c:v>
                </c:pt>
                <c:pt idx="7">
                  <c:v>68543.460000000006</c:v>
                </c:pt>
                <c:pt idx="8">
                  <c:v>69752.240000000005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General'!$B$34:$B$42</c:f>
              <c:strCache>
                <c:ptCount val="9"/>
                <c:pt idx="0">
                  <c:v>28/11-04/12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  <c:pt idx="5">
                  <c:v>02/01-08/01</c:v>
                </c:pt>
                <c:pt idx="6">
                  <c:v>09/01-15/01</c:v>
                </c:pt>
                <c:pt idx="7">
                  <c:v>16/01-22/01</c:v>
                </c:pt>
                <c:pt idx="8">
                  <c:v>23/01-29/01</c:v>
                </c:pt>
              </c:strCache>
            </c:strRef>
          </c:cat>
          <c:val>
            <c:numRef>
              <c:f>'Historico General'!$D$34:$D$42</c:f>
              <c:numCache>
                <c:formatCode>#,##0.00</c:formatCode>
                <c:ptCount val="9"/>
                <c:pt idx="0">
                  <c:v>3326371.7</c:v>
                </c:pt>
                <c:pt idx="1">
                  <c:v>4009037.446</c:v>
                </c:pt>
                <c:pt idx="2">
                  <c:v>4131857.4</c:v>
                </c:pt>
                <c:pt idx="3">
                  <c:v>3060662.27</c:v>
                </c:pt>
                <c:pt idx="4">
                  <c:v>2771073.19</c:v>
                </c:pt>
                <c:pt idx="5">
                  <c:v>3114231.22</c:v>
                </c:pt>
                <c:pt idx="6">
                  <c:v>3419303.34</c:v>
                </c:pt>
                <c:pt idx="7">
                  <c:v>4182102.12</c:v>
                </c:pt>
                <c:pt idx="8">
                  <c:v>3896618.32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General'!$B$34:$B$42</c15:sqref>
                        </c15:formulaRef>
                      </c:ext>
                    </c:extLst>
                    <c:strCache>
                      <c:ptCount val="9"/>
                      <c:pt idx="0">
                        <c:v>28/11-04/12</c:v>
                      </c:pt>
                      <c:pt idx="1">
                        <c:v>05/12-11/12</c:v>
                      </c:pt>
                      <c:pt idx="2">
                        <c:v>12/12-18/12</c:v>
                      </c:pt>
                      <c:pt idx="3">
                        <c:v>19/12-25/12</c:v>
                      </c:pt>
                      <c:pt idx="4">
                        <c:v>26/12-01/01</c:v>
                      </c:pt>
                      <c:pt idx="5">
                        <c:v>02/01-08/01</c:v>
                      </c:pt>
                      <c:pt idx="6">
                        <c:v>09/01-15/01</c:v>
                      </c:pt>
                      <c:pt idx="7">
                        <c:v>16/01-22/01</c:v>
                      </c:pt>
                      <c:pt idx="8">
                        <c:v>23/01-29/01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General'!$E$34:$E$42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123693.17</c:v>
                      </c:pt>
                      <c:pt idx="1">
                        <c:v>118341.56</c:v>
                      </c:pt>
                      <c:pt idx="2">
                        <c:v>110615.43</c:v>
                      </c:pt>
                      <c:pt idx="3">
                        <c:v>106009.5</c:v>
                      </c:pt>
                      <c:pt idx="4">
                        <c:v>105873.15</c:v>
                      </c:pt>
                      <c:pt idx="5">
                        <c:v>109283.27</c:v>
                      </c:pt>
                      <c:pt idx="6">
                        <c:v>106800.56</c:v>
                      </c:pt>
                      <c:pt idx="7">
                        <c:v>118585.23</c:v>
                      </c:pt>
                      <c:pt idx="8">
                        <c:v>116550.21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Dinamizado'!$B$3:$B$37</c15:sqref>
                  </c15:fullRef>
                </c:ext>
              </c:extLst>
              <c:f>'Historico Dinamizado'!$B$13:$B$37</c:f>
              <c:strCache>
                <c:ptCount val="25"/>
                <c:pt idx="0">
                  <c:v>15/08-21/08</c:v>
                </c:pt>
                <c:pt idx="1">
                  <c:v>22/08-28/08</c:v>
                </c:pt>
                <c:pt idx="2">
                  <c:v>29/08-04/09</c:v>
                </c:pt>
                <c:pt idx="3">
                  <c:v>05/09-11/09</c:v>
                </c:pt>
                <c:pt idx="4">
                  <c:v>12/09-18/09</c:v>
                </c:pt>
                <c:pt idx="5">
                  <c:v>19/09-25/09</c:v>
                </c:pt>
                <c:pt idx="6">
                  <c:v>26/09-02/10</c:v>
                </c:pt>
                <c:pt idx="7">
                  <c:v>03/10-09/10</c:v>
                </c:pt>
                <c:pt idx="8">
                  <c:v>10/10-16/10</c:v>
                </c:pt>
                <c:pt idx="9">
                  <c:v>17/10-23/10</c:v>
                </c:pt>
                <c:pt idx="10">
                  <c:v>24/10-30/10</c:v>
                </c:pt>
                <c:pt idx="11">
                  <c:v>31/10-06/11</c:v>
                </c:pt>
                <c:pt idx="12">
                  <c:v>07/11-13/11</c:v>
                </c:pt>
                <c:pt idx="13">
                  <c:v>14/11-20/11</c:v>
                </c:pt>
                <c:pt idx="14">
                  <c:v>21/11-27/11</c:v>
                </c:pt>
                <c:pt idx="15">
                  <c:v>28/11-04/12</c:v>
                </c:pt>
                <c:pt idx="16">
                  <c:v>05/12-11/12</c:v>
                </c:pt>
                <c:pt idx="17">
                  <c:v>05/12-11/12</c:v>
                </c:pt>
                <c:pt idx="18">
                  <c:v>12/12-18/12</c:v>
                </c:pt>
                <c:pt idx="19">
                  <c:v>19/12-25/12</c:v>
                </c:pt>
                <c:pt idx="20">
                  <c:v>26/12-01/01</c:v>
                </c:pt>
                <c:pt idx="21">
                  <c:v>02/01-08/02</c:v>
                </c:pt>
                <c:pt idx="22">
                  <c:v>09/01-15/02</c:v>
                </c:pt>
                <c:pt idx="23">
                  <c:v>16/01-22/01</c:v>
                </c:pt>
                <c:pt idx="24">
                  <c:v>23/01-29/01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Dinamizado'!$C$3:$C$37</c15:sqref>
                  </c15:fullRef>
                </c:ext>
              </c:extLst>
              <c:f>'Historico Dinamizado'!$C$13:$C$37</c:f>
              <c:numCache>
                <c:formatCode>#,##0.00</c:formatCode>
                <c:ptCount val="25"/>
                <c:pt idx="0">
                  <c:v>975683.08333333232</c:v>
                </c:pt>
                <c:pt idx="1">
                  <c:v>1223152.2133333324</c:v>
                </c:pt>
                <c:pt idx="2">
                  <c:v>1024428.1466666657</c:v>
                </c:pt>
                <c:pt idx="3">
                  <c:v>1020359.2299999989</c:v>
                </c:pt>
                <c:pt idx="4">
                  <c:v>1236435.7666666657</c:v>
                </c:pt>
                <c:pt idx="5">
                  <c:v>1413896.4399999988</c:v>
                </c:pt>
                <c:pt idx="6">
                  <c:v>728229.89666666603</c:v>
                </c:pt>
                <c:pt idx="7">
                  <c:v>1080001.7933333321</c:v>
                </c:pt>
                <c:pt idx="8">
                  <c:v>1039748.3633333314</c:v>
                </c:pt>
                <c:pt idx="9">
                  <c:v>825826.8</c:v>
                </c:pt>
                <c:pt idx="10">
                  <c:v>1145203.633333331</c:v>
                </c:pt>
                <c:pt idx="11">
                  <c:v>1010198.6966666657</c:v>
                </c:pt>
                <c:pt idx="12">
                  <c:v>1375636.3033333314</c:v>
                </c:pt>
                <c:pt idx="13">
                  <c:v>529672.07666666608</c:v>
                </c:pt>
                <c:pt idx="14">
                  <c:v>776743.3166666656</c:v>
                </c:pt>
                <c:pt idx="15">
                  <c:v>512422.67666666594</c:v>
                </c:pt>
                <c:pt idx="16">
                  <c:v>443706.27666666621</c:v>
                </c:pt>
                <c:pt idx="17">
                  <c:v>443706.27666666621</c:v>
                </c:pt>
                <c:pt idx="18">
                  <c:v>455054.15333333268</c:v>
                </c:pt>
                <c:pt idx="19">
                  <c:v>493134.93999999965</c:v>
                </c:pt>
                <c:pt idx="20">
                  <c:v>335845.12333333289</c:v>
                </c:pt>
                <c:pt idx="21">
                  <c:v>396775.91666666587</c:v>
                </c:pt>
                <c:pt idx="22">
                  <c:v>562359.86999999953</c:v>
                </c:pt>
                <c:pt idx="23">
                  <c:v>1213513.5433333314</c:v>
                </c:pt>
                <c:pt idx="24">
                  <c:v>1158280.3666666644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5EE-4ED4-9562-B43861832A0B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55EE-4ED4-9562-B43861832A0B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55EE-4ED4-9562-B43861832A0B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55EE-4ED4-9562-B43861832A0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Dinamizado'!$B$3:$B$37</c15:sqref>
                  </c15:fullRef>
                </c:ext>
              </c:extLst>
              <c:f>'Historico Dinamizado'!$B$13:$B$37</c:f>
              <c:strCache>
                <c:ptCount val="25"/>
                <c:pt idx="0">
                  <c:v>15/08-21/08</c:v>
                </c:pt>
                <c:pt idx="1">
                  <c:v>22/08-28/08</c:v>
                </c:pt>
                <c:pt idx="2">
                  <c:v>29/08-04/09</c:v>
                </c:pt>
                <c:pt idx="3">
                  <c:v>05/09-11/09</c:v>
                </c:pt>
                <c:pt idx="4">
                  <c:v>12/09-18/09</c:v>
                </c:pt>
                <c:pt idx="5">
                  <c:v>19/09-25/09</c:v>
                </c:pt>
                <c:pt idx="6">
                  <c:v>26/09-02/10</c:v>
                </c:pt>
                <c:pt idx="7">
                  <c:v>03/10-09/10</c:v>
                </c:pt>
                <c:pt idx="8">
                  <c:v>10/10-16/10</c:v>
                </c:pt>
                <c:pt idx="9">
                  <c:v>17/10-23/10</c:v>
                </c:pt>
                <c:pt idx="10">
                  <c:v>24/10-30/10</c:v>
                </c:pt>
                <c:pt idx="11">
                  <c:v>31/10-06/11</c:v>
                </c:pt>
                <c:pt idx="12">
                  <c:v>07/11-13/11</c:v>
                </c:pt>
                <c:pt idx="13">
                  <c:v>14/11-20/11</c:v>
                </c:pt>
                <c:pt idx="14">
                  <c:v>21/11-27/11</c:v>
                </c:pt>
                <c:pt idx="15">
                  <c:v>28/11-04/12</c:v>
                </c:pt>
                <c:pt idx="16">
                  <c:v>05/12-11/12</c:v>
                </c:pt>
                <c:pt idx="17">
                  <c:v>05/12-11/12</c:v>
                </c:pt>
                <c:pt idx="18">
                  <c:v>12/12-18/12</c:v>
                </c:pt>
                <c:pt idx="19">
                  <c:v>19/12-25/12</c:v>
                </c:pt>
                <c:pt idx="20">
                  <c:v>26/12-01/01</c:v>
                </c:pt>
                <c:pt idx="21">
                  <c:v>02/01-08/02</c:v>
                </c:pt>
                <c:pt idx="22">
                  <c:v>09/01-15/02</c:v>
                </c:pt>
                <c:pt idx="23">
                  <c:v>16/01-22/01</c:v>
                </c:pt>
                <c:pt idx="24">
                  <c:v>23/01-29/01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Dinamizado'!$D$3:$D$37</c15:sqref>
                  </c15:fullRef>
                </c:ext>
              </c:extLst>
              <c:f>'Historico Dinamizado'!$D$13:$D$37</c:f>
              <c:numCache>
                <c:formatCode>#,##0.00</c:formatCode>
                <c:ptCount val="25"/>
                <c:pt idx="0">
                  <c:v>1889718.6499999987</c:v>
                </c:pt>
                <c:pt idx="1">
                  <c:v>1781795.2599999984</c:v>
                </c:pt>
                <c:pt idx="2">
                  <c:v>1760664.8666666644</c:v>
                </c:pt>
                <c:pt idx="3">
                  <c:v>1819450.7899999984</c:v>
                </c:pt>
                <c:pt idx="4">
                  <c:v>1863513.5366666648</c:v>
                </c:pt>
                <c:pt idx="5">
                  <c:v>1911445.8866666649</c:v>
                </c:pt>
                <c:pt idx="6">
                  <c:v>1694797.60333333</c:v>
                </c:pt>
                <c:pt idx="7">
                  <c:v>1689052.0499999984</c:v>
                </c:pt>
                <c:pt idx="8">
                  <c:v>1566862.6999999983</c:v>
                </c:pt>
                <c:pt idx="9">
                  <c:v>1608232.4566666654</c:v>
                </c:pt>
                <c:pt idx="10">
                  <c:v>1734749.1999999981</c:v>
                </c:pt>
                <c:pt idx="11">
                  <c:v>1364365.7233333318</c:v>
                </c:pt>
                <c:pt idx="12">
                  <c:v>1529460.0466666652</c:v>
                </c:pt>
                <c:pt idx="13">
                  <c:v>1318167.7166666652</c:v>
                </c:pt>
                <c:pt idx="14">
                  <c:v>1260408.4866666654</c:v>
                </c:pt>
                <c:pt idx="15">
                  <c:v>1221685.8366666653</c:v>
                </c:pt>
                <c:pt idx="16">
                  <c:v>1196007.4099999999</c:v>
                </c:pt>
                <c:pt idx="17">
                  <c:v>1196007.4099999999</c:v>
                </c:pt>
                <c:pt idx="18">
                  <c:v>1265754.3666666651</c:v>
                </c:pt>
                <c:pt idx="19">
                  <c:v>994279.96666666539</c:v>
                </c:pt>
                <c:pt idx="20">
                  <c:v>722011.46666666586</c:v>
                </c:pt>
                <c:pt idx="21">
                  <c:v>743293.46666666528</c:v>
                </c:pt>
                <c:pt idx="22">
                  <c:v>1024149.4766666663</c:v>
                </c:pt>
                <c:pt idx="23">
                  <c:v>1400777.4066666667</c:v>
                </c:pt>
                <c:pt idx="24">
                  <c:v>1740032.0833333333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Dinamizado'!$B$3:$B$37</c15:sqref>
                  </c15:fullRef>
                </c:ext>
              </c:extLst>
              <c:f>'Historico Dinamizado'!$B$13:$B$37</c:f>
              <c:strCache>
                <c:ptCount val="25"/>
                <c:pt idx="0">
                  <c:v>15/08-21/08</c:v>
                </c:pt>
                <c:pt idx="1">
                  <c:v>22/08-28/08</c:v>
                </c:pt>
                <c:pt idx="2">
                  <c:v>29/08-04/09</c:v>
                </c:pt>
                <c:pt idx="3">
                  <c:v>05/09-11/09</c:v>
                </c:pt>
                <c:pt idx="4">
                  <c:v>12/09-18/09</c:v>
                </c:pt>
                <c:pt idx="5">
                  <c:v>19/09-25/09</c:v>
                </c:pt>
                <c:pt idx="6">
                  <c:v>26/09-02/10</c:v>
                </c:pt>
                <c:pt idx="7">
                  <c:v>03/10-09/10</c:v>
                </c:pt>
                <c:pt idx="8">
                  <c:v>10/10-16/10</c:v>
                </c:pt>
                <c:pt idx="9">
                  <c:v>17/10-23/10</c:v>
                </c:pt>
                <c:pt idx="10">
                  <c:v>24/10-30/10</c:v>
                </c:pt>
                <c:pt idx="11">
                  <c:v>31/10-06/11</c:v>
                </c:pt>
                <c:pt idx="12">
                  <c:v>07/11-13/11</c:v>
                </c:pt>
                <c:pt idx="13">
                  <c:v>14/11-20/11</c:v>
                </c:pt>
                <c:pt idx="14">
                  <c:v>21/11-27/11</c:v>
                </c:pt>
                <c:pt idx="15">
                  <c:v>28/11-04/12</c:v>
                </c:pt>
                <c:pt idx="16">
                  <c:v>05/12-11/12</c:v>
                </c:pt>
                <c:pt idx="17">
                  <c:v>05/12-11/12</c:v>
                </c:pt>
                <c:pt idx="18">
                  <c:v>12/12-18/12</c:v>
                </c:pt>
                <c:pt idx="19">
                  <c:v>19/12-25/12</c:v>
                </c:pt>
                <c:pt idx="20">
                  <c:v>26/12-01/01</c:v>
                </c:pt>
                <c:pt idx="21">
                  <c:v>02/01-08/02</c:v>
                </c:pt>
                <c:pt idx="22">
                  <c:v>09/01-15/02</c:v>
                </c:pt>
                <c:pt idx="23">
                  <c:v>16/01-22/01</c:v>
                </c:pt>
                <c:pt idx="24">
                  <c:v>23/01-29/01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Dinamizado'!$E$3:$E$37</c15:sqref>
                  </c15:fullRef>
                </c:ext>
              </c:extLst>
              <c:f>'Historico Dinamizado'!$E$13:$E$37</c:f>
              <c:numCache>
                <c:formatCode>#,##0.00</c:formatCode>
                <c:ptCount val="25"/>
                <c:pt idx="0">
                  <c:v>424470.00669999997</c:v>
                </c:pt>
                <c:pt idx="1">
                  <c:v>521529.59000000014</c:v>
                </c:pt>
                <c:pt idx="2">
                  <c:v>584810.86666666658</c:v>
                </c:pt>
                <c:pt idx="3">
                  <c:v>761014.54300000006</c:v>
                </c:pt>
                <c:pt idx="4">
                  <c:v>682036.51930000028</c:v>
                </c:pt>
                <c:pt idx="5">
                  <c:v>305591.94333333336</c:v>
                </c:pt>
                <c:pt idx="6">
                  <c:v>204620.06140000001</c:v>
                </c:pt>
                <c:pt idx="7">
                  <c:v>574190.40989999985</c:v>
                </c:pt>
                <c:pt idx="8">
                  <c:v>495546.88539999991</c:v>
                </c:pt>
                <c:pt idx="9">
                  <c:v>421434.18497000012</c:v>
                </c:pt>
                <c:pt idx="10">
                  <c:v>379280.33332999999</c:v>
                </c:pt>
                <c:pt idx="11">
                  <c:v>241132.81</c:v>
                </c:pt>
                <c:pt idx="12">
                  <c:v>478085.30900000007</c:v>
                </c:pt>
                <c:pt idx="13">
                  <c:v>20579.573333333334</c:v>
                </c:pt>
                <c:pt idx="14">
                  <c:v>0</c:v>
                </c:pt>
                <c:pt idx="15">
                  <c:v>1641.01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12845.800999999999</c:v>
                </c:pt>
                <c:pt idx="21">
                  <c:v>74445.703330000004</c:v>
                </c:pt>
                <c:pt idx="22">
                  <c:v>73721.46666666666</c:v>
                </c:pt>
                <c:pt idx="23">
                  <c:v>193714.78333333333</c:v>
                </c:pt>
                <c:pt idx="24">
                  <c:v>39471.699999999997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35" t="s">
        <v>339</v>
      </c>
      <c r="D2" s="435"/>
      <c r="E2" s="435"/>
      <c r="F2" s="436" t="s">
        <v>343</v>
      </c>
      <c r="G2" s="436"/>
      <c r="H2" s="436"/>
      <c r="I2" s="437" t="s">
        <v>0</v>
      </c>
      <c r="J2" s="437"/>
      <c r="K2" s="437"/>
    </row>
    <row r="3" spans="1:11" x14ac:dyDescent="0.25">
      <c r="A3" s="2"/>
      <c r="C3" s="435" t="s">
        <v>1</v>
      </c>
      <c r="D3" s="435"/>
      <c r="E3" s="435"/>
      <c r="F3" s="441" t="s">
        <v>2</v>
      </c>
      <c r="G3" s="441"/>
      <c r="H3" s="44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35" t="s">
        <v>339</v>
      </c>
      <c r="D241" s="435"/>
      <c r="E241" s="435"/>
      <c r="F241" s="436" t="s">
        <v>343</v>
      </c>
      <c r="G241" s="436"/>
      <c r="H241" s="436"/>
      <c r="I241" s="437" t="s">
        <v>0</v>
      </c>
      <c r="J241" s="437"/>
      <c r="K241" s="437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38" t="s">
        <v>1</v>
      </c>
      <c r="D242" s="438"/>
      <c r="E242" s="438"/>
      <c r="F242" s="439" t="s">
        <v>2</v>
      </c>
      <c r="G242" s="439"/>
      <c r="H242" s="439"/>
      <c r="I242" s="440"/>
      <c r="J242" s="440"/>
      <c r="K242" s="440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zoomScale="70" zoomScaleNormal="70" workbookViewId="0">
      <pane ySplit="1" topLeftCell="A2" activePane="bottomLeft" state="frozen"/>
      <selection pane="bottomLeft" activeCell="F20" sqref="F20"/>
    </sheetView>
  </sheetViews>
  <sheetFormatPr baseColWidth="10" defaultColWidth="9.140625" defaultRowHeight="15" x14ac:dyDescent="0.25"/>
  <cols>
    <col min="1" max="1" width="25.5703125" style="346" customWidth="1"/>
    <col min="2" max="2" width="28.5703125" style="346" bestFit="1" customWidth="1"/>
    <col min="3" max="3" width="44.85546875" style="346" customWidth="1"/>
    <col min="4" max="4" width="32.42578125" style="341" customWidth="1"/>
    <col min="5" max="5" width="32.7109375" style="341" customWidth="1"/>
    <col min="6" max="6" width="19.85546875" style="341" customWidth="1"/>
    <col min="7" max="7" width="17.28515625" style="343" bestFit="1" customWidth="1"/>
    <col min="8" max="8" width="15.7109375" style="341" customWidth="1"/>
    <col min="9" max="9" width="14" style="341" customWidth="1"/>
    <col min="10" max="10" width="15.7109375" style="341" customWidth="1"/>
    <col min="11" max="1027" width="10.5703125" style="338" customWidth="1"/>
    <col min="1028" max="16384" width="9.140625" style="338"/>
  </cols>
  <sheetData>
    <row r="1" spans="1:10" ht="20.100000000000001" customHeight="1" x14ac:dyDescent="0.25">
      <c r="A1" s="385" t="s">
        <v>214</v>
      </c>
      <c r="B1" s="385" t="s">
        <v>442</v>
      </c>
      <c r="C1" s="385" t="s">
        <v>215</v>
      </c>
      <c r="D1" s="386" t="s">
        <v>422</v>
      </c>
      <c r="E1" s="386" t="s">
        <v>216</v>
      </c>
      <c r="F1" s="386" t="s">
        <v>217</v>
      </c>
      <c r="G1" s="386" t="s">
        <v>218</v>
      </c>
      <c r="H1" s="386" t="s">
        <v>219</v>
      </c>
      <c r="I1" s="386" t="s">
        <v>220</v>
      </c>
      <c r="J1" s="386" t="s">
        <v>221</v>
      </c>
    </row>
    <row r="2" spans="1:10" x14ac:dyDescent="0.25">
      <c r="A2" s="345" t="s">
        <v>514</v>
      </c>
      <c r="B2" s="345" t="s">
        <v>573</v>
      </c>
      <c r="C2" s="344" t="s">
        <v>574</v>
      </c>
      <c r="D2" s="339"/>
      <c r="E2" s="340" t="s">
        <v>575</v>
      </c>
      <c r="F2" s="337">
        <v>5695</v>
      </c>
      <c r="G2" s="406">
        <v>2928.166666666667</v>
      </c>
      <c r="H2" s="337" t="s">
        <v>558</v>
      </c>
      <c r="I2" s="342">
        <f t="shared" ref="I2" si="0">F2/G2</f>
        <v>1.9449029540668221</v>
      </c>
      <c r="J2" s="342">
        <f t="shared" ref="J2" si="1">H2/F2</f>
        <v>2.233713784021071</v>
      </c>
    </row>
    <row r="3" spans="1:10" x14ac:dyDescent="0.25">
      <c r="A3" s="345" t="s">
        <v>514</v>
      </c>
      <c r="B3" s="345" t="s">
        <v>576</v>
      </c>
      <c r="C3" s="344" t="s">
        <v>577</v>
      </c>
      <c r="D3" s="339"/>
      <c r="E3" s="340" t="s">
        <v>578</v>
      </c>
      <c r="F3" s="337">
        <v>5258</v>
      </c>
      <c r="G3" s="406">
        <v>2740.75</v>
      </c>
      <c r="H3" s="337" t="s">
        <v>559</v>
      </c>
      <c r="I3" s="342">
        <f t="shared" ref="I3:I16" si="2">F3/G3</f>
        <v>1.918452978199398</v>
      </c>
      <c r="J3" s="342">
        <f t="shared" ref="J3:J16" si="3">H3/F3</f>
        <v>2.0507797641688854</v>
      </c>
    </row>
    <row r="4" spans="1:10" x14ac:dyDescent="0.25">
      <c r="A4" s="345" t="s">
        <v>392</v>
      </c>
      <c r="B4" s="345" t="s">
        <v>579</v>
      </c>
      <c r="C4" s="344" t="s">
        <v>580</v>
      </c>
      <c r="D4" s="339"/>
      <c r="E4" s="340" t="s">
        <v>581</v>
      </c>
      <c r="F4" s="407">
        <v>3486</v>
      </c>
      <c r="G4" s="406">
        <v>2147.3000000000002</v>
      </c>
      <c r="H4" s="337" t="s">
        <v>560</v>
      </c>
      <c r="I4" s="342">
        <f t="shared" si="2"/>
        <v>1.6234340800074512</v>
      </c>
      <c r="J4" s="342">
        <f t="shared" si="3"/>
        <v>1.9486517498565692</v>
      </c>
    </row>
    <row r="5" spans="1:10" x14ac:dyDescent="0.25">
      <c r="A5" s="345" t="s">
        <v>514</v>
      </c>
      <c r="B5" s="345" t="s">
        <v>582</v>
      </c>
      <c r="C5" s="344" t="s">
        <v>583</v>
      </c>
      <c r="D5" s="339"/>
      <c r="E5" s="340" t="s">
        <v>584</v>
      </c>
      <c r="F5" s="337">
        <v>7168</v>
      </c>
      <c r="G5" s="406">
        <v>3558.8666666666668</v>
      </c>
      <c r="H5" s="337" t="s">
        <v>561</v>
      </c>
      <c r="I5" s="342">
        <f t="shared" si="2"/>
        <v>2.0141243467021335</v>
      </c>
      <c r="J5" s="342">
        <f t="shared" si="3"/>
        <v>2.1294642857142856</v>
      </c>
    </row>
    <row r="6" spans="1:10" x14ac:dyDescent="0.25">
      <c r="A6" s="345" t="s">
        <v>392</v>
      </c>
      <c r="B6" s="345" t="s">
        <v>585</v>
      </c>
      <c r="C6" s="344" t="s">
        <v>586</v>
      </c>
      <c r="D6" s="339"/>
      <c r="E6" s="340" t="s">
        <v>587</v>
      </c>
      <c r="F6" s="337">
        <v>2903</v>
      </c>
      <c r="G6" s="406">
        <v>923.36666666666667</v>
      </c>
      <c r="H6" s="337" t="s">
        <v>562</v>
      </c>
      <c r="I6" s="342">
        <f t="shared" si="2"/>
        <v>3.1439298220280856</v>
      </c>
      <c r="J6" s="342">
        <f t="shared" si="3"/>
        <v>1.6699965552876335</v>
      </c>
    </row>
    <row r="7" spans="1:10" x14ac:dyDescent="0.25">
      <c r="A7" s="345" t="s">
        <v>514</v>
      </c>
      <c r="B7" s="345" t="s">
        <v>588</v>
      </c>
      <c r="C7" s="344" t="s">
        <v>589</v>
      </c>
      <c r="D7" s="339"/>
      <c r="E7" s="340" t="s">
        <v>590</v>
      </c>
      <c r="F7" s="407">
        <v>14018</v>
      </c>
      <c r="G7" s="406">
        <v>11437.41666666667</v>
      </c>
      <c r="H7" s="337" t="s">
        <v>563</v>
      </c>
      <c r="I7" s="342">
        <f t="shared" si="2"/>
        <v>1.2256264162216115</v>
      </c>
      <c r="J7" s="342">
        <f t="shared" si="3"/>
        <v>2.8545441575117705</v>
      </c>
    </row>
    <row r="8" spans="1:10" x14ac:dyDescent="0.25">
      <c r="A8" s="345" t="s">
        <v>514</v>
      </c>
      <c r="B8" s="345" t="s">
        <v>591</v>
      </c>
      <c r="C8" s="344" t="s">
        <v>592</v>
      </c>
      <c r="D8" s="339"/>
      <c r="E8" s="340" t="s">
        <v>593</v>
      </c>
      <c r="F8" s="337">
        <v>11063</v>
      </c>
      <c r="G8" s="406">
        <v>8510.7666666666664</v>
      </c>
      <c r="H8" s="337" t="s">
        <v>564</v>
      </c>
      <c r="I8" s="342">
        <f t="shared" si="2"/>
        <v>1.299882893433024</v>
      </c>
      <c r="J8" s="342">
        <f t="shared" si="3"/>
        <v>2.3968182229051793</v>
      </c>
    </row>
    <row r="9" spans="1:10" x14ac:dyDescent="0.25">
      <c r="A9" s="345" t="s">
        <v>392</v>
      </c>
      <c r="B9" s="345" t="s">
        <v>594</v>
      </c>
      <c r="C9" s="344" t="s">
        <v>595</v>
      </c>
      <c r="D9" s="339"/>
      <c r="E9" s="340" t="s">
        <v>596</v>
      </c>
      <c r="F9" s="337">
        <v>5137</v>
      </c>
      <c r="G9" s="406">
        <v>2584.2333333333331</v>
      </c>
      <c r="H9" s="337" t="s">
        <v>565</v>
      </c>
      <c r="I9" s="342">
        <f t="shared" si="2"/>
        <v>1.987823596940421</v>
      </c>
      <c r="J9" s="342">
        <f t="shared" si="3"/>
        <v>1.7646486276036597</v>
      </c>
    </row>
    <row r="10" spans="1:10" x14ac:dyDescent="0.25">
      <c r="A10" s="345" t="s">
        <v>514</v>
      </c>
      <c r="B10" s="345" t="s">
        <v>597</v>
      </c>
      <c r="C10" s="344" t="s">
        <v>598</v>
      </c>
      <c r="D10" s="339"/>
      <c r="E10" s="340" t="s">
        <v>599</v>
      </c>
      <c r="F10" s="407">
        <v>5002</v>
      </c>
      <c r="G10" s="406">
        <v>1855.2</v>
      </c>
      <c r="H10" s="337" t="s">
        <v>566</v>
      </c>
      <c r="I10" s="342">
        <f t="shared" si="2"/>
        <v>2.696205260888314</v>
      </c>
      <c r="J10" s="342">
        <f t="shared" si="3"/>
        <v>1.7938824470211916</v>
      </c>
    </row>
    <row r="11" spans="1:10" ht="19.5" customHeight="1" x14ac:dyDescent="0.25">
      <c r="A11" s="345" t="s">
        <v>514</v>
      </c>
      <c r="B11" s="345" t="s">
        <v>600</v>
      </c>
      <c r="C11" s="344" t="s">
        <v>601</v>
      </c>
      <c r="D11" s="339"/>
      <c r="E11" s="340" t="s">
        <v>602</v>
      </c>
      <c r="F11" s="337">
        <v>4740</v>
      </c>
      <c r="G11" s="406">
        <v>1488.3166666666671</v>
      </c>
      <c r="H11" s="337" t="s">
        <v>567</v>
      </c>
      <c r="I11" s="342">
        <f t="shared" si="2"/>
        <v>3.1848061008521924</v>
      </c>
      <c r="J11" s="342">
        <f t="shared" si="3"/>
        <v>1.6845991561181435</v>
      </c>
    </row>
    <row r="12" spans="1:10" x14ac:dyDescent="0.25">
      <c r="A12" s="345" t="s">
        <v>392</v>
      </c>
      <c r="B12" s="345" t="s">
        <v>603</v>
      </c>
      <c r="C12" s="344" t="s">
        <v>604</v>
      </c>
      <c r="D12" s="339"/>
      <c r="E12" s="340" t="s">
        <v>605</v>
      </c>
      <c r="F12" s="337">
        <v>2606</v>
      </c>
      <c r="G12" s="406">
        <v>1297.3166666666671</v>
      </c>
      <c r="H12" s="337" t="s">
        <v>568</v>
      </c>
      <c r="I12" s="342">
        <f t="shared" si="2"/>
        <v>2.0087616747388837</v>
      </c>
      <c r="J12" s="342">
        <f t="shared" si="3"/>
        <v>1.6864927091327706</v>
      </c>
    </row>
    <row r="13" spans="1:10" x14ac:dyDescent="0.25">
      <c r="A13" s="345" t="s">
        <v>514</v>
      </c>
      <c r="B13" s="345" t="s">
        <v>606</v>
      </c>
      <c r="C13" s="344" t="s">
        <v>607</v>
      </c>
      <c r="D13" s="339"/>
      <c r="E13" s="340" t="s">
        <v>608</v>
      </c>
      <c r="F13" s="337">
        <v>7318</v>
      </c>
      <c r="G13" s="406">
        <v>4407.3999999999996</v>
      </c>
      <c r="H13" s="337" t="s">
        <v>569</v>
      </c>
      <c r="I13" s="342">
        <f t="shared" si="2"/>
        <v>1.660389345192177</v>
      </c>
      <c r="J13" s="342">
        <f t="shared" si="3"/>
        <v>1.875239136376059</v>
      </c>
    </row>
    <row r="14" spans="1:10" x14ac:dyDescent="0.25">
      <c r="A14" s="345" t="s">
        <v>392</v>
      </c>
      <c r="B14" s="345" t="s">
        <v>609</v>
      </c>
      <c r="C14" s="344" t="s">
        <v>610</v>
      </c>
      <c r="D14" s="339"/>
      <c r="E14" s="340" t="s">
        <v>611</v>
      </c>
      <c r="F14" s="407">
        <v>4408</v>
      </c>
      <c r="G14" s="406">
        <v>1709.75</v>
      </c>
      <c r="H14" s="337" t="s">
        <v>570</v>
      </c>
      <c r="I14" s="342">
        <f t="shared" si="2"/>
        <v>2.5781547009796753</v>
      </c>
      <c r="J14" s="342">
        <f t="shared" si="3"/>
        <v>1.6799001814882033</v>
      </c>
    </row>
    <row r="15" spans="1:10" x14ac:dyDescent="0.25">
      <c r="A15" s="345" t="s">
        <v>514</v>
      </c>
      <c r="B15" s="345" t="s">
        <v>612</v>
      </c>
      <c r="C15" s="344" t="s">
        <v>613</v>
      </c>
      <c r="D15" s="339"/>
      <c r="E15" s="340" t="s">
        <v>614</v>
      </c>
      <c r="F15" s="337">
        <v>8690</v>
      </c>
      <c r="G15" s="406">
        <v>4772.8999999999996</v>
      </c>
      <c r="H15" s="337" t="s">
        <v>571</v>
      </c>
      <c r="I15" s="342">
        <f t="shared" si="2"/>
        <v>1.8206960129061998</v>
      </c>
      <c r="J15" s="342">
        <f t="shared" si="3"/>
        <v>2.0397008055235903</v>
      </c>
    </row>
    <row r="16" spans="1:10" x14ac:dyDescent="0.25">
      <c r="A16" s="345" t="s">
        <v>514</v>
      </c>
      <c r="B16" s="345" t="s">
        <v>615</v>
      </c>
      <c r="C16" s="344" t="s">
        <v>616</v>
      </c>
      <c r="D16" s="339"/>
      <c r="E16" s="340" t="s">
        <v>617</v>
      </c>
      <c r="F16" s="337">
        <v>7208</v>
      </c>
      <c r="G16" s="406">
        <v>3774.8833333333332</v>
      </c>
      <c r="H16" s="337" t="s">
        <v>572</v>
      </c>
      <c r="I16" s="342">
        <f t="shared" si="2"/>
        <v>1.9094629856110343</v>
      </c>
      <c r="J16" s="342">
        <f t="shared" si="3"/>
        <v>1.9238346281908989</v>
      </c>
    </row>
  </sheetData>
  <autoFilter ref="A1:J1" xr:uid="{00000000-0001-0000-0300-000000000000}"/>
  <phoneticPr fontId="48" type="noConversion"/>
  <conditionalFormatting sqref="G4">
    <cfRule type="colorScale" priority="20">
      <colorScale>
        <cfvo type="min"/>
        <cfvo type="max"/>
        <color rgb="FFFCFCFF"/>
        <color rgb="FFF8696B"/>
      </colorScale>
    </cfRule>
  </conditionalFormatting>
  <conditionalFormatting sqref="G3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7">
    <cfRule type="colorScale" priority="17">
      <colorScale>
        <cfvo type="min"/>
        <cfvo type="max"/>
        <color rgb="FFFCFCFF"/>
        <color rgb="FFF8696B"/>
      </colorScale>
    </cfRule>
  </conditionalFormatting>
  <conditionalFormatting sqref="G6">
    <cfRule type="colorScale" priority="15">
      <colorScale>
        <cfvo type="min"/>
        <cfvo type="max"/>
        <color rgb="FFFCFCFF"/>
        <color rgb="FFF8696B"/>
      </colorScale>
    </cfRule>
  </conditionalFormatting>
  <conditionalFormatting sqref="G5">
    <cfRule type="colorScale" priority="16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4">
      <colorScale>
        <cfvo type="min"/>
        <cfvo type="max"/>
        <color rgb="FFFCFCFF"/>
        <color rgb="FFF8696B"/>
      </colorScale>
    </cfRule>
  </conditionalFormatting>
  <conditionalFormatting sqref="G9">
    <cfRule type="colorScale" priority="12">
      <colorScale>
        <cfvo type="min"/>
        <cfvo type="max"/>
        <color rgb="FFFCFCFF"/>
        <color rgb="FFF8696B"/>
      </colorScale>
    </cfRule>
  </conditionalFormatting>
  <conditionalFormatting sqref="G8">
    <cfRule type="colorScale" priority="13">
      <colorScale>
        <cfvo type="min"/>
        <cfvo type="max"/>
        <color rgb="FFFCFCFF"/>
        <color rgb="FFF8696B"/>
      </colorScale>
    </cfRule>
  </conditionalFormatting>
  <conditionalFormatting sqref="G12">
    <cfRule type="colorScale" priority="9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0">
      <colorScale>
        <cfvo type="min"/>
        <cfvo type="max"/>
        <color rgb="FFFCFCFF"/>
        <color rgb="FFF8696B"/>
      </colorScale>
    </cfRule>
  </conditionalFormatting>
  <conditionalFormatting sqref="G14">
    <cfRule type="colorScale" priority="4">
      <colorScale>
        <cfvo type="min"/>
        <cfvo type="max"/>
        <color rgb="FFFCFCFF"/>
        <color rgb="FFF8696B"/>
      </colorScale>
    </cfRule>
  </conditionalFormatting>
  <conditionalFormatting sqref="G13">
    <cfRule type="colorScale" priority="3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">
      <colorScale>
        <cfvo type="min"/>
        <cfvo type="max"/>
        <color rgb="FFFCFCFF"/>
        <color rgb="FFF8696B"/>
      </colorScale>
    </cfRule>
  </conditionalFormatting>
  <conditionalFormatting sqref="G1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11" sqref="G11"/>
    </sheetView>
  </sheetViews>
  <sheetFormatPr baseColWidth="10" defaultRowHeight="15" x14ac:dyDescent="0.25"/>
  <cols>
    <col min="1" max="1" width="1" customWidth="1"/>
    <col min="2" max="2" width="19.7109375" style="353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8" t="s">
        <v>433</v>
      </c>
      <c r="C2" s="349" t="s">
        <v>434</v>
      </c>
      <c r="D2" s="349" t="s">
        <v>435</v>
      </c>
      <c r="E2" s="349" t="s">
        <v>436</v>
      </c>
      <c r="F2" s="349" t="s">
        <v>437</v>
      </c>
      <c r="G2" s="349" t="s">
        <v>438</v>
      </c>
      <c r="H2" s="349" t="s">
        <v>439</v>
      </c>
      <c r="I2" s="349" t="s">
        <v>440</v>
      </c>
      <c r="J2" s="349" t="s">
        <v>16</v>
      </c>
      <c r="M2" s="360" t="s">
        <v>405</v>
      </c>
    </row>
    <row r="3" spans="2:13" ht="15.75" x14ac:dyDescent="0.25">
      <c r="B3" s="354" t="s">
        <v>398</v>
      </c>
      <c r="C3" s="377">
        <v>3471.15</v>
      </c>
      <c r="D3" s="377">
        <v>8487.2666666666664</v>
      </c>
      <c r="E3" s="377">
        <v>3281.0166666666669</v>
      </c>
      <c r="F3" s="377">
        <v>8094.6333333333332</v>
      </c>
      <c r="G3" s="377">
        <v>2942.416666666667</v>
      </c>
      <c r="H3" s="377">
        <v>7336.55</v>
      </c>
      <c r="I3" s="355">
        <v>8941.0666666666675</v>
      </c>
      <c r="J3" s="300">
        <f>SUM(C3:I3)</f>
        <v>42554.1</v>
      </c>
      <c r="K3" s="359">
        <f>J3/$M$3</f>
        <v>1.0920777070103187E-2</v>
      </c>
      <c r="M3" s="361">
        <f>Resumen!C6</f>
        <v>3896618.32</v>
      </c>
    </row>
    <row r="4" spans="2:13" x14ac:dyDescent="0.25">
      <c r="B4" s="354" t="s">
        <v>342</v>
      </c>
      <c r="C4" s="377">
        <v>3606.5333333333328</v>
      </c>
      <c r="D4" s="377">
        <v>3245.9833333333331</v>
      </c>
      <c r="E4" s="377">
        <v>3063.55</v>
      </c>
      <c r="F4" s="377">
        <v>3054.6</v>
      </c>
      <c r="G4" s="377">
        <v>3241.8666666666668</v>
      </c>
      <c r="H4" s="377">
        <v>3529.05</v>
      </c>
      <c r="I4" s="355">
        <v>4280.95</v>
      </c>
      <c r="J4" s="300">
        <f t="shared" ref="J4:J12" si="0">SUM(C4:I4)</f>
        <v>24022.533333333333</v>
      </c>
      <c r="K4" s="359">
        <f t="shared" ref="K4:K13" si="1">J4/$M$3</f>
        <v>6.1649695609225933E-3</v>
      </c>
    </row>
    <row r="5" spans="2:13" x14ac:dyDescent="0.25">
      <c r="B5" s="354" t="s">
        <v>387</v>
      </c>
      <c r="C5" s="377">
        <v>5351.05</v>
      </c>
      <c r="D5" s="377">
        <v>5461.75</v>
      </c>
      <c r="E5" s="377">
        <v>6120.2333333333336</v>
      </c>
      <c r="F5" s="377">
        <v>2340.2166666666672</v>
      </c>
      <c r="G5" s="377">
        <v>17335.650000000001</v>
      </c>
      <c r="H5" s="377">
        <v>20148.466666666671</v>
      </c>
      <c r="I5" s="355">
        <v>22728.633333333331</v>
      </c>
      <c r="J5" s="300">
        <f t="shared" si="0"/>
        <v>79486</v>
      </c>
      <c r="K5" s="359">
        <f t="shared" si="1"/>
        <v>2.0398713313034982E-2</v>
      </c>
    </row>
    <row r="6" spans="2:13" x14ac:dyDescent="0.25">
      <c r="B6" s="354" t="s">
        <v>392</v>
      </c>
      <c r="C6" s="377">
        <v>2726.6833333333329</v>
      </c>
      <c r="D6" s="377">
        <v>3041.7</v>
      </c>
      <c r="E6" s="377">
        <v>5162.583333333333</v>
      </c>
      <c r="F6" s="377">
        <v>3686.2</v>
      </c>
      <c r="G6" s="377">
        <v>2243.5</v>
      </c>
      <c r="H6" s="377">
        <v>4934</v>
      </c>
      <c r="I6" s="355">
        <v>5650.3833333333332</v>
      </c>
      <c r="J6" s="300">
        <f t="shared" si="0"/>
        <v>27445.050000000003</v>
      </c>
      <c r="K6" s="359">
        <f t="shared" si="1"/>
        <v>7.043299534659069E-3</v>
      </c>
    </row>
    <row r="7" spans="2:13" x14ac:dyDescent="0.25">
      <c r="B7" s="354" t="s">
        <v>393</v>
      </c>
      <c r="C7" s="377">
        <v>1384.416666666667</v>
      </c>
      <c r="D7" s="377">
        <v>441.78333333333342</v>
      </c>
      <c r="E7" s="377">
        <v>743.16666666666663</v>
      </c>
      <c r="F7" s="377">
        <v>513.68333333333328</v>
      </c>
      <c r="G7" s="377">
        <v>559.75</v>
      </c>
      <c r="H7" s="377">
        <v>2247.85</v>
      </c>
      <c r="I7" s="355">
        <v>2076.7833333333328</v>
      </c>
      <c r="J7" s="300">
        <f t="shared" si="0"/>
        <v>7967.4333333333325</v>
      </c>
      <c r="K7" s="359">
        <f t="shared" si="1"/>
        <v>2.0447045820318715E-3</v>
      </c>
    </row>
    <row r="8" spans="2:13" x14ac:dyDescent="0.25">
      <c r="B8" s="354" t="s">
        <v>394</v>
      </c>
      <c r="C8" s="377">
        <v>789.2</v>
      </c>
      <c r="D8" s="377">
        <v>396.68333333333328</v>
      </c>
      <c r="E8" s="377">
        <v>298.36666666666667</v>
      </c>
      <c r="F8" s="377">
        <v>736.83333333333337</v>
      </c>
      <c r="G8" s="377">
        <v>328.66666666666669</v>
      </c>
      <c r="H8" s="377">
        <v>1264.2166666666669</v>
      </c>
      <c r="I8" s="355">
        <v>1163.0333333333331</v>
      </c>
      <c r="J8" s="300">
        <f t="shared" si="0"/>
        <v>4977</v>
      </c>
      <c r="K8" s="359">
        <f t="shared" si="1"/>
        <v>1.2772613562007787E-3</v>
      </c>
    </row>
    <row r="9" spans="2:13" x14ac:dyDescent="0.25">
      <c r="B9" s="354" t="s">
        <v>397</v>
      </c>
      <c r="C9" s="377">
        <v>226.1166666666667</v>
      </c>
      <c r="D9" s="377">
        <v>151.75</v>
      </c>
      <c r="E9" s="377">
        <v>225.45</v>
      </c>
      <c r="F9" s="377">
        <v>350.2</v>
      </c>
      <c r="G9" s="377">
        <v>322.21666666666658</v>
      </c>
      <c r="H9" s="377">
        <v>312.35000000000002</v>
      </c>
      <c r="I9" s="355">
        <v>580.4</v>
      </c>
      <c r="J9" s="300">
        <f t="shared" si="0"/>
        <v>2168.4833333333331</v>
      </c>
      <c r="K9" s="359">
        <f t="shared" si="1"/>
        <v>5.5650391063534629E-4</v>
      </c>
    </row>
    <row r="10" spans="2:13" x14ac:dyDescent="0.25">
      <c r="B10" s="354" t="s">
        <v>395</v>
      </c>
      <c r="C10" s="377">
        <v>2818.4833333333331</v>
      </c>
      <c r="D10" s="377">
        <v>511.08333333333331</v>
      </c>
      <c r="E10" s="377">
        <v>499.93333333333328</v>
      </c>
      <c r="F10" s="377">
        <v>742.11666666666667</v>
      </c>
      <c r="G10" s="377">
        <v>1400.95</v>
      </c>
      <c r="H10" s="377">
        <v>856.13333333333333</v>
      </c>
      <c r="I10" s="355">
        <v>829.2166666666667</v>
      </c>
      <c r="J10" s="300">
        <f t="shared" si="0"/>
        <v>7657.9166666666661</v>
      </c>
      <c r="K10" s="359">
        <f t="shared" si="1"/>
        <v>1.9652724587782226E-3</v>
      </c>
    </row>
    <row r="11" spans="2:13" x14ac:dyDescent="0.25">
      <c r="B11" s="354" t="s">
        <v>396</v>
      </c>
      <c r="C11" s="377">
        <v>269.2</v>
      </c>
      <c r="D11" s="377">
        <v>284.83333333333331</v>
      </c>
      <c r="E11" s="377">
        <v>269.46666666666658</v>
      </c>
      <c r="F11" s="377">
        <v>232.1666666666666</v>
      </c>
      <c r="G11" s="377">
        <v>404.03333333333342</v>
      </c>
      <c r="H11" s="377">
        <v>454.25</v>
      </c>
      <c r="I11" s="355">
        <v>364.28333333333342</v>
      </c>
      <c r="J11" s="300">
        <f t="shared" si="0"/>
        <v>2278.2333333333331</v>
      </c>
      <c r="K11" s="359">
        <f t="shared" si="1"/>
        <v>5.8466935846396501E-4</v>
      </c>
    </row>
    <row r="12" spans="2:13" x14ac:dyDescent="0.25">
      <c r="B12" s="354" t="s">
        <v>462</v>
      </c>
      <c r="C12" s="377">
        <v>542.33333333333337</v>
      </c>
      <c r="D12" s="377">
        <v>609.9666666666667</v>
      </c>
      <c r="E12" s="377">
        <v>351.15</v>
      </c>
      <c r="F12" s="377">
        <v>407.11666666666667</v>
      </c>
      <c r="G12" s="377">
        <v>672.23333333333335</v>
      </c>
      <c r="H12" s="377">
        <v>1130.833333333333</v>
      </c>
      <c r="I12" s="355">
        <v>1591.7</v>
      </c>
      <c r="J12" s="300">
        <f t="shared" si="0"/>
        <v>5305.333333333333</v>
      </c>
      <c r="K12" s="359">
        <f t="shared" si="1"/>
        <v>1.3615224529697672E-3</v>
      </c>
    </row>
    <row r="13" spans="2:13" ht="20.25" customHeight="1" x14ac:dyDescent="0.25">
      <c r="B13" s="356" t="s">
        <v>16</v>
      </c>
      <c r="C13" s="357">
        <f t="shared" ref="C13:I13" si="2">SUM(C3:C11)</f>
        <v>20642.833333333332</v>
      </c>
      <c r="D13" s="357">
        <f t="shared" si="2"/>
        <v>22022.833333333332</v>
      </c>
      <c r="E13" s="357">
        <f t="shared" si="2"/>
        <v>19663.76666666667</v>
      </c>
      <c r="F13" s="357">
        <f t="shared" si="2"/>
        <v>19750.650000000001</v>
      </c>
      <c r="G13" s="357">
        <f t="shared" si="2"/>
        <v>28779.050000000003</v>
      </c>
      <c r="H13" s="357">
        <f t="shared" si="2"/>
        <v>41082.866666666669</v>
      </c>
      <c r="I13" s="357">
        <f t="shared" si="2"/>
        <v>46614.749999999993</v>
      </c>
      <c r="J13" s="358">
        <f>SUM(J3:J12)</f>
        <v>203862.08333333334</v>
      </c>
      <c r="K13" s="359">
        <f t="shared" si="1"/>
        <v>5.2317693597799787E-2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O23" sqref="O23:O27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52"/>
      <c r="B1" s="452"/>
    </row>
    <row r="2" spans="1:16" ht="15.75" thickBot="1" x14ac:dyDescent="0.3">
      <c r="A2" s="452"/>
      <c r="B2" s="452"/>
      <c r="C2" s="453" t="s">
        <v>539</v>
      </c>
      <c r="D2" s="454"/>
      <c r="E2" s="454"/>
      <c r="F2" s="454"/>
      <c r="G2" s="454"/>
      <c r="H2" s="454"/>
      <c r="I2" s="455"/>
      <c r="J2" s="453" t="s">
        <v>557</v>
      </c>
      <c r="K2" s="454"/>
      <c r="L2" s="454"/>
      <c r="M2" s="454"/>
      <c r="N2" s="454"/>
      <c r="O2" s="454"/>
      <c r="P2" s="455"/>
    </row>
    <row r="3" spans="1:16" ht="15.75" thickBot="1" x14ac:dyDescent="0.3">
      <c r="A3" s="452"/>
      <c r="B3" s="452"/>
      <c r="C3" s="456" t="s">
        <v>2</v>
      </c>
      <c r="D3" s="457"/>
      <c r="E3" s="457"/>
      <c r="F3" s="457"/>
      <c r="G3" s="457"/>
      <c r="H3" s="457"/>
      <c r="I3" s="458"/>
      <c r="J3" s="456" t="s">
        <v>2</v>
      </c>
      <c r="K3" s="457"/>
      <c r="L3" s="457"/>
      <c r="M3" s="457"/>
      <c r="N3" s="457"/>
      <c r="O3" s="457"/>
      <c r="P3" s="458"/>
    </row>
    <row r="4" spans="1:16" ht="15.75" thickBot="1" x14ac:dyDescent="0.3">
      <c r="A4" s="452"/>
      <c r="B4" s="452"/>
      <c r="C4" s="128">
        <v>44942</v>
      </c>
      <c r="D4" s="128">
        <v>44943</v>
      </c>
      <c r="E4" s="128">
        <v>44944</v>
      </c>
      <c r="F4" s="128">
        <v>44945</v>
      </c>
      <c r="G4" s="128">
        <v>44946</v>
      </c>
      <c r="H4" s="128">
        <v>44947</v>
      </c>
      <c r="I4" s="128">
        <v>44948</v>
      </c>
      <c r="J4" s="128">
        <v>44949</v>
      </c>
      <c r="K4" s="128">
        <v>44950</v>
      </c>
      <c r="L4" s="128">
        <v>44951</v>
      </c>
      <c r="M4" s="128">
        <v>44952</v>
      </c>
      <c r="N4" s="128">
        <v>44953</v>
      </c>
      <c r="O4" s="128">
        <v>44954</v>
      </c>
      <c r="P4" s="128">
        <v>44955</v>
      </c>
    </row>
    <row r="5" spans="1:16" ht="15.75" thickBot="1" x14ac:dyDescent="0.3">
      <c r="B5" s="15" t="s">
        <v>412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30533</v>
      </c>
      <c r="D6" s="190">
        <v>27542</v>
      </c>
      <c r="E6" s="190">
        <v>30066</v>
      </c>
      <c r="F6" s="190">
        <v>47893</v>
      </c>
      <c r="G6" s="190">
        <v>48660</v>
      </c>
      <c r="H6" s="190"/>
      <c r="I6" s="190"/>
      <c r="J6" s="193">
        <v>35091</v>
      </c>
      <c r="K6" s="193">
        <v>114328</v>
      </c>
      <c r="L6" s="193">
        <v>29810</v>
      </c>
      <c r="M6" s="193">
        <v>28568</v>
      </c>
      <c r="N6" s="193">
        <v>30127</v>
      </c>
      <c r="O6" s="193"/>
      <c r="P6" s="194"/>
    </row>
    <row r="7" spans="1:16" x14ac:dyDescent="0.25">
      <c r="B7" s="188" t="s">
        <v>347</v>
      </c>
      <c r="C7" s="189">
        <v>45329</v>
      </c>
      <c r="D7" s="190">
        <v>44241</v>
      </c>
      <c r="E7" s="190">
        <v>47238</v>
      </c>
      <c r="F7" s="190">
        <v>70334</v>
      </c>
      <c r="G7" s="190">
        <v>72476</v>
      </c>
      <c r="H7" s="190"/>
      <c r="I7" s="190"/>
      <c r="J7" s="193">
        <v>49744</v>
      </c>
      <c r="K7" s="193">
        <v>46923</v>
      </c>
      <c r="L7" s="193">
        <v>47910</v>
      </c>
      <c r="M7" s="193">
        <v>46129</v>
      </c>
      <c r="N7" s="193">
        <v>48046</v>
      </c>
      <c r="O7" s="193"/>
      <c r="P7" s="194"/>
    </row>
    <row r="8" spans="1:16" ht="18" customHeight="1" x14ac:dyDescent="0.25">
      <c r="B8" s="188" t="s">
        <v>348</v>
      </c>
      <c r="C8" s="189">
        <v>16058</v>
      </c>
      <c r="D8" s="190">
        <v>15580</v>
      </c>
      <c r="E8" s="190">
        <v>16967</v>
      </c>
      <c r="F8" s="190">
        <v>24166</v>
      </c>
      <c r="G8" s="190">
        <v>19358</v>
      </c>
      <c r="H8" s="190"/>
      <c r="I8" s="190"/>
      <c r="J8" s="193">
        <v>17708</v>
      </c>
      <c r="K8" s="193">
        <v>18646</v>
      </c>
      <c r="L8" s="193">
        <v>17880</v>
      </c>
      <c r="M8" s="193">
        <v>18773</v>
      </c>
      <c r="N8" s="193">
        <v>16741</v>
      </c>
      <c r="O8" s="193"/>
      <c r="P8" s="194"/>
    </row>
    <row r="9" spans="1:16" x14ac:dyDescent="0.25">
      <c r="B9" s="188" t="s">
        <v>349</v>
      </c>
      <c r="C9" s="189">
        <v>39641</v>
      </c>
      <c r="D9" s="190">
        <v>40229</v>
      </c>
      <c r="E9" s="190">
        <v>51258</v>
      </c>
      <c r="F9" s="190">
        <v>71752</v>
      </c>
      <c r="G9" s="190">
        <v>53150</v>
      </c>
      <c r="H9" s="190"/>
      <c r="I9" s="190"/>
      <c r="J9" s="192">
        <v>47826</v>
      </c>
      <c r="K9" s="193">
        <v>49148</v>
      </c>
      <c r="L9" s="193">
        <v>47617</v>
      </c>
      <c r="M9" s="193">
        <v>48147</v>
      </c>
      <c r="N9" s="193">
        <v>43715</v>
      </c>
      <c r="O9" s="193"/>
      <c r="P9" s="194"/>
    </row>
    <row r="10" spans="1:16" x14ac:dyDescent="0.25">
      <c r="B10" s="188" t="s">
        <v>350</v>
      </c>
      <c r="C10" s="189">
        <v>25836</v>
      </c>
      <c r="D10" s="190">
        <v>25382</v>
      </c>
      <c r="E10" s="190">
        <v>28692</v>
      </c>
      <c r="F10" s="190">
        <v>54378</v>
      </c>
      <c r="G10" s="190">
        <v>29569</v>
      </c>
      <c r="H10" s="190"/>
      <c r="I10" s="190"/>
      <c r="J10" s="192">
        <v>32113</v>
      </c>
      <c r="K10" s="193">
        <v>28109</v>
      </c>
      <c r="L10" s="193">
        <v>28888</v>
      </c>
      <c r="M10" s="193">
        <v>26693</v>
      </c>
      <c r="N10" s="193">
        <v>23912</v>
      </c>
      <c r="O10" s="193"/>
      <c r="P10" s="194"/>
    </row>
    <row r="11" spans="1:16" x14ac:dyDescent="0.25">
      <c r="B11" s="188" t="s">
        <v>513</v>
      </c>
      <c r="C11" s="189">
        <v>27231</v>
      </c>
      <c r="D11" s="190">
        <v>26737</v>
      </c>
      <c r="E11" s="190">
        <v>28735</v>
      </c>
      <c r="F11" s="190">
        <v>43467</v>
      </c>
      <c r="G11" s="190">
        <v>28738</v>
      </c>
      <c r="H11" s="190"/>
      <c r="I11" s="190"/>
      <c r="J11" s="192">
        <v>33327</v>
      </c>
      <c r="K11" s="193">
        <v>28913</v>
      </c>
      <c r="L11" s="193">
        <v>31819</v>
      </c>
      <c r="M11" s="193">
        <v>28720</v>
      </c>
      <c r="N11" s="193">
        <v>27247</v>
      </c>
      <c r="O11" s="193"/>
      <c r="P11" s="194"/>
    </row>
    <row r="12" spans="1:16" x14ac:dyDescent="0.25">
      <c r="B12" s="188" t="s">
        <v>352</v>
      </c>
      <c r="C12" s="189">
        <v>19707</v>
      </c>
      <c r="D12" s="190">
        <v>16746</v>
      </c>
      <c r="E12" s="190">
        <v>20214</v>
      </c>
      <c r="F12" s="190">
        <v>24946</v>
      </c>
      <c r="G12" s="190">
        <v>19666</v>
      </c>
      <c r="H12" s="190"/>
      <c r="I12" s="190"/>
      <c r="J12" s="192">
        <v>43571</v>
      </c>
      <c r="K12" s="193">
        <v>32653</v>
      </c>
      <c r="L12" s="193">
        <v>47337</v>
      </c>
      <c r="M12" s="193">
        <v>32058</v>
      </c>
      <c r="N12" s="193">
        <v>28640</v>
      </c>
      <c r="O12" s="193"/>
      <c r="P12" s="194"/>
    </row>
    <row r="13" spans="1:16" x14ac:dyDescent="0.25">
      <c r="B13" s="188" t="s">
        <v>353</v>
      </c>
      <c r="C13" s="189">
        <v>6547</v>
      </c>
      <c r="D13" s="190">
        <v>5684</v>
      </c>
      <c r="E13" s="190">
        <v>5599</v>
      </c>
      <c r="F13" s="190">
        <v>6640</v>
      </c>
      <c r="G13" s="190">
        <v>4848</v>
      </c>
      <c r="H13" s="190"/>
      <c r="I13" s="190"/>
      <c r="J13" s="193">
        <v>5557</v>
      </c>
      <c r="K13" s="193">
        <v>5168</v>
      </c>
      <c r="L13" s="193">
        <v>5223</v>
      </c>
      <c r="M13" s="193">
        <v>4967</v>
      </c>
      <c r="N13" s="193">
        <v>4140</v>
      </c>
      <c r="O13" s="193"/>
      <c r="P13" s="194"/>
    </row>
    <row r="14" spans="1:16" ht="15.75" thickBot="1" x14ac:dyDescent="0.3">
      <c r="B14" s="188" t="s">
        <v>390</v>
      </c>
      <c r="C14" s="189">
        <v>50367</v>
      </c>
      <c r="D14" s="190">
        <v>50715</v>
      </c>
      <c r="E14" s="190">
        <v>53084</v>
      </c>
      <c r="F14" s="190">
        <v>70532</v>
      </c>
      <c r="G14" s="190">
        <v>51738</v>
      </c>
      <c r="H14" s="190"/>
      <c r="I14" s="190"/>
      <c r="J14" s="192">
        <v>55281</v>
      </c>
      <c r="K14" s="193">
        <v>53347</v>
      </c>
      <c r="L14" s="193">
        <v>54663</v>
      </c>
      <c r="M14" s="193">
        <v>53986</v>
      </c>
      <c r="N14" s="193">
        <v>49906</v>
      </c>
      <c r="O14" s="193"/>
      <c r="P14" s="194"/>
    </row>
    <row r="15" spans="1:16" ht="15.75" thickBot="1" x14ac:dyDescent="0.3">
      <c r="B15" s="196" t="s">
        <v>16</v>
      </c>
      <c r="C15" s="195">
        <v>261249</v>
      </c>
      <c r="D15" s="195">
        <v>252856</v>
      </c>
      <c r="E15" s="195">
        <v>281853</v>
      </c>
      <c r="F15" s="195">
        <v>414108</v>
      </c>
      <c r="G15" s="195">
        <v>328203</v>
      </c>
      <c r="H15" s="195"/>
      <c r="I15" s="195"/>
      <c r="J15" s="195">
        <f>SUM(J6:J14)</f>
        <v>320218</v>
      </c>
      <c r="K15" s="195">
        <f t="shared" ref="K15:P15" si="0">SUM(K6:K14)</f>
        <v>377235</v>
      </c>
      <c r="L15" s="195">
        <f t="shared" si="0"/>
        <v>311147</v>
      </c>
      <c r="M15" s="195">
        <f t="shared" si="0"/>
        <v>288041</v>
      </c>
      <c r="N15" s="195">
        <f t="shared" si="0"/>
        <v>272474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413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23585</v>
      </c>
      <c r="I17" s="185"/>
      <c r="J17" s="186"/>
      <c r="K17" s="187"/>
      <c r="L17" s="187"/>
      <c r="M17" s="187"/>
      <c r="N17" s="187"/>
      <c r="O17" s="187">
        <v>17766</v>
      </c>
      <c r="P17" s="379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9899</v>
      </c>
      <c r="I18" s="191"/>
      <c r="J18" s="192"/>
      <c r="K18" s="193"/>
      <c r="L18" s="193"/>
      <c r="M18" s="193"/>
      <c r="N18" s="193"/>
      <c r="O18" s="193">
        <v>7161</v>
      </c>
      <c r="P18" s="380"/>
    </row>
    <row r="19" spans="2:16" x14ac:dyDescent="0.25">
      <c r="B19" s="188" t="s">
        <v>416</v>
      </c>
      <c r="C19" s="189"/>
      <c r="D19" s="190"/>
      <c r="E19" s="190"/>
      <c r="F19" s="190"/>
      <c r="G19" s="190"/>
      <c r="H19" s="190">
        <v>39611</v>
      </c>
      <c r="I19" s="191"/>
      <c r="J19" s="192"/>
      <c r="K19" s="193"/>
      <c r="L19" s="193"/>
      <c r="M19" s="193"/>
      <c r="N19" s="193"/>
      <c r="O19" s="193">
        <v>75145</v>
      </c>
      <c r="P19" s="380"/>
    </row>
    <row r="20" spans="2:16" x14ac:dyDescent="0.25">
      <c r="B20" s="188" t="s">
        <v>458</v>
      </c>
      <c r="C20" s="189"/>
      <c r="D20" s="190"/>
      <c r="E20" s="190"/>
      <c r="F20" s="190"/>
      <c r="G20" s="190"/>
      <c r="H20" s="190">
        <v>36747</v>
      </c>
      <c r="I20" s="191"/>
      <c r="J20" s="192"/>
      <c r="K20" s="193"/>
      <c r="L20" s="193"/>
      <c r="M20" s="193"/>
      <c r="N20" s="193"/>
      <c r="O20" s="193">
        <v>38403</v>
      </c>
      <c r="P20" s="380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20848</v>
      </c>
      <c r="I21" s="191"/>
      <c r="J21" s="192"/>
      <c r="K21" s="193"/>
      <c r="L21" s="193"/>
      <c r="M21" s="193"/>
      <c r="N21" s="193"/>
      <c r="O21" s="193">
        <v>21727</v>
      </c>
      <c r="P21" s="380"/>
    </row>
    <row r="22" spans="2:16" x14ac:dyDescent="0.25">
      <c r="B22" s="188" t="s">
        <v>417</v>
      </c>
      <c r="C22" s="189"/>
      <c r="D22" s="190"/>
      <c r="E22" s="190"/>
      <c r="F22" s="190"/>
      <c r="G22" s="190"/>
      <c r="H22" s="190">
        <v>35896</v>
      </c>
      <c r="I22" s="191"/>
      <c r="J22" s="192"/>
      <c r="K22" s="193"/>
      <c r="L22" s="193"/>
      <c r="M22" s="193"/>
      <c r="N22" s="193"/>
      <c r="O22" s="193">
        <v>33619</v>
      </c>
      <c r="P22" s="380"/>
    </row>
    <row r="23" spans="2:16" x14ac:dyDescent="0.25">
      <c r="B23" s="257" t="s">
        <v>414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0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41726</v>
      </c>
      <c r="J24" s="192"/>
      <c r="K24" s="193"/>
      <c r="L24" s="193"/>
      <c r="M24" s="375"/>
      <c r="N24" s="193"/>
      <c r="O24" s="193"/>
      <c r="P24" s="405">
        <v>48488</v>
      </c>
    </row>
    <row r="25" spans="2:16" x14ac:dyDescent="0.25">
      <c r="B25" s="188" t="s">
        <v>356</v>
      </c>
      <c r="I25" s="190">
        <v>44950</v>
      </c>
      <c r="J25" s="192"/>
      <c r="K25" s="193"/>
      <c r="L25" s="193"/>
      <c r="M25" s="193"/>
      <c r="N25" s="193"/>
      <c r="O25" s="193"/>
      <c r="P25" s="380">
        <v>53789</v>
      </c>
    </row>
    <row r="26" spans="2:16" x14ac:dyDescent="0.25">
      <c r="B26" s="188" t="s">
        <v>415</v>
      </c>
      <c r="I26" s="190">
        <v>31581</v>
      </c>
      <c r="J26" s="192"/>
      <c r="K26" s="193"/>
      <c r="L26" s="193"/>
      <c r="M26" s="193"/>
      <c r="N26" s="193"/>
      <c r="O26" s="193"/>
      <c r="P26" s="380">
        <v>34972</v>
      </c>
    </row>
    <row r="27" spans="2:16" ht="15.75" thickBot="1" x14ac:dyDescent="0.3">
      <c r="B27" s="188" t="s">
        <v>357</v>
      </c>
      <c r="I27" s="190">
        <v>6498</v>
      </c>
      <c r="J27" s="192"/>
      <c r="K27" s="193"/>
      <c r="L27" s="193"/>
      <c r="M27" s="193"/>
      <c r="N27" s="193"/>
      <c r="O27" s="193"/>
      <c r="P27" s="380">
        <v>5866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166586</v>
      </c>
      <c r="I28" s="293">
        <v>124755</v>
      </c>
      <c r="J28" s="195"/>
      <c r="K28" s="195"/>
      <c r="L28" s="195"/>
      <c r="M28" s="195"/>
      <c r="N28" s="195"/>
      <c r="O28" s="195">
        <f>SUM(O17:O27)</f>
        <v>193821</v>
      </c>
      <c r="P28" s="195">
        <f>SUM(P17:P27)</f>
        <v>143115</v>
      </c>
    </row>
    <row r="29" spans="2:16" ht="15.75" thickBot="1" x14ac:dyDescent="0.3"/>
    <row r="30" spans="2:16" ht="15.75" thickBot="1" x14ac:dyDescent="0.3">
      <c r="B30" s="131" t="s">
        <v>412</v>
      </c>
      <c r="C30" s="201" t="s">
        <v>539</v>
      </c>
      <c r="D30" s="201" t="s">
        <v>557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184694</v>
      </c>
      <c r="D31" s="205">
        <f t="shared" ref="D31:D40" si="2">SUM(J6:P6)</f>
        <v>237924</v>
      </c>
      <c r="E31" s="206">
        <f t="shared" ref="E31:E40" si="3">+IFERROR((D31-C31)/C31,"-")</f>
        <v>0.28820643875816215</v>
      </c>
    </row>
    <row r="32" spans="2:16" x14ac:dyDescent="0.25">
      <c r="B32" s="207" t="s">
        <v>347</v>
      </c>
      <c r="C32" s="208">
        <f t="shared" si="1"/>
        <v>279618</v>
      </c>
      <c r="D32" s="209">
        <f t="shared" si="2"/>
        <v>238752</v>
      </c>
      <c r="E32" s="210">
        <f t="shared" si="3"/>
        <v>-0.14614938952427955</v>
      </c>
    </row>
    <row r="33" spans="2:5" x14ac:dyDescent="0.25">
      <c r="B33" s="207" t="s">
        <v>348</v>
      </c>
      <c r="C33" s="208">
        <f t="shared" si="1"/>
        <v>92129</v>
      </c>
      <c r="D33" s="209">
        <f t="shared" si="2"/>
        <v>89748</v>
      </c>
      <c r="E33" s="210">
        <f t="shared" si="3"/>
        <v>-2.5844196724158518E-2</v>
      </c>
    </row>
    <row r="34" spans="2:5" x14ac:dyDescent="0.25">
      <c r="B34" s="207" t="s">
        <v>349</v>
      </c>
      <c r="C34" s="208">
        <f t="shared" si="1"/>
        <v>256030</v>
      </c>
      <c r="D34" s="209">
        <f t="shared" si="2"/>
        <v>236453</v>
      </c>
      <c r="E34" s="210">
        <f t="shared" si="3"/>
        <v>-7.6463695660664771E-2</v>
      </c>
    </row>
    <row r="35" spans="2:5" x14ac:dyDescent="0.25">
      <c r="B35" s="207" t="s">
        <v>350</v>
      </c>
      <c r="C35" s="208">
        <f t="shared" si="1"/>
        <v>163857</v>
      </c>
      <c r="D35" s="209">
        <f t="shared" si="2"/>
        <v>139715</v>
      </c>
      <c r="E35" s="210">
        <f t="shared" si="3"/>
        <v>-0.14733578669205466</v>
      </c>
    </row>
    <row r="36" spans="2:5" x14ac:dyDescent="0.25">
      <c r="B36" s="207" t="s">
        <v>351</v>
      </c>
      <c r="C36" s="208">
        <f t="shared" si="1"/>
        <v>154908</v>
      </c>
      <c r="D36" s="209">
        <f t="shared" si="2"/>
        <v>150026</v>
      </c>
      <c r="E36" s="210">
        <f t="shared" si="3"/>
        <v>-3.1515480155963539E-2</v>
      </c>
    </row>
    <row r="37" spans="2:5" x14ac:dyDescent="0.25">
      <c r="B37" s="207" t="s">
        <v>352</v>
      </c>
      <c r="C37" s="208">
        <f t="shared" si="1"/>
        <v>101279</v>
      </c>
      <c r="D37" s="209">
        <f t="shared" si="2"/>
        <v>184259</v>
      </c>
      <c r="E37" s="210">
        <f t="shared" si="3"/>
        <v>0.81932088586972618</v>
      </c>
    </row>
    <row r="38" spans="2:5" x14ac:dyDescent="0.25">
      <c r="B38" s="203" t="s">
        <v>353</v>
      </c>
      <c r="C38" s="208">
        <f t="shared" si="1"/>
        <v>29318</v>
      </c>
      <c r="D38" s="209">
        <f t="shared" si="2"/>
        <v>25055</v>
      </c>
      <c r="E38" s="211">
        <f t="shared" si="3"/>
        <v>-0.14540555290265367</v>
      </c>
    </row>
    <row r="39" spans="2:5" ht="15.75" thickBot="1" x14ac:dyDescent="0.3">
      <c r="B39" s="203" t="s">
        <v>390</v>
      </c>
      <c r="C39" s="208">
        <f t="shared" si="1"/>
        <v>276436</v>
      </c>
      <c r="D39" s="209">
        <f t="shared" si="2"/>
        <v>267183</v>
      </c>
      <c r="E39" s="211">
        <f t="shared" ref="E39" si="4">+IFERROR((D39-C39)/C39,"-")</f>
        <v>-3.3472485493929879E-2</v>
      </c>
    </row>
    <row r="40" spans="2:5" ht="15.75" thickBot="1" x14ac:dyDescent="0.3">
      <c r="B40" s="212" t="s">
        <v>16</v>
      </c>
      <c r="C40" s="213">
        <f t="shared" si="1"/>
        <v>1538269</v>
      </c>
      <c r="D40" s="214">
        <f t="shared" si="2"/>
        <v>1569115</v>
      </c>
      <c r="E40" s="215">
        <f t="shared" si="3"/>
        <v>2.0052409559056315E-2</v>
      </c>
    </row>
    <row r="41" spans="2:5" ht="15.75" thickBot="1" x14ac:dyDescent="0.3">
      <c r="B41" s="131" t="s">
        <v>413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23585</v>
      </c>
      <c r="D42" s="208">
        <f>O17</f>
        <v>17766</v>
      </c>
      <c r="E42" s="216">
        <f t="shared" si="5"/>
        <v>-0.24672461310154759</v>
      </c>
    </row>
    <row r="43" spans="2:5" x14ac:dyDescent="0.25">
      <c r="B43" s="207" t="s">
        <v>359</v>
      </c>
      <c r="C43" s="208">
        <f t="shared" si="6"/>
        <v>9899</v>
      </c>
      <c r="D43" s="208">
        <f t="shared" ref="D43:D47" si="7">O18</f>
        <v>7161</v>
      </c>
      <c r="E43" s="216">
        <f t="shared" si="5"/>
        <v>-0.27659359531265787</v>
      </c>
    </row>
    <row r="44" spans="2:5" x14ac:dyDescent="0.25">
      <c r="B44" s="298" t="s">
        <v>416</v>
      </c>
      <c r="C44" s="208">
        <f t="shared" si="6"/>
        <v>39611</v>
      </c>
      <c r="D44" s="208">
        <f t="shared" si="7"/>
        <v>75145</v>
      </c>
      <c r="E44" s="216">
        <f t="shared" si="5"/>
        <v>0.89707404508848554</v>
      </c>
    </row>
    <row r="45" spans="2:5" ht="15.75" thickBot="1" x14ac:dyDescent="0.3">
      <c r="B45" s="298" t="s">
        <v>458</v>
      </c>
      <c r="C45" s="208">
        <f t="shared" si="6"/>
        <v>36747</v>
      </c>
      <c r="D45" s="208">
        <f t="shared" si="7"/>
        <v>38403</v>
      </c>
      <c r="E45" s="216">
        <f t="shared" si="5"/>
        <v>4.5064903257408771E-2</v>
      </c>
    </row>
    <row r="46" spans="2:5" ht="15.75" thickBot="1" x14ac:dyDescent="0.3">
      <c r="B46" s="298" t="s">
        <v>354</v>
      </c>
      <c r="C46" s="208">
        <f t="shared" si="6"/>
        <v>20848</v>
      </c>
      <c r="D46" s="208">
        <f t="shared" si="7"/>
        <v>21727</v>
      </c>
      <c r="E46" s="216">
        <f t="shared" si="5"/>
        <v>4.2162317728319264E-2</v>
      </c>
    </row>
    <row r="47" spans="2:5" ht="15.75" thickBot="1" x14ac:dyDescent="0.3">
      <c r="B47" s="298" t="s">
        <v>417</v>
      </c>
      <c r="C47" s="208">
        <f t="shared" si="6"/>
        <v>35896</v>
      </c>
      <c r="D47" s="208">
        <f t="shared" si="7"/>
        <v>33619</v>
      </c>
      <c r="E47" s="216">
        <f t="shared" si="5"/>
        <v>-6.343325161577891E-2</v>
      </c>
    </row>
    <row r="48" spans="2:5" ht="15.75" thickBot="1" x14ac:dyDescent="0.3">
      <c r="B48" s="131" t="s">
        <v>414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41726</v>
      </c>
      <c r="D49" s="209">
        <f>P24</f>
        <v>48488</v>
      </c>
      <c r="E49" s="216">
        <f t="shared" si="5"/>
        <v>0.16205723050376264</v>
      </c>
    </row>
    <row r="50" spans="2:5" ht="15.75" thickBot="1" x14ac:dyDescent="0.3">
      <c r="B50" s="207" t="s">
        <v>356</v>
      </c>
      <c r="C50" s="208">
        <f>I25</f>
        <v>44950</v>
      </c>
      <c r="D50" s="209">
        <f>P25</f>
        <v>53789</v>
      </c>
      <c r="E50" s="216">
        <f t="shared" si="5"/>
        <v>0.19664071190211346</v>
      </c>
    </row>
    <row r="51" spans="2:5" ht="15.75" thickBot="1" x14ac:dyDescent="0.3">
      <c r="B51" s="298" t="s">
        <v>415</v>
      </c>
      <c r="C51" s="208">
        <f>I26</f>
        <v>31581</v>
      </c>
      <c r="D51" s="209">
        <f>P26</f>
        <v>34972</v>
      </c>
      <c r="E51" s="216">
        <f t="shared" ref="E51" si="8">+IFERROR((D51-C51)/C51,"-")</f>
        <v>0.10737468731199139</v>
      </c>
    </row>
    <row r="52" spans="2:5" ht="15.75" thickBot="1" x14ac:dyDescent="0.3">
      <c r="B52" s="207" t="s">
        <v>357</v>
      </c>
      <c r="C52" s="208">
        <f>I27</f>
        <v>6498</v>
      </c>
      <c r="D52" s="209">
        <f>P27</f>
        <v>5866</v>
      </c>
      <c r="E52" s="216">
        <f t="shared" si="5"/>
        <v>-9.7260695598645738E-2</v>
      </c>
    </row>
    <row r="53" spans="2:5" ht="15.75" thickBot="1" x14ac:dyDescent="0.3">
      <c r="B53" s="196" t="s">
        <v>222</v>
      </c>
      <c r="C53" s="217">
        <f>SUM(C42:C52)</f>
        <v>291341</v>
      </c>
      <c r="D53" s="218">
        <f>SUM(D42:D52)</f>
        <v>336936</v>
      </c>
      <c r="E53" s="215">
        <f t="shared" si="5"/>
        <v>0.1565004582259277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K26" sqref="K26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52"/>
      <c r="B2" s="452"/>
    </row>
    <row r="3" spans="1:20" ht="15.75" thickBot="1" x14ac:dyDescent="0.3">
      <c r="A3" s="452"/>
      <c r="B3" s="452"/>
      <c r="C3" s="453" t="s">
        <v>539</v>
      </c>
      <c r="D3" s="454"/>
      <c r="E3" s="454"/>
      <c r="F3" s="454"/>
      <c r="G3" s="454"/>
      <c r="H3" s="454"/>
      <c r="I3" s="455"/>
      <c r="J3" s="453" t="s">
        <v>557</v>
      </c>
      <c r="K3" s="454"/>
      <c r="L3" s="454"/>
      <c r="M3" s="454"/>
      <c r="N3" s="454"/>
      <c r="O3" s="454"/>
      <c r="P3" s="455"/>
    </row>
    <row r="4" spans="1:20" ht="15.75" thickBot="1" x14ac:dyDescent="0.3">
      <c r="A4" s="452"/>
      <c r="B4" s="452"/>
      <c r="C4" s="456" t="s">
        <v>2</v>
      </c>
      <c r="D4" s="457"/>
      <c r="E4" s="457"/>
      <c r="F4" s="457"/>
      <c r="G4" s="457"/>
      <c r="H4" s="457"/>
      <c r="I4" s="458"/>
      <c r="J4" s="456" t="s">
        <v>2</v>
      </c>
      <c r="K4" s="457"/>
      <c r="L4" s="457"/>
      <c r="M4" s="457"/>
      <c r="N4" s="457"/>
      <c r="O4" s="457"/>
      <c r="P4" s="458"/>
    </row>
    <row r="5" spans="1:20" ht="15.75" thickBot="1" x14ac:dyDescent="0.3">
      <c r="A5" s="452"/>
      <c r="B5" s="452"/>
      <c r="C5" s="128">
        <v>44942</v>
      </c>
      <c r="D5" s="128">
        <v>44943</v>
      </c>
      <c r="E5" s="128">
        <v>44944</v>
      </c>
      <c r="F5" s="128">
        <v>44945</v>
      </c>
      <c r="G5" s="128">
        <v>44946</v>
      </c>
      <c r="H5" s="128">
        <v>44947</v>
      </c>
      <c r="I5" s="128">
        <v>44948</v>
      </c>
      <c r="J5" s="128">
        <v>44949</v>
      </c>
      <c r="K5" s="128">
        <v>44950</v>
      </c>
      <c r="L5" s="128">
        <v>44951</v>
      </c>
      <c r="M5" s="128">
        <v>44952</v>
      </c>
      <c r="N5" s="128">
        <v>44953</v>
      </c>
      <c r="O5" s="128">
        <v>44954</v>
      </c>
      <c r="P5" s="128">
        <v>44955</v>
      </c>
    </row>
    <row r="6" spans="1:20" ht="15.75" thickBot="1" x14ac:dyDescent="0.3">
      <c r="B6" s="15" t="s">
        <v>412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20113.433333333331</v>
      </c>
      <c r="D7" s="220">
        <v>19406.55</v>
      </c>
      <c r="E7" s="220">
        <v>20548.066666666669</v>
      </c>
      <c r="F7" s="220">
        <v>28322.816666666669</v>
      </c>
      <c r="G7" s="220">
        <v>30928.7</v>
      </c>
      <c r="H7" s="220"/>
      <c r="I7" s="220"/>
      <c r="J7" s="222">
        <v>21643.9</v>
      </c>
      <c r="K7" s="222">
        <v>88157.25</v>
      </c>
      <c r="L7" s="222">
        <v>20750.48333333333</v>
      </c>
      <c r="M7" s="222">
        <v>20201.75</v>
      </c>
      <c r="N7" s="364">
        <v>20571.55</v>
      </c>
      <c r="O7" s="222"/>
      <c r="P7" s="223"/>
    </row>
    <row r="8" spans="1:20" x14ac:dyDescent="0.25">
      <c r="B8" s="188" t="s">
        <v>347</v>
      </c>
      <c r="C8" s="220">
        <v>38841.48333333333</v>
      </c>
      <c r="D8" s="220">
        <v>37195.85</v>
      </c>
      <c r="E8" s="220">
        <v>37959.949999999997</v>
      </c>
      <c r="F8" s="220">
        <v>57141.716666666667</v>
      </c>
      <c r="G8" s="220">
        <v>54182.39</v>
      </c>
      <c r="H8" s="220"/>
      <c r="I8" s="220"/>
      <c r="J8" s="221">
        <v>41473.98333333333</v>
      </c>
      <c r="K8" s="364">
        <v>39301.25</v>
      </c>
      <c r="L8" s="222">
        <v>40231.76666666667</v>
      </c>
      <c r="M8" s="364">
        <v>39236.550000000003</v>
      </c>
      <c r="N8" s="364">
        <v>39155.783333333333</v>
      </c>
      <c r="O8" s="222"/>
      <c r="P8" s="223"/>
    </row>
    <row r="9" spans="1:20" x14ac:dyDescent="0.25">
      <c r="B9" s="188" t="s">
        <v>348</v>
      </c>
      <c r="C9" s="220">
        <v>17276.716666666671</v>
      </c>
      <c r="D9" s="220">
        <v>14813.48333333333</v>
      </c>
      <c r="E9" s="220">
        <v>15476.816666666669</v>
      </c>
      <c r="F9" s="220">
        <v>13750.76666666667</v>
      </c>
      <c r="G9" s="220">
        <v>15154</v>
      </c>
      <c r="H9" s="220"/>
      <c r="I9" s="220"/>
      <c r="J9" s="221">
        <v>16357.533333333329</v>
      </c>
      <c r="K9" s="222">
        <v>16238.316666666669</v>
      </c>
      <c r="L9" s="222">
        <v>14421.966666666671</v>
      </c>
      <c r="M9" s="222">
        <v>13788.783333333329</v>
      </c>
      <c r="N9" s="222">
        <v>12649.98333333333</v>
      </c>
      <c r="O9" s="222"/>
      <c r="P9" s="223"/>
    </row>
    <row r="10" spans="1:20" ht="17.25" customHeight="1" x14ac:dyDescent="0.25">
      <c r="B10" s="188" t="s">
        <v>349</v>
      </c>
      <c r="C10" s="220">
        <v>37663.333333333343</v>
      </c>
      <c r="D10" s="220">
        <v>37322.01666666667</v>
      </c>
      <c r="E10" s="220">
        <v>42884.51666666667</v>
      </c>
      <c r="F10" s="220">
        <v>50622.5</v>
      </c>
      <c r="G10" s="220">
        <v>39858.416666666657</v>
      </c>
      <c r="H10" s="220"/>
      <c r="I10" s="220"/>
      <c r="J10" s="364">
        <v>40468.083333333343</v>
      </c>
      <c r="K10" s="364">
        <v>40343.1</v>
      </c>
      <c r="L10" s="364">
        <v>41544.98333333333</v>
      </c>
      <c r="M10" s="364">
        <v>42734.116666666669</v>
      </c>
      <c r="N10" s="364">
        <v>41497.366666666669</v>
      </c>
      <c r="O10" s="222"/>
      <c r="P10" s="223"/>
    </row>
    <row r="11" spans="1:20" x14ac:dyDescent="0.25">
      <c r="B11" s="188" t="s">
        <v>350</v>
      </c>
      <c r="C11" s="220">
        <v>10609.41666666667</v>
      </c>
      <c r="D11" s="220">
        <v>10997.1</v>
      </c>
      <c r="E11" s="220">
        <v>11329.566666666669</v>
      </c>
      <c r="F11" s="220">
        <v>24814.65</v>
      </c>
      <c r="G11" s="220">
        <v>10967.48333333333</v>
      </c>
      <c r="H11" s="220"/>
      <c r="I11" s="220"/>
      <c r="J11" s="222">
        <v>10257.816666666669</v>
      </c>
      <c r="K11" s="222">
        <v>10645.63333333333</v>
      </c>
      <c r="L11" s="364">
        <v>10445.51666666667</v>
      </c>
      <c r="M11" s="364">
        <v>10688.75</v>
      </c>
      <c r="N11" s="222">
        <v>154283.98333333331</v>
      </c>
      <c r="O11" s="222"/>
      <c r="P11" s="223"/>
    </row>
    <row r="12" spans="1:20" x14ac:dyDescent="0.25">
      <c r="B12" s="188" t="s">
        <v>513</v>
      </c>
      <c r="C12" s="220">
        <v>11690.36666666667</v>
      </c>
      <c r="D12" s="220">
        <v>11393.216666666671</v>
      </c>
      <c r="E12" s="220">
        <v>12051.58333333333</v>
      </c>
      <c r="F12" s="220">
        <v>96570.166666666686</v>
      </c>
      <c r="G12" s="220">
        <v>82265.25</v>
      </c>
      <c r="H12" s="220"/>
      <c r="I12" s="220"/>
      <c r="J12" s="364">
        <v>10220.316666666669</v>
      </c>
      <c r="K12" s="364">
        <v>10455.033333333329</v>
      </c>
      <c r="L12" s="222">
        <v>9712.9500000000007</v>
      </c>
      <c r="M12" s="222">
        <v>10976.08333333333</v>
      </c>
      <c r="N12" s="364">
        <v>11314.6</v>
      </c>
      <c r="O12" s="222"/>
      <c r="P12" s="223"/>
    </row>
    <row r="13" spans="1:20" x14ac:dyDescent="0.25">
      <c r="B13" s="188" t="s">
        <v>352</v>
      </c>
      <c r="C13" s="220">
        <v>9475.0166666666664</v>
      </c>
      <c r="D13" s="220">
        <v>8358.4833333333336</v>
      </c>
      <c r="E13" s="220">
        <v>9559.3666666666686</v>
      </c>
      <c r="F13" s="220">
        <v>9281.6333333333314</v>
      </c>
      <c r="G13" s="220">
        <v>9781.1333333333314</v>
      </c>
      <c r="H13" s="220"/>
      <c r="I13" s="220"/>
      <c r="J13" s="222">
        <v>35293.85</v>
      </c>
      <c r="K13" s="222">
        <v>99500.333333333314</v>
      </c>
      <c r="L13" s="364">
        <v>38707.5</v>
      </c>
      <c r="M13" s="364">
        <v>24123.816666666669</v>
      </c>
      <c r="N13" s="222">
        <v>21954.616666666661</v>
      </c>
      <c r="O13" s="222"/>
      <c r="P13" s="223"/>
    </row>
    <row r="14" spans="1:20" x14ac:dyDescent="0.25">
      <c r="B14" s="188" t="s">
        <v>353</v>
      </c>
      <c r="C14" s="220">
        <v>2811.4</v>
      </c>
      <c r="D14" s="220">
        <v>2231.15</v>
      </c>
      <c r="E14" s="220">
        <v>92013.95</v>
      </c>
      <c r="F14" s="220">
        <v>1626.4666666666669</v>
      </c>
      <c r="G14" s="220">
        <v>1471.116666666667</v>
      </c>
      <c r="H14" s="220"/>
      <c r="I14" s="220"/>
      <c r="J14" s="364">
        <v>103828.8</v>
      </c>
      <c r="K14" s="222">
        <v>1684.883333333333</v>
      </c>
      <c r="L14" s="364">
        <v>1511.1833333333329</v>
      </c>
      <c r="M14" s="364">
        <v>1478.616666666667</v>
      </c>
      <c r="N14" s="222">
        <v>91993.55</v>
      </c>
      <c r="O14" s="364"/>
      <c r="P14" s="365"/>
    </row>
    <row r="15" spans="1:20" ht="15.75" thickBot="1" x14ac:dyDescent="0.3">
      <c r="B15" s="188" t="s">
        <v>390</v>
      </c>
      <c r="C15" s="220">
        <v>38619.866666666669</v>
      </c>
      <c r="D15" s="220">
        <v>38393.35</v>
      </c>
      <c r="E15" s="220">
        <v>40592.333333333343</v>
      </c>
      <c r="F15" s="220">
        <v>39034.183333333327</v>
      </c>
      <c r="G15" s="220">
        <v>37797.583333333343</v>
      </c>
      <c r="H15" s="220"/>
      <c r="I15" s="220"/>
      <c r="J15" s="222">
        <v>37882.949999999997</v>
      </c>
      <c r="K15" s="364">
        <v>117308.35</v>
      </c>
      <c r="L15" s="222">
        <v>38628.216666666667</v>
      </c>
      <c r="M15" s="222">
        <v>41262.716666666667</v>
      </c>
      <c r="N15" s="222">
        <v>39949.466666666667</v>
      </c>
      <c r="O15" s="364"/>
      <c r="P15" s="365"/>
    </row>
    <row r="16" spans="1:20" ht="15.75" thickBot="1" x14ac:dyDescent="0.3">
      <c r="B16" s="196" t="s">
        <v>16</v>
      </c>
      <c r="C16" s="224">
        <v>187101.03333333335</v>
      </c>
      <c r="D16" s="224">
        <v>180111.2</v>
      </c>
      <c r="E16" s="224">
        <v>282416.15000000002</v>
      </c>
      <c r="F16" s="224">
        <v>321164.90000000002</v>
      </c>
      <c r="G16" s="224">
        <v>282406.07333333336</v>
      </c>
      <c r="H16" s="224">
        <v>0</v>
      </c>
      <c r="I16" s="225">
        <v>0</v>
      </c>
      <c r="J16" s="226">
        <f>SUM(J7:J15)</f>
        <v>317427.23333333334</v>
      </c>
      <c r="K16" s="226">
        <f t="shared" ref="K16:P16" si="0">SUM(K7:K15)</f>
        <v>423634.15</v>
      </c>
      <c r="L16" s="226">
        <f t="shared" si="0"/>
        <v>215954.56666666668</v>
      </c>
      <c r="M16" s="226">
        <f t="shared" si="0"/>
        <v>204491.18333333335</v>
      </c>
      <c r="N16" s="226">
        <f t="shared" si="0"/>
        <v>433370.89999999991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413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0">
        <v>9720.6166666666595</v>
      </c>
      <c r="I18" s="371"/>
      <c r="J18" s="229"/>
      <c r="K18" s="230"/>
      <c r="L18" s="230"/>
      <c r="M18" s="230"/>
      <c r="N18" s="230"/>
      <c r="O18" s="107">
        <v>8824.25</v>
      </c>
      <c r="P18" s="431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2">
        <v>2133.8166666666598</v>
      </c>
      <c r="I19" s="373"/>
      <c r="J19" s="192"/>
      <c r="K19" s="222"/>
      <c r="L19" s="222"/>
      <c r="M19" s="193"/>
      <c r="N19" s="193"/>
      <c r="O19" s="413">
        <v>1926.666666666667</v>
      </c>
      <c r="P19" s="432"/>
    </row>
    <row r="20" spans="2:18" x14ac:dyDescent="0.25">
      <c r="B20" s="188" t="s">
        <v>416</v>
      </c>
      <c r="C20" s="219"/>
      <c r="D20" s="220"/>
      <c r="E20" s="220"/>
      <c r="F20" s="220"/>
      <c r="G20" s="220"/>
      <c r="H20" s="372">
        <v>19641.083333333299</v>
      </c>
      <c r="I20" s="373"/>
      <c r="J20" s="192"/>
      <c r="K20" s="222"/>
      <c r="L20" s="222"/>
      <c r="M20" s="193"/>
      <c r="N20" s="193"/>
      <c r="O20" s="413">
        <v>18556.349999999999</v>
      </c>
      <c r="P20" s="432"/>
    </row>
    <row r="21" spans="2:18" x14ac:dyDescent="0.25">
      <c r="B21" s="188" t="s">
        <v>458</v>
      </c>
      <c r="C21" s="219"/>
      <c r="D21" s="220"/>
      <c r="E21" s="220"/>
      <c r="F21" s="220"/>
      <c r="G21" s="220"/>
      <c r="H21" s="372">
        <v>27515.733333333301</v>
      </c>
      <c r="I21" s="373"/>
      <c r="J21" s="192"/>
      <c r="K21" s="222"/>
      <c r="L21" s="222"/>
      <c r="M21" s="193"/>
      <c r="N21" s="193"/>
      <c r="O21" s="413">
        <v>27094.05</v>
      </c>
      <c r="P21" s="432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2">
        <v>9842.3333333333303</v>
      </c>
      <c r="I22" s="373"/>
      <c r="J22" s="192"/>
      <c r="K22" s="222"/>
      <c r="L22" s="222"/>
      <c r="M22" s="193"/>
      <c r="N22" s="193"/>
      <c r="O22" s="413">
        <v>10329.466666666671</v>
      </c>
      <c r="P22" s="432"/>
    </row>
    <row r="23" spans="2:18" x14ac:dyDescent="0.25">
      <c r="B23" s="188" t="s">
        <v>417</v>
      </c>
      <c r="C23" s="219"/>
      <c r="D23" s="220"/>
      <c r="E23" s="220"/>
      <c r="F23" s="220"/>
      <c r="G23" s="220"/>
      <c r="H23" s="372">
        <v>20004.916666666599</v>
      </c>
      <c r="I23" s="373"/>
      <c r="J23" s="192"/>
      <c r="K23" s="222"/>
      <c r="L23" s="222"/>
      <c r="M23" s="193"/>
      <c r="N23" s="193"/>
      <c r="O23" s="413">
        <v>13468.433333333331</v>
      </c>
      <c r="P23" s="432"/>
    </row>
    <row r="24" spans="2:18" x14ac:dyDescent="0.25">
      <c r="B24" s="257" t="s">
        <v>414</v>
      </c>
      <c r="C24" s="219"/>
      <c r="D24" s="220"/>
      <c r="E24" s="220"/>
      <c r="F24" s="220"/>
      <c r="G24" s="220"/>
      <c r="H24" s="372"/>
      <c r="I24" s="373"/>
      <c r="J24" s="366"/>
      <c r="K24" s="222"/>
      <c r="L24" s="222"/>
      <c r="M24" s="193"/>
      <c r="N24" s="193"/>
      <c r="O24" s="413"/>
      <c r="P24" s="433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2"/>
      <c r="I25" s="373">
        <v>24140.25</v>
      </c>
      <c r="J25" s="192"/>
      <c r="K25" s="222"/>
      <c r="L25" s="222"/>
      <c r="M25" s="193"/>
      <c r="N25" s="193"/>
      <c r="O25" s="413"/>
      <c r="P25" s="433">
        <v>24890.616666666661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2"/>
      <c r="I26" s="373">
        <v>21020.0666666666</v>
      </c>
      <c r="J26" s="192"/>
      <c r="K26" s="222"/>
      <c r="L26" s="222"/>
      <c r="M26" s="193"/>
      <c r="N26" s="193"/>
      <c r="O26" s="413"/>
      <c r="P26" s="433">
        <v>26582.3</v>
      </c>
    </row>
    <row r="27" spans="2:18" x14ac:dyDescent="0.25">
      <c r="B27" s="188" t="s">
        <v>415</v>
      </c>
      <c r="C27" s="220"/>
      <c r="D27" s="220"/>
      <c r="E27" s="220"/>
      <c r="F27" s="220"/>
      <c r="G27" s="220"/>
      <c r="H27" s="372"/>
      <c r="I27" s="372">
        <v>12392.916666666601</v>
      </c>
      <c r="J27" s="192"/>
      <c r="K27" s="222"/>
      <c r="L27" s="222"/>
      <c r="M27" s="193"/>
      <c r="N27" s="193"/>
      <c r="O27" s="413"/>
      <c r="P27" s="432">
        <v>12777.41666666667</v>
      </c>
    </row>
    <row r="28" spans="2:18" ht="15.75" thickBot="1" x14ac:dyDescent="0.3">
      <c r="B28" s="188" t="s">
        <v>357</v>
      </c>
      <c r="E28" s="220"/>
      <c r="H28" s="374"/>
      <c r="I28" s="373">
        <v>1166.31666666666</v>
      </c>
      <c r="J28" s="192"/>
      <c r="K28" s="222"/>
      <c r="L28" s="222"/>
      <c r="M28" s="193"/>
      <c r="N28" s="193"/>
      <c r="O28" s="433"/>
      <c r="P28" s="432">
        <v>704.5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88858.499999999854</v>
      </c>
      <c r="I29" s="225">
        <v>58719.549999999857</v>
      </c>
      <c r="J29" s="195"/>
      <c r="K29" s="195"/>
      <c r="L29" s="195"/>
      <c r="M29" s="195"/>
      <c r="N29" s="195"/>
      <c r="O29" s="195">
        <f>SUM(O18:O28)</f>
        <v>80199.216666666674</v>
      </c>
      <c r="P29" s="195">
        <f>SUM(P18:P28)</f>
        <v>64954.833333333328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412</v>
      </c>
      <c r="C31" s="201" t="s">
        <v>539</v>
      </c>
      <c r="D31" s="201" t="s">
        <v>557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119319.56666666667</v>
      </c>
      <c r="D32" s="362">
        <f t="shared" ref="D32:D41" si="2">SUM(J7:P7)</f>
        <v>171324.93333333332</v>
      </c>
      <c r="E32" s="206">
        <f t="shared" ref="E32:E41" si="3">+IFERROR((D32-C32)/C32,"-")</f>
        <v>0.43584944296646505</v>
      </c>
    </row>
    <row r="33" spans="2:5" x14ac:dyDescent="0.25">
      <c r="B33" s="207" t="s">
        <v>347</v>
      </c>
      <c r="C33" s="204">
        <f t="shared" si="1"/>
        <v>225321.39</v>
      </c>
      <c r="D33" s="362">
        <f t="shared" si="2"/>
        <v>199399.33333333331</v>
      </c>
      <c r="E33" s="210">
        <f t="shared" si="3"/>
        <v>-0.11504481073308974</v>
      </c>
    </row>
    <row r="34" spans="2:5" x14ac:dyDescent="0.25">
      <c r="B34" s="207" t="s">
        <v>348</v>
      </c>
      <c r="C34" s="204">
        <f t="shared" si="1"/>
        <v>76471.78333333334</v>
      </c>
      <c r="D34" s="205">
        <f t="shared" si="2"/>
        <v>73456.583333333314</v>
      </c>
      <c r="E34" s="210">
        <f t="shared" si="3"/>
        <v>-3.9428922258253764E-2</v>
      </c>
    </row>
    <row r="35" spans="2:5" x14ac:dyDescent="0.25">
      <c r="B35" s="207" t="s">
        <v>349</v>
      </c>
      <c r="C35" s="204">
        <f t="shared" si="1"/>
        <v>208350.78333333333</v>
      </c>
      <c r="D35" s="362">
        <f t="shared" si="2"/>
        <v>206587.65000000002</v>
      </c>
      <c r="E35" s="210">
        <f t="shared" si="3"/>
        <v>-8.4623311951389467E-3</v>
      </c>
    </row>
    <row r="36" spans="2:5" x14ac:dyDescent="0.25">
      <c r="B36" s="207" t="s">
        <v>350</v>
      </c>
      <c r="C36" s="204">
        <f t="shared" si="1"/>
        <v>68718.216666666674</v>
      </c>
      <c r="D36" s="205">
        <f t="shared" si="2"/>
        <v>196321.69999999998</v>
      </c>
      <c r="E36" s="210">
        <f t="shared" si="3"/>
        <v>1.8569091213804776</v>
      </c>
    </row>
    <row r="37" spans="2:5" x14ac:dyDescent="0.25">
      <c r="B37" s="207" t="s">
        <v>351</v>
      </c>
      <c r="C37" s="204">
        <f t="shared" si="1"/>
        <v>213970.58333333337</v>
      </c>
      <c r="D37" s="205">
        <f t="shared" si="2"/>
        <v>52678.98333333333</v>
      </c>
      <c r="E37" s="210">
        <f t="shared" si="3"/>
        <v>-0.75380268393591487</v>
      </c>
    </row>
    <row r="38" spans="2:5" x14ac:dyDescent="0.25">
      <c r="B38" s="207" t="s">
        <v>352</v>
      </c>
      <c r="C38" s="204">
        <f t="shared" si="1"/>
        <v>46455.633333333331</v>
      </c>
      <c r="D38" s="205">
        <f t="shared" si="2"/>
        <v>219580.11666666667</v>
      </c>
      <c r="E38" s="210">
        <f t="shared" si="3"/>
        <v>3.7266628589715349</v>
      </c>
    </row>
    <row r="39" spans="2:5" x14ac:dyDescent="0.25">
      <c r="B39" s="203" t="s">
        <v>353</v>
      </c>
      <c r="C39" s="204">
        <f t="shared" si="1"/>
        <v>100154.08333333333</v>
      </c>
      <c r="D39" s="205">
        <f t="shared" si="2"/>
        <v>200497.03333333333</v>
      </c>
      <c r="E39" s="211">
        <f t="shared" si="3"/>
        <v>1.0018857610232235</v>
      </c>
    </row>
    <row r="40" spans="2:5" ht="15.75" thickBot="1" x14ac:dyDescent="0.3">
      <c r="B40" s="203" t="s">
        <v>390</v>
      </c>
      <c r="C40" s="204">
        <f t="shared" si="1"/>
        <v>194437.31666666668</v>
      </c>
      <c r="D40" s="205">
        <f t="shared" si="2"/>
        <v>275031.7</v>
      </c>
      <c r="E40" s="211">
        <f t="shared" ref="E40" si="4">+IFERROR((D40-C40)/C40,"-")</f>
        <v>0.41450059440750353</v>
      </c>
    </row>
    <row r="41" spans="2:5" ht="15.75" thickBot="1" x14ac:dyDescent="0.3">
      <c r="B41" s="212" t="s">
        <v>16</v>
      </c>
      <c r="C41" s="213">
        <f t="shared" si="1"/>
        <v>1253199.3566666669</v>
      </c>
      <c r="D41" s="214">
        <f t="shared" si="2"/>
        <v>1594878.0333333332</v>
      </c>
      <c r="E41" s="215">
        <f t="shared" si="3"/>
        <v>0.27264511017264104</v>
      </c>
    </row>
    <row r="42" spans="2:5" ht="15.75" thickBot="1" x14ac:dyDescent="0.3">
      <c r="B42" s="131" t="s">
        <v>413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9720.6166666666595</v>
      </c>
      <c r="D43" s="288">
        <f>O18</f>
        <v>8824.25</v>
      </c>
      <c r="E43" s="289">
        <f t="shared" si="5"/>
        <v>-9.2212942594519232E-2</v>
      </c>
    </row>
    <row r="44" spans="2:5" ht="15.75" thickBot="1" x14ac:dyDescent="0.3">
      <c r="B44" s="207" t="s">
        <v>359</v>
      </c>
      <c r="C44" s="287">
        <f t="shared" si="6"/>
        <v>2133.8166666666598</v>
      </c>
      <c r="D44" s="288">
        <f t="shared" ref="D44:D48" si="7">O19</f>
        <v>1926.666666666667</v>
      </c>
      <c r="E44" s="289">
        <f t="shared" si="5"/>
        <v>-9.7079567910392253E-2</v>
      </c>
    </row>
    <row r="45" spans="2:5" ht="15.75" thickBot="1" x14ac:dyDescent="0.3">
      <c r="B45" s="298" t="s">
        <v>416</v>
      </c>
      <c r="C45" s="287">
        <f t="shared" si="6"/>
        <v>19641.083333333299</v>
      </c>
      <c r="D45" s="288">
        <f t="shared" si="7"/>
        <v>18556.349999999999</v>
      </c>
      <c r="E45" s="289">
        <f t="shared" si="5"/>
        <v>-5.522777511423603E-2</v>
      </c>
    </row>
    <row r="46" spans="2:5" ht="15.75" thickBot="1" x14ac:dyDescent="0.3">
      <c r="B46" s="207" t="s">
        <v>458</v>
      </c>
      <c r="C46" s="287">
        <f t="shared" si="6"/>
        <v>27515.733333333301</v>
      </c>
      <c r="D46" s="288">
        <f t="shared" si="7"/>
        <v>27094.05</v>
      </c>
      <c r="E46" s="289">
        <f t="shared" si="5"/>
        <v>-1.5325171538221844E-2</v>
      </c>
    </row>
    <row r="47" spans="2:5" ht="15.75" thickBot="1" x14ac:dyDescent="0.3">
      <c r="B47" s="207" t="s">
        <v>450</v>
      </c>
      <c r="C47" s="287">
        <f t="shared" si="6"/>
        <v>9842.3333333333303</v>
      </c>
      <c r="D47" s="288">
        <f t="shared" si="7"/>
        <v>10329.466666666671</v>
      </c>
      <c r="E47" s="289">
        <f t="shared" si="5"/>
        <v>4.9493683747079686E-2</v>
      </c>
    </row>
    <row r="48" spans="2:5" ht="15.75" thickBot="1" x14ac:dyDescent="0.3">
      <c r="B48" s="298" t="s">
        <v>417</v>
      </c>
      <c r="C48" s="287">
        <f t="shared" si="6"/>
        <v>20004.916666666599</v>
      </c>
      <c r="D48" s="288">
        <f t="shared" si="7"/>
        <v>13468.433333333331</v>
      </c>
      <c r="E48" s="289">
        <f t="shared" si="5"/>
        <v>-0.32674384213880542</v>
      </c>
    </row>
    <row r="49" spans="2:5" ht="15.75" thickBot="1" x14ac:dyDescent="0.3">
      <c r="B49" s="131" t="s">
        <v>414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24140.25</v>
      </c>
      <c r="D50" s="231">
        <f>P25</f>
        <v>24890.616666666661</v>
      </c>
      <c r="E50" s="210">
        <f t="shared" si="5"/>
        <v>3.1083632798610674E-2</v>
      </c>
    </row>
    <row r="51" spans="2:5" ht="15.75" thickBot="1" x14ac:dyDescent="0.3">
      <c r="B51" s="207" t="s">
        <v>356</v>
      </c>
      <c r="C51" s="287">
        <f>I26</f>
        <v>21020.0666666666</v>
      </c>
      <c r="D51" s="231">
        <f>P26</f>
        <v>26582.3</v>
      </c>
      <c r="E51" s="210">
        <f t="shared" si="5"/>
        <v>0.26461539925341576</v>
      </c>
    </row>
    <row r="52" spans="2:5" ht="15.75" thickBot="1" x14ac:dyDescent="0.3">
      <c r="B52" s="298" t="s">
        <v>415</v>
      </c>
      <c r="C52" s="287">
        <f>I27</f>
        <v>12392.916666666601</v>
      </c>
      <c r="D52" s="363">
        <f>P27</f>
        <v>12777.41666666667</v>
      </c>
      <c r="E52" s="210">
        <f t="shared" ref="E52" si="8">+IFERROR((D52-C52)/C52,"-")</f>
        <v>3.1025787580276732E-2</v>
      </c>
    </row>
    <row r="53" spans="2:5" ht="15.75" thickBot="1" x14ac:dyDescent="0.3">
      <c r="B53" s="207" t="s">
        <v>357</v>
      </c>
      <c r="C53" s="287">
        <f>I28</f>
        <v>1166.31666666666</v>
      </c>
      <c r="D53" s="363">
        <f t="shared" ref="D53" si="9">P28</f>
        <v>704.5</v>
      </c>
      <c r="E53" s="210">
        <f t="shared" si="5"/>
        <v>-0.39596164563654468</v>
      </c>
    </row>
    <row r="54" spans="2:5" ht="15.75" thickBot="1" x14ac:dyDescent="0.3">
      <c r="B54" s="196" t="s">
        <v>222</v>
      </c>
      <c r="C54" s="213">
        <f>SUM(C43:C53)</f>
        <v>147578.0499999997</v>
      </c>
      <c r="D54" s="214">
        <f>SUM(D43:D53)</f>
        <v>145154.04999999999</v>
      </c>
      <c r="E54" s="215">
        <f t="shared" si="5"/>
        <v>-1.6425206865111133E-2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C21" sqref="C21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5"/>
      <c r="B2" s="295"/>
      <c r="C2" s="453" t="s">
        <v>539</v>
      </c>
      <c r="D2" s="454"/>
      <c r="E2" s="454"/>
      <c r="F2" s="454"/>
      <c r="G2" s="454"/>
      <c r="H2" s="454"/>
      <c r="I2" s="455"/>
      <c r="J2" s="453" t="s">
        <v>557</v>
      </c>
      <c r="K2" s="454"/>
      <c r="L2" s="454"/>
      <c r="M2" s="454"/>
      <c r="N2" s="454"/>
      <c r="O2" s="454"/>
      <c r="P2" s="455"/>
      <c r="Q2" s="453" t="s">
        <v>557</v>
      </c>
      <c r="R2" s="454"/>
      <c r="S2" s="454"/>
      <c r="T2" s="454"/>
      <c r="U2" s="454"/>
      <c r="V2" s="454"/>
      <c r="W2" s="455"/>
    </row>
    <row r="3" spans="1:23" ht="15.75" thickBot="1" x14ac:dyDescent="0.3">
      <c r="A3" s="295"/>
      <c r="B3" s="295"/>
      <c r="C3" s="456" t="s">
        <v>2</v>
      </c>
      <c r="D3" s="457"/>
      <c r="E3" s="457"/>
      <c r="F3" s="457"/>
      <c r="G3" s="457"/>
      <c r="H3" s="457"/>
      <c r="I3" s="458"/>
      <c r="J3" s="456" t="s">
        <v>2</v>
      </c>
      <c r="K3" s="457"/>
      <c r="L3" s="457"/>
      <c r="M3" s="457"/>
      <c r="N3" s="457"/>
      <c r="O3" s="457"/>
      <c r="P3" s="458"/>
      <c r="Q3" s="459" t="s">
        <v>224</v>
      </c>
      <c r="R3" s="460"/>
      <c r="S3" s="460"/>
      <c r="T3" s="460"/>
      <c r="U3" s="460"/>
      <c r="V3" s="460"/>
      <c r="W3" s="461"/>
    </row>
    <row r="4" spans="1:23" ht="15.75" thickBot="1" x14ac:dyDescent="0.3">
      <c r="A4" s="295"/>
      <c r="B4" s="295"/>
      <c r="C4" s="128">
        <v>44942</v>
      </c>
      <c r="D4" s="128">
        <v>44943</v>
      </c>
      <c r="E4" s="128">
        <v>44944</v>
      </c>
      <c r="F4" s="128">
        <v>44945</v>
      </c>
      <c r="G4" s="128">
        <v>44946</v>
      </c>
      <c r="H4" s="128">
        <v>44947</v>
      </c>
      <c r="I4" s="128">
        <v>44948</v>
      </c>
      <c r="J4" s="128">
        <v>44949</v>
      </c>
      <c r="K4" s="128">
        <v>44950</v>
      </c>
      <c r="L4" s="128">
        <v>44951</v>
      </c>
      <c r="M4" s="128">
        <v>44952</v>
      </c>
      <c r="N4" s="128">
        <v>44953</v>
      </c>
      <c r="O4" s="128">
        <v>44954</v>
      </c>
      <c r="P4" s="128">
        <v>44955</v>
      </c>
      <c r="Q4" s="128">
        <v>44949</v>
      </c>
      <c r="R4" s="128">
        <v>44950</v>
      </c>
      <c r="S4" s="128">
        <v>44951</v>
      </c>
      <c r="T4" s="128">
        <v>44952</v>
      </c>
      <c r="U4" s="128">
        <v>44953</v>
      </c>
      <c r="V4" s="128">
        <v>44954</v>
      </c>
      <c r="W4" s="128">
        <v>44955</v>
      </c>
    </row>
    <row r="5" spans="1:23" ht="15.75" thickBot="1" x14ac:dyDescent="0.3">
      <c r="A5" s="295"/>
      <c r="B5" s="295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412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0.65874409109269738</v>
      </c>
      <c r="D7" s="239">
        <f>IFERROR('Más Vistos-H'!D7/'Más Vistos-U'!D6,0)</f>
        <v>0.70461658557838935</v>
      </c>
      <c r="E7" s="239">
        <f>IFERROR('Más Vistos-H'!E7/'Más Vistos-U'!E6,0)</f>
        <v>0.6834320051442383</v>
      </c>
      <c r="F7" s="239">
        <f>IFERROR('Más Vistos-H'!F7/'Más Vistos-U'!F6,0)</f>
        <v>0.59137695835856319</v>
      </c>
      <c r="G7" s="239">
        <f>IFERROR('Más Vistos-H'!G7/'Más Vistos-U'!G6,0)</f>
        <v>0.6356083025071928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0.61679347980963783</v>
      </c>
      <c r="K7" s="241">
        <f>IFERROR('Más Vistos-H'!K7/'Más Vistos-U'!K6,0)</f>
        <v>0.77109063396543276</v>
      </c>
      <c r="L7" s="241">
        <f>IFERROR('Más Vistos-H'!L7/'Más Vistos-U'!L6,0)</f>
        <v>0.69609135636810904</v>
      </c>
      <c r="M7" s="241">
        <f>IFERROR('Más Vistos-H'!M7/'Más Vistos-U'!M6,0)</f>
        <v>0.70714610753290397</v>
      </c>
      <c r="N7" s="241">
        <f>IFERROR('Más Vistos-H'!N7/'Más Vistos-U'!N6,0)</f>
        <v>0.68282769608656679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-6.3682713591363849E-2</v>
      </c>
      <c r="R7" s="28">
        <f t="shared" ref="R7:R16" si="1">IFERROR((K7-D7)/D7,"-")</f>
        <v>9.4340737569323221E-2</v>
      </c>
      <c r="S7" s="28">
        <f t="shared" ref="S7:S16" si="2">IFERROR((L7-E7)/E7,"-")</f>
        <v>1.8523205130258694E-2</v>
      </c>
      <c r="T7" s="28">
        <f t="shared" ref="T7:T16" si="3">IFERROR((M7-F7)/F7,"-")</f>
        <v>0.19576202207078167</v>
      </c>
      <c r="U7" s="28">
        <f t="shared" ref="U7:U16" si="4">IFERROR((N7-G7)/G7,"-")</f>
        <v>7.429008304818302E-2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0.85687933405399042</v>
      </c>
      <c r="D8" s="239">
        <f>IFERROR('Más Vistos-H'!D8/'Más Vistos-U'!D7,0)</f>
        <v>0.84075518184489495</v>
      </c>
      <c r="E8" s="239">
        <f>IFERROR('Más Vistos-H'!E8/'Más Vistos-U'!E7,0)</f>
        <v>0.80358927134933733</v>
      </c>
      <c r="F8" s="239">
        <f>IFERROR('Más Vistos-H'!F8/'Más Vistos-U'!F7,0)</f>
        <v>0.81243376840029957</v>
      </c>
      <c r="G8" s="239">
        <f>IFERROR('Más Vistos-H'!G8/'Más Vistos-U'!G7,0)</f>
        <v>0.74759078867487172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0.83374845877559767</v>
      </c>
      <c r="K8" s="241">
        <f>IFERROR('Más Vistos-H'!K8/'Más Vistos-U'!K7,0)</f>
        <v>0.83756899601474755</v>
      </c>
      <c r="L8" s="241">
        <f>IFERROR('Más Vistos-H'!L8/'Más Vistos-U'!L7,0)</f>
        <v>0.83973631113894109</v>
      </c>
      <c r="M8" s="241">
        <f>IFERROR('Más Vistos-H'!M8/'Más Vistos-U'!M7,0)</f>
        <v>0.8505831472609422</v>
      </c>
      <c r="N8" s="241">
        <f>IFERROR('Más Vistos-H'!N8/'Más Vistos-U'!N7,0)</f>
        <v>0.81496447848589548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-2.6994320389264182E-2</v>
      </c>
      <c r="R8" s="28">
        <f t="shared" si="1"/>
        <v>-3.789671356120408E-3</v>
      </c>
      <c r="S8" s="28">
        <f t="shared" si="2"/>
        <v>4.4981984053754094E-2</v>
      </c>
      <c r="T8" s="28">
        <f t="shared" si="3"/>
        <v>4.6956909405377882E-2</v>
      </c>
      <c r="U8" s="28">
        <f t="shared" si="4"/>
        <v>9.0121080719100022E-2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1.075894673475319</v>
      </c>
      <c r="D9" s="239">
        <f>IFERROR('Más Vistos-H'!D9/'Más Vistos-U'!D8,0)</f>
        <v>0.95080124090714568</v>
      </c>
      <c r="E9" s="239">
        <f>IFERROR('Más Vistos-H'!E9/'Más Vistos-U'!E8,0)</f>
        <v>0.91217166656843696</v>
      </c>
      <c r="F9" s="239">
        <f>IFERROR('Más Vistos-H'!F9/'Más Vistos-U'!F8,0)</f>
        <v>0.56901293828795296</v>
      </c>
      <c r="G9" s="239">
        <f>IFERROR('Más Vistos-H'!G9/'Más Vistos-U'!G8,0)</f>
        <v>0.78282880462857729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0.92373691740079789</v>
      </c>
      <c r="K9" s="241">
        <f>IFERROR('Más Vistos-H'!K9/'Más Vistos-U'!K8,0)</f>
        <v>0.87087400336086396</v>
      </c>
      <c r="L9" s="241">
        <f>IFERROR('Más Vistos-H'!L9/'Más Vistos-U'!L8,0)</f>
        <v>0.80659768829231937</v>
      </c>
      <c r="M9" s="241">
        <f>IFERROR('Más Vistos-H'!M9/'Más Vistos-U'!M8,0)</f>
        <v>0.7345007901418702</v>
      </c>
      <c r="N9" s="241">
        <f>IFERROR('Más Vistos-H'!N9/'Más Vistos-U'!N8,0)</f>
        <v>0.75562889512773013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-0.14142439759742112</v>
      </c>
      <c r="R9" s="28">
        <f t="shared" si="1"/>
        <v>-8.4063034530775654E-2</v>
      </c>
      <c r="S9" s="28">
        <f t="shared" si="2"/>
        <v>-0.11573915540841538</v>
      </c>
      <c r="T9" s="28">
        <f t="shared" si="3"/>
        <v>0.29083319678430747</v>
      </c>
      <c r="U9" s="28">
        <f t="shared" si="4"/>
        <v>-3.4745667686247816E-2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0.95011057575069602</v>
      </c>
      <c r="D10" s="239">
        <f>IFERROR('Más Vistos-H'!D10/'Más Vistos-U'!D9,0)</f>
        <v>0.92773911026042577</v>
      </c>
      <c r="E10" s="239">
        <f>IFERROR('Más Vistos-H'!E10/'Más Vistos-U'!E9,0)</f>
        <v>0.83664045937544718</v>
      </c>
      <c r="F10" s="239">
        <f>IFERROR('Más Vistos-H'!F10/'Más Vistos-U'!F9,0)</f>
        <v>0.70552040361244284</v>
      </c>
      <c r="G10" s="239">
        <f>IFERROR('Más Vistos-H'!G10/'Más Vistos-U'!G9,0)</f>
        <v>0.74992317340859183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0.84615237179219138</v>
      </c>
      <c r="K10" s="241">
        <f>IFERROR('Más Vistos-H'!K10/'Más Vistos-U'!K9,0)</f>
        <v>0.82084927158785703</v>
      </c>
      <c r="L10" s="241">
        <f>IFERROR('Más Vistos-H'!L10/'Más Vistos-U'!L9,0)</f>
        <v>0.87248216673316947</v>
      </c>
      <c r="M10" s="241">
        <f>IFERROR('Más Vistos-H'!M10/'Más Vistos-U'!M9,0)</f>
        <v>0.88757589604059794</v>
      </c>
      <c r="N10" s="241">
        <f>IFERROR('Más Vistos-H'!N10/'Más Vistos-U'!N9,0)</f>
        <v>0.94927065461893334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-0.10941695273349185</v>
      </c>
      <c r="R10" s="28">
        <f t="shared" si="1"/>
        <v>-0.11521540645469143</v>
      </c>
      <c r="S10" s="28">
        <f t="shared" si="2"/>
        <v>4.2840035951020303E-2</v>
      </c>
      <c r="T10" s="28">
        <f t="shared" si="3"/>
        <v>0.25804426278245812</v>
      </c>
      <c r="U10" s="28">
        <f t="shared" si="4"/>
        <v>0.2658238714030618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0.41064470764308214</v>
      </c>
      <c r="D11" s="239">
        <f>IFERROR('Más Vistos-H'!D11/'Más Vistos-U'!D10,0)</f>
        <v>0.43326373020250575</v>
      </c>
      <c r="E11" s="239">
        <f>IFERROR('Más Vistos-H'!E11/'Más Vistos-U'!E10,0)</f>
        <v>0.39486848831265403</v>
      </c>
      <c r="F11" s="239">
        <f>IFERROR('Más Vistos-H'!F11/'Más Vistos-U'!F10,0)</f>
        <v>0.45633620214057158</v>
      </c>
      <c r="G11" s="239">
        <f>IFERROR('Más Vistos-H'!G11/'Más Vistos-U'!G10,0)</f>
        <v>0.37091154023921435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0.31942878792596985</v>
      </c>
      <c r="K11" s="241">
        <f>IFERROR('Más Vistos-H'!K11/'Más Vistos-U'!K10,0)</f>
        <v>0.378726860910503</v>
      </c>
      <c r="L11" s="241">
        <f>IFERROR('Más Vistos-H'!L11/'Más Vistos-U'!L10,0)</f>
        <v>0.36158670266777448</v>
      </c>
      <c r="M11" s="241">
        <f>IFERROR('Más Vistos-H'!M11/'Más Vistos-U'!M10,0)</f>
        <v>0.40043269771101037</v>
      </c>
      <c r="N11" s="241">
        <f>IFERROR('Más Vistos-H'!N11/'Más Vistos-U'!N10,0)</f>
        <v>6.452157215345153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-0.22212856520336297</v>
      </c>
      <c r="R11" s="28">
        <f t="shared" si="1"/>
        <v>-0.12587453204659532</v>
      </c>
      <c r="S11" s="28">
        <f t="shared" si="2"/>
        <v>-8.4285747356287563E-2</v>
      </c>
      <c r="T11" s="28">
        <f t="shared" si="3"/>
        <v>-0.12250508324198324</v>
      </c>
      <c r="U11" s="28">
        <f t="shared" si="4"/>
        <v>16.395407032048453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0.42930361230460395</v>
      </c>
      <c r="D12" s="239">
        <f>IFERROR('Más Vistos-H'!D12/'Más Vistos-U'!D11,0)</f>
        <v>0.42612172893992112</v>
      </c>
      <c r="E12" s="239">
        <f>IFERROR('Más Vistos-H'!E12/'Más Vistos-U'!E11,0)</f>
        <v>0.41940432689519158</v>
      </c>
      <c r="F12" s="239">
        <f>IFERROR('Más Vistos-H'!F12/'Más Vistos-U'!F11,0)</f>
        <v>2.2216892508493036</v>
      </c>
      <c r="G12" s="239">
        <f>IFERROR('Más Vistos-H'!G12/'Más Vistos-U'!G11,0)</f>
        <v>2.8625948221866517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0.30666776687570646</v>
      </c>
      <c r="K12" s="241">
        <f>IFERROR('Más Vistos-H'!K12/'Más Vistos-U'!K11,0)</f>
        <v>0.36160320040581501</v>
      </c>
      <c r="L12" s="241">
        <f>IFERROR('Más Vistos-H'!L12/'Más Vistos-U'!L11,0)</f>
        <v>0.30525629340959803</v>
      </c>
      <c r="M12" s="241">
        <f>IFERROR('Más Vistos-H'!M12/'Más Vistos-U'!M11,0)</f>
        <v>0.38217560352831931</v>
      </c>
      <c r="N12" s="241">
        <f>IFERROR('Más Vistos-H'!N12/'Más Vistos-U'!N11,0)</f>
        <v>0.41526039563988698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-0.28566227237306274</v>
      </c>
      <c r="R12" s="28">
        <f t="shared" si="1"/>
        <v>-0.15140868008447084</v>
      </c>
      <c r="S12" s="28">
        <f t="shared" si="2"/>
        <v>-0.27216703826262373</v>
      </c>
      <c r="T12" s="28">
        <f t="shared" si="3"/>
        <v>-0.82797972156447086</v>
      </c>
      <c r="U12" s="28">
        <f t="shared" si="4"/>
        <v>-0.85493567150286331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0.4807944723533093</v>
      </c>
      <c r="D13" s="239">
        <f>IFERROR('Más Vistos-H'!D13/'Más Vistos-U'!D12,0)</f>
        <v>0.49913312631872292</v>
      </c>
      <c r="E13" s="239">
        <f>IFERROR('Más Vistos-H'!E13/'Más Vistos-U'!E12,0)</f>
        <v>0.47290821542825112</v>
      </c>
      <c r="F13" s="239">
        <f>IFERROR('Más Vistos-H'!F13/'Más Vistos-U'!F12,0)</f>
        <v>0.37206900237847074</v>
      </c>
      <c r="G13" s="239">
        <f>IFERROR('Más Vistos-H'!G13/'Más Vistos-U'!G12,0)</f>
        <v>0.49736262246177826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0.81003075440086292</v>
      </c>
      <c r="K13" s="241">
        <f>IFERROR('Más Vistos-H'!K13/'Más Vistos-U'!K12,0)</f>
        <v>3.0472034218397486</v>
      </c>
      <c r="L13" s="241">
        <f>IFERROR('Más Vistos-H'!L13/'Más Vistos-U'!L12,0)</f>
        <v>0.81770074149185623</v>
      </c>
      <c r="M13" s="241">
        <f>IFERROR('Más Vistos-H'!M13/'Más Vistos-U'!M12,0)</f>
        <v>0.75250535487761772</v>
      </c>
      <c r="N13" s="241">
        <f>IFERROR('Más Vistos-H'!N13/'Más Vistos-U'!N12,0)</f>
        <v>0.76657181098696447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0.68477551423597915</v>
      </c>
      <c r="R13" s="28">
        <f t="shared" si="1"/>
        <v>5.1049913563419702</v>
      </c>
      <c r="S13" s="28">
        <f t="shared" si="2"/>
        <v>0.72908973626387863</v>
      </c>
      <c r="T13" s="28">
        <f t="shared" si="3"/>
        <v>1.0224887052325979</v>
      </c>
      <c r="U13" s="28">
        <f t="shared" si="4"/>
        <v>0.54127346199175763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0.42941805407056671</v>
      </c>
      <c r="D14" s="239">
        <f>IFERROR('Más Vistos-H'!D14/'Más Vistos-U'!D13,0)</f>
        <v>0.39253166783954963</v>
      </c>
      <c r="E14" s="239">
        <f>IFERROR('Más Vistos-H'!E14/'Más Vistos-U'!E13,0)</f>
        <v>16.433997142346847</v>
      </c>
      <c r="F14" s="239">
        <f>IFERROR('Más Vistos-H'!F14/'Más Vistos-U'!F13,0)</f>
        <v>0.24494979919678719</v>
      </c>
      <c r="G14" s="239">
        <f>IFERROR('Más Vistos-H'!G14/'Más Vistos-U'!G13,0)</f>
        <v>0.30344815731573166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18.684326075220444</v>
      </c>
      <c r="K14" s="241">
        <f>IFERROR('Más Vistos-H'!K14/'Más Vistos-U'!K13,0)</f>
        <v>0.32602231682146537</v>
      </c>
      <c r="L14" s="241">
        <f>IFERROR('Más Vistos-H'!L14/'Más Vistos-U'!L13,0)</f>
        <v>0.28933243984938406</v>
      </c>
      <c r="M14" s="241">
        <f>IFERROR('Más Vistos-H'!M14/'Más Vistos-U'!M13,0)</f>
        <v>0.29768807462586411</v>
      </c>
      <c r="N14" s="241">
        <f>IFERROR('Más Vistos-H'!N14/'Más Vistos-U'!N13,0)</f>
        <v>22.220664251207729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42.510807005217416</v>
      </c>
      <c r="R14" s="28">
        <f t="shared" si="1"/>
        <v>-0.16943690526714514</v>
      </c>
      <c r="S14" s="28">
        <f t="shared" si="2"/>
        <v>-0.98239427466469265</v>
      </c>
      <c r="T14" s="28">
        <f t="shared" si="3"/>
        <v>0.21530238278214781</v>
      </c>
      <c r="U14" s="28">
        <f t="shared" si="4"/>
        <v>72.227217616904426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8">
        <f>IFERROR('Más Vistos-H'!C15/'Más Vistos-U'!C14,0)</f>
        <v>0.76676924705991356</v>
      </c>
      <c r="D15" s="239">
        <f>IFERROR('Más Vistos-H'!D15/'Más Vistos-U'!D14,0)</f>
        <v>0.75704130927733404</v>
      </c>
      <c r="E15" s="239">
        <f>IFERROR('Más Vistos-H'!E15/'Más Vistos-U'!E14,0)</f>
        <v>0.76468113430286611</v>
      </c>
      <c r="F15" s="239">
        <f>IFERROR('Más Vistos-H'!F15/'Más Vistos-U'!F14,0)</f>
        <v>0.55342515926577052</v>
      </c>
      <c r="G15" s="239">
        <f>IFERROR('Más Vistos-H'!G15/'Más Vistos-U'!G14,0)</f>
        <v>0.73055748837089451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0.68527975253703799</v>
      </c>
      <c r="K15" s="241">
        <f>IFERROR('Más Vistos-H'!K15/'Más Vistos-U'!K14,0)</f>
        <v>2.1989680769302868</v>
      </c>
      <c r="L15" s="241">
        <f>IFERROR('Más Vistos-H'!L15/'Más Vistos-U'!L14,0)</f>
        <v>0.70666111751397964</v>
      </c>
      <c r="M15" s="241">
        <f>IFERROR('Más Vistos-H'!M15/'Más Vistos-U'!M14,0)</f>
        <v>0.76432254041171166</v>
      </c>
      <c r="N15" s="241">
        <f>IFERROR('Más Vistos-H'!N15/'Más Vistos-U'!N14,0)</f>
        <v>0.80049426254692158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-0.10627642518963488</v>
      </c>
      <c r="R15" s="28">
        <f t="shared" ref="R15" si="8">IFERROR((K15-D15)/D15,"-")</f>
        <v>1.9046870362059969</v>
      </c>
      <c r="S15" s="28">
        <f t="shared" ref="S15" si="9">IFERROR((L15-E15)/E15,"-")</f>
        <v>-7.5874785170136766E-2</v>
      </c>
      <c r="T15" s="28">
        <f t="shared" ref="T15" si="10">IFERROR((M15-F15)/F15,"-")</f>
        <v>0.38107660559873863</v>
      </c>
      <c r="U15" s="28">
        <f t="shared" ref="U15" si="11">IFERROR((N15-G15)/G15,"-")</f>
        <v>9.5730692367526696E-2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0.71617894550154582</v>
      </c>
      <c r="D16" s="242">
        <f>IFERROR('Más Vistos-H'!D16/'Más Vistos-U'!D15,0)</f>
        <v>0.71230740025943629</v>
      </c>
      <c r="E16" s="242">
        <f>IFERROR('Más Vistos-H'!E16/'Más Vistos-U'!E15,0)</f>
        <v>1.0019980273404931</v>
      </c>
      <c r="F16" s="242">
        <f>IFERROR('Más Vistos-H'!F16/'Más Vistos-U'!F15,0)</f>
        <v>0.77555830846059493</v>
      </c>
      <c r="G16" s="242">
        <f>IFERROR('Más Vistos-H'!G16/'Más Vistos-U'!G15,0)</f>
        <v>0.86046158424308539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0.99128479140252368</v>
      </c>
      <c r="K16" s="244">
        <f>IFERROR('Más Vistos-H'!K16/'Más Vistos-U'!K15,0)</f>
        <v>1.1229979985950402</v>
      </c>
      <c r="L16" s="244">
        <f>IFERROR('Más Vistos-H'!L16/'Más Vistos-U'!L15,0)</f>
        <v>0.69405961383740378</v>
      </c>
      <c r="M16" s="244">
        <f>IFERROR('Más Vistos-H'!M16/'Más Vistos-U'!M15,0)</f>
        <v>0.7099377634896884</v>
      </c>
      <c r="N16" s="244">
        <f>IFERROR('Más Vistos-H'!N16/'Más Vistos-U'!N15,0)</f>
        <v>1.5905036810851674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0.384130038489639</v>
      </c>
      <c r="R16" s="121">
        <f t="shared" si="1"/>
        <v>0.57656371137801232</v>
      </c>
      <c r="S16" s="121">
        <f t="shared" si="2"/>
        <v>-0.30732437100741672</v>
      </c>
      <c r="T16" s="121">
        <f t="shared" si="3"/>
        <v>-8.4610717537352789E-2</v>
      </c>
      <c r="U16" s="121">
        <f t="shared" si="4"/>
        <v>0.84843078437286845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62" t="s">
        <v>203</v>
      </c>
      <c r="K2" s="462"/>
      <c r="L2" s="462"/>
      <c r="M2" s="462"/>
      <c r="N2" s="462"/>
      <c r="O2" s="462"/>
      <c r="P2" s="462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42" t="s">
        <v>203</v>
      </c>
      <c r="K2" s="442"/>
      <c r="L2" s="442"/>
      <c r="M2" s="442"/>
      <c r="N2" s="442"/>
      <c r="O2" s="442"/>
      <c r="P2" s="442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42" t="s">
        <v>203</v>
      </c>
      <c r="K2" s="442"/>
      <c r="L2" s="442"/>
      <c r="M2" s="442"/>
      <c r="N2" s="442"/>
      <c r="O2" s="442"/>
      <c r="P2" s="442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zoomScaleNormal="100" workbookViewId="0">
      <selection activeCell="F15" sqref="F15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43" t="s">
        <v>402</v>
      </c>
      <c r="C2" s="444"/>
      <c r="D2" s="445"/>
      <c r="G2" s="443" t="s">
        <v>403</v>
      </c>
      <c r="H2" s="444"/>
      <c r="I2" s="445"/>
    </row>
    <row r="3" spans="2:10" ht="15.75" thickBot="1" x14ac:dyDescent="0.3">
      <c r="B3" s="443" t="str">
        <f>Replay!A1</f>
        <v>23/01 –29/01</v>
      </c>
      <c r="C3" s="444"/>
      <c r="D3" s="445"/>
      <c r="G3" s="443" t="str">
        <f>Replay!A1</f>
        <v>23/01 –29/01</v>
      </c>
      <c r="H3" s="444"/>
      <c r="I3" s="445"/>
    </row>
    <row r="4" spans="2:10" ht="15.75" thickBot="1" x14ac:dyDescent="0.3">
      <c r="B4" s="315" t="s">
        <v>367</v>
      </c>
      <c r="C4" s="315" t="s">
        <v>366</v>
      </c>
      <c r="D4" s="315" t="s">
        <v>368</v>
      </c>
      <c r="G4" s="315" t="s">
        <v>367</v>
      </c>
      <c r="H4" s="315" t="s">
        <v>366</v>
      </c>
      <c r="I4" s="315" t="s">
        <v>368</v>
      </c>
    </row>
    <row r="5" spans="2:10" x14ac:dyDescent="0.25">
      <c r="B5" s="314" t="s">
        <v>375</v>
      </c>
      <c r="C5" s="318">
        <v>69752.240000000005</v>
      </c>
      <c r="D5" s="317">
        <f>C5/C8</f>
        <v>1.7083907312754443E-2</v>
      </c>
      <c r="G5" s="314" t="s">
        <v>407</v>
      </c>
      <c r="H5" s="316">
        <f>SUM(Destacados!H4:H78)</f>
        <v>1158280.3666666644</v>
      </c>
      <c r="I5" s="317">
        <f>H5/C8</f>
        <v>0.28368916075407075</v>
      </c>
    </row>
    <row r="6" spans="2:10" x14ac:dyDescent="0.25">
      <c r="B6" s="305" t="s">
        <v>196</v>
      </c>
      <c r="C6" s="306">
        <v>3896618.32</v>
      </c>
      <c r="D6" s="307">
        <f>C6/C8</f>
        <v>0.95437029996543377</v>
      </c>
      <c r="G6" s="302" t="s">
        <v>406</v>
      </c>
      <c r="H6" s="303">
        <f>SUM('Más Vistos-H'!J16:P16)+SUM('Más Vistos-H'!J29:P29)</f>
        <v>1740032.0833333333</v>
      </c>
      <c r="I6" s="304">
        <f>H6/C8</f>
        <v>0.42617336493975932</v>
      </c>
      <c r="J6" s="307">
        <f>H6/C6</f>
        <v>0.44654927438038977</v>
      </c>
    </row>
    <row r="7" spans="2:10" x14ac:dyDescent="0.25">
      <c r="B7" s="308" t="s">
        <v>369</v>
      </c>
      <c r="C7" s="309">
        <v>116550.21</v>
      </c>
      <c r="D7" s="310">
        <f>C7/C8</f>
        <v>2.8545792721811746E-2</v>
      </c>
      <c r="G7" s="302" t="s">
        <v>408</v>
      </c>
      <c r="H7" s="303">
        <f>SUM(Partidos!G2:G12)</f>
        <v>39471.699999999997</v>
      </c>
      <c r="I7" s="304">
        <f>H7/C8</f>
        <v>9.6675155418213012E-3</v>
      </c>
      <c r="J7" s="307">
        <f>H7/C6</f>
        <v>1.0129732182750709E-2</v>
      </c>
    </row>
    <row r="8" spans="2:10" x14ac:dyDescent="0.25">
      <c r="B8" s="311" t="s">
        <v>16</v>
      </c>
      <c r="C8" s="312">
        <f>SUM(C5:C7)</f>
        <v>4082920.77</v>
      </c>
      <c r="D8" s="313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9"/>
  <sheetViews>
    <sheetView showGridLines="0" zoomScale="87" zoomScaleNormal="87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M42" sqref="M42"/>
    </sheetView>
  </sheetViews>
  <sheetFormatPr baseColWidth="10" defaultRowHeight="15" x14ac:dyDescent="0.25"/>
  <cols>
    <col min="1" max="1" width="0.85546875" style="299" customWidth="1"/>
    <col min="2" max="5" width="17.7109375" style="299" customWidth="1"/>
    <col min="6" max="6" width="23" style="301" customWidth="1"/>
    <col min="7" max="7" width="18.85546875" style="79" customWidth="1"/>
    <col min="8" max="16384" width="11.42578125" style="299"/>
  </cols>
  <sheetData>
    <row r="1" spans="2:8" ht="4.5" customHeight="1" thickBot="1" x14ac:dyDescent="0.3"/>
    <row r="2" spans="2:8" ht="21" customHeight="1" thickBot="1" x14ac:dyDescent="0.3">
      <c r="B2" s="315" t="s">
        <v>409</v>
      </c>
      <c r="C2" s="315" t="s">
        <v>375</v>
      </c>
      <c r="D2" s="315" t="s">
        <v>196</v>
      </c>
      <c r="E2" s="315" t="s">
        <v>369</v>
      </c>
      <c r="F2" s="315" t="s">
        <v>421</v>
      </c>
      <c r="G2" s="315" t="s">
        <v>441</v>
      </c>
    </row>
    <row r="3" spans="2:8" ht="24.95" customHeight="1" x14ac:dyDescent="0.25">
      <c r="B3" s="322" t="s">
        <v>385</v>
      </c>
      <c r="C3" s="323">
        <v>87399</v>
      </c>
      <c r="D3" s="323">
        <v>5645444</v>
      </c>
      <c r="E3" s="324">
        <v>423507</v>
      </c>
      <c r="F3" s="319"/>
      <c r="G3" s="319"/>
    </row>
    <row r="4" spans="2:8" ht="24.95" customHeight="1" x14ac:dyDescent="0.25">
      <c r="B4" s="325" t="s">
        <v>384</v>
      </c>
      <c r="C4" s="323">
        <v>83835</v>
      </c>
      <c r="D4" s="323">
        <v>4956020</v>
      </c>
      <c r="E4" s="324">
        <v>429559</v>
      </c>
      <c r="F4" s="319"/>
      <c r="G4" s="319"/>
    </row>
    <row r="5" spans="2:8" ht="24.95" customHeight="1" x14ac:dyDescent="0.25">
      <c r="B5" s="325" t="s">
        <v>383</v>
      </c>
      <c r="C5" s="323">
        <v>93126</v>
      </c>
      <c r="D5" s="323">
        <v>5511645</v>
      </c>
      <c r="E5" s="324">
        <v>450146</v>
      </c>
      <c r="F5" s="319"/>
      <c r="G5" s="319"/>
    </row>
    <row r="6" spans="2:8" ht="24.95" customHeight="1" x14ac:dyDescent="0.25">
      <c r="B6" s="325" t="s">
        <v>382</v>
      </c>
      <c r="C6" s="323">
        <v>108586</v>
      </c>
      <c r="D6" s="323">
        <v>5678819</v>
      </c>
      <c r="E6" s="324">
        <v>422155</v>
      </c>
      <c r="F6" s="319"/>
      <c r="G6" s="319"/>
    </row>
    <row r="7" spans="2:8" ht="24.95" customHeight="1" x14ac:dyDescent="0.25">
      <c r="B7" s="325" t="s">
        <v>381</v>
      </c>
      <c r="C7" s="323">
        <v>113859</v>
      </c>
      <c r="D7" s="323">
        <v>5963927</v>
      </c>
      <c r="E7" s="324">
        <v>395604</v>
      </c>
      <c r="F7" s="320" t="s">
        <v>424</v>
      </c>
      <c r="G7" s="320" t="s">
        <v>423</v>
      </c>
    </row>
    <row r="8" spans="2:8" ht="24.95" customHeight="1" x14ac:dyDescent="0.25">
      <c r="B8" s="325" t="s">
        <v>380</v>
      </c>
      <c r="C8" s="323">
        <v>112412</v>
      </c>
      <c r="D8" s="326">
        <v>6225747</v>
      </c>
      <c r="E8" s="324">
        <v>376269</v>
      </c>
      <c r="F8" s="320" t="s">
        <v>425</v>
      </c>
      <c r="G8" s="319"/>
    </row>
    <row r="9" spans="2:8" ht="24.95" customHeight="1" x14ac:dyDescent="0.25">
      <c r="B9" s="325" t="s">
        <v>389</v>
      </c>
      <c r="C9" s="303">
        <v>99203.687000000005</v>
      </c>
      <c r="D9" s="303">
        <v>5511680.5379999997</v>
      </c>
      <c r="E9" s="327">
        <v>364261.46899999998</v>
      </c>
      <c r="F9" s="320" t="s">
        <v>419</v>
      </c>
      <c r="G9" s="319"/>
    </row>
    <row r="10" spans="2:8" ht="24.95" customHeight="1" x14ac:dyDescent="0.25">
      <c r="B10" s="325" t="s">
        <v>379</v>
      </c>
      <c r="C10" s="303">
        <v>95987.509000000005</v>
      </c>
      <c r="D10" s="303">
        <v>5232186.608</v>
      </c>
      <c r="E10" s="327">
        <v>323560.11200000002</v>
      </c>
      <c r="F10" s="319"/>
      <c r="G10" s="319"/>
    </row>
    <row r="11" spans="2:8" ht="24.95" customHeight="1" x14ac:dyDescent="0.25">
      <c r="B11" s="325" t="s">
        <v>386</v>
      </c>
      <c r="C11" s="303">
        <v>101763.1</v>
      </c>
      <c r="D11" s="303">
        <v>5729848.5</v>
      </c>
      <c r="E11" s="327">
        <v>319277</v>
      </c>
      <c r="F11" s="319"/>
      <c r="G11" s="319"/>
    </row>
    <row r="12" spans="2:8" ht="24.95" customHeight="1" x14ac:dyDescent="0.25">
      <c r="B12" s="325" t="s">
        <v>391</v>
      </c>
      <c r="C12" s="303">
        <v>105886.77099999999</v>
      </c>
      <c r="D12" s="303">
        <v>5994518.1670000004</v>
      </c>
      <c r="E12" s="327">
        <v>285187.42099999997</v>
      </c>
      <c r="F12" s="319"/>
      <c r="G12" s="319"/>
    </row>
    <row r="13" spans="2:8" ht="24.95" customHeight="1" x14ac:dyDescent="0.25">
      <c r="B13" s="325" t="s">
        <v>445</v>
      </c>
      <c r="C13" s="303">
        <v>114105.53</v>
      </c>
      <c r="D13" s="303">
        <v>5584158.2400000002</v>
      </c>
      <c r="E13" s="327">
        <v>279806.15999999997</v>
      </c>
      <c r="F13" s="319"/>
      <c r="G13" s="319"/>
    </row>
    <row r="14" spans="2:8" ht="24.95" customHeight="1" x14ac:dyDescent="0.25">
      <c r="B14" s="325" t="s">
        <v>446</v>
      </c>
      <c r="C14" s="303">
        <v>115989.13</v>
      </c>
      <c r="D14" s="303">
        <v>5722573.3799999999</v>
      </c>
      <c r="E14" s="327">
        <v>276331.37</v>
      </c>
      <c r="F14" s="319"/>
      <c r="G14" s="319"/>
    </row>
    <row r="15" spans="2:8" ht="24.95" customHeight="1" x14ac:dyDescent="0.25">
      <c r="B15" s="325" t="s">
        <v>400</v>
      </c>
      <c r="C15" s="303">
        <v>114272.19</v>
      </c>
      <c r="D15" s="303">
        <v>5606485.2999999998</v>
      </c>
      <c r="E15" s="327">
        <v>264332.23</v>
      </c>
      <c r="F15" s="321" t="s">
        <v>427</v>
      </c>
      <c r="G15" s="391" t="s">
        <v>426</v>
      </c>
      <c r="H15" s="446" t="s">
        <v>495</v>
      </c>
    </row>
    <row r="16" spans="2:8" ht="24.95" customHeight="1" x14ac:dyDescent="0.25">
      <c r="B16" s="325" t="s">
        <v>401</v>
      </c>
      <c r="C16" s="309">
        <v>125845.21</v>
      </c>
      <c r="D16" s="382">
        <v>6044714.2199999997</v>
      </c>
      <c r="E16" s="327">
        <v>283597.23</v>
      </c>
      <c r="F16" s="319"/>
      <c r="G16" s="392"/>
      <c r="H16" s="446"/>
    </row>
    <row r="17" spans="2:9" ht="24.95" customHeight="1" x14ac:dyDescent="0.25">
      <c r="B17" s="328" t="s">
        <v>418</v>
      </c>
      <c r="C17" s="383">
        <v>126278.9</v>
      </c>
      <c r="D17" s="329">
        <v>5912788.4100000001</v>
      </c>
      <c r="E17" s="330">
        <v>267736.38</v>
      </c>
      <c r="F17" s="331" t="s">
        <v>428</v>
      </c>
      <c r="G17" s="393" t="s">
        <v>429</v>
      </c>
      <c r="H17" s="446"/>
    </row>
    <row r="18" spans="2:9" ht="24.95" customHeight="1" x14ac:dyDescent="0.25">
      <c r="B18" s="328" t="s">
        <v>444</v>
      </c>
      <c r="C18" s="383">
        <v>125308.59</v>
      </c>
      <c r="D18" s="329">
        <v>5916998.4100000001</v>
      </c>
      <c r="E18" s="330">
        <v>252904.34</v>
      </c>
      <c r="F18" s="331" t="s">
        <v>428</v>
      </c>
      <c r="G18" s="393" t="s">
        <v>430</v>
      </c>
      <c r="H18" s="446"/>
    </row>
    <row r="19" spans="2:9" ht="24.95" customHeight="1" x14ac:dyDescent="0.25">
      <c r="B19" s="328" t="s">
        <v>443</v>
      </c>
      <c r="C19" s="383">
        <v>117247.22</v>
      </c>
      <c r="D19" s="329">
        <v>5740230.1799999997</v>
      </c>
      <c r="E19" s="330">
        <v>239734.7</v>
      </c>
      <c r="F19" s="331" t="s">
        <v>428</v>
      </c>
      <c r="G19" s="393" t="s">
        <v>452</v>
      </c>
      <c r="H19" s="446"/>
      <c r="I19" s="394"/>
    </row>
    <row r="20" spans="2:9" ht="24.75" customHeight="1" x14ac:dyDescent="0.25">
      <c r="B20" s="328" t="s">
        <v>447</v>
      </c>
      <c r="C20" s="383">
        <v>118928.22</v>
      </c>
      <c r="D20" s="329">
        <v>5816188.1500000004</v>
      </c>
      <c r="E20" s="330">
        <v>238912.56</v>
      </c>
      <c r="F20" s="331" t="s">
        <v>428</v>
      </c>
      <c r="G20" s="393" t="s">
        <v>453</v>
      </c>
      <c r="H20" s="446"/>
      <c r="I20" s="394"/>
    </row>
    <row r="21" spans="2:9" ht="33" customHeight="1" x14ac:dyDescent="0.25">
      <c r="B21" s="328" t="s">
        <v>448</v>
      </c>
      <c r="C21" s="383">
        <v>131610.35</v>
      </c>
      <c r="D21" s="329">
        <v>6046323.7000000002</v>
      </c>
      <c r="E21" s="330">
        <v>263303.90000000002</v>
      </c>
      <c r="F21" s="331" t="s">
        <v>455</v>
      </c>
      <c r="G21" s="393" t="s">
        <v>429</v>
      </c>
      <c r="H21" s="446"/>
      <c r="I21" s="394"/>
    </row>
    <row r="22" spans="2:9" ht="33" customHeight="1" x14ac:dyDescent="0.25">
      <c r="B22" s="328" t="s">
        <v>449</v>
      </c>
      <c r="C22" s="383">
        <v>130821.32</v>
      </c>
      <c r="D22" s="329">
        <v>6076205.3600000003</v>
      </c>
      <c r="E22" s="330">
        <v>249110.57</v>
      </c>
      <c r="F22" s="331" t="s">
        <v>456</v>
      </c>
      <c r="G22" s="393" t="s">
        <v>454</v>
      </c>
      <c r="H22" s="446"/>
      <c r="I22" s="394"/>
    </row>
    <row r="23" spans="2:9" ht="24.75" customHeight="1" x14ac:dyDescent="0.25">
      <c r="B23" s="328" t="s">
        <v>451</v>
      </c>
      <c r="C23" s="383">
        <v>127202.39</v>
      </c>
      <c r="D23" s="383">
        <v>6114404.1100000003</v>
      </c>
      <c r="E23" s="330">
        <v>244551.5</v>
      </c>
      <c r="F23" s="331" t="s">
        <v>457</v>
      </c>
      <c r="G23" s="393" t="s">
        <v>457</v>
      </c>
      <c r="H23" s="446"/>
    </row>
    <row r="24" spans="2:9" x14ac:dyDescent="0.25">
      <c r="B24" s="328" t="s">
        <v>459</v>
      </c>
      <c r="C24" s="383">
        <v>132633.9</v>
      </c>
      <c r="D24" s="383">
        <v>5755835.5099999998</v>
      </c>
      <c r="E24" s="330">
        <v>247107.48</v>
      </c>
      <c r="F24" s="331"/>
      <c r="G24" s="393"/>
      <c r="H24" s="446"/>
    </row>
    <row r="25" spans="2:9" ht="22.5" x14ac:dyDescent="0.25">
      <c r="B25" s="328" t="s">
        <v>463</v>
      </c>
      <c r="C25" s="383">
        <v>116869.8</v>
      </c>
      <c r="D25" s="383">
        <v>5411097.5300000003</v>
      </c>
      <c r="E25" s="330">
        <v>210703.58</v>
      </c>
      <c r="F25" s="331" t="s">
        <v>492</v>
      </c>
      <c r="G25" s="393" t="s">
        <v>493</v>
      </c>
      <c r="H25" s="446"/>
    </row>
    <row r="26" spans="2:9" ht="22.5" x14ac:dyDescent="0.25">
      <c r="B26" s="328" t="s">
        <v>483</v>
      </c>
      <c r="C26" s="383">
        <v>134421.4</v>
      </c>
      <c r="D26" s="383">
        <v>5337041.28</v>
      </c>
      <c r="E26" s="330">
        <v>221698.33</v>
      </c>
      <c r="F26" s="331" t="s">
        <v>492</v>
      </c>
      <c r="G26" s="393" t="s">
        <v>494</v>
      </c>
      <c r="H26" s="446"/>
    </row>
    <row r="27" spans="2:9" x14ac:dyDescent="0.25">
      <c r="B27" s="328" t="s">
        <v>485</v>
      </c>
      <c r="C27" s="383">
        <v>110963.31</v>
      </c>
      <c r="D27" s="383">
        <v>5229629.4400000004</v>
      </c>
      <c r="E27" s="330">
        <v>202805.14</v>
      </c>
      <c r="F27" s="331"/>
      <c r="G27" s="332"/>
    </row>
    <row r="28" spans="2:9" x14ac:dyDescent="0.25">
      <c r="B28" s="328" t="s">
        <v>488</v>
      </c>
      <c r="C28" s="383">
        <v>108650.38</v>
      </c>
      <c r="D28" s="383">
        <v>5184216.4000000004</v>
      </c>
      <c r="E28" s="330">
        <v>196603.49</v>
      </c>
      <c r="F28" s="331"/>
      <c r="G28" s="332"/>
    </row>
    <row r="29" spans="2:9" x14ac:dyDescent="0.25">
      <c r="B29" s="328" t="s">
        <v>490</v>
      </c>
      <c r="C29" s="383">
        <v>101786.21</v>
      </c>
      <c r="D29" s="383">
        <v>5153924.3099999996</v>
      </c>
      <c r="E29" s="330">
        <v>181891.44</v>
      </c>
      <c r="F29" s="331"/>
      <c r="G29" s="332"/>
    </row>
    <row r="30" spans="2:9" ht="22.5" x14ac:dyDescent="0.25">
      <c r="B30" s="328" t="s">
        <v>491</v>
      </c>
      <c r="C30" s="383">
        <v>107036.54</v>
      </c>
      <c r="D30" s="383">
        <v>4659302.5</v>
      </c>
      <c r="E30" s="330">
        <v>191987.59</v>
      </c>
      <c r="F30" s="331" t="s">
        <v>498</v>
      </c>
      <c r="G30" s="332" t="s">
        <v>452</v>
      </c>
    </row>
    <row r="31" spans="2:9" x14ac:dyDescent="0.25">
      <c r="B31" s="328" t="s">
        <v>496</v>
      </c>
      <c r="C31" s="383">
        <v>108845.6</v>
      </c>
      <c r="D31" s="383">
        <v>5133523.37</v>
      </c>
      <c r="E31" s="330">
        <v>184224.53</v>
      </c>
      <c r="F31" s="331"/>
      <c r="G31" s="332"/>
    </row>
    <row r="32" spans="2:9" x14ac:dyDescent="0.25">
      <c r="B32" s="328" t="s">
        <v>499</v>
      </c>
      <c r="C32" s="383">
        <v>94945.36</v>
      </c>
      <c r="D32" s="383">
        <v>4073834.3</v>
      </c>
      <c r="E32" s="330">
        <v>166564.57999999999</v>
      </c>
      <c r="F32" s="331"/>
      <c r="G32" s="332"/>
    </row>
    <row r="33" spans="2:7" x14ac:dyDescent="0.25">
      <c r="B33" s="328" t="s">
        <v>501</v>
      </c>
      <c r="C33" s="383">
        <v>75114.12</v>
      </c>
      <c r="D33" s="383">
        <v>3429090.15</v>
      </c>
      <c r="E33" s="330">
        <v>131323.24</v>
      </c>
      <c r="F33" s="331"/>
      <c r="G33" s="332"/>
    </row>
    <row r="34" spans="2:7" x14ac:dyDescent="0.25">
      <c r="B34" s="328" t="s">
        <v>503</v>
      </c>
      <c r="C34" s="383">
        <v>20253.34</v>
      </c>
      <c r="D34" s="383">
        <v>3326371.7</v>
      </c>
      <c r="E34" s="330">
        <v>123693.17</v>
      </c>
      <c r="F34" s="331"/>
      <c r="G34" s="332"/>
    </row>
    <row r="35" spans="2:7" x14ac:dyDescent="0.25">
      <c r="B35" s="328" t="s">
        <v>507</v>
      </c>
      <c r="C35" s="383">
        <v>71708.460000000006</v>
      </c>
      <c r="D35" s="383">
        <v>4009037.446</v>
      </c>
      <c r="E35" s="330">
        <v>118341.56</v>
      </c>
      <c r="F35" s="331"/>
      <c r="G35" s="332"/>
    </row>
    <row r="36" spans="2:7" x14ac:dyDescent="0.25">
      <c r="B36" s="328" t="s">
        <v>509</v>
      </c>
      <c r="C36" s="383">
        <v>66752.12</v>
      </c>
      <c r="D36" s="383">
        <v>4131857.4</v>
      </c>
      <c r="E36" s="330">
        <v>110615.43</v>
      </c>
      <c r="F36" s="331"/>
      <c r="G36" s="332"/>
    </row>
    <row r="37" spans="2:7" x14ac:dyDescent="0.25">
      <c r="B37" s="328" t="s">
        <v>511</v>
      </c>
      <c r="C37" s="383">
        <v>52532.28</v>
      </c>
      <c r="D37" s="383">
        <v>3060662.27</v>
      </c>
      <c r="E37" s="330">
        <v>106009.5</v>
      </c>
      <c r="F37" s="331"/>
      <c r="G37" s="332"/>
    </row>
    <row r="38" spans="2:7" x14ac:dyDescent="0.25">
      <c r="B38" s="328" t="s">
        <v>519</v>
      </c>
      <c r="C38" s="383">
        <v>52719.3</v>
      </c>
      <c r="D38" s="383">
        <v>2771073.19</v>
      </c>
      <c r="E38" s="330">
        <v>105873.15</v>
      </c>
      <c r="F38" s="331"/>
      <c r="G38" s="332"/>
    </row>
    <row r="39" spans="2:7" x14ac:dyDescent="0.25">
      <c r="B39" s="328" t="s">
        <v>525</v>
      </c>
      <c r="C39" s="383">
        <v>56805.21</v>
      </c>
      <c r="D39" s="383">
        <v>3114231.22</v>
      </c>
      <c r="E39" s="330">
        <v>109283.27</v>
      </c>
      <c r="F39" s="331"/>
      <c r="G39" s="332"/>
    </row>
    <row r="40" spans="2:7" x14ac:dyDescent="0.25">
      <c r="B40" s="328" t="s">
        <v>534</v>
      </c>
      <c r="C40" s="383">
        <v>57246.26</v>
      </c>
      <c r="D40" s="383">
        <v>3419303.34</v>
      </c>
      <c r="E40" s="330">
        <v>106800.56</v>
      </c>
      <c r="F40" s="331"/>
      <c r="G40" s="332"/>
    </row>
    <row r="41" spans="2:7" ht="15.75" thickBot="1" x14ac:dyDescent="0.3">
      <c r="B41" s="328" t="s">
        <v>556</v>
      </c>
      <c r="C41" s="383">
        <v>68543.460000000006</v>
      </c>
      <c r="D41" s="383">
        <v>4182102.12</v>
      </c>
      <c r="E41" s="330">
        <v>118585.23</v>
      </c>
      <c r="F41" s="331"/>
      <c r="G41" s="332"/>
    </row>
    <row r="42" spans="2:7" ht="15.75" thickBot="1" x14ac:dyDescent="0.3">
      <c r="B42" s="367" t="s">
        <v>674</v>
      </c>
      <c r="C42" s="387">
        <v>69752.240000000005</v>
      </c>
      <c r="D42" s="387">
        <v>3896618.32</v>
      </c>
      <c r="E42" s="376">
        <v>116550.21</v>
      </c>
      <c r="F42" s="368"/>
      <c r="G42" s="369"/>
    </row>
    <row r="43" spans="2:7" x14ac:dyDescent="0.25">
      <c r="B43" s="408"/>
      <c r="C43" s="409"/>
      <c r="D43" s="409"/>
      <c r="E43" s="410"/>
      <c r="F43" s="411"/>
      <c r="G43" s="412"/>
    </row>
    <row r="44" spans="2:7" x14ac:dyDescent="0.25">
      <c r="D44" s="396">
        <f>D23-D30</f>
        <v>1455101.6100000003</v>
      </c>
    </row>
    <row r="45" spans="2:7" x14ac:dyDescent="0.25">
      <c r="D45" s="397">
        <f>D44/D23</f>
        <v>0.2379792999975594</v>
      </c>
    </row>
    <row r="49" spans="6:6" x14ac:dyDescent="0.25">
      <c r="F49" s="299"/>
    </row>
  </sheetData>
  <mergeCells count="1">
    <mergeCell ref="H15:H26"/>
  </mergeCells>
  <phoneticPr fontId="4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1"/>
  <sheetViews>
    <sheetView showGridLines="0" topLeftCell="A2" zoomScale="90" zoomScaleNormal="90" workbookViewId="0">
      <selection activeCell="G20" sqref="G20"/>
    </sheetView>
  </sheetViews>
  <sheetFormatPr baseColWidth="10" defaultRowHeight="15" x14ac:dyDescent="0.25"/>
  <cols>
    <col min="1" max="1" width="0.85546875" customWidth="1"/>
    <col min="2" max="5" width="17.7109375" style="333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5" t="s">
        <v>409</v>
      </c>
      <c r="C2" s="315" t="s">
        <v>8</v>
      </c>
      <c r="D2" s="315" t="s">
        <v>410</v>
      </c>
      <c r="E2" s="315" t="s">
        <v>411</v>
      </c>
    </row>
    <row r="3" spans="2:6" ht="20.100000000000001" customHeight="1" x14ac:dyDescent="0.25">
      <c r="B3" s="350" t="s">
        <v>388</v>
      </c>
      <c r="C3" s="351">
        <v>229372.38333333313</v>
      </c>
      <c r="D3" s="351">
        <v>1349796.46</v>
      </c>
      <c r="E3" s="351">
        <v>282574.91666666669</v>
      </c>
    </row>
    <row r="4" spans="2:6" ht="20.100000000000001" customHeight="1" x14ac:dyDescent="0.25">
      <c r="B4" s="336" t="s">
        <v>379</v>
      </c>
      <c r="C4" s="335">
        <v>328458.67</v>
      </c>
      <c r="D4" s="335">
        <v>1337820.58</v>
      </c>
      <c r="E4" s="335">
        <v>196728.92</v>
      </c>
    </row>
    <row r="5" spans="2:6" ht="20.100000000000001" customHeight="1" x14ac:dyDescent="0.25">
      <c r="B5" s="336" t="s">
        <v>386</v>
      </c>
      <c r="C5" s="335">
        <v>614295.7833451</v>
      </c>
      <c r="D5" s="335">
        <v>1344824.8166666655</v>
      </c>
      <c r="E5" s="335">
        <v>380612.2043000001</v>
      </c>
    </row>
    <row r="6" spans="2:6" ht="20.100000000000001" customHeight="1" x14ac:dyDescent="0.25">
      <c r="B6" s="336" t="s">
        <v>391</v>
      </c>
      <c r="C6" s="335">
        <v>610566.51666666579</v>
      </c>
      <c r="D6" s="384">
        <v>2165471.8499999978</v>
      </c>
      <c r="E6" s="335">
        <v>621346.44999999984</v>
      </c>
    </row>
    <row r="7" spans="2:6" ht="20.100000000000001" customHeight="1" x14ac:dyDescent="0.25">
      <c r="B7" s="336" t="s">
        <v>445</v>
      </c>
      <c r="C7" s="335">
        <v>495980.07666666608</v>
      </c>
      <c r="D7" s="335">
        <v>1710027.4833333315</v>
      </c>
      <c r="E7" s="335">
        <v>288256.72366666654</v>
      </c>
    </row>
    <row r="8" spans="2:6" ht="20.100000000000001" customHeight="1" x14ac:dyDescent="0.25">
      <c r="B8" s="336" t="s">
        <v>446</v>
      </c>
      <c r="C8" s="335">
        <v>645742.58333333244</v>
      </c>
      <c r="D8" s="335">
        <v>1605951.2166666649</v>
      </c>
      <c r="E8" s="335">
        <v>418884.89437000017</v>
      </c>
    </row>
    <row r="9" spans="2:6" ht="20.100000000000001" customHeight="1" x14ac:dyDescent="0.25">
      <c r="B9" s="336" t="s">
        <v>400</v>
      </c>
      <c r="C9" s="335">
        <v>610706.95333333267</v>
      </c>
      <c r="D9" s="335">
        <v>1347746.1333333317</v>
      </c>
      <c r="E9" s="335">
        <v>335206.93333333335</v>
      </c>
      <c r="F9" s="334" t="s">
        <v>404</v>
      </c>
    </row>
    <row r="10" spans="2:6" ht="20.100000000000001" customHeight="1" x14ac:dyDescent="0.25">
      <c r="B10" s="336" t="s">
        <v>401</v>
      </c>
      <c r="C10" s="381">
        <v>948656.81666666537</v>
      </c>
      <c r="D10" s="381">
        <v>1116358.3666666651</v>
      </c>
      <c r="E10" s="381">
        <v>744277.69999999984</v>
      </c>
    </row>
    <row r="11" spans="2:6" ht="20.100000000000001" customHeight="1" x14ac:dyDescent="0.25">
      <c r="B11" s="336" t="s">
        <v>418</v>
      </c>
      <c r="C11" s="381">
        <v>845932.97666666622</v>
      </c>
      <c r="D11" s="381">
        <v>1795789.6333333314</v>
      </c>
      <c r="E11" s="381">
        <v>421628.28</v>
      </c>
    </row>
    <row r="12" spans="2:6" ht="20.100000000000001" customHeight="1" x14ac:dyDescent="0.25">
      <c r="B12" s="336" t="s">
        <v>444</v>
      </c>
      <c r="C12" s="381">
        <v>1094224.013333332</v>
      </c>
      <c r="D12" s="381">
        <v>1811610.2333333315</v>
      </c>
      <c r="E12" s="381">
        <v>474333.75099999999</v>
      </c>
    </row>
    <row r="13" spans="2:6" x14ac:dyDescent="0.25">
      <c r="B13" s="336" t="s">
        <v>443</v>
      </c>
      <c r="C13" s="381">
        <v>975683.08333333232</v>
      </c>
      <c r="D13" s="395">
        <v>1889718.6499999987</v>
      </c>
      <c r="E13" s="381">
        <v>424470.00669999997</v>
      </c>
    </row>
    <row r="14" spans="2:6" x14ac:dyDescent="0.25">
      <c r="B14" s="336" t="s">
        <v>447</v>
      </c>
      <c r="C14" s="381">
        <v>1223152.2133333324</v>
      </c>
      <c r="D14" s="381">
        <v>1781795.2599999984</v>
      </c>
      <c r="E14" s="381">
        <v>521529.59000000014</v>
      </c>
    </row>
    <row r="15" spans="2:6" x14ac:dyDescent="0.25">
      <c r="B15" s="336" t="s">
        <v>448</v>
      </c>
      <c r="C15" s="381">
        <v>1024428.1466666657</v>
      </c>
      <c r="D15" s="381">
        <v>1760664.8666666644</v>
      </c>
      <c r="E15" s="381">
        <v>584810.86666666658</v>
      </c>
    </row>
    <row r="16" spans="2:6" x14ac:dyDescent="0.25">
      <c r="B16" s="336" t="s">
        <v>449</v>
      </c>
      <c r="C16" s="381">
        <v>1020359.2299999989</v>
      </c>
      <c r="D16" s="381">
        <v>1819450.7899999984</v>
      </c>
      <c r="E16" s="381">
        <v>761014.54300000006</v>
      </c>
    </row>
    <row r="17" spans="2:5" x14ac:dyDescent="0.25">
      <c r="B17" s="336" t="s">
        <v>451</v>
      </c>
      <c r="C17" s="381">
        <v>1236435.7666666657</v>
      </c>
      <c r="D17" s="381">
        <v>1863513.5366666648</v>
      </c>
      <c r="E17" s="381">
        <v>682036.51930000028</v>
      </c>
    </row>
    <row r="18" spans="2:5" x14ac:dyDescent="0.25">
      <c r="B18" s="336" t="s">
        <v>459</v>
      </c>
      <c r="C18" s="381">
        <v>1413896.4399999988</v>
      </c>
      <c r="D18" s="384">
        <v>1911445.8866666649</v>
      </c>
      <c r="E18" s="381">
        <v>305591.94333333336</v>
      </c>
    </row>
    <row r="19" spans="2:5" x14ac:dyDescent="0.25">
      <c r="B19" s="336" t="s">
        <v>463</v>
      </c>
      <c r="C19" s="381">
        <v>728229.89666666603</v>
      </c>
      <c r="D19" s="381">
        <v>1694797.60333333</v>
      </c>
      <c r="E19" s="381">
        <v>204620.06140000001</v>
      </c>
    </row>
    <row r="20" spans="2:5" x14ac:dyDescent="0.25">
      <c r="B20" s="336" t="s">
        <v>483</v>
      </c>
      <c r="C20" s="381">
        <v>1080001.7933333321</v>
      </c>
      <c r="D20" s="381">
        <v>1689052.0499999984</v>
      </c>
      <c r="E20" s="381">
        <v>574190.40989999985</v>
      </c>
    </row>
    <row r="21" spans="2:5" x14ac:dyDescent="0.25">
      <c r="B21" s="336" t="s">
        <v>485</v>
      </c>
      <c r="C21" s="381">
        <v>1039748.3633333314</v>
      </c>
      <c r="D21" s="381">
        <v>1566862.6999999983</v>
      </c>
      <c r="E21" s="381">
        <v>495546.88539999991</v>
      </c>
    </row>
    <row r="22" spans="2:5" x14ac:dyDescent="0.25">
      <c r="B22" s="336" t="s">
        <v>488</v>
      </c>
      <c r="C22" s="381">
        <v>825826.8</v>
      </c>
      <c r="D22" s="381">
        <v>1608232.4566666654</v>
      </c>
      <c r="E22" s="381">
        <v>421434.18497000012</v>
      </c>
    </row>
    <row r="23" spans="2:5" x14ac:dyDescent="0.25">
      <c r="B23" s="336" t="s">
        <v>490</v>
      </c>
      <c r="C23" s="381">
        <v>1145203.633333331</v>
      </c>
      <c r="D23" s="381">
        <v>1734749.1999999981</v>
      </c>
      <c r="E23" s="381">
        <v>379280.33332999999</v>
      </c>
    </row>
    <row r="24" spans="2:5" x14ac:dyDescent="0.25">
      <c r="B24" s="336" t="s">
        <v>491</v>
      </c>
      <c r="C24" s="381">
        <v>1010198.6966666657</v>
      </c>
      <c r="D24" s="381">
        <v>1364365.7233333318</v>
      </c>
      <c r="E24" s="381">
        <v>241132.81</v>
      </c>
    </row>
    <row r="25" spans="2:5" x14ac:dyDescent="0.25">
      <c r="B25" s="336" t="s">
        <v>496</v>
      </c>
      <c r="C25" s="381">
        <v>1375636.3033333314</v>
      </c>
      <c r="D25" s="381">
        <v>1529460.0466666652</v>
      </c>
      <c r="E25" s="381">
        <v>478085.30900000007</v>
      </c>
    </row>
    <row r="26" spans="2:5" x14ac:dyDescent="0.25">
      <c r="B26" s="336" t="s">
        <v>499</v>
      </c>
      <c r="C26" s="381">
        <v>529672.07666666608</v>
      </c>
      <c r="D26" s="381">
        <v>1318167.7166666652</v>
      </c>
      <c r="E26" s="381">
        <v>20579.573333333334</v>
      </c>
    </row>
    <row r="27" spans="2:5" x14ac:dyDescent="0.25">
      <c r="B27" s="336" t="s">
        <v>501</v>
      </c>
      <c r="C27" s="381">
        <v>776743.3166666656</v>
      </c>
      <c r="D27" s="381">
        <v>1260408.4866666654</v>
      </c>
      <c r="E27" s="381">
        <v>0</v>
      </c>
    </row>
    <row r="28" spans="2:5" x14ac:dyDescent="0.25">
      <c r="B28" s="336" t="s">
        <v>503</v>
      </c>
      <c r="C28" s="381">
        <v>512422.67666666594</v>
      </c>
      <c r="D28" s="381">
        <v>1221685.8366666653</v>
      </c>
      <c r="E28" s="381">
        <v>1641.01</v>
      </c>
    </row>
    <row r="29" spans="2:5" x14ac:dyDescent="0.25">
      <c r="B29" s="336" t="s">
        <v>507</v>
      </c>
      <c r="C29" s="381">
        <v>443706.27666666621</v>
      </c>
      <c r="D29" s="381">
        <v>1196007.4099999999</v>
      </c>
      <c r="E29" s="381">
        <v>0</v>
      </c>
    </row>
    <row r="30" spans="2:5" x14ac:dyDescent="0.25">
      <c r="B30" s="336" t="s">
        <v>507</v>
      </c>
      <c r="C30" s="381">
        <v>443706.27666666621</v>
      </c>
      <c r="D30" s="381">
        <v>1196007.4099999999</v>
      </c>
      <c r="E30" s="381">
        <v>0</v>
      </c>
    </row>
    <row r="31" spans="2:5" x14ac:dyDescent="0.25">
      <c r="B31" s="336" t="s">
        <v>509</v>
      </c>
      <c r="C31" s="381">
        <v>455054.15333333268</v>
      </c>
      <c r="D31" s="381">
        <v>1265754.3666666651</v>
      </c>
      <c r="E31" s="381">
        <v>0</v>
      </c>
    </row>
    <row r="32" spans="2:5" x14ac:dyDescent="0.25">
      <c r="B32" s="336" t="s">
        <v>511</v>
      </c>
      <c r="C32" s="381">
        <v>493134.93999999965</v>
      </c>
      <c r="D32" s="381">
        <v>994279.96666666539</v>
      </c>
      <c r="E32" s="381">
        <v>0</v>
      </c>
    </row>
    <row r="33" spans="2:5" x14ac:dyDescent="0.25">
      <c r="B33" s="336" t="s">
        <v>519</v>
      </c>
      <c r="C33" s="381">
        <v>335845.12333333289</v>
      </c>
      <c r="D33" s="381">
        <v>722011.46666666586</v>
      </c>
      <c r="E33" s="381">
        <v>12845.800999999999</v>
      </c>
    </row>
    <row r="34" spans="2:5" x14ac:dyDescent="0.25">
      <c r="B34" s="336" t="s">
        <v>528</v>
      </c>
      <c r="C34" s="381">
        <v>396775.91666666587</v>
      </c>
      <c r="D34" s="381">
        <v>743293.46666666528</v>
      </c>
      <c r="E34" s="381">
        <v>74445.703330000004</v>
      </c>
    </row>
    <row r="35" spans="2:5" x14ac:dyDescent="0.25">
      <c r="B35" s="336" t="s">
        <v>538</v>
      </c>
      <c r="C35" s="381">
        <v>562359.86999999953</v>
      </c>
      <c r="D35" s="381">
        <v>1024149.4766666663</v>
      </c>
      <c r="E35" s="381">
        <v>73721.46666666666</v>
      </c>
    </row>
    <row r="36" spans="2:5" x14ac:dyDescent="0.25">
      <c r="B36" s="336" t="s">
        <v>556</v>
      </c>
      <c r="C36" s="381">
        <v>1213513.5433333314</v>
      </c>
      <c r="D36" s="381">
        <v>1400777.4066666667</v>
      </c>
      <c r="E36" s="381">
        <v>193714.78333333333</v>
      </c>
    </row>
    <row r="37" spans="2:5" x14ac:dyDescent="0.25">
      <c r="B37" s="336" t="s">
        <v>674</v>
      </c>
      <c r="C37" s="381">
        <v>1158280.3666666644</v>
      </c>
      <c r="D37" s="381">
        <v>1740032.0833333333</v>
      </c>
      <c r="E37" s="381">
        <v>39471.699999999997</v>
      </c>
    </row>
    <row r="38" spans="2:5" x14ac:dyDescent="0.25">
      <c r="B38" s="408"/>
      <c r="C38" s="410"/>
      <c r="D38" s="410"/>
      <c r="E38" s="410"/>
    </row>
    <row r="39" spans="2:5" x14ac:dyDescent="0.25">
      <c r="B39" s="388"/>
    </row>
    <row r="40" spans="2:5" x14ac:dyDescent="0.25">
      <c r="B40" s="388"/>
      <c r="D40" s="396">
        <f>D18-D24</f>
        <v>547080.1633333331</v>
      </c>
    </row>
    <row r="41" spans="2:5" x14ac:dyDescent="0.25">
      <c r="B41" s="388"/>
      <c r="D41" s="397">
        <f>D40/D18</f>
        <v>0.28621273934538427</v>
      </c>
    </row>
  </sheetData>
  <phoneticPr fontId="4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53"/>
  <sheetViews>
    <sheetView topLeftCell="A37" zoomScaleNormal="100" zoomScaleSheetLayoutView="91" workbookViewId="0">
      <selection activeCell="H54" sqref="H54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9.5" thickBot="1" x14ac:dyDescent="0.35">
      <c r="B1" s="449" t="s">
        <v>537</v>
      </c>
      <c r="C1" s="449"/>
      <c r="D1" s="449"/>
      <c r="E1" s="449"/>
      <c r="F1" s="449"/>
      <c r="G1" s="449"/>
      <c r="H1" s="449"/>
      <c r="I1" s="449"/>
    </row>
    <row r="2" spans="2:9" ht="20.100000000000001" customHeight="1" x14ac:dyDescent="0.25">
      <c r="B2" s="447" t="s">
        <v>196</v>
      </c>
      <c r="C2" s="448"/>
    </row>
    <row r="3" spans="2:9" ht="20.100000000000001" customHeight="1" x14ac:dyDescent="0.25">
      <c r="B3" s="398" t="s">
        <v>431</v>
      </c>
      <c r="C3" s="398" t="s">
        <v>370</v>
      </c>
      <c r="D3" s="399" t="s">
        <v>214</v>
      </c>
      <c r="E3" s="399" t="s">
        <v>216</v>
      </c>
      <c r="F3" s="399" t="s">
        <v>371</v>
      </c>
      <c r="G3" s="399" t="s">
        <v>372</v>
      </c>
      <c r="H3" s="399" t="s">
        <v>373</v>
      </c>
      <c r="I3" s="399" t="s">
        <v>374</v>
      </c>
    </row>
    <row r="4" spans="2:9" ht="17.100000000000001" customHeight="1" x14ac:dyDescent="0.25">
      <c r="B4" s="389" t="s">
        <v>618</v>
      </c>
      <c r="C4" s="402" t="s">
        <v>574</v>
      </c>
      <c r="D4" s="403" t="s">
        <v>387</v>
      </c>
      <c r="E4" s="429">
        <v>44949</v>
      </c>
      <c r="F4" s="420">
        <v>0.61458333333333337</v>
      </c>
      <c r="G4" s="420">
        <v>0.69791666666666663</v>
      </c>
      <c r="H4" s="426">
        <v>2928.1666666666601</v>
      </c>
      <c r="I4" s="421">
        <v>5695</v>
      </c>
    </row>
    <row r="5" spans="2:9" ht="17.100000000000001" customHeight="1" x14ac:dyDescent="0.25">
      <c r="B5" s="389" t="s">
        <v>618</v>
      </c>
      <c r="C5" s="402" t="s">
        <v>577</v>
      </c>
      <c r="D5" s="403" t="s">
        <v>387</v>
      </c>
      <c r="E5" s="429">
        <v>44950</v>
      </c>
      <c r="F5" s="420">
        <v>0.61458333333333337</v>
      </c>
      <c r="G5" s="420">
        <v>0.69791666666666663</v>
      </c>
      <c r="H5" s="426">
        <v>2740.8</v>
      </c>
      <c r="I5" s="421">
        <v>5258</v>
      </c>
    </row>
    <row r="6" spans="2:9" ht="17.100000000000001" customHeight="1" x14ac:dyDescent="0.25">
      <c r="B6" s="389" t="s">
        <v>619</v>
      </c>
      <c r="C6" s="402" t="s">
        <v>589</v>
      </c>
      <c r="D6" s="403" t="s">
        <v>387</v>
      </c>
      <c r="E6" s="429">
        <v>44953</v>
      </c>
      <c r="F6" s="420">
        <v>0.625</v>
      </c>
      <c r="G6" s="420">
        <v>0.70833333333333337</v>
      </c>
      <c r="H6" s="426">
        <v>11437.4333333333</v>
      </c>
      <c r="I6" s="421">
        <v>14019</v>
      </c>
    </row>
    <row r="7" spans="2:9" ht="17.100000000000001" customHeight="1" x14ac:dyDescent="0.25">
      <c r="B7" s="389" t="s">
        <v>620</v>
      </c>
      <c r="C7" s="402" t="s">
        <v>592</v>
      </c>
      <c r="D7" s="403" t="s">
        <v>387</v>
      </c>
      <c r="E7" s="429">
        <v>44954</v>
      </c>
      <c r="F7" s="420">
        <v>0.42708333333333331</v>
      </c>
      <c r="G7" s="420">
        <v>0.51041666666666663</v>
      </c>
      <c r="H7" s="426">
        <v>8510.7666666666591</v>
      </c>
      <c r="I7" s="421">
        <v>11063</v>
      </c>
    </row>
    <row r="8" spans="2:9" ht="17.100000000000001" customHeight="1" x14ac:dyDescent="0.25">
      <c r="B8" s="389" t="s">
        <v>621</v>
      </c>
      <c r="C8" s="402" t="s">
        <v>622</v>
      </c>
      <c r="D8" s="403" t="s">
        <v>387</v>
      </c>
      <c r="E8" s="429">
        <v>44954</v>
      </c>
      <c r="F8" s="420">
        <v>0.625</v>
      </c>
      <c r="G8" s="420">
        <v>0.70833333333333337</v>
      </c>
      <c r="H8" s="426">
        <v>1855.2</v>
      </c>
      <c r="I8" s="422">
        <v>5003</v>
      </c>
    </row>
    <row r="9" spans="2:9" ht="17.100000000000001" customHeight="1" x14ac:dyDescent="0.25">
      <c r="B9" s="389" t="s">
        <v>620</v>
      </c>
      <c r="C9" s="402" t="s">
        <v>623</v>
      </c>
      <c r="D9" s="403" t="s">
        <v>387</v>
      </c>
      <c r="E9" s="429">
        <v>44955</v>
      </c>
      <c r="F9" s="420">
        <v>0.42708333333333331</v>
      </c>
      <c r="G9" s="420">
        <v>0.51041666666666663</v>
      </c>
      <c r="H9" s="426">
        <v>4407.3999999999996</v>
      </c>
      <c r="I9" s="421">
        <v>7319</v>
      </c>
    </row>
    <row r="10" spans="2:9" ht="17.100000000000001" customHeight="1" x14ac:dyDescent="0.25">
      <c r="B10" s="389" t="s">
        <v>624</v>
      </c>
      <c r="C10" s="402" t="s">
        <v>625</v>
      </c>
      <c r="D10" s="403" t="s">
        <v>387</v>
      </c>
      <c r="E10" s="429">
        <v>44955</v>
      </c>
      <c r="F10" s="420">
        <v>0.8125</v>
      </c>
      <c r="G10" s="420">
        <v>0.89583333333333337</v>
      </c>
      <c r="H10" s="426">
        <v>3774.88333333333</v>
      </c>
      <c r="I10" s="421">
        <v>7209</v>
      </c>
    </row>
    <row r="11" spans="2:9" ht="17.100000000000001" customHeight="1" x14ac:dyDescent="0.25">
      <c r="B11" s="389"/>
      <c r="C11" s="402" t="s">
        <v>540</v>
      </c>
      <c r="D11" s="403" t="s">
        <v>497</v>
      </c>
      <c r="E11" s="429">
        <v>44949</v>
      </c>
      <c r="F11" s="420">
        <v>0.20833333333333334</v>
      </c>
      <c r="G11" s="420">
        <v>0.39583333333333331</v>
      </c>
      <c r="H11" s="426">
        <v>41473.983333333301</v>
      </c>
      <c r="I11" s="421">
        <v>49744</v>
      </c>
    </row>
    <row r="12" spans="2:9" ht="17.100000000000001" customHeight="1" x14ac:dyDescent="0.25">
      <c r="B12" s="389"/>
      <c r="C12" s="402" t="s">
        <v>541</v>
      </c>
      <c r="D12" s="403" t="s">
        <v>542</v>
      </c>
      <c r="E12" s="429">
        <v>44949</v>
      </c>
      <c r="F12" s="420">
        <v>0.91666666666666663</v>
      </c>
      <c r="G12" s="420">
        <v>0.97916666666666663</v>
      </c>
      <c r="H12" s="426">
        <v>1756.4166666666599</v>
      </c>
      <c r="I12" s="421">
        <v>5557</v>
      </c>
    </row>
    <row r="13" spans="2:9" ht="17.100000000000001" customHeight="1" x14ac:dyDescent="0.25">
      <c r="B13" s="389"/>
      <c r="C13" s="402" t="s">
        <v>541</v>
      </c>
      <c r="D13" s="403" t="s">
        <v>542</v>
      </c>
      <c r="E13" s="429">
        <v>44950</v>
      </c>
      <c r="F13" s="420">
        <v>0.91666666666666663</v>
      </c>
      <c r="G13" s="420">
        <v>0.97916666666666663</v>
      </c>
      <c r="H13" s="426">
        <v>1684.88333333333</v>
      </c>
      <c r="I13" s="421">
        <v>5168</v>
      </c>
    </row>
    <row r="14" spans="2:9" ht="17.100000000000001" customHeight="1" x14ac:dyDescent="0.25">
      <c r="B14" s="389"/>
      <c r="C14" s="402" t="s">
        <v>541</v>
      </c>
      <c r="D14" s="403" t="s">
        <v>542</v>
      </c>
      <c r="E14" s="429">
        <v>44951</v>
      </c>
      <c r="F14" s="420">
        <v>0.91666666666666663</v>
      </c>
      <c r="G14" s="420">
        <v>0.97916666666666663</v>
      </c>
      <c r="H14" s="426">
        <v>1511.18333333333</v>
      </c>
      <c r="I14" s="421">
        <v>5223</v>
      </c>
    </row>
    <row r="15" spans="2:9" ht="17.100000000000001" customHeight="1" x14ac:dyDescent="0.25">
      <c r="B15" s="389"/>
      <c r="C15" s="402" t="s">
        <v>541</v>
      </c>
      <c r="D15" s="403" t="s">
        <v>542</v>
      </c>
      <c r="E15" s="429">
        <v>44952</v>
      </c>
      <c r="F15" s="420">
        <v>0.91666666666666663</v>
      </c>
      <c r="G15" s="420">
        <v>0.97916666666666663</v>
      </c>
      <c r="H15" s="426">
        <v>1478.61666666666</v>
      </c>
      <c r="I15" s="421">
        <v>4967</v>
      </c>
    </row>
    <row r="16" spans="2:9" ht="17.100000000000001" customHeight="1" x14ac:dyDescent="0.25">
      <c r="B16" s="389"/>
      <c r="C16" s="402" t="s">
        <v>541</v>
      </c>
      <c r="D16" s="403" t="s">
        <v>542</v>
      </c>
      <c r="E16" s="429">
        <v>44953</v>
      </c>
      <c r="F16" s="420">
        <v>0.91666666666666663</v>
      </c>
      <c r="G16" s="420">
        <v>0.97916666666666663</v>
      </c>
      <c r="H16" s="426">
        <v>1180.0166666666601</v>
      </c>
      <c r="I16" s="421">
        <v>4140</v>
      </c>
    </row>
    <row r="17" spans="2:9" ht="17.100000000000001" customHeight="1" x14ac:dyDescent="0.25">
      <c r="B17" s="389"/>
      <c r="C17" s="402" t="s">
        <v>626</v>
      </c>
      <c r="D17" s="403" t="s">
        <v>497</v>
      </c>
      <c r="E17" s="429">
        <v>44949</v>
      </c>
      <c r="F17" s="420">
        <v>0.90277777777777779</v>
      </c>
      <c r="G17" s="420">
        <v>0.9375</v>
      </c>
      <c r="H17" s="426">
        <v>7022.85</v>
      </c>
      <c r="I17" s="421">
        <v>25495</v>
      </c>
    </row>
    <row r="18" spans="2:9" ht="17.100000000000001" customHeight="1" x14ac:dyDescent="0.25">
      <c r="B18" s="389"/>
      <c r="C18" s="402" t="s">
        <v>626</v>
      </c>
      <c r="D18" s="403" t="s">
        <v>497</v>
      </c>
      <c r="E18" s="429">
        <v>44950</v>
      </c>
      <c r="F18" s="420">
        <v>0.90277777777777779</v>
      </c>
      <c r="G18" s="420">
        <v>0.9375</v>
      </c>
      <c r="H18" s="426">
        <v>7154.1666666666597</v>
      </c>
      <c r="I18" s="421">
        <v>21938</v>
      </c>
    </row>
    <row r="19" spans="2:9" ht="17.100000000000001" customHeight="1" x14ac:dyDescent="0.25">
      <c r="B19" s="389"/>
      <c r="C19" s="402" t="s">
        <v>626</v>
      </c>
      <c r="D19" s="403" t="s">
        <v>497</v>
      </c>
      <c r="E19" s="429">
        <v>44951</v>
      </c>
      <c r="F19" s="420">
        <v>0.90277777777777779</v>
      </c>
      <c r="G19" s="420">
        <v>0.9375</v>
      </c>
      <c r="H19" s="426">
        <v>6660.95</v>
      </c>
      <c r="I19" s="421">
        <v>24250</v>
      </c>
    </row>
    <row r="20" spans="2:9" ht="17.100000000000001" customHeight="1" x14ac:dyDescent="0.25">
      <c r="B20" s="389"/>
      <c r="C20" s="402" t="s">
        <v>626</v>
      </c>
      <c r="D20" s="403" t="s">
        <v>497</v>
      </c>
      <c r="E20" s="429">
        <v>44952</v>
      </c>
      <c r="F20" s="420">
        <v>0.90277777777777779</v>
      </c>
      <c r="G20" s="420">
        <v>0.9375</v>
      </c>
      <c r="H20" s="426">
        <v>7636.6666666666597</v>
      </c>
      <c r="I20" s="421">
        <v>22011</v>
      </c>
    </row>
    <row r="21" spans="2:9" ht="17.100000000000001" customHeight="1" x14ac:dyDescent="0.25">
      <c r="B21" s="389"/>
      <c r="C21" s="402" t="s">
        <v>626</v>
      </c>
      <c r="D21" s="403" t="s">
        <v>497</v>
      </c>
      <c r="E21" s="429">
        <v>44953</v>
      </c>
      <c r="F21" s="420">
        <v>0.90277777777777779</v>
      </c>
      <c r="G21" s="420">
        <v>0.9375</v>
      </c>
      <c r="H21" s="426">
        <v>211345.06666666601</v>
      </c>
      <c r="I21" s="421">
        <v>152939</v>
      </c>
    </row>
    <row r="22" spans="2:9" ht="17.100000000000001" customHeight="1" x14ac:dyDescent="0.25">
      <c r="B22" s="389"/>
      <c r="C22" s="402" t="s">
        <v>543</v>
      </c>
      <c r="D22" s="403" t="s">
        <v>512</v>
      </c>
      <c r="E22" s="429">
        <v>44949</v>
      </c>
      <c r="F22" s="420">
        <v>0.85416666666666663</v>
      </c>
      <c r="G22" s="420">
        <v>0.9375</v>
      </c>
      <c r="H22" s="426">
        <v>226984.21666666601</v>
      </c>
      <c r="I22" s="421">
        <v>39388</v>
      </c>
    </row>
    <row r="23" spans="2:9" ht="17.100000000000001" customHeight="1" x14ac:dyDescent="0.25">
      <c r="B23" s="389"/>
      <c r="C23" s="402" t="s">
        <v>543</v>
      </c>
      <c r="D23" s="403" t="s">
        <v>512</v>
      </c>
      <c r="E23" s="429">
        <v>44950</v>
      </c>
      <c r="F23" s="420">
        <v>0.85416666666666663</v>
      </c>
      <c r="G23" s="420">
        <v>0.9375</v>
      </c>
      <c r="H23" s="426">
        <v>12308.983333333301</v>
      </c>
      <c r="I23" s="421">
        <v>34065</v>
      </c>
    </row>
    <row r="24" spans="2:9" ht="17.100000000000001" customHeight="1" x14ac:dyDescent="0.25">
      <c r="B24" s="389"/>
      <c r="C24" s="402" t="s">
        <v>543</v>
      </c>
      <c r="D24" s="403" t="s">
        <v>512</v>
      </c>
      <c r="E24" s="429">
        <v>44951</v>
      </c>
      <c r="F24" s="420">
        <v>0.85416666666666663</v>
      </c>
      <c r="G24" s="420">
        <v>0.9375</v>
      </c>
      <c r="H24" s="426">
        <v>12288.4666666666</v>
      </c>
      <c r="I24" s="421">
        <v>35258</v>
      </c>
    </row>
    <row r="25" spans="2:9" ht="17.100000000000001" customHeight="1" x14ac:dyDescent="0.25">
      <c r="B25" s="389"/>
      <c r="C25" s="402" t="s">
        <v>543</v>
      </c>
      <c r="D25" s="403" t="s">
        <v>512</v>
      </c>
      <c r="E25" s="429">
        <v>44952</v>
      </c>
      <c r="F25" s="420">
        <v>0.85416666666666663</v>
      </c>
      <c r="G25" s="420">
        <v>0.9375</v>
      </c>
      <c r="H25" s="426">
        <v>209262</v>
      </c>
      <c r="I25" s="421">
        <v>133192</v>
      </c>
    </row>
    <row r="26" spans="2:9" ht="17.100000000000001" customHeight="1" x14ac:dyDescent="0.25">
      <c r="B26" s="389"/>
      <c r="C26" s="402" t="s">
        <v>543</v>
      </c>
      <c r="D26" s="403" t="s">
        <v>512</v>
      </c>
      <c r="E26" s="429">
        <v>44953</v>
      </c>
      <c r="F26" s="420">
        <v>0.85416666666666663</v>
      </c>
      <c r="G26" s="420">
        <v>0.9375</v>
      </c>
      <c r="H26" s="426">
        <v>11523.266666666599</v>
      </c>
      <c r="I26" s="421">
        <v>28879</v>
      </c>
    </row>
    <row r="27" spans="2:9" ht="17.100000000000001" customHeight="1" x14ac:dyDescent="0.25">
      <c r="B27" s="390"/>
      <c r="C27" s="418" t="s">
        <v>627</v>
      </c>
      <c r="D27" s="404" t="s">
        <v>378</v>
      </c>
      <c r="E27" s="429">
        <v>44949</v>
      </c>
      <c r="F27" s="423">
        <v>0.5</v>
      </c>
      <c r="G27" s="420">
        <v>0.8125</v>
      </c>
      <c r="H27" s="426">
        <v>15757.2</v>
      </c>
      <c r="I27" s="421">
        <v>31373</v>
      </c>
    </row>
    <row r="28" spans="2:9" ht="17.100000000000001" customHeight="1" x14ac:dyDescent="0.25">
      <c r="B28" s="389"/>
      <c r="C28" s="418" t="s">
        <v>627</v>
      </c>
      <c r="D28" s="403" t="s">
        <v>378</v>
      </c>
      <c r="E28" s="429">
        <v>44950</v>
      </c>
      <c r="F28" s="423">
        <v>0.5</v>
      </c>
      <c r="G28" s="420">
        <v>0.8125</v>
      </c>
      <c r="H28" s="427">
        <v>16275.8</v>
      </c>
      <c r="I28" s="424">
        <v>36542</v>
      </c>
    </row>
    <row r="29" spans="2:9" ht="17.100000000000001" customHeight="1" x14ac:dyDescent="0.25">
      <c r="B29" s="389"/>
      <c r="C29" s="418" t="s">
        <v>627</v>
      </c>
      <c r="D29" s="419" t="s">
        <v>378</v>
      </c>
      <c r="E29" s="429">
        <v>44951</v>
      </c>
      <c r="F29" s="423">
        <v>0.5</v>
      </c>
      <c r="G29" s="420">
        <v>0.8125</v>
      </c>
      <c r="H29" s="426">
        <v>16768.650000000001</v>
      </c>
      <c r="I29" s="421">
        <v>34302</v>
      </c>
    </row>
    <row r="30" spans="2:9" ht="17.100000000000001" customHeight="1" x14ac:dyDescent="0.25">
      <c r="B30" s="389"/>
      <c r="C30" s="418" t="s">
        <v>627</v>
      </c>
      <c r="D30" s="419" t="s">
        <v>378</v>
      </c>
      <c r="E30" s="429">
        <v>44952</v>
      </c>
      <c r="F30" s="423">
        <v>0.5</v>
      </c>
      <c r="G30" s="420">
        <v>0.8125</v>
      </c>
      <c r="H30" s="428">
        <v>16501.5333333333</v>
      </c>
      <c r="I30" s="425">
        <v>38422</v>
      </c>
    </row>
    <row r="31" spans="2:9" ht="17.100000000000001" customHeight="1" x14ac:dyDescent="0.25">
      <c r="B31" s="389"/>
      <c r="C31" s="418" t="s">
        <v>627</v>
      </c>
      <c r="D31" s="419" t="s">
        <v>378</v>
      </c>
      <c r="E31" s="429">
        <v>44953</v>
      </c>
      <c r="F31" s="423">
        <v>0.5</v>
      </c>
      <c r="G31" s="420">
        <v>0.8125</v>
      </c>
      <c r="H31" s="428">
        <v>15877.4666666666</v>
      </c>
      <c r="I31" s="425">
        <v>32309</v>
      </c>
    </row>
    <row r="32" spans="2:9" ht="17.100000000000001" customHeight="1" x14ac:dyDescent="0.25">
      <c r="B32" s="389"/>
      <c r="C32" s="402" t="s">
        <v>544</v>
      </c>
      <c r="D32" s="403" t="s">
        <v>497</v>
      </c>
      <c r="E32" s="429">
        <v>44949</v>
      </c>
      <c r="F32" s="420">
        <v>0.86111111111111116</v>
      </c>
      <c r="G32" s="420">
        <v>0.90277777777777779</v>
      </c>
      <c r="H32" s="426">
        <v>37882.949999999997</v>
      </c>
      <c r="I32" s="421">
        <v>55281</v>
      </c>
    </row>
    <row r="33" spans="2:9" ht="17.100000000000001" customHeight="1" x14ac:dyDescent="0.25">
      <c r="B33" s="389"/>
      <c r="C33" s="402" t="s">
        <v>544</v>
      </c>
      <c r="D33" s="403" t="s">
        <v>497</v>
      </c>
      <c r="E33" s="429">
        <v>44950</v>
      </c>
      <c r="F33" s="420">
        <v>0.86111111111111116</v>
      </c>
      <c r="G33" s="420">
        <v>0.90277777777777779</v>
      </c>
      <c r="H33" s="426">
        <v>39496.9</v>
      </c>
      <c r="I33" s="421">
        <v>53347</v>
      </c>
    </row>
    <row r="34" spans="2:9" ht="17.100000000000001" customHeight="1" x14ac:dyDescent="0.25">
      <c r="B34" s="389"/>
      <c r="C34" s="402" t="s">
        <v>544</v>
      </c>
      <c r="D34" s="403" t="s">
        <v>497</v>
      </c>
      <c r="E34" s="429">
        <v>44951</v>
      </c>
      <c r="F34" s="420">
        <v>0.86111111111111116</v>
      </c>
      <c r="G34" s="420">
        <v>0.90277777777777779</v>
      </c>
      <c r="H34" s="426">
        <v>38628.216666666602</v>
      </c>
      <c r="I34" s="421">
        <v>54663</v>
      </c>
    </row>
    <row r="35" spans="2:9" ht="17.100000000000001" customHeight="1" x14ac:dyDescent="0.25">
      <c r="B35" s="389"/>
      <c r="C35" s="402" t="s">
        <v>544</v>
      </c>
      <c r="D35" s="403" t="s">
        <v>497</v>
      </c>
      <c r="E35" s="429">
        <v>44952</v>
      </c>
      <c r="F35" s="420">
        <v>0.86111111111111116</v>
      </c>
      <c r="G35" s="420">
        <v>0.90277777777777779</v>
      </c>
      <c r="H35" s="426">
        <v>41262.716666666602</v>
      </c>
      <c r="I35" s="421">
        <v>53986</v>
      </c>
    </row>
    <row r="36" spans="2:9" ht="17.100000000000001" customHeight="1" x14ac:dyDescent="0.25">
      <c r="B36" s="389"/>
      <c r="C36" s="402" t="s">
        <v>544</v>
      </c>
      <c r="D36" s="403" t="s">
        <v>497</v>
      </c>
      <c r="E36" s="429">
        <v>44953</v>
      </c>
      <c r="F36" s="420">
        <v>0.86111111111111116</v>
      </c>
      <c r="G36" s="420">
        <v>0.90277777777777779</v>
      </c>
      <c r="H36" s="426">
        <v>39949.466666666602</v>
      </c>
      <c r="I36" s="421">
        <v>49906</v>
      </c>
    </row>
    <row r="37" spans="2:9" ht="17.100000000000001" customHeight="1" x14ac:dyDescent="0.25">
      <c r="B37" s="389"/>
      <c r="C37" s="402" t="s">
        <v>628</v>
      </c>
      <c r="D37" s="403" t="s">
        <v>497</v>
      </c>
      <c r="E37" s="429">
        <v>44954</v>
      </c>
      <c r="F37" s="420">
        <v>0.76388888888888884</v>
      </c>
      <c r="G37" s="420">
        <v>0.83333333333333337</v>
      </c>
      <c r="H37" s="426">
        <v>14409.016666666599</v>
      </c>
      <c r="I37" s="421">
        <v>23252</v>
      </c>
    </row>
    <row r="38" spans="2:9" ht="17.100000000000001" customHeight="1" x14ac:dyDescent="0.25">
      <c r="B38" s="389"/>
      <c r="C38" s="402" t="s">
        <v>629</v>
      </c>
      <c r="D38" s="403" t="s">
        <v>546</v>
      </c>
      <c r="E38" s="429">
        <v>44954</v>
      </c>
      <c r="F38" s="420">
        <v>0.63888888888888895</v>
      </c>
      <c r="G38" s="420">
        <v>0.80763888888888891</v>
      </c>
      <c r="H38" s="426">
        <v>228.333333333333</v>
      </c>
      <c r="I38" s="421">
        <v>210</v>
      </c>
    </row>
    <row r="39" spans="2:9" ht="17.100000000000001" customHeight="1" x14ac:dyDescent="0.25">
      <c r="B39" s="389"/>
      <c r="C39" s="402" t="s">
        <v>630</v>
      </c>
      <c r="D39" s="403" t="s">
        <v>526</v>
      </c>
      <c r="E39" s="429">
        <v>44954</v>
      </c>
      <c r="F39" s="420">
        <v>0.5625</v>
      </c>
      <c r="G39" s="420">
        <v>3.2638888888888891E-2</v>
      </c>
      <c r="H39" s="426">
        <v>8270</v>
      </c>
      <c r="I39" s="434">
        <v>4214.1000000000004</v>
      </c>
    </row>
    <row r="40" spans="2:9" ht="17.100000000000001" customHeight="1" x14ac:dyDescent="0.25">
      <c r="B40" s="389"/>
      <c r="C40" s="402" t="s">
        <v>545</v>
      </c>
      <c r="D40" s="403" t="s">
        <v>512</v>
      </c>
      <c r="E40" s="429">
        <v>44954</v>
      </c>
      <c r="F40" s="420">
        <v>0.91666666666666663</v>
      </c>
      <c r="G40" s="420">
        <v>1</v>
      </c>
      <c r="H40" s="426">
        <v>10350.1333333333</v>
      </c>
      <c r="I40" s="421">
        <v>21821</v>
      </c>
    </row>
    <row r="41" spans="2:9" ht="17.100000000000001" customHeight="1" x14ac:dyDescent="0.25">
      <c r="B41" s="389"/>
      <c r="C41" s="402" t="s">
        <v>631</v>
      </c>
      <c r="D41" s="403" t="s">
        <v>497</v>
      </c>
      <c r="E41" s="429">
        <v>44954</v>
      </c>
      <c r="F41" s="420">
        <v>0.91666666666666663</v>
      </c>
      <c r="G41" s="420">
        <v>0</v>
      </c>
      <c r="H41" s="426">
        <v>8899.25</v>
      </c>
      <c r="I41" s="421">
        <v>23739</v>
      </c>
    </row>
    <row r="42" spans="2:9" ht="17.100000000000001" customHeight="1" x14ac:dyDescent="0.25">
      <c r="B42" s="389"/>
      <c r="C42" s="402" t="s">
        <v>632</v>
      </c>
      <c r="D42" s="403" t="s">
        <v>378</v>
      </c>
      <c r="E42" s="429">
        <v>44954</v>
      </c>
      <c r="F42" s="420">
        <v>0.77083333333333337</v>
      </c>
      <c r="G42" s="420">
        <v>0.85416666666666663</v>
      </c>
      <c r="H42" s="426">
        <v>7098.0666666666602</v>
      </c>
      <c r="I42" s="421">
        <v>18904</v>
      </c>
    </row>
    <row r="43" spans="2:9" ht="17.100000000000001" customHeight="1" x14ac:dyDescent="0.25">
      <c r="B43" s="389"/>
      <c r="C43" s="402" t="s">
        <v>633</v>
      </c>
      <c r="D43" s="403" t="s">
        <v>547</v>
      </c>
      <c r="E43" s="430">
        <v>44954</v>
      </c>
      <c r="F43" s="420">
        <v>0.76388888888888884</v>
      </c>
      <c r="G43" s="420">
        <v>0.875</v>
      </c>
      <c r="H43" s="426">
        <v>49.65</v>
      </c>
      <c r="I43" s="421">
        <v>121</v>
      </c>
    </row>
    <row r="44" spans="2:9" ht="17.100000000000001" customHeight="1" x14ac:dyDescent="0.25">
      <c r="B44" s="389"/>
      <c r="C44" s="402" t="s">
        <v>634</v>
      </c>
      <c r="D44" s="403" t="s">
        <v>547</v>
      </c>
      <c r="E44" s="430">
        <v>44955</v>
      </c>
      <c r="F44" s="420">
        <v>0.875</v>
      </c>
      <c r="G44" s="420">
        <v>0.95833333333333337</v>
      </c>
      <c r="H44" s="426">
        <v>37.883333333333297</v>
      </c>
      <c r="I44" s="421">
        <v>126</v>
      </c>
    </row>
    <row r="45" spans="2:9" ht="17.100000000000001" customHeight="1" x14ac:dyDescent="0.25">
      <c r="B45" s="389"/>
      <c r="C45" s="402" t="s">
        <v>635</v>
      </c>
      <c r="D45" s="403" t="s">
        <v>527</v>
      </c>
      <c r="E45" s="430">
        <v>44955</v>
      </c>
      <c r="F45" s="420">
        <v>0.45833333333333331</v>
      </c>
      <c r="G45" s="420">
        <v>0.73958333333333337</v>
      </c>
      <c r="H45" s="426">
        <v>343.56666666666598</v>
      </c>
      <c r="I45" s="421">
        <v>2498</v>
      </c>
    </row>
    <row r="46" spans="2:9" ht="17.100000000000001" customHeight="1" x14ac:dyDescent="0.25">
      <c r="B46" s="389"/>
      <c r="C46" s="402" t="s">
        <v>636</v>
      </c>
      <c r="D46" s="403" t="s">
        <v>535</v>
      </c>
      <c r="E46" s="430">
        <v>44955</v>
      </c>
      <c r="F46" s="420">
        <v>0.82638888888888884</v>
      </c>
      <c r="G46" s="420">
        <v>0.9375</v>
      </c>
      <c r="H46" s="426">
        <v>2184.4333333333302</v>
      </c>
      <c r="I46" s="421">
        <v>6456</v>
      </c>
    </row>
    <row r="47" spans="2:9" ht="17.100000000000001" customHeight="1" x14ac:dyDescent="0.25">
      <c r="B47" s="389"/>
      <c r="C47" s="402" t="s">
        <v>637</v>
      </c>
      <c r="D47" s="403" t="s">
        <v>546</v>
      </c>
      <c r="E47" s="430">
        <v>44955</v>
      </c>
      <c r="F47" s="420">
        <v>0.91666666666666663</v>
      </c>
      <c r="G47" s="420">
        <v>0</v>
      </c>
      <c r="H47" s="426">
        <v>87.133333333333297</v>
      </c>
      <c r="I47" s="421">
        <v>183</v>
      </c>
    </row>
    <row r="48" spans="2:9" ht="17.100000000000001" customHeight="1" x14ac:dyDescent="0.25">
      <c r="B48" s="389"/>
      <c r="C48" s="402" t="s">
        <v>638</v>
      </c>
      <c r="D48" s="403" t="s">
        <v>639</v>
      </c>
      <c r="E48" s="430">
        <v>44955</v>
      </c>
      <c r="F48" s="420">
        <v>0.88194444444444453</v>
      </c>
      <c r="G48" s="420">
        <v>0</v>
      </c>
      <c r="H48" s="426">
        <v>1030.2166666666601</v>
      </c>
      <c r="I48" s="421">
        <v>2356</v>
      </c>
    </row>
    <row r="49" spans="2:9" ht="17.100000000000001" customHeight="1" x14ac:dyDescent="0.25">
      <c r="B49" s="389"/>
      <c r="C49" s="402" t="s">
        <v>536</v>
      </c>
      <c r="D49" s="403" t="s">
        <v>497</v>
      </c>
      <c r="E49" s="430">
        <v>44955</v>
      </c>
      <c r="F49" s="420">
        <v>0.83333333333333337</v>
      </c>
      <c r="G49" s="420">
        <v>0.91666666666666663</v>
      </c>
      <c r="H49" s="426">
        <v>26582.3</v>
      </c>
      <c r="I49" s="421">
        <v>53789</v>
      </c>
    </row>
    <row r="51" spans="2:9" x14ac:dyDescent="0.25">
      <c r="B51" s="414" t="s">
        <v>369</v>
      </c>
      <c r="C51" s="415" t="s">
        <v>510</v>
      </c>
    </row>
    <row r="52" spans="2:9" x14ac:dyDescent="0.25">
      <c r="B52" s="416" t="s">
        <v>370</v>
      </c>
      <c r="C52" s="417" t="s">
        <v>510</v>
      </c>
      <c r="D52" s="417" t="s">
        <v>376</v>
      </c>
      <c r="E52" s="417" t="s">
        <v>371</v>
      </c>
      <c r="F52" s="417" t="s">
        <v>377</v>
      </c>
      <c r="G52" s="417" t="s">
        <v>372</v>
      </c>
      <c r="H52" s="417" t="s">
        <v>373</v>
      </c>
      <c r="I52" s="417" t="s">
        <v>374</v>
      </c>
    </row>
    <row r="53" spans="2:9" x14ac:dyDescent="0.25">
      <c r="B53" s="400" t="s">
        <v>489</v>
      </c>
      <c r="C53" s="400" t="s">
        <v>378</v>
      </c>
      <c r="D53" s="378">
        <v>44949</v>
      </c>
      <c r="E53" s="401">
        <v>0.375</v>
      </c>
      <c r="F53" s="378">
        <v>44953</v>
      </c>
      <c r="G53" s="401">
        <v>0.95833333333333337</v>
      </c>
      <c r="H53" s="426">
        <v>3383.1</v>
      </c>
      <c r="I53" s="421">
        <v>4509</v>
      </c>
    </row>
  </sheetData>
  <autoFilter ref="B3:I49" xr:uid="{7D46FBD9-20BA-4FF6-9F60-44AF332FA66D}">
    <sortState xmlns:xlrd2="http://schemas.microsoft.com/office/spreadsheetml/2017/richdata2" ref="B4:I49">
      <sortCondition descending="1" ref="H3:H49"/>
    </sortState>
  </autoFilter>
  <mergeCells count="2">
    <mergeCell ref="B2:C2"/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55" zoomScaleNormal="100" workbookViewId="0">
      <selection activeCell="E99" sqref="E99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50" t="s">
        <v>557</v>
      </c>
      <c r="B1" s="451"/>
      <c r="C1" s="451"/>
    </row>
    <row r="2" spans="1:3" ht="20.100000000000001" customHeight="1" thickBot="1" x14ac:dyDescent="0.3">
      <c r="A2" s="348" t="s">
        <v>432</v>
      </c>
      <c r="B2" s="349" t="s">
        <v>373</v>
      </c>
      <c r="C2" s="349" t="s">
        <v>374</v>
      </c>
    </row>
    <row r="3" spans="1:3" x14ac:dyDescent="0.25">
      <c r="A3" s="352" t="s">
        <v>360</v>
      </c>
      <c r="B3" s="296">
        <v>5635.6719999999996</v>
      </c>
      <c r="C3" s="297">
        <v>6033</v>
      </c>
    </row>
    <row r="4" spans="1:3" x14ac:dyDescent="0.25">
      <c r="A4" s="352" t="s">
        <v>640</v>
      </c>
      <c r="B4" s="296">
        <v>4170.8819999999996</v>
      </c>
      <c r="C4" s="297">
        <v>3397</v>
      </c>
    </row>
    <row r="5" spans="1:3" x14ac:dyDescent="0.25">
      <c r="A5" s="352" t="s">
        <v>362</v>
      </c>
      <c r="B5" s="296">
        <v>2164.9540000000002</v>
      </c>
      <c r="C5" s="297">
        <v>1501</v>
      </c>
    </row>
    <row r="6" spans="1:3" x14ac:dyDescent="0.25">
      <c r="A6" s="352" t="s">
        <v>541</v>
      </c>
      <c r="B6" s="296">
        <v>2143.9050000000002</v>
      </c>
      <c r="C6" s="297">
        <v>1399</v>
      </c>
    </row>
    <row r="7" spans="1:3" x14ac:dyDescent="0.25">
      <c r="A7" s="352" t="s">
        <v>361</v>
      </c>
      <c r="B7" s="296">
        <v>1781.4670000000001</v>
      </c>
      <c r="C7" s="297">
        <v>1360</v>
      </c>
    </row>
    <row r="8" spans="1:3" x14ac:dyDescent="0.25">
      <c r="A8" s="352" t="s">
        <v>365</v>
      </c>
      <c r="B8" s="296">
        <v>1305.395</v>
      </c>
      <c r="C8" s="297">
        <v>6150</v>
      </c>
    </row>
    <row r="9" spans="1:3" x14ac:dyDescent="0.25">
      <c r="A9" s="352" t="s">
        <v>484</v>
      </c>
      <c r="B9" s="296">
        <v>1210.134</v>
      </c>
      <c r="C9" s="297">
        <v>880</v>
      </c>
    </row>
    <row r="10" spans="1:3" x14ac:dyDescent="0.25">
      <c r="A10" s="352" t="s">
        <v>529</v>
      </c>
      <c r="B10" s="296">
        <v>1134.0340000000001</v>
      </c>
      <c r="C10" s="297">
        <v>1456</v>
      </c>
    </row>
    <row r="11" spans="1:3" x14ac:dyDescent="0.25">
      <c r="A11" s="352" t="s">
        <v>641</v>
      </c>
      <c r="B11" s="296">
        <v>972.33600000000001</v>
      </c>
      <c r="C11" s="297">
        <v>1426</v>
      </c>
    </row>
    <row r="12" spans="1:3" x14ac:dyDescent="0.25">
      <c r="A12" s="347" t="s">
        <v>364</v>
      </c>
      <c r="B12" s="292">
        <v>909.68399999999997</v>
      </c>
      <c r="C12" s="294">
        <v>1143</v>
      </c>
    </row>
    <row r="13" spans="1:3" x14ac:dyDescent="0.25">
      <c r="A13" s="347" t="s">
        <v>508</v>
      </c>
      <c r="B13" s="292">
        <v>800.17399999999998</v>
      </c>
      <c r="C13" s="294">
        <v>589</v>
      </c>
    </row>
    <row r="14" spans="1:3" x14ac:dyDescent="0.25">
      <c r="A14" s="347" t="s">
        <v>464</v>
      </c>
      <c r="B14" s="292">
        <v>768.33399999999995</v>
      </c>
      <c r="C14" s="294">
        <v>1298</v>
      </c>
    </row>
    <row r="15" spans="1:3" x14ac:dyDescent="0.25">
      <c r="A15" s="347" t="s">
        <v>638</v>
      </c>
      <c r="B15" s="292">
        <v>703.34699999999998</v>
      </c>
      <c r="C15" s="294">
        <v>657</v>
      </c>
    </row>
    <row r="16" spans="1:3" x14ac:dyDescent="0.25">
      <c r="A16" s="347" t="s">
        <v>363</v>
      </c>
      <c r="B16" s="292">
        <v>630.69799999999998</v>
      </c>
      <c r="C16" s="294">
        <v>1307</v>
      </c>
    </row>
    <row r="17" spans="1:3" x14ac:dyDescent="0.25">
      <c r="A17" s="347" t="s">
        <v>642</v>
      </c>
      <c r="B17" s="292">
        <v>627.66399999999999</v>
      </c>
      <c r="C17" s="294">
        <v>669</v>
      </c>
    </row>
    <row r="18" spans="1:3" x14ac:dyDescent="0.25">
      <c r="A18" s="347" t="s">
        <v>643</v>
      </c>
      <c r="B18" s="292">
        <v>556.42399999999998</v>
      </c>
      <c r="C18" s="294">
        <v>529</v>
      </c>
    </row>
    <row r="19" spans="1:3" x14ac:dyDescent="0.25">
      <c r="A19" s="347" t="s">
        <v>530</v>
      </c>
      <c r="B19" s="292">
        <v>531.64599999999996</v>
      </c>
      <c r="C19" s="294">
        <v>845</v>
      </c>
    </row>
    <row r="20" spans="1:3" x14ac:dyDescent="0.25">
      <c r="A20" s="352" t="s">
        <v>644</v>
      </c>
      <c r="B20" s="296">
        <v>527.70299999999997</v>
      </c>
      <c r="C20" s="297">
        <v>571</v>
      </c>
    </row>
    <row r="21" spans="1:3" x14ac:dyDescent="0.25">
      <c r="A21" s="347" t="s">
        <v>420</v>
      </c>
      <c r="B21" s="292">
        <v>517.15700000000004</v>
      </c>
      <c r="C21" s="294">
        <v>1899</v>
      </c>
    </row>
    <row r="22" spans="1:3" x14ac:dyDescent="0.25">
      <c r="A22" s="347" t="s">
        <v>645</v>
      </c>
      <c r="B22" s="292">
        <v>501.85199999999998</v>
      </c>
      <c r="C22" s="294">
        <v>474</v>
      </c>
    </row>
    <row r="23" spans="1:3" x14ac:dyDescent="0.25">
      <c r="A23" s="347" t="s">
        <v>524</v>
      </c>
      <c r="B23" s="292">
        <v>496.06200000000001</v>
      </c>
      <c r="C23" s="294">
        <v>343</v>
      </c>
    </row>
    <row r="24" spans="1:3" x14ac:dyDescent="0.25">
      <c r="A24" s="347" t="s">
        <v>468</v>
      </c>
      <c r="B24" s="292">
        <v>495.548</v>
      </c>
      <c r="C24" s="294">
        <v>1149</v>
      </c>
    </row>
    <row r="25" spans="1:3" x14ac:dyDescent="0.25">
      <c r="A25" s="347" t="s">
        <v>399</v>
      </c>
      <c r="B25" s="292">
        <v>488.68</v>
      </c>
      <c r="C25" s="294">
        <v>451</v>
      </c>
    </row>
    <row r="26" spans="1:3" x14ac:dyDescent="0.25">
      <c r="A26" s="347" t="s">
        <v>646</v>
      </c>
      <c r="B26" s="292">
        <v>475.34899999999999</v>
      </c>
      <c r="C26" s="294">
        <v>907</v>
      </c>
    </row>
    <row r="27" spans="1:3" x14ac:dyDescent="0.25">
      <c r="A27" s="347" t="s">
        <v>466</v>
      </c>
      <c r="B27" s="292">
        <v>439.54</v>
      </c>
      <c r="C27" s="294">
        <v>383</v>
      </c>
    </row>
    <row r="28" spans="1:3" x14ac:dyDescent="0.25">
      <c r="A28" s="347" t="s">
        <v>469</v>
      </c>
      <c r="B28" s="292">
        <v>432.55900000000003</v>
      </c>
      <c r="C28" s="294">
        <v>1227</v>
      </c>
    </row>
    <row r="29" spans="1:3" x14ac:dyDescent="0.25">
      <c r="A29" s="347" t="s">
        <v>647</v>
      </c>
      <c r="B29" s="292">
        <v>392.41500000000002</v>
      </c>
      <c r="C29" s="294">
        <v>404</v>
      </c>
    </row>
    <row r="30" spans="1:3" x14ac:dyDescent="0.25">
      <c r="A30" s="347" t="s">
        <v>648</v>
      </c>
      <c r="B30" s="292">
        <v>386.483</v>
      </c>
      <c r="C30" s="294">
        <v>441</v>
      </c>
    </row>
    <row r="31" spans="1:3" x14ac:dyDescent="0.25">
      <c r="A31" s="347" t="s">
        <v>649</v>
      </c>
      <c r="B31" s="292">
        <v>383.69</v>
      </c>
      <c r="C31" s="294">
        <v>357</v>
      </c>
    </row>
    <row r="32" spans="1:3" x14ac:dyDescent="0.25">
      <c r="A32" s="347" t="s">
        <v>326</v>
      </c>
      <c r="B32" s="292">
        <v>363.62299999999999</v>
      </c>
      <c r="C32" s="294">
        <v>467</v>
      </c>
    </row>
    <row r="33" spans="1:3" x14ac:dyDescent="0.25">
      <c r="A33" s="347" t="s">
        <v>650</v>
      </c>
      <c r="B33" s="292">
        <v>362.96300000000002</v>
      </c>
      <c r="C33" s="294">
        <v>394</v>
      </c>
    </row>
    <row r="34" spans="1:3" x14ac:dyDescent="0.25">
      <c r="A34" s="347" t="s">
        <v>467</v>
      </c>
      <c r="B34" s="292">
        <v>349.08</v>
      </c>
      <c r="C34" s="294">
        <v>1673</v>
      </c>
    </row>
    <row r="35" spans="1:3" x14ac:dyDescent="0.25">
      <c r="A35" s="347" t="s">
        <v>549</v>
      </c>
      <c r="B35" s="292">
        <v>337.05500000000001</v>
      </c>
      <c r="C35" s="294">
        <v>337</v>
      </c>
    </row>
    <row r="36" spans="1:3" x14ac:dyDescent="0.25">
      <c r="A36" s="347" t="s">
        <v>470</v>
      </c>
      <c r="B36" s="292">
        <v>331.57799999999997</v>
      </c>
      <c r="C36" s="294">
        <v>495</v>
      </c>
    </row>
    <row r="37" spans="1:3" x14ac:dyDescent="0.25">
      <c r="A37" s="347">
        <v>2012</v>
      </c>
      <c r="B37" s="292">
        <v>331.37099999999998</v>
      </c>
      <c r="C37" s="294">
        <v>340</v>
      </c>
    </row>
    <row r="38" spans="1:3" x14ac:dyDescent="0.25">
      <c r="A38" s="347" t="s">
        <v>651</v>
      </c>
      <c r="B38" s="292">
        <v>330.70299999999997</v>
      </c>
      <c r="C38" s="294">
        <v>417</v>
      </c>
    </row>
    <row r="39" spans="1:3" x14ac:dyDescent="0.25">
      <c r="A39" s="347" t="s">
        <v>652</v>
      </c>
      <c r="B39" s="292">
        <v>330.505</v>
      </c>
      <c r="C39" s="294">
        <v>401</v>
      </c>
    </row>
    <row r="40" spans="1:3" x14ac:dyDescent="0.25">
      <c r="A40" s="347" t="s">
        <v>653</v>
      </c>
      <c r="B40" s="292">
        <v>327.577</v>
      </c>
      <c r="C40" s="294">
        <v>383</v>
      </c>
    </row>
    <row r="41" spans="1:3" x14ac:dyDescent="0.25">
      <c r="A41" s="347" t="s">
        <v>654</v>
      </c>
      <c r="B41" s="292">
        <v>307.55700000000002</v>
      </c>
      <c r="C41" s="294">
        <v>350</v>
      </c>
    </row>
    <row r="42" spans="1:3" x14ac:dyDescent="0.25">
      <c r="A42" s="347" t="s">
        <v>550</v>
      </c>
      <c r="B42" s="292">
        <v>294.197</v>
      </c>
      <c r="C42" s="294">
        <v>575</v>
      </c>
    </row>
    <row r="43" spans="1:3" x14ac:dyDescent="0.25">
      <c r="A43" s="347" t="s">
        <v>655</v>
      </c>
      <c r="B43" s="292">
        <v>292.72500000000002</v>
      </c>
      <c r="C43" s="294">
        <v>265</v>
      </c>
    </row>
    <row r="44" spans="1:3" x14ac:dyDescent="0.25">
      <c r="A44" s="347" t="s">
        <v>465</v>
      </c>
      <c r="B44" s="292">
        <v>288.79599999999999</v>
      </c>
      <c r="C44" s="294">
        <v>687</v>
      </c>
    </row>
    <row r="45" spans="1:3" x14ac:dyDescent="0.25">
      <c r="A45" s="347" t="s">
        <v>515</v>
      </c>
      <c r="B45" s="292">
        <v>285.17899999999997</v>
      </c>
      <c r="C45" s="294">
        <v>308</v>
      </c>
    </row>
    <row r="46" spans="1:3" x14ac:dyDescent="0.25">
      <c r="A46" s="347" t="s">
        <v>656</v>
      </c>
      <c r="B46" s="292">
        <v>283.298</v>
      </c>
      <c r="C46" s="294">
        <v>327</v>
      </c>
    </row>
    <row r="47" spans="1:3" x14ac:dyDescent="0.25">
      <c r="A47" s="347" t="s">
        <v>472</v>
      </c>
      <c r="B47" s="292">
        <v>259.702</v>
      </c>
      <c r="C47" s="294">
        <v>550</v>
      </c>
    </row>
    <row r="48" spans="1:3" x14ac:dyDescent="0.25">
      <c r="A48" s="347" t="s">
        <v>531</v>
      </c>
      <c r="B48" s="292">
        <v>253.93299999999999</v>
      </c>
      <c r="C48" s="294">
        <v>246</v>
      </c>
    </row>
    <row r="49" spans="1:3" x14ac:dyDescent="0.25">
      <c r="A49" s="347" t="s">
        <v>479</v>
      </c>
      <c r="B49" s="292">
        <v>252.40299999999999</v>
      </c>
      <c r="C49" s="294">
        <v>1107</v>
      </c>
    </row>
    <row r="50" spans="1:3" x14ac:dyDescent="0.25">
      <c r="A50" s="347" t="s">
        <v>551</v>
      </c>
      <c r="B50" s="292">
        <v>251.262</v>
      </c>
      <c r="C50" s="294">
        <v>543</v>
      </c>
    </row>
    <row r="51" spans="1:3" x14ac:dyDescent="0.25">
      <c r="A51" s="347" t="s">
        <v>657</v>
      </c>
      <c r="B51" s="292">
        <v>249.85</v>
      </c>
      <c r="C51" s="294">
        <v>297</v>
      </c>
    </row>
    <row r="52" spans="1:3" x14ac:dyDescent="0.25">
      <c r="A52" s="347" t="s">
        <v>471</v>
      </c>
      <c r="B52" s="292">
        <v>247.501</v>
      </c>
      <c r="C52" s="294">
        <v>585</v>
      </c>
    </row>
    <row r="53" spans="1:3" x14ac:dyDescent="0.25">
      <c r="A53" s="347" t="s">
        <v>486</v>
      </c>
      <c r="B53" s="292">
        <v>240.71899999999999</v>
      </c>
      <c r="C53" s="294">
        <v>477</v>
      </c>
    </row>
    <row r="54" spans="1:3" x14ac:dyDescent="0.25">
      <c r="A54" s="347" t="s">
        <v>658</v>
      </c>
      <c r="B54" s="292">
        <v>211.96299999999999</v>
      </c>
      <c r="C54" s="294">
        <v>334</v>
      </c>
    </row>
    <row r="55" spans="1:3" x14ac:dyDescent="0.25">
      <c r="A55" s="347" t="s">
        <v>659</v>
      </c>
      <c r="B55" s="292">
        <v>205.75299999999999</v>
      </c>
      <c r="C55" s="294">
        <v>253</v>
      </c>
    </row>
    <row r="56" spans="1:3" x14ac:dyDescent="0.25">
      <c r="A56" s="347" t="s">
        <v>660</v>
      </c>
      <c r="B56" s="292">
        <v>199.59299999999999</v>
      </c>
      <c r="C56" s="294">
        <v>311</v>
      </c>
    </row>
    <row r="57" spans="1:3" x14ac:dyDescent="0.25">
      <c r="A57" s="347" t="s">
        <v>517</v>
      </c>
      <c r="B57" s="292">
        <v>195.57499999999999</v>
      </c>
      <c r="C57" s="294">
        <v>472</v>
      </c>
    </row>
    <row r="58" spans="1:3" x14ac:dyDescent="0.25">
      <c r="A58" s="347" t="s">
        <v>477</v>
      </c>
      <c r="B58" s="292">
        <v>190.40100000000001</v>
      </c>
      <c r="C58" s="294">
        <v>714</v>
      </c>
    </row>
    <row r="59" spans="1:3" x14ac:dyDescent="0.25">
      <c r="A59" s="347" t="s">
        <v>516</v>
      </c>
      <c r="B59" s="292">
        <v>190.191</v>
      </c>
      <c r="C59" s="294">
        <v>236</v>
      </c>
    </row>
    <row r="60" spans="1:3" x14ac:dyDescent="0.25">
      <c r="A60" s="347" t="s">
        <v>487</v>
      </c>
      <c r="B60" s="292">
        <v>178.654</v>
      </c>
      <c r="C60" s="294">
        <v>1039</v>
      </c>
    </row>
    <row r="61" spans="1:3" x14ac:dyDescent="0.25">
      <c r="A61" s="347" t="s">
        <v>474</v>
      </c>
      <c r="B61" s="292">
        <v>174.809</v>
      </c>
      <c r="C61" s="294">
        <v>369</v>
      </c>
    </row>
    <row r="62" spans="1:3" x14ac:dyDescent="0.25">
      <c r="A62" s="347" t="s">
        <v>661</v>
      </c>
      <c r="B62" s="292">
        <v>173.07400000000001</v>
      </c>
      <c r="C62" s="294">
        <v>537</v>
      </c>
    </row>
    <row r="63" spans="1:3" x14ac:dyDescent="0.25">
      <c r="A63" s="347" t="s">
        <v>662</v>
      </c>
      <c r="B63" s="292">
        <v>170.24199999999999</v>
      </c>
      <c r="C63" s="294">
        <v>166</v>
      </c>
    </row>
    <row r="64" spans="1:3" x14ac:dyDescent="0.25">
      <c r="A64" s="347" t="s">
        <v>663</v>
      </c>
      <c r="B64" s="292">
        <v>156.02600000000001</v>
      </c>
      <c r="C64" s="294">
        <v>253</v>
      </c>
    </row>
    <row r="65" spans="1:3" x14ac:dyDescent="0.25">
      <c r="A65" s="347" t="s">
        <v>473</v>
      </c>
      <c r="B65" s="292">
        <v>155.81299999999999</v>
      </c>
      <c r="C65" s="294">
        <v>770</v>
      </c>
    </row>
    <row r="66" spans="1:3" x14ac:dyDescent="0.25">
      <c r="A66" s="347" t="s">
        <v>461</v>
      </c>
      <c r="B66" s="292">
        <v>155.732</v>
      </c>
      <c r="C66" s="294">
        <v>537</v>
      </c>
    </row>
    <row r="67" spans="1:3" x14ac:dyDescent="0.25">
      <c r="A67" s="347" t="s">
        <v>506</v>
      </c>
      <c r="B67" s="292">
        <v>139.80799999999999</v>
      </c>
      <c r="C67" s="294">
        <v>268</v>
      </c>
    </row>
    <row r="68" spans="1:3" x14ac:dyDescent="0.25">
      <c r="A68" s="347" t="s">
        <v>548</v>
      </c>
      <c r="B68" s="292">
        <v>136.102</v>
      </c>
      <c r="C68" s="294">
        <v>306</v>
      </c>
    </row>
    <row r="69" spans="1:3" x14ac:dyDescent="0.25">
      <c r="A69" s="347" t="s">
        <v>520</v>
      </c>
      <c r="B69" s="292">
        <v>123.80800000000001</v>
      </c>
      <c r="C69" s="294">
        <v>169</v>
      </c>
    </row>
    <row r="70" spans="1:3" x14ac:dyDescent="0.25">
      <c r="A70" s="347" t="s">
        <v>664</v>
      </c>
      <c r="B70" s="292">
        <v>123.699</v>
      </c>
      <c r="C70" s="294">
        <v>282</v>
      </c>
    </row>
    <row r="71" spans="1:3" x14ac:dyDescent="0.25">
      <c r="A71" s="347" t="s">
        <v>522</v>
      </c>
      <c r="B71" s="292">
        <v>120.843</v>
      </c>
      <c r="C71" s="294">
        <v>683</v>
      </c>
    </row>
    <row r="72" spans="1:3" x14ac:dyDescent="0.25">
      <c r="A72" s="347" t="s">
        <v>554</v>
      </c>
      <c r="B72" s="292">
        <v>118.334</v>
      </c>
      <c r="C72" s="294">
        <v>228</v>
      </c>
    </row>
    <row r="73" spans="1:3" x14ac:dyDescent="0.25">
      <c r="A73" s="347" t="s">
        <v>665</v>
      </c>
      <c r="B73" s="292">
        <v>116.614</v>
      </c>
      <c r="C73" s="294">
        <v>356</v>
      </c>
    </row>
    <row r="74" spans="1:3" x14ac:dyDescent="0.25">
      <c r="A74" s="347" t="s">
        <v>666</v>
      </c>
      <c r="B74" s="292">
        <v>111.539</v>
      </c>
      <c r="C74" s="294">
        <v>348</v>
      </c>
    </row>
    <row r="75" spans="1:3" x14ac:dyDescent="0.25">
      <c r="A75" s="347" t="s">
        <v>553</v>
      </c>
      <c r="B75" s="292">
        <v>111.03400000000001</v>
      </c>
      <c r="C75" s="294">
        <v>55</v>
      </c>
    </row>
    <row r="76" spans="1:3" x14ac:dyDescent="0.25">
      <c r="A76" s="347" t="s">
        <v>460</v>
      </c>
      <c r="B76" s="292">
        <v>111.018</v>
      </c>
      <c r="C76" s="294">
        <v>299</v>
      </c>
    </row>
    <row r="77" spans="1:3" x14ac:dyDescent="0.25">
      <c r="A77" s="347" t="s">
        <v>502</v>
      </c>
      <c r="B77" s="292">
        <v>100.47</v>
      </c>
      <c r="C77" s="294">
        <v>471</v>
      </c>
    </row>
    <row r="78" spans="1:3" x14ac:dyDescent="0.25">
      <c r="A78" s="347" t="s">
        <v>667</v>
      </c>
      <c r="B78" s="292">
        <v>99.353999999999999</v>
      </c>
      <c r="C78" s="294">
        <v>329</v>
      </c>
    </row>
    <row r="79" spans="1:3" x14ac:dyDescent="0.25">
      <c r="A79" s="347" t="s">
        <v>235</v>
      </c>
      <c r="B79" s="292">
        <v>98.414000000000001</v>
      </c>
      <c r="C79" s="294">
        <v>166</v>
      </c>
    </row>
    <row r="80" spans="1:3" x14ac:dyDescent="0.25">
      <c r="A80" s="347" t="s">
        <v>668</v>
      </c>
      <c r="B80" s="292">
        <v>98.07</v>
      </c>
      <c r="C80" s="294">
        <v>364</v>
      </c>
    </row>
    <row r="81" spans="1:3" x14ac:dyDescent="0.25">
      <c r="A81" s="347" t="s">
        <v>478</v>
      </c>
      <c r="B81" s="292">
        <v>97.227000000000004</v>
      </c>
      <c r="C81" s="294">
        <v>290</v>
      </c>
    </row>
    <row r="82" spans="1:3" x14ac:dyDescent="0.25">
      <c r="A82" s="347" t="s">
        <v>480</v>
      </c>
      <c r="B82" s="292">
        <v>97.075000000000003</v>
      </c>
      <c r="C82" s="294">
        <v>527</v>
      </c>
    </row>
    <row r="83" spans="1:3" x14ac:dyDescent="0.25">
      <c r="A83" s="347" t="s">
        <v>475</v>
      </c>
      <c r="B83" s="292">
        <v>91.63</v>
      </c>
      <c r="C83" s="294">
        <v>410</v>
      </c>
    </row>
    <row r="84" spans="1:3" x14ac:dyDescent="0.25">
      <c r="A84" s="347" t="s">
        <v>552</v>
      </c>
      <c r="B84" s="292">
        <v>89.317999999999998</v>
      </c>
      <c r="C84" s="294">
        <v>502</v>
      </c>
    </row>
    <row r="85" spans="1:3" x14ac:dyDescent="0.25">
      <c r="A85" s="347" t="s">
        <v>669</v>
      </c>
      <c r="B85" s="292">
        <v>86.218000000000004</v>
      </c>
      <c r="C85" s="294">
        <v>268</v>
      </c>
    </row>
    <row r="86" spans="1:3" x14ac:dyDescent="0.25">
      <c r="A86" s="347" t="s">
        <v>670</v>
      </c>
      <c r="B86" s="292">
        <v>85.721000000000004</v>
      </c>
      <c r="C86" s="294">
        <v>295</v>
      </c>
    </row>
    <row r="87" spans="1:3" x14ac:dyDescent="0.25">
      <c r="A87" s="347" t="s">
        <v>87</v>
      </c>
      <c r="B87" s="292">
        <v>76.316999999999993</v>
      </c>
      <c r="C87" s="294">
        <v>415</v>
      </c>
    </row>
    <row r="88" spans="1:3" x14ac:dyDescent="0.25">
      <c r="A88" s="347" t="s">
        <v>476</v>
      </c>
      <c r="B88" s="292">
        <v>75.379000000000005</v>
      </c>
      <c r="C88" s="294">
        <v>211</v>
      </c>
    </row>
    <row r="89" spans="1:3" x14ac:dyDescent="0.25">
      <c r="A89" s="347" t="s">
        <v>504</v>
      </c>
      <c r="B89" s="292">
        <v>71.206000000000003</v>
      </c>
      <c r="C89" s="294">
        <v>345</v>
      </c>
    </row>
    <row r="90" spans="1:3" x14ac:dyDescent="0.25">
      <c r="A90" s="347" t="s">
        <v>555</v>
      </c>
      <c r="B90" s="292">
        <v>69.747</v>
      </c>
      <c r="C90" s="294">
        <v>207</v>
      </c>
    </row>
    <row r="91" spans="1:3" x14ac:dyDescent="0.25">
      <c r="A91" s="347" t="s">
        <v>671</v>
      </c>
      <c r="B91" s="292">
        <v>65.694999999999993</v>
      </c>
      <c r="C91" s="294">
        <v>189</v>
      </c>
    </row>
    <row r="92" spans="1:3" x14ac:dyDescent="0.25">
      <c r="A92" s="347" t="s">
        <v>481</v>
      </c>
      <c r="B92" s="292">
        <v>63.47</v>
      </c>
      <c r="C92" s="294">
        <v>197</v>
      </c>
    </row>
    <row r="93" spans="1:3" x14ac:dyDescent="0.25">
      <c r="A93" s="347" t="s">
        <v>505</v>
      </c>
      <c r="B93" s="292">
        <v>62.985999999999997</v>
      </c>
      <c r="C93" s="294">
        <v>412</v>
      </c>
    </row>
    <row r="94" spans="1:3" x14ac:dyDescent="0.25">
      <c r="A94" s="347" t="s">
        <v>482</v>
      </c>
      <c r="B94" s="292">
        <v>60.811</v>
      </c>
      <c r="C94" s="294">
        <v>721</v>
      </c>
    </row>
    <row r="95" spans="1:3" x14ac:dyDescent="0.25">
      <c r="A95" s="347" t="s">
        <v>672</v>
      </c>
      <c r="B95" s="292">
        <v>57.68</v>
      </c>
      <c r="C95" s="294">
        <v>242</v>
      </c>
    </row>
    <row r="96" spans="1:3" x14ac:dyDescent="0.25">
      <c r="A96" s="347" t="s">
        <v>523</v>
      </c>
      <c r="B96" s="292">
        <v>48.720999999999997</v>
      </c>
      <c r="C96" s="294">
        <v>347</v>
      </c>
    </row>
    <row r="97" spans="1:3" x14ac:dyDescent="0.25">
      <c r="A97" s="347" t="s">
        <v>532</v>
      </c>
      <c r="B97" s="292">
        <v>47.898000000000003</v>
      </c>
      <c r="C97" s="294">
        <v>153</v>
      </c>
    </row>
    <row r="98" spans="1:3" x14ac:dyDescent="0.25">
      <c r="A98" s="347" t="s">
        <v>518</v>
      </c>
      <c r="B98" s="292">
        <v>39.829000000000001</v>
      </c>
      <c r="C98" s="294">
        <v>190</v>
      </c>
    </row>
    <row r="99" spans="1:3" x14ac:dyDescent="0.25">
      <c r="A99" s="347" t="s">
        <v>500</v>
      </c>
      <c r="B99" s="292">
        <v>26.318999999999999</v>
      </c>
      <c r="C99" s="294">
        <v>545</v>
      </c>
    </row>
    <row r="100" spans="1:3" x14ac:dyDescent="0.25">
      <c r="A100" s="347" t="s">
        <v>521</v>
      </c>
      <c r="B100" s="292">
        <v>18.015000000000001</v>
      </c>
      <c r="C100" s="294">
        <v>420</v>
      </c>
    </row>
    <row r="101" spans="1:3" x14ac:dyDescent="0.25">
      <c r="A101" s="347" t="s">
        <v>533</v>
      </c>
      <c r="B101" s="292">
        <v>13.337999999999999</v>
      </c>
      <c r="C101" s="294">
        <v>358</v>
      </c>
    </row>
    <row r="102" spans="1:3" x14ac:dyDescent="0.25">
      <c r="A102" s="347" t="s">
        <v>673</v>
      </c>
      <c r="B102" s="292">
        <v>11.858000000000001</v>
      </c>
      <c r="C102" s="294">
        <v>173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2023-01-31T22:37:31Z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