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47B1D469-FBBF-4E86-B423-FC620368310B}" xr6:coauthVersionLast="47" xr6:coauthVersionMax="47" xr10:uidLastSave="{00000000-0000-0000-0000-000000000000}"/>
  <bookViews>
    <workbookView xWindow="-120" yWindow="-120" windowWidth="20730" windowHeight="11160" tabRatio="769" firstSheet="5" activeTab="1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47" i="13"/>
  <c r="D48" i="13" s="1"/>
  <c r="D42" i="14"/>
  <c r="D43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<sst xmlns="http://schemas.openxmlformats.org/spreadsheetml/2006/main" count="1413" uniqueCount="681">
  <si>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</si>
  <si>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</si>
  <si>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</si>
  <si>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</si>
  <si>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</si>
  <si>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</si>
  <si>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</si>
  <si>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</si>
  <si>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</si>
  <si>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</si>
  <si>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</si>
  <si>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</si>
  <si>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</si>
  <si>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</si>
  <si>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</si>
  <si>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</si>
  <si>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</si>
  <si>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</si>
  <si>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</si>
  <si>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</si>
  <si>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</si>
  <si>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</si>
  <si>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</si>
  <si>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</si>
  <si>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</si>
  <si>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</si>
  <si>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</si>
  <si>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</si>
  <si>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</si>
  <si>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</si>
  <si>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</si>
  <si>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</si>
  <si>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</si>
  <si>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</si>
  <si>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</si>
  <si>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</si>
  <si>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</si>
  <si>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</si>
  <si>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</si>
  <si>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</si>
  <si>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</si>
  <si>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</si>
  <si>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</si>
  <si>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</si>
  <si>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</si>
  <si>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</si>
  <si>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</si>
  <si>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</si>
  <si>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</si>
  <si>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</si>
  <si>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</si>
  <si>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</si>
  <si>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</si>
  <si>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</si>
  <si>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</si>
  <si>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</si>
  <si>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</si>
  <si>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</si>
  <si>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</si>
  <si>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</si>
  <si>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</si>
  <si>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</si>
  <si>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</si>
  <si>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</si>
  <si>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</si>
  <si>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</si>
  <si>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</si>
  <si>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</si>
  <si>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</si>
  <si>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</si>
  <si>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</si>
  <si>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</si>
  <si>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</si>
  <si>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</si>
  <si>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</si>
  <si>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</si>
  <si>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</si>
  <si>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</si>
  <si>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</si>
  <si>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</si>
  <si>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</si>
  <si>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</si>
  <si>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</si>
  <si>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</si>
  <si>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</si>
  <si>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</si>
  <si>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</si>
  <si>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</si>
  <si>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</si>
  <si>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</si>
  <si>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</si>
  <si>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</si>
  <si>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</si>
  <si>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</si>
  <si>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</si>
  <si>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</si>
  <si>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</si>
  <si>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</si>
  <si>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</si>
  <si>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</si>
  <si>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</si>
  <si>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</si>
  <si>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</si>
  <si>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</si>
  <si>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</si>
  <si>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</si>
  <si>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</si>
  <si>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</si>
  <si>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</si>
  <si>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</si>
  <si>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</si>
  <si>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</si>
  <si>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</si>
  <si>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</si>
  <si>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</si>
  <si>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</si>
  <si>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</si>
  <si>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</si>
  <si>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</si>
  <si>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</si>
  <si>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</si>
  <si>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</si>
  <si>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</si>
  <si>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</si>
  <si>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</si>
  <si>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</si>
  <si>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</si>
  <si>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</si>
  <si>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</si>
  <si>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</si>
  <si>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</si>
  <si>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</si>
  <si>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</si>
  <si>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</si>
  <si>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</si>
  <si>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</si>
  <si>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</si>
  <si>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</si>
  <si>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</si>
  <si>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</si>
  <si>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</si>
  <si>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</si>
  <si>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</si>
  <si>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</si>
  <si>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</si>
  <si>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</si>
  <si>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</si>
  <si>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</si>
  <si>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</si>
  <si>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</si>
  <si>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</si>
  <si>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</si>
  <si>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</si>
  <si>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</si>
  <si>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</si>
  <si>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</si>
  <si>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</si>
  <si>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</si>
  <si>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</si>
  <si>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</si>
  <si>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</si>
  <si>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</si>
  <si>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</si>
  <si>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</si>
  <si>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</si>
  <si>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</si>
  <si>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</si>
  <si>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</si>
  <si>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</si>
  <si>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</si>
  <si>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</si>
  <si>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</si>
  <si>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</si>
  <si>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</si>
  <si>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</si>
  <si>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</si>
  <si>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</si>
  <si>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</si>
  <si>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</si>
  <si>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</si>
  <si>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</si>
  <si>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</si>
  <si>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</si>
  <si>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</si>
  <si>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</si>
  <si>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</si>
  <si>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</si>
  <si>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</si>
  <si>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</si>
  <si>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</si>
  <si>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</si>
  <si>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</si>
  <si>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</si>
  <si>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</si>
  <si>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</si>
  <si>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</si>
  <si>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</si>
  <si>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</si>
  <si>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</si>
  <si>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</si>
  <si>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</si>
  <si>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</si>
  <si>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</si>
  <si>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</si>
  <si>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</si>
  <si>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</si>
  <si>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</si>
  <si>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</si>
  <si>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</si>
  <si>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</si>
  <si>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</si>
  <si>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</si>
  <si>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</si>
  <si>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</si>
  <si>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</si>
  <si>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</si>
  <si>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</si>
  <si>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</si>
  <si>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</si>
  <si>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</si>
  <si>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</si>
  <si>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</si>
  <si>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</si>
  <si>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</si>
  <si>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</si>
  <si>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</si>
  <si>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</si>
  <si>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</si>
  <si>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</si>
  <si>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</si>
  <si>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</si>
  <si>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</si>
  <si>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</si>
  <si>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</si>
  <si>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</si>
  <si>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</si>
  <si>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</si>
  <si>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</si>
  <si>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</si>
  <si>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</si>
  <si>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</si>
  <si>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</si>
  <si>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</si>
  <si>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</si>
  <si>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</si>
  <si>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</si>
  <si>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</si>
  <si>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</si>
  <si>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</si>
  <si>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</si>
  <si>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</si>
  <si>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</si>
  <si>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</si>
  <si>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</si>
  <si>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</si>
  <si>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</si>
  <si>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</si>
  <si>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</si>
  <si>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</si>
  <si>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</si>
  <si>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</si>
  <si>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</si>
  <si>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</si>
  <si>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</si>
  <si>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</si>
  <si>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</si>
  <si>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</si>
  <si>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</si>
  <si>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</si>
  <si>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</si>
  <si>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</si>
  <si>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</si>
  <si>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</si>
  <si>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</si>
  <si>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</si>
  <si>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</si>
  <si>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</si>
  <si>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</si>
  <si>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</si>
  <si>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</si>
  <si>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</si>
  <si>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</si>
  <si>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</si>
  <si>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</si>
  <si>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</si>
  <si>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</si>
  <si>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</si>
  <si>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</si>
  <si>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</si>
  <si>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</si>
  <si>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</si>
  <si>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</si>
  <si>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</si>
  <si>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</si>
  <si>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</si>
  <si>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</si>
  <si>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</si>
  <si>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</si>
  <si>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</si>
  <si>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</si>
  <si>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</si>
  <si>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</si>
  <si>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</si>
  <si>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</si>
  <si>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</si>
  <si>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</si>
  <si>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</si>
  <si>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</si>
  <si>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</si>
  <si>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</si>
  <si>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</si>
  <si>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</si>
  <si>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</si>
  <si>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</si>
  <si>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</si>
  <si>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</si>
  <si>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</si>
  <si>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</si>
  <si>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</si>
  <si>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</si>
  <si>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</si>
  <si>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</si>
  <si>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</si>
  <si>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</si>
  <si>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</si>
  <si>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</si>
  <si>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</si>
  <si>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</si>
  <si>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</si>
  <si>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</si>
  <si>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</si>
  <si>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</si>
  <si>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</si>
  <si>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</si>
  <si>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</si>
  <si>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</si>
  <si>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</si>
  <si>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</si>
  <si>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</si>
  <si>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</si>
  <si>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</si>
  <si>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</si>
  <si>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</si>
  <si>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</si>
  <si>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</si>
  <si>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</si>
  <si>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</si>
  <si>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</si>
  <si>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</si>
  <si>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</si>
  <si>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</si>
  <si>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</si>
  <si>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</si>
  <si>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</si>
  <si>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</si>
  <si>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</si>
  <si>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</si>
  <si>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</si>
  <si>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</si>
  <si>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</si>
  <si>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</si>
  <si>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</si>
  <si>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</si>
  <si>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</si>
  <si>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</si>
  <si>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</si>
  <si>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</si>
  <si>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</si>
  <si>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</si>
  <si>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</si>
  <si>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</si>
  <si>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</si>
  <si>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</si>
  <si>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</si>
  <si>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</si>
  <si>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</si>
  <si>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</si>
  <si>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</si>
  <si>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</si>
  <si>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</si>
  <si>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</si>
  <si>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</si>
  <si>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</si>
  <si>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</si>
  <si>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</si>
  <si>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</si>
  <si>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</si>
  <si>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</si>
  <si>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</si>
  <si>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</si>
  <si>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</si>
  <si>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</si>
  <si>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</si>
  <si>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</si>
  <si>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</si>
  <si>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</si>
  <si>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</si>
  <si>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</si>
  <si>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</si>
  <si>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</si>
  <si>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</si>
  <si>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</si>
  <si>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</si>
  <si>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</si>
  <si>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</si>
  <si>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</si>
  <si>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</si>
  <si>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</si>
  <si>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</si>
  <si>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</si>
  <si>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</si>
  <si>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</si>
  <si>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</si>
  <si>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</si>
  <si>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</si>
  <si>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</si>
  <si>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</si>
  <si>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</si>
  <si>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</si>
  <si>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</si>
  <si>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</si>
  <si>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</si>
  <si>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</si>
  <si>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</si>
  <si>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</si>
  <si>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</si>
  <si>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</si>
  <si>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</si>
  <si>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</si>
  <si>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</si>
  <si>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</si>
  <si>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</si>
  <si>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</si>
  <si>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</si>
  <si>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</si>
  <si>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</si>
  <si>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</si>
  <si>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</si>
  <si>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</si>
  <si>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</si>
  <si>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</si>
  <si>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</si>
  <si>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</si>
  <si>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</si>
  <si>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</si>
  <si>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</si>
  <si>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</si>
  <si>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</si>
  <si>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</si>
  <si>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</si>
  <si>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</si>
  <si>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</si>
  <si>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</si>
  <si>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</si>
  <si>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</si>
  <si>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</si>
  <si>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</si>
  <si>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</si>
  <si>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</si>
  <si>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</si>
  <si>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</si>
  <si>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</si>
  <si>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</si>
  <si>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</si>
  <si>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</si>
  <si>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</si>
  <si>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</si>
  <si>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</si>
  <si>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</si>
  <si>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</si>
  <si>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</si>
  <si>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</si>
  <si>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</si>
  <si>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</si>
  <si>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</si>
  <si>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</si>
  <si>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</si>
  <si>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</si>
  <si>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</si>
  <si>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</si>
  <si>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</si>
  <si>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</si>
  <si>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</si>
  <si>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</si>
  <si>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</si>
  <si>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</si>
  <si>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Central de informaciones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</si>
  <si>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</si>
  <si>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</si>
  <si>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</si>
  <si>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</si>
  <si>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</si>
  <si>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</si>
  <si>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</si>
  <si>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</si>
  <si>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</si>
  <si>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</si>
  <si>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</si>
  <si>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</si>
  <si>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</si>
  <si>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</si>
  <si>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</si>
  <si>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</si>
  <si>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</si>
  <si>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</si>
  <si>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</si>
  <si>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</si>
  <si>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</si>
  <si>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</si>
  <si>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</si>
  <si>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</si>
  <si>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</si>
  <si>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</si>
  <si>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</si>
  <si>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</si>
  <si>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</si>
  <si>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</si>
  <si>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Grizzy y los Lemmings</t>
  </si>
  <si>
    <t>26/12-01/01</t>
  </si>
  <si>
    <t>Código fútbol</t>
  </si>
  <si>
    <t>Camotillo, el tinterillo</t>
  </si>
  <si>
    <t>Las cosas como son</t>
  </si>
  <si>
    <t>WWE Raw</t>
  </si>
  <si>
    <t>02/01-08/01</t>
  </si>
  <si>
    <t>Cinecanal</t>
  </si>
  <si>
    <t>02/01-08/02</t>
  </si>
  <si>
    <t>Amor y fuego</t>
  </si>
  <si>
    <t>Andrea</t>
  </si>
  <si>
    <t>WWE Smackdown</t>
  </si>
  <si>
    <t>Drama total: La guardería</t>
  </si>
  <si>
    <t>Buenas noticias</t>
  </si>
  <si>
    <t>09/01-15/01</t>
  </si>
  <si>
    <t>TNT</t>
  </si>
  <si>
    <t>09/01-15/02</t>
  </si>
  <si>
    <t xml:space="preserve">América Noticias: Primera Edición </t>
  </si>
  <si>
    <t>Al ángulo</t>
  </si>
  <si>
    <t>Movistar deportes</t>
  </si>
  <si>
    <t>La voz Perú</t>
  </si>
  <si>
    <t>Star Channel</t>
  </si>
  <si>
    <t>Jardín secreto</t>
  </si>
  <si>
    <t>Mi corazón es tuyo</t>
  </si>
  <si>
    <t>PJ Masks: Héroes en pijamas</t>
  </si>
  <si>
    <t>16/01-22/01</t>
  </si>
  <si>
    <t>23/01 –29/01</t>
  </si>
  <si>
    <t>Bloque de novelas turcas</t>
  </si>
  <si>
    <t>El contador</t>
  </si>
  <si>
    <t>Megalodón</t>
  </si>
  <si>
    <t>Magaly TV, la firme</t>
  </si>
  <si>
    <t>Beto a saber</t>
  </si>
  <si>
    <t>El ataque</t>
  </si>
  <si>
    <t>El justiciero</t>
  </si>
  <si>
    <t>Después de todo</t>
  </si>
  <si>
    <t>Voleibol Femenino Peruano Liga Nacional : Alianza Lima vs. Deportivo Soan</t>
  </si>
  <si>
    <t>23/01-29/01</t>
  </si>
  <si>
    <t>30/01 –05/01</t>
  </si>
  <si>
    <t>Copa de Alemania SOGR 959</t>
  </si>
  <si>
    <t>Mainz 05 vs Bayern Munich</t>
  </si>
  <si>
    <t>2023-02-01 14:45:00</t>
  </si>
  <si>
    <t>LaLiga #17-SOIG 14983</t>
  </si>
  <si>
    <t>Betis vs Barcelona</t>
  </si>
  <si>
    <t>2023-02-01 15:00:00</t>
  </si>
  <si>
    <t>Carabao #SF - VUELTA-SOEC 1202</t>
  </si>
  <si>
    <t>Manchester United vs Nottingham Forest</t>
  </si>
  <si>
    <t>Premier #22-SOEN 16327</t>
  </si>
  <si>
    <t>Chelsea vs Fulham</t>
  </si>
  <si>
    <t>2023-02-03 15:00:00</t>
  </si>
  <si>
    <t>Premier #22-SOEN 16328</t>
  </si>
  <si>
    <t>Everton vs Arsenal</t>
  </si>
  <si>
    <t>2023-02-04 07:30:00</t>
  </si>
  <si>
    <t>Ligue 1 #22-SOFL 4334</t>
  </si>
  <si>
    <t>PSG vs Toulouse</t>
  </si>
  <si>
    <t>2023-02-04 11:00:00</t>
  </si>
  <si>
    <t>Serie A #21-SOIM 14950</t>
  </si>
  <si>
    <t>ESPN2</t>
  </si>
  <si>
    <t>Roma vs Empoli</t>
  </si>
  <si>
    <t>2023-02-04 12:00:00</t>
  </si>
  <si>
    <t>LaLiga #20-SOIG 15000</t>
  </si>
  <si>
    <t>Betis vs Celta de Vigo</t>
  </si>
  <si>
    <t>2023-02-04 15:00:00</t>
  </si>
  <si>
    <t>LPF AFA #2-SOAR 4086</t>
  </si>
  <si>
    <t>Belgrano vs River Plate</t>
  </si>
  <si>
    <t>2023-02-04 17:15:00</t>
  </si>
  <si>
    <t>Premier #22-SOEN 16331</t>
  </si>
  <si>
    <t>Notthingham Forest vs Leeds Utd</t>
  </si>
  <si>
    <t>2023-02-05 09:00:00</t>
  </si>
  <si>
    <t>Premier #22-SOEN 16332</t>
  </si>
  <si>
    <t>Tottenham vs Manchester City</t>
  </si>
  <si>
    <t>2023-02-05 11:30:00</t>
  </si>
  <si>
    <t>Serie A #21-SOIM 14948</t>
  </si>
  <si>
    <t>Inter vs Milan</t>
  </si>
  <si>
    <t>2023-02-05 14:45:00</t>
  </si>
  <si>
    <t>LPF AFA #2-SOAR 4090</t>
  </si>
  <si>
    <t>Boca Juniors vs Central Córdoba (SdE)</t>
  </si>
  <si>
    <t>2023-02-05 17:15:00</t>
  </si>
  <si>
    <t>LaLiga #20-SOIG 14998</t>
  </si>
  <si>
    <t>Barcelona vs Sevilla</t>
  </si>
  <si>
    <t>2023-02-05 15:00:00</t>
  </si>
  <si>
    <t>Bundes #19-SOGB 105998</t>
  </si>
  <si>
    <t>Wolfsburg vs Bayern Munich</t>
  </si>
  <si>
    <t>Carioca Serie A</t>
  </si>
  <si>
    <t>GOLTV</t>
  </si>
  <si>
    <t>Fluminense  vs Audax Rio</t>
  </si>
  <si>
    <t>2023-02-05 16:00:00</t>
  </si>
  <si>
    <t>WiFi Ralph</t>
  </si>
  <si>
    <t>Voleibol Femenino Peruano Liga Nacional : Latino Amisa vs. Alianza Lima</t>
  </si>
  <si>
    <t>Voleibol Femenino Peruano Liga Nacional : Rebaza Acosta vs. Circolo</t>
  </si>
  <si>
    <t>Liga de la justicia</t>
  </si>
  <si>
    <t>Rompiendo las reglas 3</t>
  </si>
  <si>
    <t>Voleibol Femenino Peruano Liga Nacional : Latino Amisa vs. Jaamsa</t>
  </si>
  <si>
    <t>La máscara</t>
  </si>
  <si>
    <t>El gran maestro 4</t>
  </si>
  <si>
    <t>Una noche para sobrevivir</t>
  </si>
  <si>
    <t>MMA</t>
  </si>
  <si>
    <t>La maldición de la Llorona</t>
  </si>
  <si>
    <t>¿Y dónde están las rubias?</t>
  </si>
  <si>
    <t>Al filo del mañana</t>
  </si>
  <si>
    <t>Ángeles y demonios</t>
  </si>
  <si>
    <t>Golpe bajo: El juego final</t>
  </si>
  <si>
    <t>Venom</t>
  </si>
  <si>
    <t>Voleibol Femenino Peruano Liga Nacional : Universidad San Martín vs. Deportivo Alianza</t>
  </si>
  <si>
    <t>Voleibol Femenino Peruano Liga Nacional : Regatas Lima vs. Deportivo Soan</t>
  </si>
  <si>
    <t>El demoledor</t>
  </si>
  <si>
    <t>Cazando a Bin Laden</t>
  </si>
  <si>
    <t>Priest: El vengador</t>
  </si>
  <si>
    <t>El príncipe del rap : Stop Will! In the Name of Love</t>
  </si>
  <si>
    <t>Película</t>
  </si>
  <si>
    <t>Sabrina, la bruja adolescente : Sabrina's Pen Pal</t>
  </si>
  <si>
    <t>El príncipe del rap : I Know Why the Caged Bird Screams</t>
  </si>
  <si>
    <t>Sabrina, la bruja adolescente : Troll Bride</t>
  </si>
  <si>
    <t>Sabrina, la bruja adolescente : As Westbridge Turns</t>
  </si>
  <si>
    <t>Gol Perú noticias</t>
  </si>
  <si>
    <t>El príncipe del rap : The Ol' Ball and Chain</t>
  </si>
  <si>
    <t>El show de los Looney Tunes</t>
  </si>
  <si>
    <t>El camerino</t>
  </si>
  <si>
    <t>Dulces secretos</t>
  </si>
  <si>
    <t>Ximena en casa</t>
  </si>
  <si>
    <t>Steven Universe</t>
  </si>
  <si>
    <t>30/01 –05/02</t>
  </si>
  <si>
    <t>4,891</t>
  </si>
  <si>
    <t>27,671</t>
  </si>
  <si>
    <t>14,037</t>
  </si>
  <si>
    <t>23,984</t>
  </si>
  <si>
    <t>16,968</t>
  </si>
  <si>
    <t>19,613</t>
  </si>
  <si>
    <t>357</t>
  </si>
  <si>
    <t>11,486</t>
  </si>
  <si>
    <t>8,683</t>
  </si>
  <si>
    <t>12,539</t>
  </si>
  <si>
    <t>29,527</t>
  </si>
  <si>
    <t>19,583</t>
  </si>
  <si>
    <t>11,460</t>
  </si>
  <si>
    <t>23,146</t>
  </si>
  <si>
    <t>3,433</t>
  </si>
  <si>
    <t>150</t>
  </si>
  <si>
    <t>30/01-05/02</t>
  </si>
  <si>
    <t>PROGRAMAS DESTACADOS DEL 30 ENERO AL 05 DE FEBRERO</t>
  </si>
  <si>
    <t>Carabao #SF</t>
  </si>
  <si>
    <t xml:space="preserve">Manchester United vs Nottingham Forest </t>
  </si>
  <si>
    <t>Premier #22</t>
  </si>
  <si>
    <t xml:space="preserve">Everton 	vs Arsenal </t>
  </si>
  <si>
    <t>LPF AFA #2</t>
  </si>
  <si>
    <t xml:space="preserve">Belgrano vs River Plate </t>
  </si>
  <si>
    <t xml:space="preserve">Tottenham vs Manchester City </t>
  </si>
  <si>
    <t>Boca Juniors vs Central Córdoba</t>
  </si>
  <si>
    <t xml:space="preserve">Al fondo hay sitio </t>
  </si>
  <si>
    <t>Al fondo hay sitio</t>
  </si>
  <si>
    <t>Magaly TV</t>
  </si>
  <si>
    <t>¡Mujeres al ataque!</t>
  </si>
  <si>
    <t>Especial Spider Man: El sorprendente Hombre Araña 2: La venganza de Electro / Spider-Man: Lejos de casa</t>
  </si>
  <si>
    <t>Warner channel</t>
  </si>
  <si>
    <t>Solo los valientes</t>
  </si>
  <si>
    <t xml:space="preserve">La batalla de Kamdesh </t>
  </si>
  <si>
    <t>Paramount</t>
  </si>
  <si>
    <t>Military Wives</t>
  </si>
  <si>
    <t>Grammy Awards 2023</t>
  </si>
  <si>
    <t>Espontánea</t>
  </si>
  <si>
    <t>El recolector</t>
  </si>
  <si>
    <t>Punto Final</t>
  </si>
  <si>
    <t>REPLAY FFC 57</t>
  </si>
  <si>
    <t>Mdeportes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</si>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</sst>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6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9">
    <xf numFmtId="0" fontId="0" fillId="0" borderId="0"/>
    <xf numFmtId="164" fontId="30" fillId="0" borderId="0" applyBorder="0" applyProtection="0"/>
    <xf numFmtId="165" fontId="30" fillId="0" borderId="0" applyBorder="0" applyProtection="0"/>
    <xf numFmtId="0" fontId="30" fillId="0" borderId="0"/>
    <xf numFmtId="0" fontId="19" fillId="0" borderId="0"/>
    <xf numFmtId="0" fontId="18" fillId="0" borderId="0"/>
    <xf numFmtId="0" fontId="31" fillId="0" borderId="0" applyNumberFormat="0" applyFill="0" applyBorder="0" applyAlignment="0" applyProtection="0"/>
    <xf numFmtId="0" fontId="32" fillId="0" borderId="36" applyNumberFormat="0" applyFill="0" applyAlignment="0" applyProtection="0"/>
    <xf numFmtId="0" fontId="33" fillId="0" borderId="37" applyNumberFormat="0" applyFill="0" applyAlignment="0" applyProtection="0"/>
    <xf numFmtId="0" fontId="34" fillId="0" borderId="38" applyNumberFormat="0" applyFill="0" applyAlignment="0" applyProtection="0"/>
    <xf numFmtId="0" fontId="34" fillId="0" borderId="0" applyNumberFormat="0" applyFill="0" applyBorder="0" applyAlignment="0" applyProtection="0"/>
    <xf numFmtId="0" fontId="35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39" applyNumberFormat="0" applyAlignment="0" applyProtection="0"/>
    <xf numFmtId="0" fontId="39" fillId="18" borderId="40" applyNumberFormat="0" applyAlignment="0" applyProtection="0"/>
    <xf numFmtId="0" fontId="40" fillId="18" borderId="39" applyNumberFormat="0" applyAlignment="0" applyProtection="0"/>
    <xf numFmtId="0" fontId="41" fillId="0" borderId="41" applyNumberFormat="0" applyFill="0" applyAlignment="0" applyProtection="0"/>
    <xf numFmtId="0" fontId="42" fillId="19" borderId="42" applyNumberFormat="0" applyAlignment="0" applyProtection="0"/>
    <xf numFmtId="0" fontId="43" fillId="0" borderId="0" applyNumberFormat="0" applyFill="0" applyBorder="0" applyAlignment="0" applyProtection="0"/>
    <xf numFmtId="0" fontId="44" fillId="0" borderId="44" applyNumberFormat="0" applyFill="0" applyAlignment="0" applyProtection="0"/>
    <xf numFmtId="0" fontId="4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45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45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45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45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45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0" borderId="0"/>
    <xf numFmtId="0" fontId="17" fillId="20" borderId="43" applyNumberFormat="0" applyFont="0" applyAlignment="0" applyProtection="0"/>
    <xf numFmtId="0" fontId="46" fillId="0" borderId="0" applyNumberForma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0" borderId="0"/>
    <xf numFmtId="0" fontId="7" fillId="20" borderId="43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3" fillId="0" borderId="0"/>
    <xf numFmtId="0" fontId="2" fillId="0" borderId="0"/>
  </cellStyleXfs>
  <cellXfs count="48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1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2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2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1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3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0" fillId="5" borderId="18" xfId="1" applyFont="1" applyFill="1" applyBorder="1" applyAlignment="1" applyProtection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/>
    </xf>
    <xf numFmtId="164" fontId="20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0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2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0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4" fillId="2" borderId="0" xfId="0" applyFont="1" applyFill="1"/>
    <xf numFmtId="0" fontId="2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0" fillId="2" borderId="0" xfId="0" applyFont="1" applyFill="1" applyBorder="1"/>
    <xf numFmtId="164" fontId="20" fillId="2" borderId="0" xfId="1" applyFont="1" applyFill="1" applyBorder="1" applyAlignment="1" applyProtection="1"/>
    <xf numFmtId="3" fontId="25" fillId="0" borderId="0" xfId="0" applyNumberFormat="1" applyFont="1"/>
    <xf numFmtId="0" fontId="26" fillId="2" borderId="0" xfId="0" applyFont="1" applyFill="1" applyAlignment="1">
      <alignment horizontal="center" vertical="center"/>
    </xf>
    <xf numFmtId="165" fontId="25" fillId="0" borderId="0" xfId="2" applyFont="1" applyBorder="1" applyAlignment="1" applyProtection="1">
      <alignment horizontal="center" vertical="center"/>
    </xf>
    <xf numFmtId="0" fontId="22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2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5" fillId="2" borderId="0" xfId="0" applyNumberFormat="1" applyFont="1" applyFill="1"/>
    <xf numFmtId="0" fontId="20" fillId="2" borderId="0" xfId="0" applyFont="1" applyFill="1"/>
    <xf numFmtId="167" fontId="20" fillId="7" borderId="13" xfId="0" applyNumberFormat="1" applyFont="1" applyFill="1" applyBorder="1" applyAlignment="1">
      <alignment horizontal="center" vertical="center"/>
    </xf>
    <xf numFmtId="168" fontId="20" fillId="2" borderId="11" xfId="0" applyNumberFormat="1" applyFont="1" applyFill="1" applyBorder="1" applyAlignment="1">
      <alignment horizontal="center" vertical="center"/>
    </xf>
    <xf numFmtId="168" fontId="20" fillId="7" borderId="11" xfId="0" applyNumberFormat="1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7" fillId="0" borderId="15" xfId="0" applyFont="1" applyBorder="1"/>
    <xf numFmtId="0" fontId="27" fillId="0" borderId="16" xfId="0" applyFont="1" applyBorder="1"/>
    <xf numFmtId="0" fontId="27" fillId="0" borderId="17" xfId="0" applyFont="1" applyBorder="1"/>
    <xf numFmtId="0" fontId="27" fillId="2" borderId="3" xfId="0" applyFont="1" applyFill="1" applyBorder="1"/>
    <xf numFmtId="0" fontId="27" fillId="2" borderId="0" xfId="0" applyFont="1" applyFill="1"/>
    <xf numFmtId="0" fontId="27" fillId="0" borderId="4" xfId="0" applyFont="1" applyBorder="1"/>
    <xf numFmtId="0" fontId="27" fillId="0" borderId="3" xfId="0" applyFont="1" applyBorder="1"/>
    <xf numFmtId="0" fontId="27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1" fillId="8" borderId="11" xfId="0" applyFont="1" applyFill="1" applyBorder="1" applyAlignment="1">
      <alignment vertical="center"/>
    </xf>
    <xf numFmtId="0" fontId="0" fillId="2" borderId="4" xfId="0" applyFill="1" applyBorder="1"/>
    <xf numFmtId="0" fontId="21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7" fillId="0" borderId="14" xfId="0" applyFont="1" applyBorder="1"/>
    <xf numFmtId="0" fontId="22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7" fillId="0" borderId="19" xfId="0" applyNumberFormat="1" applyFont="1" applyBorder="1"/>
    <xf numFmtId="0" fontId="27" fillId="0" borderId="20" xfId="0" applyFont="1" applyBorder="1"/>
    <xf numFmtId="3" fontId="27" fillId="0" borderId="14" xfId="0" applyNumberFormat="1" applyFont="1" applyBorder="1"/>
    <xf numFmtId="3" fontId="27" fillId="2" borderId="19" xfId="0" applyNumberFormat="1" applyFont="1" applyFill="1" applyBorder="1"/>
    <xf numFmtId="3" fontId="27" fillId="2" borderId="14" xfId="0" applyNumberFormat="1" applyFont="1" applyFill="1" applyBorder="1"/>
    <xf numFmtId="0" fontId="27" fillId="2" borderId="14" xfId="0" applyFont="1" applyFill="1" applyBorder="1"/>
    <xf numFmtId="3" fontId="27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2" fillId="2" borderId="18" xfId="0" applyFont="1" applyFill="1" applyBorder="1"/>
    <xf numFmtId="0" fontId="27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7" fillId="2" borderId="19" xfId="0" applyFont="1" applyFill="1" applyBorder="1"/>
    <xf numFmtId="3" fontId="27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7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7" fillId="8" borderId="18" xfId="0" applyFont="1" applyFill="1" applyBorder="1"/>
    <xf numFmtId="0" fontId="27" fillId="10" borderId="18" xfId="0" applyFont="1" applyFill="1" applyBorder="1"/>
    <xf numFmtId="0" fontId="27" fillId="0" borderId="18" xfId="0" applyFont="1" applyBorder="1"/>
    <xf numFmtId="0" fontId="27" fillId="11" borderId="18" xfId="0" applyFont="1" applyFill="1" applyBorder="1"/>
    <xf numFmtId="0" fontId="27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8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3" fillId="2" borderId="13" xfId="0" applyFont="1" applyFill="1" applyBorder="1"/>
    <xf numFmtId="0" fontId="29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8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8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3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2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0" fillId="2" borderId="0" xfId="0" applyNumberFormat="1" applyFont="1" applyFill="1" applyBorder="1" applyAlignment="1">
      <alignment horizontal="center" vertical="center"/>
    </xf>
    <xf numFmtId="167" fontId="20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0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9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7" fillId="2" borderId="0" xfId="0" applyFont="1" applyFill="1" applyBorder="1"/>
    <xf numFmtId="0" fontId="27" fillId="2" borderId="16" xfId="0" applyFont="1" applyFill="1" applyBorder="1"/>
    <xf numFmtId="0" fontId="47" fillId="0" borderId="46" xfId="0" applyFont="1" applyBorder="1" applyAlignment="1">
      <alignment horizontal="center" vertical="center" wrapText="1"/>
    </xf>
    <xf numFmtId="0" fontId="21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8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0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7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8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1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0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0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0" fillId="46" borderId="51" xfId="2" applyNumberFormat="1" applyFill="1" applyBorder="1" applyAlignment="1">
      <alignment horizontal="center" vertical="center"/>
    </xf>
    <xf numFmtId="0" fontId="48" fillId="50" borderId="51" xfId="0" applyFont="1" applyFill="1" applyBorder="1" applyAlignment="1">
      <alignment horizontal="center" vertical="center"/>
    </xf>
    <xf numFmtId="4" fontId="48" fillId="50" borderId="51" xfId="0" applyNumberFormat="1" applyFont="1" applyFill="1" applyBorder="1" applyAlignment="1">
      <alignment horizontal="center" vertical="center"/>
    </xf>
    <xf numFmtId="169" fontId="48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0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0" fontId="52" fillId="48" borderId="51" xfId="0" applyFont="1" applyFill="1" applyBorder="1" applyAlignment="1">
      <alignment horizontal="center" vertical="center" wrapText="1"/>
    </xf>
    <xf numFmtId="4" fontId="48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8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8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4" fillId="0" borderId="57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3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8" fillId="0" borderId="58" xfId="0" applyNumberFormat="1" applyFont="1" applyBorder="1" applyAlignment="1">
      <alignment horizontal="center" vertical="center"/>
    </xf>
    <xf numFmtId="3" fontId="11" fillId="51" borderId="58" xfId="51" applyNumberFormat="1" applyFont="1" applyFill="1" applyBorder="1" applyAlignment="1">
      <alignment horizontal="center"/>
    </xf>
    <xf numFmtId="0" fontId="56" fillId="0" borderId="0" xfId="0" applyFont="1"/>
    <xf numFmtId="0" fontId="56" fillId="52" borderId="58" xfId="0" applyFont="1" applyFill="1" applyBorder="1" applyAlignment="1">
      <alignment horizontal="center"/>
    </xf>
    <xf numFmtId="0" fontId="56" fillId="51" borderId="58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2" fontId="56" fillId="53" borderId="58" xfId="0" applyNumberFormat="1" applyFont="1" applyFill="1" applyBorder="1" applyAlignment="1">
      <alignment horizontal="center"/>
    </xf>
    <xf numFmtId="2" fontId="56" fillId="0" borderId="0" xfId="0" applyNumberFormat="1" applyFont="1" applyAlignment="1">
      <alignment horizontal="center"/>
    </xf>
    <xf numFmtId="0" fontId="56" fillId="52" borderId="58" xfId="0" applyFont="1" applyFill="1" applyBorder="1" applyAlignment="1">
      <alignment horizontal="left" indent="1"/>
    </xf>
    <xf numFmtId="0" fontId="56" fillId="51" borderId="58" xfId="0" applyFont="1" applyFill="1" applyBorder="1" applyAlignment="1">
      <alignment horizontal="left" indent="1"/>
    </xf>
    <xf numFmtId="0" fontId="56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5" fillId="3" borderId="52" xfId="0" applyFont="1" applyFill="1" applyBorder="1" applyAlignment="1">
      <alignment horizontal="left" vertical="center" indent="1"/>
    </xf>
    <xf numFmtId="0" fontId="55" fillId="3" borderId="52" xfId="0" applyFont="1" applyFill="1" applyBorder="1" applyAlignment="1">
      <alignment horizontal="center" vertical="center"/>
    </xf>
    <xf numFmtId="4" fontId="48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8" fillId="45" borderId="50" xfId="0" applyFont="1" applyFill="1" applyBorder="1" applyAlignment="1">
      <alignment horizontal="left" vertical="center" wrapText="1" indent="1"/>
    </xf>
    <xf numFmtId="4" fontId="50" fillId="45" borderId="21" xfId="0" applyNumberFormat="1" applyFont="1" applyFill="1" applyBorder="1" applyAlignment="1">
      <alignment horizontal="center" vertical="center" wrapText="1"/>
    </xf>
    <xf numFmtId="0" fontId="48" fillId="49" borderId="50" xfId="0" applyFont="1" applyFill="1" applyBorder="1" applyAlignment="1">
      <alignment horizontal="left" vertical="center" wrapText="1" indent="1"/>
    </xf>
    <xf numFmtId="4" fontId="48" fillId="49" borderId="21" xfId="0" applyNumberFormat="1" applyFont="1" applyFill="1" applyBorder="1" applyAlignment="1">
      <alignment horizontal="center" vertical="center" wrapText="1"/>
    </xf>
    <xf numFmtId="4" fontId="48" fillId="49" borderId="21" xfId="0" applyNumberFormat="1" applyFont="1" applyFill="1" applyBorder="1" applyAlignment="1">
      <alignment horizontal="center"/>
    </xf>
    <xf numFmtId="169" fontId="48" fillId="47" borderId="21" xfId="2" applyNumberFormat="1" applyFont="1" applyFill="1" applyBorder="1" applyAlignment="1">
      <alignment horizontal="center"/>
    </xf>
    <xf numFmtId="0" fontId="58" fillId="47" borderId="21" xfId="0" applyFont="1" applyFill="1" applyBorder="1" applyAlignment="1">
      <alignment horizontal="center" vertical="center" wrapText="1"/>
    </xf>
    <xf numFmtId="4" fontId="59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2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7" fillId="3" borderId="3" xfId="0" applyNumberFormat="1" applyFont="1" applyFill="1" applyBorder="1" applyAlignment="1">
      <alignment horizontal="center" vertical="center"/>
    </xf>
    <xf numFmtId="4" fontId="48" fillId="0" borderId="63" xfId="0" applyNumberFormat="1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/>
    </xf>
    <xf numFmtId="4" fontId="27" fillId="0" borderId="17" xfId="0" applyNumberFormat="1" applyFont="1" applyBorder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" fontId="27" fillId="0" borderId="4" xfId="0" applyNumberFormat="1" applyFont="1" applyBorder="1" applyAlignment="1">
      <alignment horizontal="center" vertical="center"/>
    </xf>
    <xf numFmtId="0" fontId="27" fillId="0" borderId="0" xfId="0" applyFont="1"/>
    <xf numFmtId="3" fontId="27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0" fillId="46" borderId="21" xfId="0" applyNumberFormat="1" applyFont="1" applyFill="1" applyBorder="1" applyAlignment="1">
      <alignment horizontal="center" vertical="center" wrapText="1"/>
    </xf>
    <xf numFmtId="14" fontId="50" fillId="0" borderId="21" xfId="0" applyNumberFormat="1" applyFont="1" applyBorder="1"/>
    <xf numFmtId="3" fontId="27" fillId="3" borderId="17" xfId="0" applyNumberFormat="1" applyFont="1" applyFill="1" applyBorder="1" applyAlignment="1">
      <alignment horizontal="center" vertical="center"/>
    </xf>
    <xf numFmtId="3" fontId="27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5" fillId="3" borderId="67" xfId="0" applyFont="1" applyFill="1" applyBorder="1" applyAlignment="1">
      <alignment horizontal="left" vertical="center" indent="1"/>
    </xf>
    <xf numFmtId="0" fontId="55" fillId="3" borderId="67" xfId="0" applyFont="1" applyFill="1" applyBorder="1" applyAlignment="1">
      <alignment horizontal="center" vertical="center"/>
    </xf>
    <xf numFmtId="4" fontId="0" fillId="46" borderId="64" xfId="0" applyNumberForma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0" fillId="0" borderId="21" xfId="0" applyFont="1" applyBorder="1"/>
    <xf numFmtId="0" fontId="50" fillId="0" borderId="21" xfId="0" applyFont="1" applyBorder="1" applyAlignment="1">
      <alignment vertical="center"/>
    </xf>
    <xf numFmtId="0" fontId="52" fillId="48" borderId="68" xfId="0" applyFont="1" applyFill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0" fillId="0" borderId="0" xfId="0" applyNumberFormat="1" applyFont="1" applyAlignment="1">
      <alignment horizontal="center" vertical="center"/>
    </xf>
    <xf numFmtId="165" fontId="60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0" fillId="0" borderId="46" xfId="0" applyFont="1" applyBorder="1"/>
    <xf numFmtId="0" fontId="56" fillId="0" borderId="46" xfId="0" applyFont="1" applyBorder="1"/>
    <xf numFmtId="0" fontId="56" fillId="0" borderId="46" xfId="0" applyFont="1" applyBorder="1" applyAlignment="1">
      <alignment vertical="center"/>
    </xf>
    <xf numFmtId="3" fontId="27" fillId="3" borderId="4" xfId="0" applyNumberFormat="1" applyFont="1" applyFill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3" fontId="4" fillId="51" borderId="58" xfId="51" applyNumberFormat="1" applyFont="1" applyFill="1" applyBorder="1" applyAlignment="1">
      <alignment horizontal="center" wrapText="1"/>
    </xf>
    <xf numFmtId="4" fontId="48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61" fillId="55" borderId="21" xfId="0" applyFont="1" applyFill="1" applyBorder="1"/>
    <xf numFmtId="0" fontId="61" fillId="55" borderId="0" xfId="0" applyFont="1" applyFill="1"/>
    <xf numFmtId="0" fontId="48" fillId="56" borderId="9" xfId="0" applyFont="1" applyFill="1" applyBorder="1"/>
    <xf numFmtId="0" fontId="48" fillId="56" borderId="71" xfId="0" applyFont="1" applyFill="1" applyBorder="1"/>
    <xf numFmtId="0" fontId="50" fillId="0" borderId="46" xfId="0" applyFont="1" applyBorder="1" applyAlignment="1">
      <alignment vertical="center" wrapText="1"/>
    </xf>
    <xf numFmtId="0" fontId="50" fillId="0" borderId="71" xfId="0" applyFont="1" applyBorder="1"/>
    <xf numFmtId="0" fontId="0" fillId="0" borderId="46" xfId="0" applyBorder="1"/>
    <xf numFmtId="2" fontId="0" fillId="3" borderId="17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48" fillId="56" borderId="50" xfId="0" applyFont="1" applyFill="1" applyBorder="1"/>
    <xf numFmtId="0" fontId="48" fillId="56" borderId="21" xfId="0" applyFont="1" applyFill="1" applyBorder="1"/>
    <xf numFmtId="170" fontId="50" fillId="0" borderId="9" xfId="0" applyNumberFormat="1" applyFont="1" applyBorder="1"/>
    <xf numFmtId="171" fontId="56" fillId="0" borderId="46" xfId="0" applyNumberFormat="1" applyFont="1" applyBorder="1"/>
    <xf numFmtId="171" fontId="56" fillId="0" borderId="4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0" fillId="0" borderId="46" xfId="0" applyFont="1" applyBorder="1" applyAlignment="1">
      <alignment vertical="center"/>
    </xf>
    <xf numFmtId="170" fontId="50" fillId="0" borderId="9" xfId="0" applyNumberFormat="1" applyFont="1" applyBorder="1" applyAlignment="1">
      <alignment vertical="center"/>
    </xf>
    <xf numFmtId="0" fontId="56" fillId="0" borderId="73" xfId="0" applyFont="1" applyBorder="1" applyAlignment="1">
      <alignment vertical="center"/>
    </xf>
    <xf numFmtId="0" fontId="56" fillId="0" borderId="74" xfId="0" applyFont="1" applyBorder="1" applyAlignment="1">
      <alignment vertical="center"/>
    </xf>
    <xf numFmtId="0" fontId="50" fillId="0" borderId="46" xfId="0" applyFont="1" applyBorder="1" applyAlignment="1">
      <alignment wrapText="1"/>
    </xf>
    <xf numFmtId="0" fontId="50" fillId="0" borderId="71" xfId="0" applyFont="1" applyBorder="1" applyAlignment="1">
      <alignment vertical="center"/>
    </xf>
    <xf numFmtId="170" fontId="50" fillId="0" borderId="75" xfId="0" applyNumberFormat="1" applyFont="1" applyBorder="1" applyAlignment="1">
      <alignment vertical="center"/>
    </xf>
    <xf numFmtId="0" fontId="50" fillId="0" borderId="0" xfId="0" applyFont="1"/>
    <xf numFmtId="0" fontId="50" fillId="0" borderId="0" xfId="0" applyFont="1" applyAlignment="1">
      <alignment vertical="center" wrapText="1"/>
    </xf>
    <xf numFmtId="14" fontId="50" fillId="0" borderId="0" xfId="0" applyNumberFormat="1" applyFont="1"/>
    <xf numFmtId="18" fontId="56" fillId="0" borderId="0" xfId="0" applyNumberFormat="1" applyFont="1" applyAlignment="1">
      <alignment vertical="center"/>
    </xf>
    <xf numFmtId="18" fontId="56" fillId="0" borderId="0" xfId="0" applyNumberFormat="1" applyFont="1"/>
    <xf numFmtId="0" fontId="43" fillId="0" borderId="0" xfId="0" applyFont="1"/>
    <xf numFmtId="0" fontId="48" fillId="56" borderId="76" xfId="0" applyFont="1" applyFill="1" applyBorder="1"/>
    <xf numFmtId="0" fontId="0" fillId="0" borderId="66" xfId="0" applyBorder="1"/>
    <xf numFmtId="14" fontId="50" fillId="0" borderId="73" xfId="0" applyNumberFormat="1" applyFont="1" applyBorder="1"/>
    <xf numFmtId="0" fontId="1" fillId="0" borderId="66" xfId="0" applyFont="1" applyBorder="1"/>
    <xf numFmtId="0" fontId="1" fillId="0" borderId="46" xfId="0" applyFont="1" applyBorder="1"/>
    <xf numFmtId="0" fontId="1" fillId="0" borderId="46" xfId="0" applyFont="1" applyBorder="1" applyAlignment="1">
      <alignment vertical="center"/>
    </xf>
    <xf numFmtId="0" fontId="1" fillId="0" borderId="70" xfId="0" applyFont="1" applyBorder="1"/>
    <xf numFmtId="3" fontId="1" fillId="0" borderId="70" xfId="0" applyNumberFormat="1" applyFont="1" applyBorder="1" applyAlignment="1">
      <alignment wrapText="1"/>
    </xf>
    <xf numFmtId="4" fontId="1" fillId="0" borderId="66" xfId="0" applyNumberFormat="1" applyFont="1" applyBorder="1"/>
    <xf numFmtId="4" fontId="4" fillId="57" borderId="58" xfId="51" applyNumberFormat="1" applyFont="1" applyFill="1" applyBorder="1" applyAlignment="1">
      <alignment horizontal="center"/>
    </xf>
    <xf numFmtId="2" fontId="1" fillId="0" borderId="66" xfId="0" applyNumberFormat="1" applyFont="1" applyBorder="1"/>
    <xf numFmtId="2" fontId="1" fillId="0" borderId="66" xfId="0" applyNumberFormat="1" applyFont="1" applyBorder="1" applyAlignment="1">
      <alignment vertical="center"/>
    </xf>
    <xf numFmtId="2" fontId="1" fillId="0" borderId="70" xfId="0" applyNumberFormat="1" applyFont="1" applyBorder="1"/>
    <xf numFmtId="2" fontId="1" fillId="0" borderId="72" xfId="0" applyNumberFormat="1" applyFont="1" applyBorder="1"/>
    <xf numFmtId="3" fontId="1" fillId="0" borderId="46" xfId="0" applyNumberFormat="1" applyFont="1" applyBorder="1"/>
    <xf numFmtId="0" fontId="2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0" fillId="3" borderId="53" xfId="0" applyFont="1" applyFill="1" applyBorder="1" applyAlignment="1">
      <alignment horizontal="center" vertical="center"/>
    </xf>
    <xf numFmtId="0" fontId="20" fillId="3" borderId="54" xfId="0" applyFont="1" applyFill="1" applyBorder="1" applyAlignment="1">
      <alignment horizontal="center" vertical="center"/>
    </xf>
    <xf numFmtId="0" fontId="20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2" fillId="0" borderId="0" xfId="0" applyFont="1" applyAlignment="1">
      <alignment horizontal="left"/>
    </xf>
    <xf numFmtId="0" fontId="57" fillId="54" borderId="60" xfId="0" applyFont="1" applyFill="1" applyBorder="1" applyAlignment="1">
      <alignment horizontal="center" vertical="center"/>
    </xf>
    <xf numFmtId="0" fontId="57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45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20" fillId="12" borderId="53" xfId="0" applyFont="1" applyFill="1" applyBorder="1" applyAlignment="1">
      <alignment horizontal="center" vertical="center"/>
    </xf>
    <xf numFmtId="0" fontId="20" fillId="12" borderId="54" xfId="0" applyFont="1" applyFill="1" applyBorder="1" applyAlignment="1">
      <alignment horizontal="center" vertical="center"/>
    </xf>
    <xf numFmtId="0" fontId="20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0.14348521860525273</c:v>
                </c:pt>
                <c:pt idx="1">
                  <c:v>0.29670206336859639</c:v>
                </c:pt>
                <c:pt idx="2">
                  <c:v>1.2170724603698965E-2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1.7315198396230278E-2</c:v>
                </c:pt>
                <c:pt idx="1">
                  <c:v>0.95429228321991033</c:v>
                </c:pt>
                <c:pt idx="2">
                  <c:v>2.8392518383859471E-2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General'!$B$34:$B$43</c15:sqref>
                  </c15:fullRef>
                </c:ext>
              </c:extLst>
              <c:f>'Historico General'!$B$37:$B$43</c:f>
              <c:strCache>
                <c:ptCount val="7"/>
                <c:pt idx="0">
                  <c:v>19/12-25/12</c:v>
                </c:pt>
                <c:pt idx="1">
                  <c:v>26/12-01/01</c:v>
                </c:pt>
                <c:pt idx="2">
                  <c:v>02/01-08/01</c:v>
                </c:pt>
                <c:pt idx="3">
                  <c:v>09/01-15/01</c:v>
                </c:pt>
                <c:pt idx="4">
                  <c:v>16/01-22/01</c:v>
                </c:pt>
                <c:pt idx="5">
                  <c:v>23/01-29/01</c:v>
                </c:pt>
                <c:pt idx="6">
                  <c:v>30/01-05/02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General'!$C$34:$C$43</c15:sqref>
                  </c15:fullRef>
                </c:ext>
              </c:extLst>
              <c:f>'Historico General'!$C$37:$C$43</c:f>
              <c:numCache>
                <c:formatCode>#,##0.00</c:formatCode>
                <c:ptCount val="7"/>
                <c:pt idx="0">
                  <c:v>52532.28</c:v>
                </c:pt>
                <c:pt idx="1">
                  <c:v>52719.3</c:v>
                </c:pt>
                <c:pt idx="2">
                  <c:v>56805.21</c:v>
                </c:pt>
                <c:pt idx="3">
                  <c:v>57246.26</c:v>
                </c:pt>
                <c:pt idx="4">
                  <c:v>68543.460000000006</c:v>
                </c:pt>
                <c:pt idx="5">
                  <c:v>69752.240000000005</c:v>
                </c:pt>
                <c:pt idx="6">
                  <c:v>67114.19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General'!$B$34:$B$43</c15:sqref>
                  </c15:fullRef>
                </c:ext>
              </c:extLst>
              <c:f>'Historico General'!$B$37:$B$43</c:f>
              <c:strCache>
                <c:ptCount val="7"/>
                <c:pt idx="0">
                  <c:v>19/12-25/12</c:v>
                </c:pt>
                <c:pt idx="1">
                  <c:v>26/12-01/01</c:v>
                </c:pt>
                <c:pt idx="2">
                  <c:v>02/01-08/01</c:v>
                </c:pt>
                <c:pt idx="3">
                  <c:v>09/01-15/01</c:v>
                </c:pt>
                <c:pt idx="4">
                  <c:v>16/01-22/01</c:v>
                </c:pt>
                <c:pt idx="5">
                  <c:v>23/01-29/01</c:v>
                </c:pt>
                <c:pt idx="6">
                  <c:v>30/01-05/02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General'!$D$34:$D$43</c15:sqref>
                  </c15:fullRef>
                </c:ext>
              </c:extLst>
              <c:f>'Historico General'!$D$37:$D$43</c:f>
              <c:numCache>
                <c:formatCode>#,##0.00</c:formatCode>
                <c:ptCount val="7"/>
                <c:pt idx="0">
                  <c:v>3060662.27</c:v>
                </c:pt>
                <c:pt idx="1">
                  <c:v>2771073.19</c:v>
                </c:pt>
                <c:pt idx="2">
                  <c:v>3114231.22</c:v>
                </c:pt>
                <c:pt idx="3">
                  <c:v>3419303.34</c:v>
                </c:pt>
                <c:pt idx="4">
                  <c:v>4182102.12</c:v>
                </c:pt>
                <c:pt idx="5">
                  <c:v>3896618.32</c:v>
                </c:pt>
                <c:pt idx="6">
                  <c:v>3698863.4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General'!$B$34:$B$43</c15:sqref>
                        </c15:fullRef>
                        <c15:formulaRef>
                          <c15:sqref>'Historico General'!$B$37:$B$43</c15:sqref>
                        </c15:formulaRef>
                      </c:ext>
                    </c:extLst>
                    <c:strCache>
                      <c:ptCount val="7"/>
                      <c:pt idx="0">
                        <c:v>19/12-25/12</c:v>
                      </c:pt>
                      <c:pt idx="1">
                        <c:v>26/12-01/01</c:v>
                      </c:pt>
                      <c:pt idx="2">
                        <c:v>02/01-08/01</c:v>
                      </c:pt>
                      <c:pt idx="3">
                        <c:v>09/01-15/01</c:v>
                      </c:pt>
                      <c:pt idx="4">
                        <c:v>16/01-22/01</c:v>
                      </c:pt>
                      <c:pt idx="5">
                        <c:v>23/01-29/01</c:v>
                      </c:pt>
                      <c:pt idx="6">
                        <c:v>30/01-05/02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General'!$E$34:$E$43</c15:sqref>
                        </c15:fullRef>
                        <c15:formulaRef>
                          <c15:sqref>'Historico General'!$E$37:$E$43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106009.5</c:v>
                      </c:pt>
                      <c:pt idx="1">
                        <c:v>105873.15</c:v>
                      </c:pt>
                      <c:pt idx="2">
                        <c:v>109283.27</c:v>
                      </c:pt>
                      <c:pt idx="3">
                        <c:v>106800.56</c:v>
                      </c:pt>
                      <c:pt idx="4">
                        <c:v>118585.23</c:v>
                      </c:pt>
                      <c:pt idx="5">
                        <c:v>116550.21</c:v>
                      </c:pt>
                      <c:pt idx="6">
                        <c:v>110050.19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Dinamizado'!$B$3:$B$38</c15:sqref>
                  </c15:fullRef>
                </c:ext>
              </c:extLst>
              <c:f>'Historico Dinamizado'!$B$28:$B$38</c:f>
              <c:strCache>
                <c:ptCount val="11"/>
                <c:pt idx="0">
                  <c:v>28/11-04/12</c:v>
                </c:pt>
                <c:pt idx="1">
                  <c:v>05/12-11/12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02/01-08/02</c:v>
                </c:pt>
                <c:pt idx="7">
                  <c:v>09/01-15/02</c:v>
                </c:pt>
                <c:pt idx="8">
                  <c:v>16/01-22/01</c:v>
                </c:pt>
                <c:pt idx="9">
                  <c:v>23/01-29/01</c:v>
                </c:pt>
                <c:pt idx="10">
                  <c:v>30/01-05/02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Dinamizado'!$C$3:$C$38</c15:sqref>
                  </c15:fullRef>
                </c:ext>
              </c:extLst>
              <c:f>'Historico Dinamizado'!$C$28:$C$38</c:f>
              <c:numCache>
                <c:formatCode>#,##0.00</c:formatCode>
                <c:ptCount val="11"/>
                <c:pt idx="0">
                  <c:v>512422.67666666594</c:v>
                </c:pt>
                <c:pt idx="1">
                  <c:v>443706.27666666621</c:v>
                </c:pt>
                <c:pt idx="2">
                  <c:v>443706.27666666621</c:v>
                </c:pt>
                <c:pt idx="3">
                  <c:v>455054.15333333268</c:v>
                </c:pt>
                <c:pt idx="4">
                  <c:v>493134.93999999965</c:v>
                </c:pt>
                <c:pt idx="5">
                  <c:v>335845.12333333289</c:v>
                </c:pt>
                <c:pt idx="6">
                  <c:v>396775.91666666587</c:v>
                </c:pt>
                <c:pt idx="7">
                  <c:v>562359.86999999953</c:v>
                </c:pt>
                <c:pt idx="8">
                  <c:v>1213513.5433333314</c:v>
                </c:pt>
                <c:pt idx="9">
                  <c:v>1158280.3666666644</c:v>
                </c:pt>
                <c:pt idx="10">
                  <c:v>556152.69333333243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633-4C05-B0BD-6442FAAA1744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633-4C05-B0BD-6442FAAA1744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633-4C05-B0BD-6442FAAA1744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633-4C05-B0BD-6442FAAA174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Dinamizado'!$B$3:$B$38</c15:sqref>
                  </c15:fullRef>
                </c:ext>
              </c:extLst>
              <c:f>'Historico Dinamizado'!$B$28:$B$38</c:f>
              <c:strCache>
                <c:ptCount val="11"/>
                <c:pt idx="0">
                  <c:v>28/11-04/12</c:v>
                </c:pt>
                <c:pt idx="1">
                  <c:v>05/12-11/12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02/01-08/02</c:v>
                </c:pt>
                <c:pt idx="7">
                  <c:v>09/01-15/02</c:v>
                </c:pt>
                <c:pt idx="8">
                  <c:v>16/01-22/01</c:v>
                </c:pt>
                <c:pt idx="9">
                  <c:v>23/01-29/01</c:v>
                </c:pt>
                <c:pt idx="10">
                  <c:v>30/01-05/02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Dinamizado'!$D$3:$D$38</c15:sqref>
                  </c15:fullRef>
                </c:ext>
              </c:extLst>
              <c:f>'Historico Dinamizado'!$D$28:$D$38</c:f>
              <c:numCache>
                <c:formatCode>#,##0.00</c:formatCode>
                <c:ptCount val="11"/>
                <c:pt idx="0">
                  <c:v>1221685.8366666653</c:v>
                </c:pt>
                <c:pt idx="1">
                  <c:v>1196007.4099999999</c:v>
                </c:pt>
                <c:pt idx="2">
                  <c:v>1196007.4099999999</c:v>
                </c:pt>
                <c:pt idx="3">
                  <c:v>1265754.3666666651</c:v>
                </c:pt>
                <c:pt idx="4">
                  <c:v>994279.96666666539</c:v>
                </c:pt>
                <c:pt idx="5">
                  <c:v>722011.46666666586</c:v>
                </c:pt>
                <c:pt idx="6">
                  <c:v>743293.46666666528</c:v>
                </c:pt>
                <c:pt idx="7">
                  <c:v>1024149.4766666663</c:v>
                </c:pt>
                <c:pt idx="8">
                  <c:v>1400777.4066666667</c:v>
                </c:pt>
                <c:pt idx="9">
                  <c:v>1740032.0833333333</c:v>
                </c:pt>
                <c:pt idx="10">
                  <c:v>1150025.44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Dinamizado'!$B$3:$B$38</c15:sqref>
                  </c15:fullRef>
                </c:ext>
              </c:extLst>
              <c:f>'Historico Dinamizado'!$B$28:$B$38</c:f>
              <c:strCache>
                <c:ptCount val="11"/>
                <c:pt idx="0">
                  <c:v>28/11-04/12</c:v>
                </c:pt>
                <c:pt idx="1">
                  <c:v>05/12-11/12</c:v>
                </c:pt>
                <c:pt idx="2">
                  <c:v>05/12-11/12</c:v>
                </c:pt>
                <c:pt idx="3">
                  <c:v>12/12-18/12</c:v>
                </c:pt>
                <c:pt idx="4">
                  <c:v>19/12-25/12</c:v>
                </c:pt>
                <c:pt idx="5">
                  <c:v>26/12-01/01</c:v>
                </c:pt>
                <c:pt idx="6">
                  <c:v>02/01-08/02</c:v>
                </c:pt>
                <c:pt idx="7">
                  <c:v>09/01-15/02</c:v>
                </c:pt>
                <c:pt idx="8">
                  <c:v>16/01-22/01</c:v>
                </c:pt>
                <c:pt idx="9">
                  <c:v>23/01-29/01</c:v>
                </c:pt>
                <c:pt idx="10">
                  <c:v>30/01-05/02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Dinamizado'!$E$3:$E$38</c15:sqref>
                  </c15:fullRef>
                </c:ext>
              </c:extLst>
              <c:f>'Historico Dinamizado'!$E$28:$E$38</c:f>
              <c:numCache>
                <c:formatCode>#,##0.00</c:formatCode>
                <c:ptCount val="11"/>
                <c:pt idx="0">
                  <c:v>1641.01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12845.800999999999</c:v>
                </c:pt>
                <c:pt idx="6">
                  <c:v>74445.703330000004</c:v>
                </c:pt>
                <c:pt idx="7">
                  <c:v>73721.46666666666</c:v>
                </c:pt>
                <c:pt idx="8">
                  <c:v>193714.78333333333</c:v>
                </c:pt>
                <c:pt idx="9">
                  <c:v>39471.699999999997</c:v>
                </c:pt>
                <c:pt idx="10">
                  <c:v>47174.066666666673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6" t="s">
        <v>339</v>
      </c>
      <c r="D2" s="456"/>
      <c r="E2" s="456"/>
      <c r="F2" s="457" t="s">
        <v>343</v>
      </c>
      <c r="G2" s="457"/>
      <c r="H2" s="457"/>
      <c r="I2" s="458" t="s">
        <v>0</v>
      </c>
      <c r="J2" s="458"/>
      <c r="K2" s="458"/>
    </row>
    <row r="3" spans="1:11" x14ac:dyDescent="0.25">
      <c r="A3" s="2"/>
      <c r="C3" s="456" t="s">
        <v>1</v>
      </c>
      <c r="D3" s="456"/>
      <c r="E3" s="456"/>
      <c r="F3" s="462" t="s">
        <v>2</v>
      </c>
      <c r="G3" s="462"/>
      <c r="H3" s="462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6" t="s">
        <v>339</v>
      </c>
      <c r="D241" s="456"/>
      <c r="E241" s="456"/>
      <c r="F241" s="457" t="s">
        <v>343</v>
      </c>
      <c r="G241" s="457"/>
      <c r="H241" s="457"/>
      <c r="I241" s="458" t="s">
        <v>0</v>
      </c>
      <c r="J241" s="458"/>
      <c r="K241" s="458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9" t="s">
        <v>1</v>
      </c>
      <c r="D242" s="459"/>
      <c r="E242" s="459"/>
      <c r="F242" s="460" t="s">
        <v>2</v>
      </c>
      <c r="G242" s="460"/>
      <c r="H242" s="460"/>
      <c r="I242" s="461"/>
      <c r="J242" s="461"/>
      <c r="K242" s="461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showGridLines="0" zoomScale="70" zoomScaleNormal="70" workbookViewId="0">
      <pane ySplit="1" topLeftCell="A2" activePane="bottomLeft" state="frozen"/>
      <selection pane="bottomLeft" activeCell="G12" sqref="G12"/>
    </sheetView>
  </sheetViews>
  <sheetFormatPr baseColWidth="10" defaultColWidth="9.140625" defaultRowHeight="15" x14ac:dyDescent="0.25"/>
  <cols>
    <col min="1" max="1" width="25.5703125" style="346" customWidth="1"/>
    <col min="2" max="2" width="28.5703125" style="346" bestFit="1" customWidth="1"/>
    <col min="3" max="3" width="44.85546875" style="346" customWidth="1"/>
    <col min="4" max="4" width="32.42578125" style="341" customWidth="1"/>
    <col min="5" max="5" width="32.7109375" style="341" customWidth="1"/>
    <col min="6" max="6" width="19.85546875" style="341" customWidth="1"/>
    <col min="7" max="7" width="17.28515625" style="343" bestFit="1" customWidth="1"/>
    <col min="8" max="8" width="15.7109375" style="341" customWidth="1"/>
    <col min="9" max="9" width="14" style="341" customWidth="1"/>
    <col min="10" max="10" width="15.7109375" style="341" customWidth="1"/>
    <col min="11" max="1027" width="10.5703125" style="338" customWidth="1"/>
    <col min="1028" max="16384" width="9.140625" style="338"/>
  </cols>
  <sheetData>
    <row r="1" spans="1:10" ht="20.100000000000001" customHeight="1" x14ac:dyDescent="0.25">
      <c r="A1" s="385" t="s">
        <v>214</v>
      </c>
      <c r="B1" s="385" t="s">
        <v>441</v>
      </c>
      <c r="C1" s="385" t="s">
        <v>215</v>
      </c>
      <c r="D1" s="386" t="s">
        <v>422</v>
      </c>
      <c r="E1" s="386" t="s">
        <v>216</v>
      </c>
      <c r="F1" s="386" t="s">
        <v>217</v>
      </c>
      <c r="G1" s="386" t="s">
        <v>218</v>
      </c>
      <c r="H1" s="386" t="s">
        <v>219</v>
      </c>
      <c r="I1" s="386" t="s">
        <v>220</v>
      </c>
      <c r="J1" s="386" t="s">
        <v>221</v>
      </c>
    </row>
    <row r="2" spans="1:10" x14ac:dyDescent="0.25">
      <c r="A2" s="345" t="s">
        <v>461</v>
      </c>
      <c r="B2" s="345" t="s">
        <v>555</v>
      </c>
      <c r="C2" s="344" t="s">
        <v>556</v>
      </c>
      <c r="D2" s="339"/>
      <c r="E2" s="340" t="s">
        <v>557</v>
      </c>
      <c r="F2" s="337">
        <v>2696</v>
      </c>
      <c r="G2" s="404">
        <v>592.95000000000005</v>
      </c>
      <c r="H2" s="337" t="s">
        <v>638</v>
      </c>
      <c r="I2" s="342">
        <f>F2/G2</f>
        <v>4.5467577367400285</v>
      </c>
      <c r="J2" s="342">
        <f t="shared" ref="J2" si="0">H2/F2</f>
        <v>1.8141691394658754</v>
      </c>
    </row>
    <row r="3" spans="1:10" x14ac:dyDescent="0.25">
      <c r="A3" s="345" t="s">
        <v>513</v>
      </c>
      <c r="B3" s="345" t="s">
        <v>558</v>
      </c>
      <c r="C3" s="344" t="s">
        <v>559</v>
      </c>
      <c r="D3" s="339"/>
      <c r="E3" s="340" t="s">
        <v>560</v>
      </c>
      <c r="F3" s="337">
        <v>10354</v>
      </c>
      <c r="G3" s="404">
        <v>6640.666666666667</v>
      </c>
      <c r="H3" s="337" t="s">
        <v>639</v>
      </c>
      <c r="I3" s="342">
        <f t="shared" ref="I3:I17" si="1">F3/G3</f>
        <v>1.5591808051400462</v>
      </c>
      <c r="J3" s="342">
        <f t="shared" ref="J3:J17" si="2">H3/F3</f>
        <v>2.6724937222329532</v>
      </c>
    </row>
    <row r="4" spans="1:10" x14ac:dyDescent="0.25">
      <c r="A4" s="345" t="s">
        <v>392</v>
      </c>
      <c r="B4" s="345" t="s">
        <v>561</v>
      </c>
      <c r="C4" s="344" t="s">
        <v>562</v>
      </c>
      <c r="D4" s="339"/>
      <c r="E4" s="340" t="s">
        <v>560</v>
      </c>
      <c r="F4" s="405">
        <v>6542</v>
      </c>
      <c r="G4" s="404">
        <v>2469.166666666667</v>
      </c>
      <c r="H4" s="337" t="s">
        <v>640</v>
      </c>
      <c r="I4" s="342">
        <f t="shared" si="1"/>
        <v>2.6494768815389804</v>
      </c>
      <c r="J4" s="342">
        <f t="shared" si="2"/>
        <v>2.1456741057780495</v>
      </c>
    </row>
    <row r="5" spans="1:10" x14ac:dyDescent="0.25">
      <c r="A5" s="345" t="s">
        <v>513</v>
      </c>
      <c r="B5" s="345" t="s">
        <v>563</v>
      </c>
      <c r="C5" s="344" t="s">
        <v>564</v>
      </c>
      <c r="D5" s="339"/>
      <c r="E5" s="340" t="s">
        <v>565</v>
      </c>
      <c r="F5" s="337">
        <v>9334</v>
      </c>
      <c r="G5" s="404">
        <v>6446.2166666666662</v>
      </c>
      <c r="H5" s="337" t="s">
        <v>641</v>
      </c>
      <c r="I5" s="342">
        <f t="shared" si="1"/>
        <v>1.4479811155380546</v>
      </c>
      <c r="J5" s="342">
        <f t="shared" si="2"/>
        <v>2.5695307478037281</v>
      </c>
    </row>
    <row r="6" spans="1:10" x14ac:dyDescent="0.25">
      <c r="A6" s="345" t="s">
        <v>513</v>
      </c>
      <c r="B6" s="345" t="s">
        <v>566</v>
      </c>
      <c r="C6" s="344" t="s">
        <v>567</v>
      </c>
      <c r="D6" s="339"/>
      <c r="E6" s="340" t="s">
        <v>568</v>
      </c>
      <c r="F6" s="337">
        <v>7468</v>
      </c>
      <c r="G6" s="404">
        <v>5652.7166666666662</v>
      </c>
      <c r="H6" s="337" t="s">
        <v>642</v>
      </c>
      <c r="I6" s="342">
        <f t="shared" si="1"/>
        <v>1.3211346756574274</v>
      </c>
      <c r="J6" s="342">
        <f t="shared" si="2"/>
        <v>2.272094268880557</v>
      </c>
    </row>
    <row r="7" spans="1:10" x14ac:dyDescent="0.25">
      <c r="A7" s="345" t="s">
        <v>513</v>
      </c>
      <c r="B7" s="345" t="s">
        <v>569</v>
      </c>
      <c r="C7" s="344" t="s">
        <v>570</v>
      </c>
      <c r="D7" s="339"/>
      <c r="E7" s="340" t="s">
        <v>571</v>
      </c>
      <c r="F7" s="405">
        <v>8949</v>
      </c>
      <c r="G7" s="404">
        <v>5580.0333333333338</v>
      </c>
      <c r="H7" s="337" t="s">
        <v>643</v>
      </c>
      <c r="I7" s="342">
        <f t="shared" si="1"/>
        <v>1.603753860490678</v>
      </c>
      <c r="J7" s="342">
        <f t="shared" si="2"/>
        <v>2.1916415241926472</v>
      </c>
    </row>
    <row r="8" spans="1:10" x14ac:dyDescent="0.25">
      <c r="A8" s="345" t="s">
        <v>573</v>
      </c>
      <c r="B8" s="345" t="s">
        <v>572</v>
      </c>
      <c r="C8" s="344" t="s">
        <v>574</v>
      </c>
      <c r="D8" s="339"/>
      <c r="E8" s="340" t="s">
        <v>575</v>
      </c>
      <c r="F8" s="337">
        <v>58</v>
      </c>
      <c r="G8" s="404">
        <v>61.916666666666657</v>
      </c>
      <c r="H8" s="337" t="s">
        <v>644</v>
      </c>
      <c r="I8" s="342">
        <f t="shared" si="1"/>
        <v>0.93674293405114417</v>
      </c>
      <c r="J8" s="342">
        <f t="shared" si="2"/>
        <v>6.1551724137931032</v>
      </c>
    </row>
    <row r="9" spans="1:10" x14ac:dyDescent="0.25">
      <c r="A9" s="345" t="s">
        <v>513</v>
      </c>
      <c r="B9" s="345" t="s">
        <v>576</v>
      </c>
      <c r="C9" s="344" t="s">
        <v>577</v>
      </c>
      <c r="D9" s="339"/>
      <c r="E9" s="340" t="s">
        <v>578</v>
      </c>
      <c r="F9" s="337">
        <v>6398</v>
      </c>
      <c r="G9" s="404">
        <v>2284.15</v>
      </c>
      <c r="H9" s="337" t="s">
        <v>645</v>
      </c>
      <c r="I9" s="342">
        <f t="shared" si="1"/>
        <v>2.8010419630934922</v>
      </c>
      <c r="J9" s="342">
        <f t="shared" si="2"/>
        <v>1.7952485151609878</v>
      </c>
    </row>
    <row r="10" spans="1:10" x14ac:dyDescent="0.25">
      <c r="A10" s="345" t="s">
        <v>513</v>
      </c>
      <c r="B10" s="345" t="s">
        <v>579</v>
      </c>
      <c r="C10" s="344" t="s">
        <v>580</v>
      </c>
      <c r="D10" s="339"/>
      <c r="E10" s="340" t="s">
        <v>581</v>
      </c>
      <c r="F10" s="405">
        <v>4720</v>
      </c>
      <c r="G10" s="450">
        <v>2331.4</v>
      </c>
      <c r="H10" s="337" t="s">
        <v>646</v>
      </c>
      <c r="I10" s="342">
        <f t="shared" si="1"/>
        <v>2.024534614394784</v>
      </c>
      <c r="J10" s="342">
        <f t="shared" si="2"/>
        <v>1.8396186440677966</v>
      </c>
    </row>
    <row r="11" spans="1:10" ht="19.5" customHeight="1" x14ac:dyDescent="0.25">
      <c r="A11" s="345" t="s">
        <v>513</v>
      </c>
      <c r="B11" s="345" t="s">
        <v>582</v>
      </c>
      <c r="C11" s="344" t="s">
        <v>583</v>
      </c>
      <c r="D11" s="339"/>
      <c r="E11" s="340" t="s">
        <v>584</v>
      </c>
      <c r="F11" s="337">
        <v>6710</v>
      </c>
      <c r="G11" s="404">
        <v>3999.6833333333329</v>
      </c>
      <c r="H11" s="337" t="s">
        <v>647</v>
      </c>
      <c r="I11" s="342">
        <f t="shared" si="1"/>
        <v>1.6776328125976641</v>
      </c>
      <c r="J11" s="342">
        <f t="shared" si="2"/>
        <v>1.8687034277198211</v>
      </c>
    </row>
    <row r="12" spans="1:10" x14ac:dyDescent="0.25">
      <c r="A12" s="345" t="s">
        <v>513</v>
      </c>
      <c r="B12" s="345" t="s">
        <v>585</v>
      </c>
      <c r="C12" s="344" t="s">
        <v>586</v>
      </c>
      <c r="D12" s="339"/>
      <c r="E12" s="340" t="s">
        <v>587</v>
      </c>
      <c r="F12" s="337">
        <v>12816</v>
      </c>
      <c r="G12" s="404">
        <v>11115.16666666667</v>
      </c>
      <c r="H12" s="337" t="s">
        <v>648</v>
      </c>
      <c r="I12" s="342">
        <f t="shared" si="1"/>
        <v>1.1530191480109757</v>
      </c>
      <c r="J12" s="342">
        <f t="shared" si="2"/>
        <v>2.3039169787765292</v>
      </c>
    </row>
    <row r="13" spans="1:10" x14ac:dyDescent="0.25">
      <c r="A13" s="345" t="s">
        <v>513</v>
      </c>
      <c r="B13" s="345" t="s">
        <v>588</v>
      </c>
      <c r="C13" s="344" t="s">
        <v>589</v>
      </c>
      <c r="D13" s="339"/>
      <c r="E13" s="340" t="s">
        <v>590</v>
      </c>
      <c r="F13" s="337">
        <v>9402</v>
      </c>
      <c r="G13" s="404">
        <v>3844.1166666666668</v>
      </c>
      <c r="H13" s="337" t="s">
        <v>649</v>
      </c>
      <c r="I13" s="342">
        <f t="shared" si="1"/>
        <v>2.445815466925648</v>
      </c>
      <c r="J13" s="342">
        <f t="shared" si="2"/>
        <v>2.0828547117634546</v>
      </c>
    </row>
    <row r="14" spans="1:10" x14ac:dyDescent="0.25">
      <c r="A14" s="345" t="s">
        <v>513</v>
      </c>
      <c r="B14" s="345" t="s">
        <v>591</v>
      </c>
      <c r="C14" s="344" t="s">
        <v>592</v>
      </c>
      <c r="D14" s="339"/>
      <c r="E14" s="340" t="s">
        <v>593</v>
      </c>
      <c r="F14" s="405">
        <v>6185</v>
      </c>
      <c r="G14" s="404">
        <v>3634.45</v>
      </c>
      <c r="H14" s="337" t="s">
        <v>650</v>
      </c>
      <c r="I14" s="342">
        <f t="shared" si="1"/>
        <v>1.7017705567554926</v>
      </c>
      <c r="J14" s="342">
        <f t="shared" si="2"/>
        <v>1.852869846402587</v>
      </c>
    </row>
    <row r="15" spans="1:10" x14ac:dyDescent="0.25">
      <c r="A15" s="345" t="s">
        <v>392</v>
      </c>
      <c r="B15" s="345" t="s">
        <v>594</v>
      </c>
      <c r="C15" s="344" t="s">
        <v>595</v>
      </c>
      <c r="D15" s="339"/>
      <c r="E15" s="340" t="s">
        <v>596</v>
      </c>
      <c r="F15" s="337">
        <v>10233</v>
      </c>
      <c r="G15" s="404">
        <v>7477.1833333333334</v>
      </c>
      <c r="H15" s="337" t="s">
        <v>651</v>
      </c>
      <c r="I15" s="342">
        <f t="shared" si="1"/>
        <v>1.3685634742137749</v>
      </c>
      <c r="J15" s="342">
        <f t="shared" si="2"/>
        <v>2.2618977816867001</v>
      </c>
    </row>
    <row r="16" spans="1:10" x14ac:dyDescent="0.25">
      <c r="A16" s="345" t="s">
        <v>394</v>
      </c>
      <c r="B16" s="345" t="s">
        <v>597</v>
      </c>
      <c r="C16" s="344" t="s">
        <v>598</v>
      </c>
      <c r="D16" s="339"/>
      <c r="E16" s="340" t="s">
        <v>587</v>
      </c>
      <c r="F16" s="337">
        <v>2164</v>
      </c>
      <c r="G16" s="404">
        <v>445.03333333333342</v>
      </c>
      <c r="H16" s="337" t="s">
        <v>652</v>
      </c>
      <c r="I16" s="342">
        <f t="shared" si="1"/>
        <v>4.8625571118268285</v>
      </c>
      <c r="J16" s="342">
        <f t="shared" si="2"/>
        <v>1.5864140480591498</v>
      </c>
    </row>
    <row r="17" spans="1:10" x14ac:dyDescent="0.25">
      <c r="A17" s="345" t="s">
        <v>600</v>
      </c>
      <c r="B17" s="345" t="s">
        <v>599</v>
      </c>
      <c r="C17" s="344" t="s">
        <v>601</v>
      </c>
      <c r="D17" s="339"/>
      <c r="E17" s="340" t="s">
        <v>602</v>
      </c>
      <c r="F17" s="337">
        <v>970</v>
      </c>
      <c r="G17" s="404">
        <v>82.8</v>
      </c>
      <c r="H17" s="337" t="s">
        <v>653</v>
      </c>
      <c r="I17" s="342">
        <f t="shared" si="1"/>
        <v>11.714975845410628</v>
      </c>
      <c r="J17" s="342">
        <f t="shared" si="2"/>
        <v>0.15463917525773196</v>
      </c>
    </row>
  </sheetData>
  <autoFilter ref="A1:J1" xr:uid="{00000000-0001-0000-0300-000000000000}"/>
  <phoneticPr fontId="49" type="noConversion"/>
  <conditionalFormatting sqref="G4">
    <cfRule type="colorScale" priority="21">
      <colorScale>
        <cfvo type="min"/>
        <cfvo type="max"/>
        <color rgb="FFFCFCFF"/>
        <color rgb="FFF8696B"/>
      </colorScale>
    </cfRule>
  </conditionalFormatting>
  <conditionalFormatting sqref="G3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20">
      <colorScale>
        <cfvo type="min"/>
        <cfvo type="max"/>
        <color rgb="FFFCFCFF"/>
        <color rgb="FFF8696B"/>
      </colorScale>
    </cfRule>
  </conditionalFormatting>
  <conditionalFormatting sqref="G7">
    <cfRule type="colorScale" priority="18">
      <colorScale>
        <cfvo type="min"/>
        <cfvo type="max"/>
        <color rgb="FFFCFCFF"/>
        <color rgb="FFF8696B"/>
      </colorScale>
    </cfRule>
  </conditionalFormatting>
  <conditionalFormatting sqref="G6">
    <cfRule type="colorScale" priority="16">
      <colorScale>
        <cfvo type="min"/>
        <cfvo type="max"/>
        <color rgb="FFFCFCFF"/>
        <color rgb="FFF8696B"/>
      </colorScale>
    </cfRule>
  </conditionalFormatting>
  <conditionalFormatting sqref="G5">
    <cfRule type="colorScale" priority="17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5">
      <colorScale>
        <cfvo type="min"/>
        <cfvo type="max"/>
        <color rgb="FFFCFCFF"/>
        <color rgb="FFF8696B"/>
      </colorScale>
    </cfRule>
  </conditionalFormatting>
  <conditionalFormatting sqref="G9">
    <cfRule type="colorScale" priority="13">
      <colorScale>
        <cfvo type="min"/>
        <cfvo type="max"/>
        <color rgb="FFFCFCFF"/>
        <color rgb="FFF8696B"/>
      </colorScale>
    </cfRule>
  </conditionalFormatting>
  <conditionalFormatting sqref="G8">
    <cfRule type="colorScale" priority="14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G14">
    <cfRule type="colorScale" priority="5">
      <colorScale>
        <cfvo type="min"/>
        <cfvo type="max"/>
        <color rgb="FFFCFCFF"/>
        <color rgb="FFF8696B"/>
      </colorScale>
    </cfRule>
  </conditionalFormatting>
  <conditionalFormatting sqref="G13">
    <cfRule type="colorScale" priority="4">
      <colorScale>
        <cfvo type="min"/>
        <cfvo type="max"/>
        <color rgb="FFFCFCFF"/>
        <color rgb="FFF8696B"/>
      </colorScale>
    </cfRule>
  </conditionalFormatting>
  <conditionalFormatting sqref="G16">
    <cfRule type="colorScale" priority="2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18" sqref="G18"/>
    </sheetView>
  </sheetViews>
  <sheetFormatPr baseColWidth="10" defaultRowHeight="15" x14ac:dyDescent="0.25"/>
  <cols>
    <col min="1" max="1" width="1" customWidth="1"/>
    <col min="2" max="2" width="19.7109375" style="353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8" t="s">
        <v>432</v>
      </c>
      <c r="C2" s="349" t="s">
        <v>433</v>
      </c>
      <c r="D2" s="349" t="s">
        <v>434</v>
      </c>
      <c r="E2" s="349" t="s">
        <v>435</v>
      </c>
      <c r="F2" s="349" t="s">
        <v>436</v>
      </c>
      <c r="G2" s="349" t="s">
        <v>437</v>
      </c>
      <c r="H2" s="349" t="s">
        <v>438</v>
      </c>
      <c r="I2" s="349" t="s">
        <v>439</v>
      </c>
      <c r="J2" s="349" t="s">
        <v>16</v>
      </c>
      <c r="M2" s="360" t="s">
        <v>405</v>
      </c>
    </row>
    <row r="3" spans="2:13" ht="15.75" x14ac:dyDescent="0.25">
      <c r="B3" s="354" t="s">
        <v>398</v>
      </c>
      <c r="C3" s="377">
        <v>3463.3833333333332</v>
      </c>
      <c r="D3" s="377">
        <v>8884.3166666666675</v>
      </c>
      <c r="E3" s="377">
        <v>3691.8166666666671</v>
      </c>
      <c r="F3" s="377">
        <v>6605.083333333333</v>
      </c>
      <c r="G3" s="377">
        <v>4112.8666666666668</v>
      </c>
      <c r="H3" s="377">
        <v>13623.9</v>
      </c>
      <c r="I3" s="355">
        <v>7943.7333333333336</v>
      </c>
      <c r="J3" s="300">
        <f>SUM(C3:I3)</f>
        <v>48325.100000000006</v>
      </c>
      <c r="K3" s="359">
        <f>J3/$M$3</f>
        <v>1.3064851218890648E-2</v>
      </c>
      <c r="M3" s="361">
        <f>Resumen!C6</f>
        <v>3698863.4</v>
      </c>
    </row>
    <row r="4" spans="2:13" x14ac:dyDescent="0.25">
      <c r="B4" s="354" t="s">
        <v>342</v>
      </c>
      <c r="C4" s="377">
        <v>3370.15</v>
      </c>
      <c r="D4" s="377">
        <v>3007.9333333333329</v>
      </c>
      <c r="E4" s="377">
        <v>3211.2833333333328</v>
      </c>
      <c r="F4" s="377">
        <v>3788.8166666666671</v>
      </c>
      <c r="G4" s="377">
        <v>6202.7333333333336</v>
      </c>
      <c r="H4" s="377">
        <v>5768.2666666666664</v>
      </c>
      <c r="I4" s="355">
        <v>6040.8666666666668</v>
      </c>
      <c r="J4" s="300">
        <f t="shared" ref="J4:J12" si="0">SUM(C4:I4)</f>
        <v>31390.049999999996</v>
      </c>
      <c r="K4" s="359">
        <f t="shared" ref="K4:K13" si="1">J4/$M$3</f>
        <v>8.4864042289315138E-3</v>
      </c>
    </row>
    <row r="5" spans="2:13" x14ac:dyDescent="0.25">
      <c r="B5" s="354" t="s">
        <v>387</v>
      </c>
      <c r="C5" s="377">
        <v>1604.9333333333329</v>
      </c>
      <c r="D5" s="377">
        <v>3781.2333333333331</v>
      </c>
      <c r="E5" s="377">
        <v>10020.566666666669</v>
      </c>
      <c r="F5" s="377">
        <v>2089.3833333333332</v>
      </c>
      <c r="G5" s="377">
        <v>10039.4</v>
      </c>
      <c r="H5" s="377">
        <v>21487.516666666659</v>
      </c>
      <c r="I5" s="355">
        <v>31005.35</v>
      </c>
      <c r="J5" s="300">
        <f t="shared" si="0"/>
        <v>80028.383333333331</v>
      </c>
      <c r="K5" s="359">
        <f t="shared" si="1"/>
        <v>2.1635939119388225E-2</v>
      </c>
    </row>
    <row r="6" spans="2:13" x14ac:dyDescent="0.25">
      <c r="B6" s="354" t="s">
        <v>392</v>
      </c>
      <c r="C6" s="377">
        <v>945.96666666666681</v>
      </c>
      <c r="D6" s="377">
        <v>722.8</v>
      </c>
      <c r="E6" s="377">
        <v>4649.166666666667</v>
      </c>
      <c r="F6" s="377">
        <v>1287.633333333333</v>
      </c>
      <c r="G6" s="377">
        <v>1615.883333333333</v>
      </c>
      <c r="H6" s="377">
        <v>5673.75</v>
      </c>
      <c r="I6" s="355">
        <v>12917.98333333333</v>
      </c>
      <c r="J6" s="300">
        <f t="shared" si="0"/>
        <v>27813.183333333331</v>
      </c>
      <c r="K6" s="359">
        <f t="shared" si="1"/>
        <v>7.5193864508035987E-3</v>
      </c>
    </row>
    <row r="7" spans="2:13" x14ac:dyDescent="0.25">
      <c r="B7" s="354" t="s">
        <v>393</v>
      </c>
      <c r="C7" s="377">
        <v>692.1</v>
      </c>
      <c r="D7" s="377">
        <v>419.73333333333329</v>
      </c>
      <c r="E7" s="377">
        <v>588.86666666666667</v>
      </c>
      <c r="F7" s="377">
        <v>349.59</v>
      </c>
      <c r="G7" s="377">
        <v>760.85</v>
      </c>
      <c r="H7" s="377">
        <v>2323.583333333333</v>
      </c>
      <c r="I7" s="355">
        <v>632.5333333333333</v>
      </c>
      <c r="J7" s="300">
        <f t="shared" si="0"/>
        <v>5767.2566666666662</v>
      </c>
      <c r="K7" s="359">
        <f t="shared" si="1"/>
        <v>1.5591969864760797E-3</v>
      </c>
    </row>
    <row r="8" spans="2:13" x14ac:dyDescent="0.25">
      <c r="B8" s="354" t="s">
        <v>394</v>
      </c>
      <c r="C8" s="377">
        <v>496.36</v>
      </c>
      <c r="D8" s="377">
        <v>596.51666666666665</v>
      </c>
      <c r="E8" s="377">
        <v>886.43333333333328</v>
      </c>
      <c r="F8" s="377">
        <v>1110.55</v>
      </c>
      <c r="G8" s="377">
        <v>686.68333333333328</v>
      </c>
      <c r="H8" s="377">
        <v>1766.916666666667</v>
      </c>
      <c r="I8" s="355">
        <v>2764.3</v>
      </c>
      <c r="J8" s="300">
        <f t="shared" si="0"/>
        <v>8307.76</v>
      </c>
      <c r="K8" s="359">
        <f t="shared" si="1"/>
        <v>2.2460304968277556E-3</v>
      </c>
    </row>
    <row r="9" spans="2:13" x14ac:dyDescent="0.25">
      <c r="B9" s="354" t="s">
        <v>397</v>
      </c>
      <c r="C9" s="377">
        <v>204.23333333333329</v>
      </c>
      <c r="D9" s="377">
        <v>420.2</v>
      </c>
      <c r="E9" s="377">
        <v>660.63333333333333</v>
      </c>
      <c r="F9" s="377">
        <v>187.4</v>
      </c>
      <c r="G9" s="377">
        <v>313.2</v>
      </c>
      <c r="H9" s="377">
        <v>558.33333333333337</v>
      </c>
      <c r="I9" s="355">
        <v>828.11666666666667</v>
      </c>
      <c r="J9" s="300">
        <f t="shared" si="0"/>
        <v>3172.1166666666668</v>
      </c>
      <c r="K9" s="359">
        <f t="shared" si="1"/>
        <v>8.5759227190348986E-4</v>
      </c>
    </row>
    <row r="10" spans="2:13" x14ac:dyDescent="0.25">
      <c r="B10" s="354" t="s">
        <v>395</v>
      </c>
      <c r="C10" s="377">
        <v>2660.583333333333</v>
      </c>
      <c r="D10" s="377">
        <v>428.63333333333333</v>
      </c>
      <c r="E10" s="377">
        <v>411.36666666666667</v>
      </c>
      <c r="F10" s="377">
        <v>554.11666666666667</v>
      </c>
      <c r="G10" s="377">
        <v>1585.3</v>
      </c>
      <c r="H10" s="377">
        <v>778784.91666666663</v>
      </c>
      <c r="I10" s="355">
        <v>574.91666666666663</v>
      </c>
      <c r="J10" s="300">
        <f t="shared" si="0"/>
        <v>784999.83333333326</v>
      </c>
      <c r="K10" s="359">
        <f t="shared" si="1"/>
        <v>0.21222731105272319</v>
      </c>
    </row>
    <row r="11" spans="2:13" x14ac:dyDescent="0.25">
      <c r="B11" s="354" t="s">
        <v>396</v>
      </c>
      <c r="C11" s="377">
        <v>211.2166666666667</v>
      </c>
      <c r="D11" s="377">
        <v>386.15</v>
      </c>
      <c r="E11" s="377">
        <v>215.3666666666667</v>
      </c>
      <c r="F11" s="377">
        <v>316.48</v>
      </c>
      <c r="G11" s="377">
        <v>279.93333333333328</v>
      </c>
      <c r="H11" s="377">
        <v>354.03333333333342</v>
      </c>
      <c r="I11" s="355">
        <v>258.01666666666671</v>
      </c>
      <c r="J11" s="300">
        <f t="shared" si="0"/>
        <v>2021.1966666666665</v>
      </c>
      <c r="K11" s="359">
        <f t="shared" si="1"/>
        <v>5.4643722897868203E-4</v>
      </c>
    </row>
    <row r="12" spans="2:13" x14ac:dyDescent="0.25">
      <c r="B12" s="354" t="s">
        <v>461</v>
      </c>
      <c r="C12" s="377">
        <v>601.18333333333328</v>
      </c>
      <c r="D12" s="377">
        <v>557.5333333333333</v>
      </c>
      <c r="E12" s="377">
        <v>1345.5</v>
      </c>
      <c r="F12" s="377">
        <v>350.9</v>
      </c>
      <c r="G12" s="377">
        <v>279.01666666666671</v>
      </c>
      <c r="H12" s="377">
        <v>546.68333333333328</v>
      </c>
      <c r="I12" s="355">
        <v>516.56666666666672</v>
      </c>
      <c r="J12" s="300">
        <f t="shared" si="0"/>
        <v>4197.3833333333341</v>
      </c>
      <c r="K12" s="359">
        <f t="shared" si="1"/>
        <v>1.1347765190067127E-3</v>
      </c>
    </row>
    <row r="13" spans="2:13" ht="20.25" customHeight="1" x14ac:dyDescent="0.25">
      <c r="B13" s="356" t="s">
        <v>16</v>
      </c>
      <c r="C13" s="357">
        <f t="shared" ref="C13:I13" si="2">SUM(C3:C11)</f>
        <v>13648.926666666666</v>
      </c>
      <c r="D13" s="357">
        <f t="shared" si="2"/>
        <v>18647.51666666667</v>
      </c>
      <c r="E13" s="357">
        <f t="shared" si="2"/>
        <v>24335.500000000004</v>
      </c>
      <c r="F13" s="357">
        <f t="shared" si="2"/>
        <v>16289.053333333331</v>
      </c>
      <c r="G13" s="357">
        <f t="shared" si="2"/>
        <v>25596.85</v>
      </c>
      <c r="H13" s="357">
        <f t="shared" si="2"/>
        <v>830341.21666666656</v>
      </c>
      <c r="I13" s="357">
        <f t="shared" si="2"/>
        <v>62965.816666666666</v>
      </c>
      <c r="J13" s="358">
        <f>SUM(J3:J12)</f>
        <v>996022.26333333319</v>
      </c>
      <c r="K13" s="359">
        <f t="shared" si="1"/>
        <v>0.26927792557392988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J3" sqref="J3:P3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1"/>
      <c r="B1" s="471"/>
    </row>
    <row r="2" spans="1:16" ht="15.75" thickBot="1" x14ac:dyDescent="0.3">
      <c r="A2" s="471"/>
      <c r="B2" s="471"/>
      <c r="C2" s="472" t="s">
        <v>543</v>
      </c>
      <c r="D2" s="473"/>
      <c r="E2" s="473"/>
      <c r="F2" s="473"/>
      <c r="G2" s="473"/>
      <c r="H2" s="473"/>
      <c r="I2" s="474"/>
      <c r="J2" s="472" t="s">
        <v>637</v>
      </c>
      <c r="K2" s="473"/>
      <c r="L2" s="473"/>
      <c r="M2" s="473"/>
      <c r="N2" s="473"/>
      <c r="O2" s="473"/>
      <c r="P2" s="474"/>
    </row>
    <row r="3" spans="1:16" ht="15.75" thickBot="1" x14ac:dyDescent="0.3">
      <c r="A3" s="471"/>
      <c r="B3" s="471"/>
      <c r="C3" s="475" t="s">
        <v>2</v>
      </c>
      <c r="D3" s="476"/>
      <c r="E3" s="476"/>
      <c r="F3" s="476"/>
      <c r="G3" s="476"/>
      <c r="H3" s="476"/>
      <c r="I3" s="477"/>
      <c r="J3" s="475" t="s">
        <v>2</v>
      </c>
      <c r="K3" s="476"/>
      <c r="L3" s="476"/>
      <c r="M3" s="476"/>
      <c r="N3" s="476"/>
      <c r="O3" s="476"/>
      <c r="P3" s="477"/>
    </row>
    <row r="4" spans="1:16" ht="15.75" thickBot="1" x14ac:dyDescent="0.3">
      <c r="A4" s="471"/>
      <c r="B4" s="471"/>
      <c r="C4" s="128">
        <v>44949</v>
      </c>
      <c r="D4" s="128">
        <v>44950</v>
      </c>
      <c r="E4" s="128">
        <v>44951</v>
      </c>
      <c r="F4" s="128">
        <v>44952</v>
      </c>
      <c r="G4" s="128">
        <v>44953</v>
      </c>
      <c r="H4" s="128">
        <v>44954</v>
      </c>
      <c r="I4" s="128">
        <v>44955</v>
      </c>
      <c r="J4" s="128">
        <v>44956</v>
      </c>
      <c r="K4" s="128">
        <v>44957</v>
      </c>
      <c r="L4" s="128">
        <v>44958</v>
      </c>
      <c r="M4" s="128">
        <v>44959</v>
      </c>
      <c r="N4" s="128">
        <v>44960</v>
      </c>
      <c r="O4" s="128">
        <v>44961</v>
      </c>
      <c r="P4" s="128">
        <v>44962</v>
      </c>
    </row>
    <row r="5" spans="1:16" ht="15.75" thickBot="1" x14ac:dyDescent="0.3">
      <c r="B5" s="15" t="s">
        <v>412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35091</v>
      </c>
      <c r="D6" s="190">
        <v>114328</v>
      </c>
      <c r="E6" s="190">
        <v>29810</v>
      </c>
      <c r="F6" s="190">
        <v>28568</v>
      </c>
      <c r="G6" s="190">
        <v>30127</v>
      </c>
      <c r="H6" s="190"/>
      <c r="I6" s="190"/>
      <c r="J6" s="193">
        <v>33135</v>
      </c>
      <c r="K6" s="193">
        <v>28150</v>
      </c>
      <c r="L6" s="193">
        <v>27502</v>
      </c>
      <c r="M6" s="193">
        <v>27203</v>
      </c>
      <c r="N6" s="193">
        <v>25710</v>
      </c>
      <c r="O6" s="193"/>
      <c r="P6" s="194"/>
    </row>
    <row r="7" spans="1:16" x14ac:dyDescent="0.25">
      <c r="B7" s="188" t="s">
        <v>347</v>
      </c>
      <c r="C7" s="189">
        <v>49744</v>
      </c>
      <c r="D7" s="190">
        <v>46923</v>
      </c>
      <c r="E7" s="190">
        <v>47910</v>
      </c>
      <c r="F7" s="190">
        <v>46129</v>
      </c>
      <c r="G7" s="190">
        <v>48046</v>
      </c>
      <c r="H7" s="190"/>
      <c r="I7" s="190"/>
      <c r="J7" s="193">
        <v>48678</v>
      </c>
      <c r="K7" s="193">
        <v>46261</v>
      </c>
      <c r="L7" s="193">
        <v>45295</v>
      </c>
      <c r="M7" s="193">
        <v>43879</v>
      </c>
      <c r="N7" s="193">
        <v>42956</v>
      </c>
      <c r="O7" s="193"/>
      <c r="P7" s="194"/>
    </row>
    <row r="8" spans="1:16" ht="18" customHeight="1" x14ac:dyDescent="0.25">
      <c r="B8" s="188" t="s">
        <v>348</v>
      </c>
      <c r="C8" s="189">
        <v>17708</v>
      </c>
      <c r="D8" s="190">
        <v>18646</v>
      </c>
      <c r="E8" s="190">
        <v>17880</v>
      </c>
      <c r="F8" s="190">
        <v>18773</v>
      </c>
      <c r="G8" s="190">
        <v>16741</v>
      </c>
      <c r="H8" s="190"/>
      <c r="I8" s="190"/>
      <c r="J8" s="193">
        <v>17303</v>
      </c>
      <c r="K8" s="193">
        <v>16801</v>
      </c>
      <c r="L8" s="193">
        <v>16620</v>
      </c>
      <c r="M8" s="193">
        <v>16011</v>
      </c>
      <c r="N8" s="193">
        <v>15654</v>
      </c>
      <c r="O8" s="193"/>
      <c r="P8" s="194"/>
    </row>
    <row r="9" spans="1:16" x14ac:dyDescent="0.25">
      <c r="B9" s="188" t="s">
        <v>349</v>
      </c>
      <c r="C9" s="189">
        <v>47826</v>
      </c>
      <c r="D9" s="190">
        <v>49148</v>
      </c>
      <c r="E9" s="190">
        <v>47617</v>
      </c>
      <c r="F9" s="190">
        <v>48147</v>
      </c>
      <c r="G9" s="190">
        <v>43715</v>
      </c>
      <c r="H9" s="190"/>
      <c r="I9" s="190"/>
      <c r="J9" s="192">
        <v>46667</v>
      </c>
      <c r="K9" s="193">
        <v>46869</v>
      </c>
      <c r="L9" s="193">
        <v>45170</v>
      </c>
      <c r="M9" s="193">
        <v>45035</v>
      </c>
      <c r="N9" s="193">
        <v>42361</v>
      </c>
      <c r="O9" s="193"/>
      <c r="P9" s="194"/>
    </row>
    <row r="10" spans="1:16" x14ac:dyDescent="0.25">
      <c r="B10" s="188" t="s">
        <v>350</v>
      </c>
      <c r="C10" s="189">
        <v>32113</v>
      </c>
      <c r="D10" s="190">
        <v>28109</v>
      </c>
      <c r="E10" s="190">
        <v>28888</v>
      </c>
      <c r="F10" s="190">
        <v>26693</v>
      </c>
      <c r="G10" s="190">
        <v>23912</v>
      </c>
      <c r="H10" s="190"/>
      <c r="I10" s="190"/>
      <c r="J10" s="192">
        <v>25921</v>
      </c>
      <c r="K10" s="193">
        <v>24816</v>
      </c>
      <c r="L10" s="193">
        <v>24529</v>
      </c>
      <c r="M10" s="193">
        <v>24435</v>
      </c>
      <c r="N10" s="193">
        <v>22240</v>
      </c>
      <c r="O10" s="193"/>
      <c r="P10" s="194"/>
    </row>
    <row r="11" spans="1:16" x14ac:dyDescent="0.25">
      <c r="B11" s="188" t="s">
        <v>512</v>
      </c>
      <c r="C11" s="189">
        <v>33327</v>
      </c>
      <c r="D11" s="190">
        <v>28913</v>
      </c>
      <c r="E11" s="190">
        <v>31819</v>
      </c>
      <c r="F11" s="190">
        <v>28720</v>
      </c>
      <c r="G11" s="190">
        <v>27247</v>
      </c>
      <c r="H11" s="190"/>
      <c r="I11" s="190"/>
      <c r="J11" s="192">
        <v>28152</v>
      </c>
      <c r="K11" s="193">
        <v>27954</v>
      </c>
      <c r="L11" s="193">
        <v>27023</v>
      </c>
      <c r="M11" s="193">
        <v>26673</v>
      </c>
      <c r="N11" s="193">
        <v>25781</v>
      </c>
      <c r="O11" s="193"/>
      <c r="P11" s="194"/>
    </row>
    <row r="12" spans="1:16" x14ac:dyDescent="0.25">
      <c r="B12" s="188" t="s">
        <v>352</v>
      </c>
      <c r="C12" s="189">
        <v>43571</v>
      </c>
      <c r="D12" s="190">
        <v>32653</v>
      </c>
      <c r="E12" s="190">
        <v>47337</v>
      </c>
      <c r="F12" s="190">
        <v>32058</v>
      </c>
      <c r="G12" s="190">
        <v>28640</v>
      </c>
      <c r="H12" s="190"/>
      <c r="I12" s="190"/>
      <c r="J12" s="192">
        <v>29876</v>
      </c>
      <c r="K12" s="193">
        <v>28542</v>
      </c>
      <c r="L12" s="193">
        <v>27266</v>
      </c>
      <c r="M12" s="193">
        <v>26960</v>
      </c>
      <c r="N12" s="193">
        <v>24883</v>
      </c>
      <c r="O12" s="193"/>
      <c r="P12" s="194"/>
    </row>
    <row r="13" spans="1:16" x14ac:dyDescent="0.25">
      <c r="B13" s="188" t="s">
        <v>353</v>
      </c>
      <c r="C13" s="189">
        <v>5557</v>
      </c>
      <c r="D13" s="190">
        <v>5168</v>
      </c>
      <c r="E13" s="190">
        <v>5223</v>
      </c>
      <c r="F13" s="190">
        <v>4967</v>
      </c>
      <c r="G13" s="190">
        <v>4140</v>
      </c>
      <c r="H13" s="190"/>
      <c r="I13" s="190"/>
      <c r="J13" s="193">
        <v>4731</v>
      </c>
      <c r="K13" s="193">
        <v>4509</v>
      </c>
      <c r="L13" s="193">
        <v>4865</v>
      </c>
      <c r="M13" s="193">
        <v>4327</v>
      </c>
      <c r="N13" s="193">
        <v>4945</v>
      </c>
      <c r="O13" s="193"/>
      <c r="P13" s="194"/>
    </row>
    <row r="14" spans="1:16" ht="15.75" thickBot="1" x14ac:dyDescent="0.3">
      <c r="B14" s="188" t="s">
        <v>390</v>
      </c>
      <c r="C14" s="189">
        <v>55281</v>
      </c>
      <c r="D14" s="190">
        <v>53347</v>
      </c>
      <c r="E14" s="190">
        <v>54663</v>
      </c>
      <c r="F14" s="190">
        <v>53986</v>
      </c>
      <c r="G14" s="190">
        <v>49906</v>
      </c>
      <c r="H14" s="190"/>
      <c r="I14" s="190"/>
      <c r="J14" s="192">
        <v>51246</v>
      </c>
      <c r="K14" s="193">
        <v>51552</v>
      </c>
      <c r="L14" s="193">
        <v>49948</v>
      </c>
      <c r="M14" s="193">
        <v>50224</v>
      </c>
      <c r="N14" s="193">
        <v>47633</v>
      </c>
      <c r="O14" s="193"/>
      <c r="P14" s="194"/>
    </row>
    <row r="15" spans="1:16" ht="15.75" thickBot="1" x14ac:dyDescent="0.3">
      <c r="B15" s="196" t="s">
        <v>16</v>
      </c>
      <c r="C15" s="195">
        <v>320218</v>
      </c>
      <c r="D15" s="195">
        <v>377235</v>
      </c>
      <c r="E15" s="195">
        <v>311147</v>
      </c>
      <c r="F15" s="195">
        <v>288041</v>
      </c>
      <c r="G15" s="195">
        <v>272474</v>
      </c>
      <c r="H15" s="195"/>
      <c r="I15" s="195"/>
      <c r="J15" s="195">
        <f>SUM(J6:J14)</f>
        <v>285709</v>
      </c>
      <c r="K15" s="195">
        <f t="shared" ref="K15:P15" si="0">SUM(K6:K14)</f>
        <v>275454</v>
      </c>
      <c r="L15" s="195">
        <f t="shared" si="0"/>
        <v>268218</v>
      </c>
      <c r="M15" s="195">
        <f t="shared" si="0"/>
        <v>264747</v>
      </c>
      <c r="N15" s="195">
        <f t="shared" si="0"/>
        <v>252163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413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17766</v>
      </c>
      <c r="I17" s="185"/>
      <c r="J17" s="186"/>
      <c r="K17" s="187"/>
      <c r="L17" s="187"/>
      <c r="M17" s="187"/>
      <c r="N17" s="187"/>
      <c r="O17" s="187">
        <v>19530</v>
      </c>
      <c r="P17" s="379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7161</v>
      </c>
      <c r="I18" s="191"/>
      <c r="J18" s="192"/>
      <c r="K18" s="193"/>
      <c r="L18" s="193"/>
      <c r="M18" s="193"/>
      <c r="N18" s="193"/>
      <c r="O18" s="193">
        <v>7192</v>
      </c>
      <c r="P18" s="380"/>
    </row>
    <row r="19" spans="2:16" x14ac:dyDescent="0.25">
      <c r="B19" s="188" t="s">
        <v>416</v>
      </c>
      <c r="C19" s="189"/>
      <c r="D19" s="190"/>
      <c r="E19" s="190"/>
      <c r="F19" s="190"/>
      <c r="G19" s="190"/>
      <c r="H19" s="190">
        <v>75145</v>
      </c>
      <c r="I19" s="191"/>
      <c r="J19" s="192"/>
      <c r="K19" s="193"/>
      <c r="L19" s="193"/>
      <c r="M19" s="193"/>
      <c r="N19" s="193"/>
      <c r="O19" s="193">
        <v>31505</v>
      </c>
      <c r="P19" s="380"/>
    </row>
    <row r="20" spans="2:16" x14ac:dyDescent="0.25">
      <c r="B20" s="188" t="s">
        <v>457</v>
      </c>
      <c r="C20" s="189"/>
      <c r="D20" s="190"/>
      <c r="E20" s="190"/>
      <c r="F20" s="190"/>
      <c r="G20" s="190"/>
      <c r="H20" s="190">
        <v>38403</v>
      </c>
      <c r="I20" s="191"/>
      <c r="J20" s="192"/>
      <c r="K20" s="193"/>
      <c r="L20" s="193"/>
      <c r="M20" s="193"/>
      <c r="N20" s="193"/>
      <c r="O20" s="193">
        <v>35024</v>
      </c>
      <c r="P20" s="380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21727</v>
      </c>
      <c r="I21" s="191"/>
      <c r="J21" s="192"/>
      <c r="K21" s="193"/>
      <c r="L21" s="193"/>
      <c r="M21" s="193"/>
      <c r="N21" s="193"/>
      <c r="O21" s="193">
        <v>17535</v>
      </c>
      <c r="P21" s="380"/>
    </row>
    <row r="22" spans="2:16" x14ac:dyDescent="0.25">
      <c r="B22" s="188" t="s">
        <v>417</v>
      </c>
      <c r="C22" s="189"/>
      <c r="D22" s="190"/>
      <c r="E22" s="190"/>
      <c r="F22" s="190"/>
      <c r="G22" s="190"/>
      <c r="H22" s="190">
        <v>33619</v>
      </c>
      <c r="I22" s="191"/>
      <c r="J22" s="192"/>
      <c r="K22" s="193"/>
      <c r="L22" s="193"/>
      <c r="M22" s="193"/>
      <c r="N22" s="193"/>
      <c r="O22" s="193">
        <v>30289</v>
      </c>
      <c r="P22" s="380"/>
    </row>
    <row r="23" spans="2:16" x14ac:dyDescent="0.25">
      <c r="B23" s="257" t="s">
        <v>414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0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48488</v>
      </c>
      <c r="J24" s="192"/>
      <c r="K24" s="193"/>
      <c r="L24" s="193"/>
      <c r="M24" s="375"/>
      <c r="N24" s="193"/>
      <c r="O24" s="193"/>
      <c r="P24" s="403">
        <v>35594</v>
      </c>
    </row>
    <row r="25" spans="2:16" x14ac:dyDescent="0.25">
      <c r="B25" s="188" t="s">
        <v>356</v>
      </c>
      <c r="I25" s="190">
        <v>53789</v>
      </c>
      <c r="J25" s="192"/>
      <c r="K25" s="193"/>
      <c r="L25" s="193"/>
      <c r="M25" s="193"/>
      <c r="N25" s="193"/>
      <c r="O25" s="193"/>
      <c r="P25" s="380">
        <v>40308</v>
      </c>
    </row>
    <row r="26" spans="2:16" x14ac:dyDescent="0.25">
      <c r="B26" s="188" t="s">
        <v>415</v>
      </c>
      <c r="I26" s="190">
        <v>34972</v>
      </c>
      <c r="J26" s="192"/>
      <c r="K26" s="193"/>
      <c r="L26" s="193"/>
      <c r="M26" s="193"/>
      <c r="N26" s="193"/>
      <c r="O26" s="193"/>
      <c r="P26" s="380">
        <v>27474</v>
      </c>
    </row>
    <row r="27" spans="2:16" ht="15.75" thickBot="1" x14ac:dyDescent="0.3">
      <c r="B27" s="188" t="s">
        <v>357</v>
      </c>
      <c r="I27" s="190">
        <v>5866</v>
      </c>
      <c r="J27" s="192"/>
      <c r="K27" s="193"/>
      <c r="L27" s="193"/>
      <c r="M27" s="193"/>
      <c r="N27" s="193"/>
      <c r="O27" s="193"/>
      <c r="P27" s="380">
        <v>6142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193821</v>
      </c>
      <c r="I28" s="293">
        <v>143115</v>
      </c>
      <c r="J28" s="195"/>
      <c r="K28" s="195"/>
      <c r="L28" s="195"/>
      <c r="M28" s="195"/>
      <c r="N28" s="195"/>
      <c r="O28" s="195">
        <f>SUM(O17:O27)</f>
        <v>141075</v>
      </c>
      <c r="P28" s="195">
        <f>SUM(P17:P27)</f>
        <v>109518</v>
      </c>
    </row>
    <row r="29" spans="2:16" ht="15.75" thickBot="1" x14ac:dyDescent="0.3"/>
    <row r="30" spans="2:16" ht="15.75" thickBot="1" x14ac:dyDescent="0.3">
      <c r="B30" s="131" t="s">
        <v>412</v>
      </c>
      <c r="C30" s="201" t="s">
        <v>543</v>
      </c>
      <c r="D30" s="201" t="s">
        <v>554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237924</v>
      </c>
      <c r="D31" s="205">
        <f t="shared" ref="D31:D40" si="2">SUM(J6:P6)</f>
        <v>141700</v>
      </c>
      <c r="E31" s="206">
        <f t="shared" ref="E31:E40" si="3">+IFERROR((D31-C31)/C31,"-")</f>
        <v>-0.40443166725508989</v>
      </c>
    </row>
    <row r="32" spans="2:16" x14ac:dyDescent="0.25">
      <c r="B32" s="207" t="s">
        <v>347</v>
      </c>
      <c r="C32" s="208">
        <f t="shared" si="1"/>
        <v>238752</v>
      </c>
      <c r="D32" s="209">
        <f t="shared" si="2"/>
        <v>227069</v>
      </c>
      <c r="E32" s="210">
        <f t="shared" si="3"/>
        <v>-4.8933621498458653E-2</v>
      </c>
    </row>
    <row r="33" spans="2:5" x14ac:dyDescent="0.25">
      <c r="B33" s="207" t="s">
        <v>348</v>
      </c>
      <c r="C33" s="208">
        <f t="shared" si="1"/>
        <v>89748</v>
      </c>
      <c r="D33" s="209">
        <f t="shared" si="2"/>
        <v>82389</v>
      </c>
      <c r="E33" s="210">
        <f t="shared" si="3"/>
        <v>-8.1996256183981819E-2</v>
      </c>
    </row>
    <row r="34" spans="2:5" x14ac:dyDescent="0.25">
      <c r="B34" s="207" t="s">
        <v>349</v>
      </c>
      <c r="C34" s="208">
        <f t="shared" si="1"/>
        <v>236453</v>
      </c>
      <c r="D34" s="209">
        <f t="shared" si="2"/>
        <v>226102</v>
      </c>
      <c r="E34" s="210">
        <f t="shared" si="3"/>
        <v>-4.3776141558787583E-2</v>
      </c>
    </row>
    <row r="35" spans="2:5" x14ac:dyDescent="0.25">
      <c r="B35" s="207" t="s">
        <v>350</v>
      </c>
      <c r="C35" s="208">
        <f t="shared" si="1"/>
        <v>139715</v>
      </c>
      <c r="D35" s="209">
        <f t="shared" si="2"/>
        <v>121941</v>
      </c>
      <c r="E35" s="210">
        <f t="shared" si="3"/>
        <v>-0.1272161185270014</v>
      </c>
    </row>
    <row r="36" spans="2:5" x14ac:dyDescent="0.25">
      <c r="B36" s="207" t="s">
        <v>351</v>
      </c>
      <c r="C36" s="208">
        <f t="shared" si="1"/>
        <v>150026</v>
      </c>
      <c r="D36" s="209">
        <f t="shared" si="2"/>
        <v>135583</v>
      </c>
      <c r="E36" s="210">
        <f t="shared" si="3"/>
        <v>-9.6269979870155842E-2</v>
      </c>
    </row>
    <row r="37" spans="2:5" x14ac:dyDescent="0.25">
      <c r="B37" s="207" t="s">
        <v>352</v>
      </c>
      <c r="C37" s="208">
        <f t="shared" si="1"/>
        <v>184259</v>
      </c>
      <c r="D37" s="209">
        <f t="shared" si="2"/>
        <v>137527</v>
      </c>
      <c r="E37" s="210">
        <f t="shared" si="3"/>
        <v>-0.2536212613766492</v>
      </c>
    </row>
    <row r="38" spans="2:5" x14ac:dyDescent="0.25">
      <c r="B38" s="203" t="s">
        <v>353</v>
      </c>
      <c r="C38" s="208">
        <f t="shared" si="1"/>
        <v>25055</v>
      </c>
      <c r="D38" s="209">
        <f t="shared" si="2"/>
        <v>23377</v>
      </c>
      <c r="E38" s="211">
        <f t="shared" si="3"/>
        <v>-6.6972660147675112E-2</v>
      </c>
    </row>
    <row r="39" spans="2:5" ht="15.75" thickBot="1" x14ac:dyDescent="0.3">
      <c r="B39" s="203" t="s">
        <v>390</v>
      </c>
      <c r="C39" s="208">
        <f t="shared" si="1"/>
        <v>267183</v>
      </c>
      <c r="D39" s="209">
        <f t="shared" si="2"/>
        <v>250603</v>
      </c>
      <c r="E39" s="211">
        <f t="shared" ref="E39" si="4">+IFERROR((D39-C39)/C39,"-")</f>
        <v>-6.2054846303844183E-2</v>
      </c>
    </row>
    <row r="40" spans="2:5" ht="15.75" thickBot="1" x14ac:dyDescent="0.3">
      <c r="B40" s="212" t="s">
        <v>16</v>
      </c>
      <c r="C40" s="213">
        <f t="shared" si="1"/>
        <v>1569115</v>
      </c>
      <c r="D40" s="214">
        <f t="shared" si="2"/>
        <v>1346291</v>
      </c>
      <c r="E40" s="215">
        <f t="shared" si="3"/>
        <v>-0.14200616270955282</v>
      </c>
    </row>
    <row r="41" spans="2:5" ht="15.75" thickBot="1" x14ac:dyDescent="0.3">
      <c r="B41" s="131" t="s">
        <v>413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17766</v>
      </c>
      <c r="D42" s="208">
        <f>O17</f>
        <v>19530</v>
      </c>
      <c r="E42" s="216">
        <f t="shared" si="5"/>
        <v>9.9290780141843976E-2</v>
      </c>
    </row>
    <row r="43" spans="2:5" x14ac:dyDescent="0.25">
      <c r="B43" s="207" t="s">
        <v>359</v>
      </c>
      <c r="C43" s="208">
        <f t="shared" si="6"/>
        <v>7161</v>
      </c>
      <c r="D43" s="208">
        <f t="shared" ref="D43:D47" si="7">O18</f>
        <v>7192</v>
      </c>
      <c r="E43" s="216">
        <f t="shared" si="5"/>
        <v>4.329004329004329E-3</v>
      </c>
    </row>
    <row r="44" spans="2:5" x14ac:dyDescent="0.25">
      <c r="B44" s="298" t="s">
        <v>416</v>
      </c>
      <c r="C44" s="208">
        <f t="shared" si="6"/>
        <v>75145</v>
      </c>
      <c r="D44" s="208">
        <f t="shared" si="7"/>
        <v>31505</v>
      </c>
      <c r="E44" s="216">
        <f t="shared" si="5"/>
        <v>-0.58074389513607028</v>
      </c>
    </row>
    <row r="45" spans="2:5" ht="15.75" thickBot="1" x14ac:dyDescent="0.3">
      <c r="B45" s="298" t="s">
        <v>457</v>
      </c>
      <c r="C45" s="208">
        <f t="shared" si="6"/>
        <v>38403</v>
      </c>
      <c r="D45" s="208">
        <f t="shared" si="7"/>
        <v>35024</v>
      </c>
      <c r="E45" s="216">
        <f t="shared" si="5"/>
        <v>-8.7987917610603344E-2</v>
      </c>
    </row>
    <row r="46" spans="2:5" ht="15.75" thickBot="1" x14ac:dyDescent="0.3">
      <c r="B46" s="298" t="s">
        <v>354</v>
      </c>
      <c r="C46" s="208">
        <f t="shared" si="6"/>
        <v>21727</v>
      </c>
      <c r="D46" s="208">
        <f t="shared" si="7"/>
        <v>17535</v>
      </c>
      <c r="E46" s="216">
        <f t="shared" si="5"/>
        <v>-0.19293966033046439</v>
      </c>
    </row>
    <row r="47" spans="2:5" ht="15.75" thickBot="1" x14ac:dyDescent="0.3">
      <c r="B47" s="298" t="s">
        <v>417</v>
      </c>
      <c r="C47" s="208">
        <f t="shared" si="6"/>
        <v>33619</v>
      </c>
      <c r="D47" s="208">
        <f t="shared" si="7"/>
        <v>30289</v>
      </c>
      <c r="E47" s="216">
        <f t="shared" si="5"/>
        <v>-9.9051131800469969E-2</v>
      </c>
    </row>
    <row r="48" spans="2:5" ht="15.75" thickBot="1" x14ac:dyDescent="0.3">
      <c r="B48" s="131" t="s">
        <v>414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48488</v>
      </c>
      <c r="D49" s="209">
        <f>P24</f>
        <v>35594</v>
      </c>
      <c r="E49" s="216">
        <f t="shared" si="5"/>
        <v>-0.26592146510476822</v>
      </c>
    </row>
    <row r="50" spans="2:5" ht="15.75" thickBot="1" x14ac:dyDescent="0.3">
      <c r="B50" s="207" t="s">
        <v>356</v>
      </c>
      <c r="C50" s="208">
        <f>I25</f>
        <v>53789</v>
      </c>
      <c r="D50" s="209">
        <f>P25</f>
        <v>40308</v>
      </c>
      <c r="E50" s="216">
        <f t="shared" si="5"/>
        <v>-0.25062745170945733</v>
      </c>
    </row>
    <row r="51" spans="2:5" ht="15.75" thickBot="1" x14ac:dyDescent="0.3">
      <c r="B51" s="298" t="s">
        <v>415</v>
      </c>
      <c r="C51" s="208">
        <f>I26</f>
        <v>34972</v>
      </c>
      <c r="D51" s="209">
        <f>P26</f>
        <v>27474</v>
      </c>
      <c r="E51" s="216">
        <f t="shared" ref="E51" si="8">+IFERROR((D51-C51)/C51,"-")</f>
        <v>-0.21440009150177286</v>
      </c>
    </row>
    <row r="52" spans="2:5" ht="15.75" thickBot="1" x14ac:dyDescent="0.3">
      <c r="B52" s="207" t="s">
        <v>357</v>
      </c>
      <c r="C52" s="208">
        <f>I27</f>
        <v>5866</v>
      </c>
      <c r="D52" s="209">
        <f>P27</f>
        <v>6142</v>
      </c>
      <c r="E52" s="216">
        <f t="shared" si="5"/>
        <v>4.7050801227412203E-2</v>
      </c>
    </row>
    <row r="53" spans="2:5" ht="15.75" thickBot="1" x14ac:dyDescent="0.3">
      <c r="B53" s="196" t="s">
        <v>222</v>
      </c>
      <c r="C53" s="217">
        <f>SUM(C42:C52)</f>
        <v>336936</v>
      </c>
      <c r="D53" s="218">
        <f>SUM(D42:D52)</f>
        <v>250593</v>
      </c>
      <c r="E53" s="215">
        <f t="shared" si="5"/>
        <v>-0.25625934895647839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H10" sqref="H10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71"/>
      <c r="B2" s="471"/>
    </row>
    <row r="3" spans="1:20" ht="15.75" thickBot="1" x14ac:dyDescent="0.3">
      <c r="A3" s="471"/>
      <c r="B3" s="471"/>
      <c r="C3" s="472" t="s">
        <v>543</v>
      </c>
      <c r="D3" s="473"/>
      <c r="E3" s="473"/>
      <c r="F3" s="473"/>
      <c r="G3" s="473"/>
      <c r="H3" s="473"/>
      <c r="I3" s="474"/>
      <c r="J3" s="472" t="s">
        <v>637</v>
      </c>
      <c r="K3" s="473"/>
      <c r="L3" s="473"/>
      <c r="M3" s="473"/>
      <c r="N3" s="473"/>
      <c r="O3" s="473"/>
      <c r="P3" s="474"/>
    </row>
    <row r="4" spans="1:20" ht="15.75" thickBot="1" x14ac:dyDescent="0.3">
      <c r="A4" s="471"/>
      <c r="B4" s="471"/>
      <c r="C4" s="475" t="s">
        <v>2</v>
      </c>
      <c r="D4" s="476"/>
      <c r="E4" s="476"/>
      <c r="F4" s="476"/>
      <c r="G4" s="476"/>
      <c r="H4" s="476"/>
      <c r="I4" s="477"/>
      <c r="J4" s="475" t="s">
        <v>2</v>
      </c>
      <c r="K4" s="476"/>
      <c r="L4" s="476"/>
      <c r="M4" s="476"/>
      <c r="N4" s="476"/>
      <c r="O4" s="476"/>
      <c r="P4" s="477"/>
    </row>
    <row r="5" spans="1:20" ht="15.75" thickBot="1" x14ac:dyDescent="0.3">
      <c r="A5" s="471"/>
      <c r="B5" s="471"/>
      <c r="C5" s="128">
        <v>44949</v>
      </c>
      <c r="D5" s="128">
        <v>44950</v>
      </c>
      <c r="E5" s="128">
        <v>44951</v>
      </c>
      <c r="F5" s="128">
        <v>44952</v>
      </c>
      <c r="G5" s="128">
        <v>44953</v>
      </c>
      <c r="H5" s="128">
        <v>44954</v>
      </c>
      <c r="I5" s="128">
        <v>44955</v>
      </c>
      <c r="J5" s="128">
        <v>44956</v>
      </c>
      <c r="K5" s="128">
        <v>44957</v>
      </c>
      <c r="L5" s="128">
        <v>44958</v>
      </c>
      <c r="M5" s="128">
        <v>44959</v>
      </c>
      <c r="N5" s="128">
        <v>44960</v>
      </c>
      <c r="O5" s="128">
        <v>44961</v>
      </c>
      <c r="P5" s="128">
        <v>44962</v>
      </c>
    </row>
    <row r="6" spans="1:20" ht="15.75" thickBot="1" x14ac:dyDescent="0.3">
      <c r="B6" s="15" t="s">
        <v>412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21643.9</v>
      </c>
      <c r="D7" s="220">
        <v>88157.25</v>
      </c>
      <c r="E7" s="220">
        <v>20750.48333333333</v>
      </c>
      <c r="F7" s="220">
        <v>20201.75</v>
      </c>
      <c r="G7" s="220">
        <v>20571.55</v>
      </c>
      <c r="H7" s="220"/>
      <c r="I7" s="220"/>
      <c r="J7" s="222">
        <v>22580.183333333331</v>
      </c>
      <c r="K7" s="222">
        <v>19768.866666666661</v>
      </c>
      <c r="L7" s="222">
        <v>20479.916666666672</v>
      </c>
      <c r="M7" s="222">
        <v>19861.95</v>
      </c>
      <c r="N7" s="364">
        <v>17682.8</v>
      </c>
      <c r="O7" s="222"/>
      <c r="P7" s="223"/>
    </row>
    <row r="8" spans="1:20" x14ac:dyDescent="0.25">
      <c r="B8" s="188" t="s">
        <v>347</v>
      </c>
      <c r="C8" s="220">
        <v>41473.98333333333</v>
      </c>
      <c r="D8" s="220">
        <v>39301.25</v>
      </c>
      <c r="E8" s="220">
        <v>40231.76666666667</v>
      </c>
      <c r="F8" s="220">
        <v>39236.550000000003</v>
      </c>
      <c r="G8" s="220">
        <v>39155.783333333333</v>
      </c>
      <c r="H8" s="220"/>
      <c r="I8" s="220"/>
      <c r="J8" s="221">
        <v>44205.866666666669</v>
      </c>
      <c r="K8" s="364">
        <v>41533.35</v>
      </c>
      <c r="L8" s="222">
        <v>39970.816666666673</v>
      </c>
      <c r="M8" s="364">
        <v>39659.01666666667</v>
      </c>
      <c r="N8" s="364">
        <v>38386.550000000003</v>
      </c>
      <c r="O8" s="222"/>
      <c r="P8" s="223"/>
    </row>
    <row r="9" spans="1:20" x14ac:dyDescent="0.25">
      <c r="B9" s="188" t="s">
        <v>348</v>
      </c>
      <c r="C9" s="220">
        <v>16357.533333333329</v>
      </c>
      <c r="D9" s="220">
        <v>16238.316666666669</v>
      </c>
      <c r="E9" s="220">
        <v>14421.966666666671</v>
      </c>
      <c r="F9" s="220">
        <v>13788.783333333329</v>
      </c>
      <c r="G9" s="220">
        <v>12649.98333333333</v>
      </c>
      <c r="H9" s="220"/>
      <c r="I9" s="220"/>
      <c r="J9" s="221">
        <v>14609.4</v>
      </c>
      <c r="K9" s="222">
        <v>14272.61666666667</v>
      </c>
      <c r="L9" s="222">
        <v>15106.25</v>
      </c>
      <c r="M9" s="222">
        <v>14117.88333333333</v>
      </c>
      <c r="N9" s="222">
        <v>13796.55</v>
      </c>
      <c r="O9" s="222"/>
      <c r="P9" s="223"/>
    </row>
    <row r="10" spans="1:20" ht="17.25" customHeight="1" x14ac:dyDescent="0.25">
      <c r="B10" s="188" t="s">
        <v>349</v>
      </c>
      <c r="C10" s="220">
        <v>40468.083333333343</v>
      </c>
      <c r="D10" s="220">
        <v>40343.1</v>
      </c>
      <c r="E10" s="220">
        <v>41544.98333333333</v>
      </c>
      <c r="F10" s="220">
        <v>42734.116666666669</v>
      </c>
      <c r="G10" s="220">
        <v>41497.366666666669</v>
      </c>
      <c r="H10" s="220"/>
      <c r="I10" s="220"/>
      <c r="J10" s="364">
        <v>45001.216666666667</v>
      </c>
      <c r="K10" s="364">
        <v>43560.083333333343</v>
      </c>
      <c r="L10" s="364">
        <v>43368.166666666657</v>
      </c>
      <c r="M10" s="364">
        <v>43777.95</v>
      </c>
      <c r="N10" s="364">
        <v>41974.566666666673</v>
      </c>
      <c r="O10" s="222"/>
      <c r="P10" s="223"/>
    </row>
    <row r="11" spans="1:20" x14ac:dyDescent="0.25">
      <c r="B11" s="188" t="s">
        <v>350</v>
      </c>
      <c r="C11" s="220">
        <v>10257.816666666669</v>
      </c>
      <c r="D11" s="220">
        <v>10645.63333333333</v>
      </c>
      <c r="E11" s="220">
        <v>10445.51666666667</v>
      </c>
      <c r="F11" s="220">
        <v>10688.75</v>
      </c>
      <c r="G11" s="220">
        <v>154283.98333333331</v>
      </c>
      <c r="H11" s="220"/>
      <c r="I11" s="220"/>
      <c r="J11" s="222">
        <v>10355.16666666667</v>
      </c>
      <c r="K11" s="222">
        <v>10559.98333333333</v>
      </c>
      <c r="L11" s="364">
        <v>10750.91666666667</v>
      </c>
      <c r="M11" s="364">
        <v>11009.41666666667</v>
      </c>
      <c r="N11" s="222">
        <v>10493.45</v>
      </c>
      <c r="O11" s="222"/>
      <c r="P11" s="223"/>
    </row>
    <row r="12" spans="1:20" x14ac:dyDescent="0.25">
      <c r="B12" s="188" t="s">
        <v>512</v>
      </c>
      <c r="C12" s="220">
        <v>10220.316666666669</v>
      </c>
      <c r="D12" s="220">
        <v>10455.033333333329</v>
      </c>
      <c r="E12" s="220">
        <v>9712.9500000000007</v>
      </c>
      <c r="F12" s="220">
        <v>10976.08333333333</v>
      </c>
      <c r="G12" s="220">
        <v>11314.6</v>
      </c>
      <c r="H12" s="220"/>
      <c r="I12" s="220"/>
      <c r="J12" s="364">
        <v>11144.283333333329</v>
      </c>
      <c r="K12" s="364">
        <v>11218.73333333333</v>
      </c>
      <c r="L12" s="222">
        <v>10946.48333333333</v>
      </c>
      <c r="M12" s="222">
        <v>11288.966666666671</v>
      </c>
      <c r="N12" s="364">
        <v>10684.48333333333</v>
      </c>
      <c r="O12" s="222"/>
      <c r="P12" s="223"/>
    </row>
    <row r="13" spans="1:20" x14ac:dyDescent="0.25">
      <c r="B13" s="188" t="s">
        <v>352</v>
      </c>
      <c r="C13" s="220">
        <v>35293.85</v>
      </c>
      <c r="D13" s="220">
        <v>99500.333333333314</v>
      </c>
      <c r="E13" s="220">
        <v>38707.5</v>
      </c>
      <c r="F13" s="220">
        <v>24123.816666666669</v>
      </c>
      <c r="G13" s="220">
        <v>21954.616666666661</v>
      </c>
      <c r="H13" s="220"/>
      <c r="I13" s="220"/>
      <c r="J13" s="222">
        <v>23881.45</v>
      </c>
      <c r="K13" s="222">
        <v>22599.933333333331</v>
      </c>
      <c r="L13" s="364">
        <v>20059.683333333331</v>
      </c>
      <c r="M13" s="364">
        <v>20685.900000000001</v>
      </c>
      <c r="N13" s="222">
        <v>19054.183333333331</v>
      </c>
      <c r="O13" s="222"/>
      <c r="P13" s="223"/>
    </row>
    <row r="14" spans="1:20" x14ac:dyDescent="0.25">
      <c r="B14" s="188" t="s">
        <v>353</v>
      </c>
      <c r="C14" s="220">
        <v>103828.8</v>
      </c>
      <c r="D14" s="220">
        <v>1684.883333333333</v>
      </c>
      <c r="E14" s="220">
        <v>1511.1833333333329</v>
      </c>
      <c r="F14" s="220">
        <v>1478.616666666667</v>
      </c>
      <c r="G14" s="220">
        <v>91993.55</v>
      </c>
      <c r="H14" s="220"/>
      <c r="I14" s="220"/>
      <c r="J14" s="364">
        <v>1455.65</v>
      </c>
      <c r="K14" s="222">
        <v>1654.5</v>
      </c>
      <c r="L14" s="364">
        <v>1846.15</v>
      </c>
      <c r="M14" s="364">
        <v>704.5333333333333</v>
      </c>
      <c r="N14" s="222">
        <v>2357.7166666666672</v>
      </c>
      <c r="O14" s="364"/>
      <c r="P14" s="365"/>
    </row>
    <row r="15" spans="1:20" ht="15.75" thickBot="1" x14ac:dyDescent="0.3">
      <c r="B15" s="188" t="s">
        <v>390</v>
      </c>
      <c r="C15" s="220">
        <v>37882.949999999997</v>
      </c>
      <c r="D15" s="220">
        <v>117308.35</v>
      </c>
      <c r="E15" s="220">
        <v>38628.216666666667</v>
      </c>
      <c r="F15" s="220">
        <v>41262.716666666667</v>
      </c>
      <c r="G15" s="220">
        <v>39949.466666666667</v>
      </c>
      <c r="H15" s="220"/>
      <c r="I15" s="220"/>
      <c r="J15" s="364">
        <v>40238.32</v>
      </c>
      <c r="K15" s="222">
        <v>39581.033333333333</v>
      </c>
      <c r="L15" s="364">
        <v>38085.519999999997</v>
      </c>
      <c r="M15" s="222">
        <v>40075.98333333333</v>
      </c>
      <c r="N15" s="222">
        <v>37651.23333333333</v>
      </c>
      <c r="O15" s="364"/>
      <c r="P15" s="365"/>
    </row>
    <row r="16" spans="1:20" ht="15.75" thickBot="1" x14ac:dyDescent="0.3">
      <c r="B16" s="196" t="s">
        <v>16</v>
      </c>
      <c r="C16" s="224">
        <v>317427.23333333334</v>
      </c>
      <c r="D16" s="224">
        <v>423634.15</v>
      </c>
      <c r="E16" s="224">
        <v>215954.56666666668</v>
      </c>
      <c r="F16" s="224">
        <v>204491.18333333335</v>
      </c>
      <c r="G16" s="224">
        <v>433370.89999999991</v>
      </c>
      <c r="H16" s="224">
        <v>0</v>
      </c>
      <c r="I16" s="225">
        <v>0</v>
      </c>
      <c r="J16" s="226">
        <f>SUM(J7:J15)</f>
        <v>213471.53666666665</v>
      </c>
      <c r="K16" s="226">
        <f t="shared" ref="K16:P16" si="0">SUM(K7:K15)</f>
        <v>204749.09999999998</v>
      </c>
      <c r="L16" s="226">
        <f t="shared" si="0"/>
        <v>200613.90333333329</v>
      </c>
      <c r="M16" s="226">
        <f t="shared" si="0"/>
        <v>201181.6</v>
      </c>
      <c r="N16" s="226">
        <f t="shared" si="0"/>
        <v>192081.53333333333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413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0">
        <v>8824.25</v>
      </c>
      <c r="I18" s="371"/>
      <c r="J18" s="229"/>
      <c r="K18" s="230"/>
      <c r="L18" s="230"/>
      <c r="M18" s="230"/>
      <c r="N18" s="230"/>
      <c r="O18" s="107">
        <v>11384.63333333333</v>
      </c>
      <c r="P18" s="419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2">
        <v>1926.666666666667</v>
      </c>
      <c r="I19" s="373"/>
      <c r="J19" s="192"/>
      <c r="K19" s="222"/>
      <c r="L19" s="222"/>
      <c r="M19" s="193"/>
      <c r="N19" s="193"/>
      <c r="O19" s="411">
        <v>2263.85</v>
      </c>
      <c r="P19" s="420"/>
    </row>
    <row r="20" spans="2:18" x14ac:dyDescent="0.25">
      <c r="B20" s="188" t="s">
        <v>416</v>
      </c>
      <c r="C20" s="219"/>
      <c r="D20" s="220"/>
      <c r="E20" s="220"/>
      <c r="F20" s="220"/>
      <c r="G20" s="220"/>
      <c r="H20" s="372">
        <v>18556.349999999999</v>
      </c>
      <c r="I20" s="373"/>
      <c r="J20" s="192"/>
      <c r="K20" s="222"/>
      <c r="L20" s="222"/>
      <c r="M20" s="193"/>
      <c r="N20" s="193"/>
      <c r="O20" s="411">
        <v>19089</v>
      </c>
      <c r="P20" s="420"/>
    </row>
    <row r="21" spans="2:18" x14ac:dyDescent="0.25">
      <c r="B21" s="188" t="s">
        <v>457</v>
      </c>
      <c r="C21" s="219"/>
      <c r="D21" s="220"/>
      <c r="E21" s="220"/>
      <c r="F21" s="220"/>
      <c r="G21" s="220"/>
      <c r="H21" s="372">
        <v>27094.05</v>
      </c>
      <c r="I21" s="373"/>
      <c r="J21" s="192"/>
      <c r="K21" s="222"/>
      <c r="L21" s="222"/>
      <c r="M21" s="193"/>
      <c r="N21" s="193"/>
      <c r="O21" s="411">
        <v>30800.65</v>
      </c>
      <c r="P21" s="420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2">
        <v>10329.466666666671</v>
      </c>
      <c r="I22" s="373"/>
      <c r="J22" s="192"/>
      <c r="K22" s="222"/>
      <c r="L22" s="222"/>
      <c r="M22" s="193"/>
      <c r="N22" s="193"/>
      <c r="O22" s="411">
        <v>9548.35</v>
      </c>
      <c r="P22" s="420"/>
    </row>
    <row r="23" spans="2:18" x14ac:dyDescent="0.25">
      <c r="B23" s="188" t="s">
        <v>417</v>
      </c>
      <c r="C23" s="219"/>
      <c r="D23" s="220"/>
      <c r="E23" s="220"/>
      <c r="F23" s="220"/>
      <c r="G23" s="220"/>
      <c r="H23" s="372">
        <v>13468.433333333331</v>
      </c>
      <c r="I23" s="373"/>
      <c r="J23" s="192"/>
      <c r="K23" s="222"/>
      <c r="L23" s="222"/>
      <c r="M23" s="193"/>
      <c r="N23" s="193"/>
      <c r="O23" s="411">
        <v>13716.216666666671</v>
      </c>
      <c r="P23" s="420"/>
    </row>
    <row r="24" spans="2:18" x14ac:dyDescent="0.25">
      <c r="B24" s="257" t="s">
        <v>414</v>
      </c>
      <c r="C24" s="219"/>
      <c r="D24" s="220"/>
      <c r="E24" s="220"/>
      <c r="F24" s="220"/>
      <c r="G24" s="220"/>
      <c r="H24" s="372"/>
      <c r="I24" s="373"/>
      <c r="J24" s="366"/>
      <c r="K24" s="222"/>
      <c r="L24" s="222"/>
      <c r="M24" s="193"/>
      <c r="N24" s="193"/>
      <c r="O24" s="411"/>
      <c r="P24" s="421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2"/>
      <c r="I25" s="373">
        <v>24890.616666666661</v>
      </c>
      <c r="J25" s="192"/>
      <c r="K25" s="222"/>
      <c r="L25" s="222"/>
      <c r="M25" s="193"/>
      <c r="N25" s="193"/>
      <c r="O25" s="411"/>
      <c r="P25" s="421">
        <v>19445.916666666672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2"/>
      <c r="I26" s="373">
        <v>26582.3</v>
      </c>
      <c r="J26" s="192"/>
      <c r="K26" s="222"/>
      <c r="L26" s="222"/>
      <c r="M26" s="193"/>
      <c r="N26" s="193"/>
      <c r="O26" s="411"/>
      <c r="P26" s="421">
        <v>20083.7</v>
      </c>
    </row>
    <row r="27" spans="2:18" x14ac:dyDescent="0.25">
      <c r="B27" s="188" t="s">
        <v>415</v>
      </c>
      <c r="C27" s="220"/>
      <c r="D27" s="220"/>
      <c r="E27" s="220"/>
      <c r="F27" s="220"/>
      <c r="G27" s="220"/>
      <c r="H27" s="372"/>
      <c r="I27" s="372">
        <v>12777.41666666667</v>
      </c>
      <c r="J27" s="192"/>
      <c r="K27" s="222"/>
      <c r="L27" s="222"/>
      <c r="M27" s="193"/>
      <c r="N27" s="193"/>
      <c r="O27" s="411"/>
      <c r="P27" s="420">
        <v>10324.183333333331</v>
      </c>
    </row>
    <row r="28" spans="2:18" ht="15.75" thickBot="1" x14ac:dyDescent="0.3">
      <c r="B28" s="188" t="s">
        <v>357</v>
      </c>
      <c r="E28" s="220"/>
      <c r="H28" s="374"/>
      <c r="I28" s="373">
        <v>704.5</v>
      </c>
      <c r="J28" s="192"/>
      <c r="K28" s="222"/>
      <c r="L28" s="222"/>
      <c r="M28" s="193"/>
      <c r="N28" s="193"/>
      <c r="O28" s="421"/>
      <c r="P28" s="420">
        <v>1271.2666666666671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80199.216666666674</v>
      </c>
      <c r="I29" s="225">
        <v>64954.833333333328</v>
      </c>
      <c r="J29" s="195"/>
      <c r="K29" s="195"/>
      <c r="L29" s="195"/>
      <c r="M29" s="195"/>
      <c r="N29" s="195"/>
      <c r="O29" s="195">
        <f>SUM(O18:O28)</f>
        <v>86802.700000000012</v>
      </c>
      <c r="P29" s="195">
        <f>SUM(P18:P28)</f>
        <v>51125.066666666673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412</v>
      </c>
      <c r="C31" s="201" t="s">
        <v>543</v>
      </c>
      <c r="D31" s="201" t="s">
        <v>554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171324.93333333332</v>
      </c>
      <c r="D32" s="362">
        <f t="shared" ref="D32:D41" si="2">SUM(J7:P7)</f>
        <v>100373.71666666666</v>
      </c>
      <c r="E32" s="206">
        <f t="shared" ref="E32:E41" si="3">+IFERROR((D32-C32)/C32,"-")</f>
        <v>-0.41413246330364833</v>
      </c>
    </row>
    <row r="33" spans="2:5" x14ac:dyDescent="0.25">
      <c r="B33" s="207" t="s">
        <v>347</v>
      </c>
      <c r="C33" s="204">
        <f t="shared" si="1"/>
        <v>199399.33333333331</v>
      </c>
      <c r="D33" s="362">
        <f t="shared" si="2"/>
        <v>203755.60000000003</v>
      </c>
      <c r="E33" s="210">
        <f t="shared" si="3"/>
        <v>2.1846946997482714E-2</v>
      </c>
    </row>
    <row r="34" spans="2:5" x14ac:dyDescent="0.25">
      <c r="B34" s="207" t="s">
        <v>348</v>
      </c>
      <c r="C34" s="204">
        <f t="shared" si="1"/>
        <v>73456.583333333314</v>
      </c>
      <c r="D34" s="205">
        <f t="shared" si="2"/>
        <v>71902.7</v>
      </c>
      <c r="E34" s="210">
        <f t="shared" si="3"/>
        <v>-2.1153765432868857E-2</v>
      </c>
    </row>
    <row r="35" spans="2:5" x14ac:dyDescent="0.25">
      <c r="B35" s="207" t="s">
        <v>349</v>
      </c>
      <c r="C35" s="204">
        <f t="shared" si="1"/>
        <v>206587.65000000002</v>
      </c>
      <c r="D35" s="362">
        <f t="shared" si="2"/>
        <v>217681.98333333337</v>
      </c>
      <c r="E35" s="210">
        <f t="shared" si="3"/>
        <v>5.3702790720226219E-2</v>
      </c>
    </row>
    <row r="36" spans="2:5" x14ac:dyDescent="0.25">
      <c r="B36" s="207" t="s">
        <v>350</v>
      </c>
      <c r="C36" s="204">
        <f t="shared" si="1"/>
        <v>196321.69999999998</v>
      </c>
      <c r="D36" s="205">
        <f t="shared" si="2"/>
        <v>53168.933333333349</v>
      </c>
      <c r="E36" s="210">
        <f t="shared" si="3"/>
        <v>-0.7291744451411466</v>
      </c>
    </row>
    <row r="37" spans="2:5" x14ac:dyDescent="0.25">
      <c r="B37" s="207" t="s">
        <v>351</v>
      </c>
      <c r="C37" s="204">
        <f t="shared" si="1"/>
        <v>52678.98333333333</v>
      </c>
      <c r="D37" s="205">
        <f t="shared" si="2"/>
        <v>55282.94999999999</v>
      </c>
      <c r="E37" s="210">
        <f t="shared" si="3"/>
        <v>4.9430845128306894E-2</v>
      </c>
    </row>
    <row r="38" spans="2:5" x14ac:dyDescent="0.25">
      <c r="B38" s="207" t="s">
        <v>352</v>
      </c>
      <c r="C38" s="204">
        <f t="shared" si="1"/>
        <v>219580.11666666667</v>
      </c>
      <c r="D38" s="205">
        <f t="shared" si="2"/>
        <v>106281.15000000001</v>
      </c>
      <c r="E38" s="210">
        <f t="shared" si="3"/>
        <v>-0.51598008228887149</v>
      </c>
    </row>
    <row r="39" spans="2:5" x14ac:dyDescent="0.25">
      <c r="B39" s="203" t="s">
        <v>353</v>
      </c>
      <c r="C39" s="204">
        <f t="shared" si="1"/>
        <v>200497.03333333333</v>
      </c>
      <c r="D39" s="205">
        <f t="shared" si="2"/>
        <v>8018.5500000000011</v>
      </c>
      <c r="E39" s="211">
        <f t="shared" si="3"/>
        <v>-0.96000664016475057</v>
      </c>
    </row>
    <row r="40" spans="2:5" ht="15.75" thickBot="1" x14ac:dyDescent="0.3">
      <c r="B40" s="203" t="s">
        <v>390</v>
      </c>
      <c r="C40" s="204">
        <f t="shared" si="1"/>
        <v>275031.7</v>
      </c>
      <c r="D40" s="205">
        <f t="shared" si="2"/>
        <v>195632.09</v>
      </c>
      <c r="E40" s="211">
        <f t="shared" ref="E40" si="4">+IFERROR((D40-C40)/C40,"-")</f>
        <v>-0.28869257616485666</v>
      </c>
    </row>
    <row r="41" spans="2:5" ht="15.75" thickBot="1" x14ac:dyDescent="0.3">
      <c r="B41" s="212" t="s">
        <v>16</v>
      </c>
      <c r="C41" s="213">
        <f t="shared" si="1"/>
        <v>1594878.0333333332</v>
      </c>
      <c r="D41" s="214">
        <f t="shared" si="2"/>
        <v>1012097.6733333332</v>
      </c>
      <c r="E41" s="215">
        <f t="shared" si="3"/>
        <v>-0.36540747807653673</v>
      </c>
    </row>
    <row r="42" spans="2:5" ht="15.75" thickBot="1" x14ac:dyDescent="0.3">
      <c r="B42" s="131" t="s">
        <v>413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8824.25</v>
      </c>
      <c r="D43" s="288">
        <f>O18</f>
        <v>11384.63333333333</v>
      </c>
      <c r="E43" s="289">
        <f t="shared" si="5"/>
        <v>0.29015308194275202</v>
      </c>
    </row>
    <row r="44" spans="2:5" ht="15.75" thickBot="1" x14ac:dyDescent="0.3">
      <c r="B44" s="207" t="s">
        <v>359</v>
      </c>
      <c r="C44" s="287">
        <f t="shared" si="6"/>
        <v>1926.666666666667</v>
      </c>
      <c r="D44" s="288">
        <f t="shared" ref="D44:D48" si="7">O19</f>
        <v>2263.85</v>
      </c>
      <c r="E44" s="289">
        <f t="shared" si="5"/>
        <v>0.17500865051903092</v>
      </c>
    </row>
    <row r="45" spans="2:5" ht="15.75" thickBot="1" x14ac:dyDescent="0.3">
      <c r="B45" s="298" t="s">
        <v>416</v>
      </c>
      <c r="C45" s="287">
        <f t="shared" si="6"/>
        <v>18556.349999999999</v>
      </c>
      <c r="D45" s="288">
        <f t="shared" si="7"/>
        <v>19089</v>
      </c>
      <c r="E45" s="289">
        <f t="shared" si="5"/>
        <v>2.8704459659361969E-2</v>
      </c>
    </row>
    <row r="46" spans="2:5" ht="15.75" thickBot="1" x14ac:dyDescent="0.3">
      <c r="B46" s="207" t="s">
        <v>457</v>
      </c>
      <c r="C46" s="287">
        <f t="shared" si="6"/>
        <v>27094.05</v>
      </c>
      <c r="D46" s="288">
        <f t="shared" si="7"/>
        <v>30800.65</v>
      </c>
      <c r="E46" s="289">
        <f t="shared" si="5"/>
        <v>0.13680494425897946</v>
      </c>
    </row>
    <row r="47" spans="2:5" ht="15.75" thickBot="1" x14ac:dyDescent="0.3">
      <c r="B47" s="207" t="s">
        <v>449</v>
      </c>
      <c r="C47" s="287">
        <f t="shared" si="6"/>
        <v>10329.466666666671</v>
      </c>
      <c r="D47" s="288">
        <f t="shared" si="7"/>
        <v>9548.35</v>
      </c>
      <c r="E47" s="289">
        <f t="shared" si="5"/>
        <v>-7.5620232086845734E-2</v>
      </c>
    </row>
    <row r="48" spans="2:5" ht="15.75" thickBot="1" x14ac:dyDescent="0.3">
      <c r="B48" s="298" t="s">
        <v>417</v>
      </c>
      <c r="C48" s="287">
        <f t="shared" si="6"/>
        <v>13468.433333333331</v>
      </c>
      <c r="D48" s="288">
        <f t="shared" si="7"/>
        <v>13716.216666666671</v>
      </c>
      <c r="E48" s="289">
        <f t="shared" si="5"/>
        <v>1.8397338962958337E-2</v>
      </c>
    </row>
    <row r="49" spans="2:5" ht="15.75" thickBot="1" x14ac:dyDescent="0.3">
      <c r="B49" s="131" t="s">
        <v>414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24890.616666666661</v>
      </c>
      <c r="D50" s="231">
        <f>P25</f>
        <v>19445.916666666672</v>
      </c>
      <c r="E50" s="210">
        <f t="shared" si="5"/>
        <v>-0.21874508265162806</v>
      </c>
    </row>
    <row r="51" spans="2:5" ht="15.75" thickBot="1" x14ac:dyDescent="0.3">
      <c r="B51" s="207" t="s">
        <v>356</v>
      </c>
      <c r="C51" s="287">
        <f>I26</f>
        <v>26582.3</v>
      </c>
      <c r="D51" s="231">
        <f>P26</f>
        <v>20083.7</v>
      </c>
      <c r="E51" s="210">
        <f t="shared" si="5"/>
        <v>-0.24447094495209212</v>
      </c>
    </row>
    <row r="52" spans="2:5" ht="15.75" thickBot="1" x14ac:dyDescent="0.3">
      <c r="B52" s="298" t="s">
        <v>415</v>
      </c>
      <c r="C52" s="287">
        <f>I27</f>
        <v>12777.41666666667</v>
      </c>
      <c r="D52" s="363">
        <f>P27</f>
        <v>10324.183333333331</v>
      </c>
      <c r="E52" s="210">
        <f t="shared" ref="E52" si="8">+IFERROR((D52-C52)/C52,"-")</f>
        <v>-0.19199759993217239</v>
      </c>
    </row>
    <row r="53" spans="2:5" ht="15.75" thickBot="1" x14ac:dyDescent="0.3">
      <c r="B53" s="207" t="s">
        <v>357</v>
      </c>
      <c r="C53" s="287">
        <f>I28</f>
        <v>704.5</v>
      </c>
      <c r="D53" s="363">
        <f t="shared" ref="D53" si="9">P28</f>
        <v>1271.2666666666671</v>
      </c>
      <c r="E53" s="210">
        <f t="shared" si="5"/>
        <v>0.80449491365034365</v>
      </c>
    </row>
    <row r="54" spans="2:5" ht="15.75" thickBot="1" x14ac:dyDescent="0.3">
      <c r="B54" s="196" t="s">
        <v>222</v>
      </c>
      <c r="C54" s="213">
        <f>SUM(C43:C53)</f>
        <v>145154.04999999999</v>
      </c>
      <c r="D54" s="214">
        <f>SUM(D43:D53)</f>
        <v>137927.76666666666</v>
      </c>
      <c r="E54" s="215">
        <f t="shared" si="5"/>
        <v>-4.9783546055610063E-2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tabSelected="1" zoomScale="70" zoomScaleNormal="70" workbookViewId="0">
      <selection activeCell="Q3" sqref="Q3:W3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5"/>
      <c r="B2" s="295"/>
      <c r="C2" s="472" t="s">
        <v>543</v>
      </c>
      <c r="D2" s="473"/>
      <c r="E2" s="473"/>
      <c r="F2" s="473"/>
      <c r="G2" s="473"/>
      <c r="H2" s="473"/>
      <c r="I2" s="474"/>
      <c r="J2" s="472" t="s">
        <v>637</v>
      </c>
      <c r="K2" s="473"/>
      <c r="L2" s="473"/>
      <c r="M2" s="473"/>
      <c r="N2" s="473"/>
      <c r="O2" s="473"/>
      <c r="P2" s="474"/>
      <c r="Q2" s="472" t="s">
        <v>637</v>
      </c>
      <c r="R2" s="473"/>
      <c r="S2" s="473"/>
      <c r="T2" s="473"/>
      <c r="U2" s="473"/>
      <c r="V2" s="473"/>
      <c r="W2" s="474"/>
    </row>
    <row r="3" spans="1:23" ht="15.75" thickBot="1" x14ac:dyDescent="0.3">
      <c r="A3" s="295"/>
      <c r="B3" s="295"/>
      <c r="C3" s="475" t="s">
        <v>2</v>
      </c>
      <c r="D3" s="476"/>
      <c r="E3" s="476"/>
      <c r="F3" s="476"/>
      <c r="G3" s="476"/>
      <c r="H3" s="476"/>
      <c r="I3" s="477"/>
      <c r="J3" s="475" t="s">
        <v>2</v>
      </c>
      <c r="K3" s="476"/>
      <c r="L3" s="476"/>
      <c r="M3" s="476"/>
      <c r="N3" s="476"/>
      <c r="O3" s="476"/>
      <c r="P3" s="477"/>
      <c r="Q3" s="478" t="s">
        <v>224</v>
      </c>
      <c r="R3" s="479"/>
      <c r="S3" s="479"/>
      <c r="T3" s="479"/>
      <c r="U3" s="479"/>
      <c r="V3" s="479"/>
      <c r="W3" s="480"/>
    </row>
    <row r="4" spans="1:23" ht="15.75" thickBot="1" x14ac:dyDescent="0.3">
      <c r="A4" s="295"/>
      <c r="B4" s="295"/>
      <c r="C4" s="128">
        <v>44949</v>
      </c>
      <c r="D4" s="128">
        <v>44950</v>
      </c>
      <c r="E4" s="128">
        <v>44951</v>
      </c>
      <c r="F4" s="128">
        <v>44952</v>
      </c>
      <c r="G4" s="128">
        <v>44953</v>
      </c>
      <c r="H4" s="128">
        <v>44954</v>
      </c>
      <c r="I4" s="128">
        <v>44955</v>
      </c>
      <c r="J4" s="128">
        <v>44956</v>
      </c>
      <c r="K4" s="128">
        <v>44957</v>
      </c>
      <c r="L4" s="128">
        <v>44958</v>
      </c>
      <c r="M4" s="128">
        <v>44959</v>
      </c>
      <c r="N4" s="128">
        <v>44960</v>
      </c>
      <c r="O4" s="128">
        <v>44961</v>
      </c>
      <c r="P4" s="128">
        <v>44962</v>
      </c>
      <c r="Q4" s="128">
        <v>44956</v>
      </c>
      <c r="R4" s="128">
        <v>44957</v>
      </c>
      <c r="S4" s="128">
        <v>44958</v>
      </c>
      <c r="T4" s="128">
        <v>44959</v>
      </c>
      <c r="U4" s="128">
        <v>44960</v>
      </c>
      <c r="V4" s="128">
        <v>44961</v>
      </c>
      <c r="W4" s="128">
        <v>44962</v>
      </c>
    </row>
    <row r="5" spans="1:23" ht="15.75" thickBot="1" x14ac:dyDescent="0.3">
      <c r="A5" s="295"/>
      <c r="B5" s="295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412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0.61679347980963783</v>
      </c>
      <c r="D7" s="239">
        <f>IFERROR('Más Vistos-H'!D7/'Más Vistos-U'!D6,0)</f>
        <v>0.77109063396543276</v>
      </c>
      <c r="E7" s="239">
        <f>IFERROR('Más Vistos-H'!E7/'Más Vistos-U'!E6,0)</f>
        <v>0.69609135636810904</v>
      </c>
      <c r="F7" s="239">
        <f>IFERROR('Más Vistos-H'!F7/'Más Vistos-U'!F6,0)</f>
        <v>0.70714610753290397</v>
      </c>
      <c r="G7" s="239">
        <f>IFERROR('Más Vistos-H'!G7/'Más Vistos-U'!G6,0)</f>
        <v>0.68282769608656679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0.68146018811930986</v>
      </c>
      <c r="K7" s="241">
        <f>IFERROR('Más Vistos-H'!K7/'Más Vistos-U'!K6,0)</f>
        <v>0.70226879810538756</v>
      </c>
      <c r="L7" s="241">
        <f>IFERROR('Más Vistos-H'!L7/'Más Vistos-U'!L6,0)</f>
        <v>0.74467008459990802</v>
      </c>
      <c r="M7" s="241">
        <f>IFERROR('Más Vistos-H'!M7/'Más Vistos-U'!M6,0)</f>
        <v>0.73013822004925932</v>
      </c>
      <c r="N7" s="241">
        <f>IFERROR('Más Vistos-H'!N7/'Más Vistos-U'!N6,0)</f>
        <v>0.6877790742901595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0.10484337209535717</v>
      </c>
      <c r="R7" s="28">
        <f t="shared" ref="R7:R16" si="1">IFERROR((K7-D7)/D7,"-")</f>
        <v>-8.9252589551140127E-2</v>
      </c>
      <c r="S7" s="28">
        <f t="shared" ref="S7:S16" si="2">IFERROR((L7-E7)/E7,"-")</f>
        <v>6.9787863025998334E-2</v>
      </c>
      <c r="T7" s="28">
        <f t="shared" ref="T7:T16" si="3">IFERROR((M7-F7)/F7,"-")</f>
        <v>3.2513949057247013E-2</v>
      </c>
      <c r="U7" s="28">
        <f t="shared" ref="U7:U16" si="4">IFERROR((N7-G7)/G7,"-")</f>
        <v>7.251284961008647E-3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0.83374845877559767</v>
      </c>
      <c r="D8" s="239">
        <f>IFERROR('Más Vistos-H'!D8/'Más Vistos-U'!D7,0)</f>
        <v>0.83756899601474755</v>
      </c>
      <c r="E8" s="239">
        <f>IFERROR('Más Vistos-H'!E8/'Más Vistos-U'!E7,0)</f>
        <v>0.83973631113894109</v>
      </c>
      <c r="F8" s="239">
        <f>IFERROR('Más Vistos-H'!F8/'Más Vistos-U'!F7,0)</f>
        <v>0.8505831472609422</v>
      </c>
      <c r="G8" s="239">
        <f>IFERROR('Más Vistos-H'!G8/'Más Vistos-U'!G7,0)</f>
        <v>0.81496447848589548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0.90812824410753668</v>
      </c>
      <c r="K8" s="241">
        <f>IFERROR('Más Vistos-H'!K8/'Más Vistos-U'!K7,0)</f>
        <v>0.89780484641490665</v>
      </c>
      <c r="L8" s="241">
        <f>IFERROR('Más Vistos-H'!L8/'Más Vistos-U'!L7,0)</f>
        <v>0.88245538506825638</v>
      </c>
      <c r="M8" s="241">
        <f>IFERROR('Más Vistos-H'!M8/'Más Vistos-U'!M7,0)</f>
        <v>0.90382681161071743</v>
      </c>
      <c r="N8" s="241">
        <f>IFERROR('Más Vistos-H'!N8/'Más Vistos-U'!N7,0)</f>
        <v>0.89362487196200768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8.9211301741018545E-2</v>
      </c>
      <c r="R8" s="28">
        <f t="shared" si="1"/>
        <v>7.19174786635709E-2</v>
      </c>
      <c r="S8" s="28">
        <f t="shared" si="2"/>
        <v>5.0872009894838373E-2</v>
      </c>
      <c r="T8" s="28">
        <f t="shared" si="3"/>
        <v>6.2596660327953954E-2</v>
      </c>
      <c r="U8" s="28">
        <f t="shared" si="4"/>
        <v>9.6520027010568124E-2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0.92373691740079789</v>
      </c>
      <c r="D9" s="239">
        <f>IFERROR('Más Vistos-H'!D9/'Más Vistos-U'!D8,0)</f>
        <v>0.87087400336086396</v>
      </c>
      <c r="E9" s="239">
        <f>IFERROR('Más Vistos-H'!E9/'Más Vistos-U'!E8,0)</f>
        <v>0.80659768829231937</v>
      </c>
      <c r="F9" s="239">
        <f>IFERROR('Más Vistos-H'!F9/'Más Vistos-U'!F8,0)</f>
        <v>0.7345007901418702</v>
      </c>
      <c r="G9" s="239">
        <f>IFERROR('Más Vistos-H'!G9/'Más Vistos-U'!G8,0)</f>
        <v>0.75562889512773013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0.84432757325319308</v>
      </c>
      <c r="K9" s="241">
        <f>IFERROR('Más Vistos-H'!K9/'Más Vistos-U'!K8,0)</f>
        <v>0.84950994980457539</v>
      </c>
      <c r="L9" s="241">
        <f>IFERROR('Más Vistos-H'!L9/'Más Vistos-U'!L8,0)</f>
        <v>0.90891997593261131</v>
      </c>
      <c r="M9" s="241">
        <f>IFERROR('Más Vistos-H'!M9/'Más Vistos-U'!M8,0)</f>
        <v>0.8817614973039366</v>
      </c>
      <c r="N9" s="241">
        <f>IFERROR('Más Vistos-H'!N9/'Más Vistos-U'!N8,0)</f>
        <v>0.88134342660022991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-8.5965324814608543E-2</v>
      </c>
      <c r="R9" s="28">
        <f t="shared" si="1"/>
        <v>-2.4531738774886756E-2</v>
      </c>
      <c r="S9" s="28">
        <f t="shared" si="2"/>
        <v>0.12685665868559901</v>
      </c>
      <c r="T9" s="28">
        <f t="shared" si="3"/>
        <v>0.20049087644088542</v>
      </c>
      <c r="U9" s="28">
        <f t="shared" si="4"/>
        <v>0.16637073076890374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0.84615237179219138</v>
      </c>
      <c r="D10" s="239">
        <f>IFERROR('Más Vistos-H'!D10/'Más Vistos-U'!D9,0)</f>
        <v>0.82084927158785703</v>
      </c>
      <c r="E10" s="239">
        <f>IFERROR('Más Vistos-H'!E10/'Más Vistos-U'!E9,0)</f>
        <v>0.87248216673316947</v>
      </c>
      <c r="F10" s="239">
        <f>IFERROR('Más Vistos-H'!F10/'Más Vistos-U'!F9,0)</f>
        <v>0.88757589604059794</v>
      </c>
      <c r="G10" s="239">
        <f>IFERROR('Más Vistos-H'!G10/'Más Vistos-U'!G9,0)</f>
        <v>0.94927065461893334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0.96430489782215845</v>
      </c>
      <c r="K10" s="241">
        <f>IFERROR('Más Vistos-H'!K10/'Más Vistos-U'!K9,0)</f>
        <v>0.92940074107263526</v>
      </c>
      <c r="L10" s="241">
        <f>IFERROR('Más Vistos-H'!L10/'Más Vistos-U'!L9,0)</f>
        <v>0.96010995498487173</v>
      </c>
      <c r="M10" s="241">
        <f>IFERROR('Más Vistos-H'!M10/'Más Vistos-U'!M9,0)</f>
        <v>0.97208726546019752</v>
      </c>
      <c r="N10" s="241">
        <f>IFERROR('Más Vistos-H'!N10/'Más Vistos-U'!N9,0)</f>
        <v>0.99087761541669628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0.13963504679389402</v>
      </c>
      <c r="R10" s="28">
        <f t="shared" si="1"/>
        <v>0.13224287727611117</v>
      </c>
      <c r="S10" s="28">
        <f t="shared" si="2"/>
        <v>0.10043504795038566</v>
      </c>
      <c r="T10" s="28">
        <f t="shared" si="3"/>
        <v>9.521593566994975E-2</v>
      </c>
      <c r="U10" s="28">
        <f t="shared" si="4"/>
        <v>4.3830450878590846E-2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0.31942878792596985</v>
      </c>
      <c r="D11" s="239">
        <f>IFERROR('Más Vistos-H'!D11/'Más Vistos-U'!D10,0)</f>
        <v>0.378726860910503</v>
      </c>
      <c r="E11" s="239">
        <f>IFERROR('Más Vistos-H'!E11/'Más Vistos-U'!E10,0)</f>
        <v>0.36158670266777448</v>
      </c>
      <c r="F11" s="239">
        <f>IFERROR('Más Vistos-H'!F11/'Más Vistos-U'!F10,0)</f>
        <v>0.40043269771101037</v>
      </c>
      <c r="G11" s="239">
        <f>IFERROR('Más Vistos-H'!G11/'Más Vistos-U'!G10,0)</f>
        <v>6.452157215345153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0.39948947442871302</v>
      </c>
      <c r="K11" s="241">
        <f>IFERROR('Más Vistos-H'!K11/'Más Vistos-U'!K10,0)</f>
        <v>0.42553124328390274</v>
      </c>
      <c r="L11" s="241">
        <f>IFERROR('Más Vistos-H'!L11/'Más Vistos-U'!L10,0)</f>
        <v>0.43829412803892004</v>
      </c>
      <c r="M11" s="241">
        <f>IFERROR('Más Vistos-H'!M11/'Más Vistos-U'!M10,0)</f>
        <v>0.45055930700497931</v>
      </c>
      <c r="N11" s="241">
        <f>IFERROR('Más Vistos-H'!N11/'Más Vistos-U'!N10,0)</f>
        <v>0.47182778776978418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0.25063704189773239</v>
      </c>
      <c r="R11" s="28">
        <f t="shared" si="1"/>
        <v>0.12358347718162004</v>
      </c>
      <c r="S11" s="28">
        <f t="shared" si="2"/>
        <v>0.21214116781729184</v>
      </c>
      <c r="T11" s="28">
        <f t="shared" si="3"/>
        <v>0.12518110928629758</v>
      </c>
      <c r="U11" s="28">
        <f t="shared" si="4"/>
        <v>-0.92687286251369749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0.30666776687570646</v>
      </c>
      <c r="D12" s="239">
        <f>IFERROR('Más Vistos-H'!D12/'Más Vistos-U'!D11,0)</f>
        <v>0.36160320040581501</v>
      </c>
      <c r="E12" s="239">
        <f>IFERROR('Más Vistos-H'!E12/'Más Vistos-U'!E11,0)</f>
        <v>0.30525629340959803</v>
      </c>
      <c r="F12" s="239">
        <f>IFERROR('Más Vistos-H'!F12/'Más Vistos-U'!F11,0)</f>
        <v>0.38217560352831931</v>
      </c>
      <c r="G12" s="239">
        <f>IFERROR('Más Vistos-H'!G12/'Más Vistos-U'!G11,0)</f>
        <v>0.41526039563988698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0.39586115847305092</v>
      </c>
      <c r="K12" s="241">
        <f>IFERROR('Más Vistos-H'!K12/'Más Vistos-U'!K11,0)</f>
        <v>0.40132837280293804</v>
      </c>
      <c r="L12" s="241">
        <f>IFERROR('Más Vistos-H'!L12/'Más Vistos-U'!L11,0)</f>
        <v>0.40508024028913631</v>
      </c>
      <c r="M12" s="241">
        <f>IFERROR('Más Vistos-H'!M12/'Más Vistos-U'!M11,0)</f>
        <v>0.42323573151376565</v>
      </c>
      <c r="N12" s="241">
        <f>IFERROR('Más Vistos-H'!N12/'Más Vistos-U'!N11,0)</f>
        <v>0.41443246318348126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0.29084697262459558</v>
      </c>
      <c r="R12" s="28">
        <f t="shared" si="1"/>
        <v>0.109858464616853</v>
      </c>
      <c r="S12" s="28">
        <f t="shared" si="2"/>
        <v>0.3270168348194965</v>
      </c>
      <c r="T12" s="28">
        <f t="shared" si="3"/>
        <v>0.10743785737857485</v>
      </c>
      <c r="U12" s="28">
        <f t="shared" si="4"/>
        <v>-1.9937669594759615E-3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0.81003075440086292</v>
      </c>
      <c r="D13" s="239">
        <f>IFERROR('Más Vistos-H'!D13/'Más Vistos-U'!D12,0)</f>
        <v>3.0472034218397486</v>
      </c>
      <c r="E13" s="239">
        <f>IFERROR('Más Vistos-H'!E13/'Más Vistos-U'!E12,0)</f>
        <v>0.81770074149185623</v>
      </c>
      <c r="F13" s="239">
        <f>IFERROR('Más Vistos-H'!F13/'Más Vistos-U'!F12,0)</f>
        <v>0.75250535487761772</v>
      </c>
      <c r="G13" s="239">
        <f>IFERROR('Más Vistos-H'!G13/'Más Vistos-U'!G12,0)</f>
        <v>0.76657181098696447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0.79935232293479719</v>
      </c>
      <c r="K13" s="241">
        <f>IFERROR('Más Vistos-H'!K13/'Más Vistos-U'!K12,0)</f>
        <v>0.79181323429799355</v>
      </c>
      <c r="L13" s="241">
        <f>IFERROR('Más Vistos-H'!L13/'Más Vistos-U'!L12,0)</f>
        <v>0.73570319567715581</v>
      </c>
      <c r="M13" s="241">
        <f>IFERROR('Más Vistos-H'!M13/'Más Vistos-U'!M12,0)</f>
        <v>0.76728115727002977</v>
      </c>
      <c r="N13" s="241">
        <f>IFERROR('Más Vistos-H'!N13/'Más Vistos-U'!N12,0)</f>
        <v>0.76575104823909212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-1.3182748195732398E-2</v>
      </c>
      <c r="R13" s="28">
        <f t="shared" si="1"/>
        <v>-0.74015084499349348</v>
      </c>
      <c r="S13" s="28">
        <f t="shared" si="2"/>
        <v>-0.10027818449216493</v>
      </c>
      <c r="T13" s="28">
        <f t="shared" si="3"/>
        <v>1.9635478068877114E-2</v>
      </c>
      <c r="U13" s="28">
        <f t="shared" si="4"/>
        <v>-1.0706925771450093E-3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18.684326075220444</v>
      </c>
      <c r="D14" s="239">
        <f>IFERROR('Más Vistos-H'!D14/'Más Vistos-U'!D13,0)</f>
        <v>0.32602231682146537</v>
      </c>
      <c r="E14" s="239">
        <f>IFERROR('Más Vistos-H'!E14/'Más Vistos-U'!E13,0)</f>
        <v>0.28933243984938406</v>
      </c>
      <c r="F14" s="239">
        <f>IFERROR('Más Vistos-H'!F14/'Más Vistos-U'!F13,0)</f>
        <v>0.29768807462586411</v>
      </c>
      <c r="G14" s="239">
        <f>IFERROR('Más Vistos-H'!G14/'Más Vistos-U'!G13,0)</f>
        <v>22.220664251207729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0.30768336503910382</v>
      </c>
      <c r="K14" s="241">
        <f>IFERROR('Más Vistos-H'!K14/'Más Vistos-U'!K13,0)</f>
        <v>0.36693280106453757</v>
      </c>
      <c r="L14" s="241">
        <f>IFERROR('Más Vistos-H'!L14/'Más Vistos-U'!L13,0)</f>
        <v>0.37947584789311412</v>
      </c>
      <c r="M14" s="241">
        <f>IFERROR('Más Vistos-H'!M14/'Más Vistos-U'!M13,0)</f>
        <v>0.16282258685771511</v>
      </c>
      <c r="N14" s="241">
        <f>IFERROR('Más Vistos-H'!N14/'Más Vistos-U'!N13,0)</f>
        <v>0.47678800134816324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-0.98353254145745406</v>
      </c>
      <c r="R14" s="28">
        <f t="shared" si="1"/>
        <v>0.12548369277884552</v>
      </c>
      <c r="S14" s="28">
        <f t="shared" si="2"/>
        <v>0.31155651986571375</v>
      </c>
      <c r="T14" s="28">
        <f t="shared" si="3"/>
        <v>-0.45304296430970109</v>
      </c>
      <c r="U14" s="28">
        <f t="shared" si="4"/>
        <v>-0.97854303561954736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8">
        <f>IFERROR('Más Vistos-H'!C15/'Más Vistos-U'!C14,0)</f>
        <v>0.68527975253703799</v>
      </c>
      <c r="D15" s="239">
        <f>IFERROR('Más Vistos-H'!D15/'Más Vistos-U'!D14,0)</f>
        <v>2.1989680769302868</v>
      </c>
      <c r="E15" s="239">
        <f>IFERROR('Más Vistos-H'!E15/'Más Vistos-U'!E14,0)</f>
        <v>0.70666111751397964</v>
      </c>
      <c r="F15" s="239">
        <f>IFERROR('Más Vistos-H'!F15/'Más Vistos-U'!F14,0)</f>
        <v>0.76432254041171166</v>
      </c>
      <c r="G15" s="239">
        <f>IFERROR('Más Vistos-H'!G15/'Más Vistos-U'!G14,0)</f>
        <v>0.80049426254692158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0.78519923506224876</v>
      </c>
      <c r="K15" s="241">
        <f>IFERROR('Más Vistos-H'!K15/'Más Vistos-U'!K14,0)</f>
        <v>0.76778851127663972</v>
      </c>
      <c r="L15" s="241">
        <f>IFERROR('Más Vistos-H'!L15/'Más Vistos-U'!L14,0)</f>
        <v>0.76250340353968116</v>
      </c>
      <c r="M15" s="241">
        <f>IFERROR('Más Vistos-H'!M15/'Más Vistos-U'!M14,0)</f>
        <v>0.79794487363279165</v>
      </c>
      <c r="N15" s="241">
        <f>IFERROR('Más Vistos-H'!N15/'Más Vistos-U'!N14,0)</f>
        <v>0.79044429982015263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0.14580830989867941</v>
      </c>
      <c r="R15" s="28">
        <f t="shared" ref="R15" si="8">IFERROR((K15-D15)/D15,"-")</f>
        <v>-0.65084144725354254</v>
      </c>
      <c r="S15" s="28">
        <f t="shared" ref="S15" si="9">IFERROR((L15-E15)/E15,"-")</f>
        <v>7.9022723398385938E-2</v>
      </c>
      <c r="T15" s="28">
        <f t="shared" ref="T15" si="10">IFERROR((M15-F15)/F15,"-")</f>
        <v>4.3989718271253538E-2</v>
      </c>
      <c r="U15" s="28">
        <f t="shared" ref="U15" si="11">IFERROR((N15-G15)/G15,"-")</f>
        <v>-1.2554696762963819E-2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0.99128479140252368</v>
      </c>
      <c r="D16" s="242">
        <f>IFERROR('Más Vistos-H'!D16/'Más Vistos-U'!D15,0)</f>
        <v>1.1229979985950402</v>
      </c>
      <c r="E16" s="242">
        <f>IFERROR('Más Vistos-H'!E16/'Más Vistos-U'!E15,0)</f>
        <v>0.69405961383740378</v>
      </c>
      <c r="F16" s="242">
        <f>IFERROR('Más Vistos-H'!F16/'Más Vistos-U'!F15,0)</f>
        <v>0.7099377634896884</v>
      </c>
      <c r="G16" s="242">
        <f>IFERROR('Más Vistos-H'!G16/'Más Vistos-U'!G15,0)</f>
        <v>1.5905036810851674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0.7471642008710494</v>
      </c>
      <c r="K16" s="244">
        <f>IFERROR('Más Vistos-H'!K16/'Más Vistos-U'!K15,0)</f>
        <v>0.74331503626739848</v>
      </c>
      <c r="L16" s="244">
        <f>IFERROR('Más Vistos-H'!L16/'Más Vistos-U'!L15,0)</f>
        <v>0.74795093294757731</v>
      </c>
      <c r="M16" s="244">
        <f>IFERROR('Más Vistos-H'!M16/'Más Vistos-U'!M15,0)</f>
        <v>0.75990133976966689</v>
      </c>
      <c r="N16" s="244">
        <f>IFERROR('Más Vistos-H'!N16/'Más Vistos-U'!N15,0)</f>
        <v>0.76173559694853454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-0.24626685756580527</v>
      </c>
      <c r="R16" s="121">
        <f t="shared" si="1"/>
        <v>-0.33809763045228514</v>
      </c>
      <c r="S16" s="121">
        <f t="shared" si="2"/>
        <v>7.7646527813673594E-2</v>
      </c>
      <c r="T16" s="121">
        <f t="shared" si="3"/>
        <v>7.0377403273187339E-2</v>
      </c>
      <c r="U16" s="121">
        <f t="shared" si="4"/>
        <v>-0.52107272305788166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1" t="s">
        <v>203</v>
      </c>
      <c r="K2" s="481"/>
      <c r="L2" s="481"/>
      <c r="M2" s="481"/>
      <c r="N2" s="481"/>
      <c r="O2" s="481"/>
      <c r="P2" s="481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3" t="s">
        <v>203</v>
      </c>
      <c r="K2" s="463"/>
      <c r="L2" s="463"/>
      <c r="M2" s="463"/>
      <c r="N2" s="463"/>
      <c r="O2" s="463"/>
      <c r="P2" s="463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3" t="s">
        <v>203</v>
      </c>
      <c r="K2" s="463"/>
      <c r="L2" s="463"/>
      <c r="M2" s="463"/>
      <c r="N2" s="463"/>
      <c r="O2" s="463"/>
      <c r="P2" s="463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4" t="s">
        <v>402</v>
      </c>
      <c r="C2" s="465"/>
      <c r="D2" s="466"/>
      <c r="G2" s="464" t="s">
        <v>403</v>
      </c>
      <c r="H2" s="465"/>
      <c r="I2" s="466"/>
    </row>
    <row r="3" spans="2:10" ht="15.75" thickBot="1" x14ac:dyDescent="0.3">
      <c r="B3" s="464" t="str">
        <f>Replay!A1</f>
        <v>30/01 –05/02</v>
      </c>
      <c r="C3" s="465"/>
      <c r="D3" s="466"/>
      <c r="G3" s="464" t="str">
        <f>Replay!A1</f>
        <v>30/01 –05/02</v>
      </c>
      <c r="H3" s="465"/>
      <c r="I3" s="466"/>
    </row>
    <row r="4" spans="2:10" ht="15.75" thickBot="1" x14ac:dyDescent="0.3">
      <c r="B4" s="315" t="s">
        <v>367</v>
      </c>
      <c r="C4" s="315" t="s">
        <v>366</v>
      </c>
      <c r="D4" s="315" t="s">
        <v>368</v>
      </c>
      <c r="G4" s="315" t="s">
        <v>367</v>
      </c>
      <c r="H4" s="315" t="s">
        <v>366</v>
      </c>
      <c r="I4" s="315" t="s">
        <v>368</v>
      </c>
    </row>
    <row r="5" spans="2:10" x14ac:dyDescent="0.25">
      <c r="B5" s="314" t="s">
        <v>375</v>
      </c>
      <c r="C5" s="318">
        <v>67114.19</v>
      </c>
      <c r="D5" s="317">
        <f>C5/C8</f>
        <v>1.7315198396230278E-2</v>
      </c>
      <c r="G5" s="314" t="s">
        <v>407</v>
      </c>
      <c r="H5" s="316">
        <f>SUM(Destacados!H4:H78)</f>
        <v>556152.69333333243</v>
      </c>
      <c r="I5" s="317">
        <f>H5/C8</f>
        <v>0.14348521860525273</v>
      </c>
    </row>
    <row r="6" spans="2:10" x14ac:dyDescent="0.25">
      <c r="B6" s="305" t="s">
        <v>196</v>
      </c>
      <c r="C6" s="306">
        <v>3698863.4</v>
      </c>
      <c r="D6" s="307">
        <f>C6/C8</f>
        <v>0.95429228321991033</v>
      </c>
      <c r="G6" s="302" t="s">
        <v>406</v>
      </c>
      <c r="H6" s="303">
        <f>SUM('Más Vistos-H'!J16:P16)+SUM('Más Vistos-H'!J29:P29)</f>
        <v>1150025.44</v>
      </c>
      <c r="I6" s="304">
        <f>H6/C8</f>
        <v>0.29670206336859639</v>
      </c>
      <c r="J6" s="307">
        <f>H6/C6</f>
        <v>0.31091319565896919</v>
      </c>
    </row>
    <row r="7" spans="2:10" x14ac:dyDescent="0.25">
      <c r="B7" s="308" t="s">
        <v>369</v>
      </c>
      <c r="C7" s="309">
        <v>110050.19</v>
      </c>
      <c r="D7" s="310">
        <f>C7/C8</f>
        <v>2.8392518383859471E-2</v>
      </c>
      <c r="G7" s="302" t="s">
        <v>408</v>
      </c>
      <c r="H7" s="303">
        <f>SUM(Partidos!G2:G12)</f>
        <v>47174.066666666673</v>
      </c>
      <c r="I7" s="304">
        <f>H7/C8</f>
        <v>1.2170724603698965E-2</v>
      </c>
      <c r="J7" s="307">
        <f>H7/C6</f>
        <v>1.275366553592292E-2</v>
      </c>
    </row>
    <row r="8" spans="2:10" x14ac:dyDescent="0.25">
      <c r="B8" s="311" t="s">
        <v>16</v>
      </c>
      <c r="C8" s="312">
        <f>SUM(C5:C7)</f>
        <v>3876027.78</v>
      </c>
      <c r="D8" s="313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2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44" sqref="I44"/>
    </sheetView>
  </sheetViews>
  <sheetFormatPr baseColWidth="10" defaultRowHeight="15" x14ac:dyDescent="0.25"/>
  <cols>
    <col min="1" max="1" width="0.85546875" style="299" customWidth="1"/>
    <col min="2" max="5" width="17.7109375" style="299" customWidth="1"/>
    <col min="6" max="6" width="23" style="301" customWidth="1"/>
    <col min="7" max="7" width="18.85546875" style="79" customWidth="1"/>
    <col min="8" max="16384" width="11.42578125" style="299"/>
  </cols>
  <sheetData>
    <row r="1" spans="2:8" ht="4.5" customHeight="1" thickBot="1" x14ac:dyDescent="0.3"/>
    <row r="2" spans="2:8" ht="21" customHeight="1" thickBot="1" x14ac:dyDescent="0.3">
      <c r="B2" s="315" t="s">
        <v>409</v>
      </c>
      <c r="C2" s="315" t="s">
        <v>375</v>
      </c>
      <c r="D2" s="315" t="s">
        <v>196</v>
      </c>
      <c r="E2" s="315" t="s">
        <v>369</v>
      </c>
      <c r="F2" s="315" t="s">
        <v>421</v>
      </c>
      <c r="G2" s="315" t="s">
        <v>440</v>
      </c>
    </row>
    <row r="3" spans="2:8" ht="24.95" customHeight="1" x14ac:dyDescent="0.25">
      <c r="B3" s="322" t="s">
        <v>385</v>
      </c>
      <c r="C3" s="323">
        <v>87399</v>
      </c>
      <c r="D3" s="323">
        <v>5645444</v>
      </c>
      <c r="E3" s="324">
        <v>423507</v>
      </c>
      <c r="F3" s="319"/>
      <c r="G3" s="319"/>
    </row>
    <row r="4" spans="2:8" ht="24.95" customHeight="1" x14ac:dyDescent="0.25">
      <c r="B4" s="325" t="s">
        <v>384</v>
      </c>
      <c r="C4" s="323">
        <v>83835</v>
      </c>
      <c r="D4" s="323">
        <v>4956020</v>
      </c>
      <c r="E4" s="324">
        <v>429559</v>
      </c>
      <c r="F4" s="319"/>
      <c r="G4" s="319"/>
    </row>
    <row r="5" spans="2:8" ht="24.95" customHeight="1" x14ac:dyDescent="0.25">
      <c r="B5" s="325" t="s">
        <v>383</v>
      </c>
      <c r="C5" s="323">
        <v>93126</v>
      </c>
      <c r="D5" s="323">
        <v>5511645</v>
      </c>
      <c r="E5" s="324">
        <v>450146</v>
      </c>
      <c r="F5" s="319"/>
      <c r="G5" s="319"/>
    </row>
    <row r="6" spans="2:8" ht="24.95" customHeight="1" x14ac:dyDescent="0.25">
      <c r="B6" s="325" t="s">
        <v>382</v>
      </c>
      <c r="C6" s="323">
        <v>108586</v>
      </c>
      <c r="D6" s="323">
        <v>5678819</v>
      </c>
      <c r="E6" s="324">
        <v>422155</v>
      </c>
      <c r="F6" s="319"/>
      <c r="G6" s="319"/>
    </row>
    <row r="7" spans="2:8" ht="24.95" customHeight="1" x14ac:dyDescent="0.25">
      <c r="B7" s="325" t="s">
        <v>381</v>
      </c>
      <c r="C7" s="323">
        <v>113859</v>
      </c>
      <c r="D7" s="323">
        <v>5963927</v>
      </c>
      <c r="E7" s="324">
        <v>395604</v>
      </c>
      <c r="F7" s="320" t="s">
        <v>424</v>
      </c>
      <c r="G7" s="320" t="s">
        <v>423</v>
      </c>
    </row>
    <row r="8" spans="2:8" ht="24.95" customHeight="1" x14ac:dyDescent="0.25">
      <c r="B8" s="325" t="s">
        <v>380</v>
      </c>
      <c r="C8" s="323">
        <v>112412</v>
      </c>
      <c r="D8" s="326">
        <v>6225747</v>
      </c>
      <c r="E8" s="324">
        <v>376269</v>
      </c>
      <c r="F8" s="320" t="s">
        <v>425</v>
      </c>
      <c r="G8" s="319"/>
    </row>
    <row r="9" spans="2:8" ht="24.95" customHeight="1" x14ac:dyDescent="0.25">
      <c r="B9" s="325" t="s">
        <v>389</v>
      </c>
      <c r="C9" s="303">
        <v>99203.687000000005</v>
      </c>
      <c r="D9" s="303">
        <v>5511680.5379999997</v>
      </c>
      <c r="E9" s="327">
        <v>364261.46899999998</v>
      </c>
      <c r="F9" s="320" t="s">
        <v>419</v>
      </c>
      <c r="G9" s="319"/>
    </row>
    <row r="10" spans="2:8" ht="24.95" customHeight="1" x14ac:dyDescent="0.25">
      <c r="B10" s="325" t="s">
        <v>379</v>
      </c>
      <c r="C10" s="303">
        <v>95987.509000000005</v>
      </c>
      <c r="D10" s="303">
        <v>5232186.608</v>
      </c>
      <c r="E10" s="327">
        <v>323560.11200000002</v>
      </c>
      <c r="F10" s="319"/>
      <c r="G10" s="319"/>
    </row>
    <row r="11" spans="2:8" ht="24.95" customHeight="1" x14ac:dyDescent="0.25">
      <c r="B11" s="325" t="s">
        <v>386</v>
      </c>
      <c r="C11" s="303">
        <v>101763.1</v>
      </c>
      <c r="D11" s="303">
        <v>5729848.5</v>
      </c>
      <c r="E11" s="327">
        <v>319277</v>
      </c>
      <c r="F11" s="319"/>
      <c r="G11" s="319"/>
    </row>
    <row r="12" spans="2:8" ht="24.95" customHeight="1" x14ac:dyDescent="0.25">
      <c r="B12" s="325" t="s">
        <v>391</v>
      </c>
      <c r="C12" s="303">
        <v>105886.77099999999</v>
      </c>
      <c r="D12" s="303">
        <v>5994518.1670000004</v>
      </c>
      <c r="E12" s="327">
        <v>285187.42099999997</v>
      </c>
      <c r="F12" s="319"/>
      <c r="G12" s="319"/>
    </row>
    <row r="13" spans="2:8" ht="24.95" customHeight="1" x14ac:dyDescent="0.25">
      <c r="B13" s="325" t="s">
        <v>444</v>
      </c>
      <c r="C13" s="303">
        <v>114105.53</v>
      </c>
      <c r="D13" s="303">
        <v>5584158.2400000002</v>
      </c>
      <c r="E13" s="327">
        <v>279806.15999999997</v>
      </c>
      <c r="F13" s="319"/>
      <c r="G13" s="319"/>
    </row>
    <row r="14" spans="2:8" ht="24.95" customHeight="1" x14ac:dyDescent="0.25">
      <c r="B14" s="325" t="s">
        <v>445</v>
      </c>
      <c r="C14" s="303">
        <v>115989.13</v>
      </c>
      <c r="D14" s="303">
        <v>5722573.3799999999</v>
      </c>
      <c r="E14" s="327">
        <v>276331.37</v>
      </c>
      <c r="F14" s="319"/>
      <c r="G14" s="319"/>
    </row>
    <row r="15" spans="2:8" ht="24.95" customHeight="1" x14ac:dyDescent="0.25">
      <c r="B15" s="325" t="s">
        <v>400</v>
      </c>
      <c r="C15" s="303">
        <v>114272.19</v>
      </c>
      <c r="D15" s="303">
        <v>5606485.2999999998</v>
      </c>
      <c r="E15" s="327">
        <v>264332.23</v>
      </c>
      <c r="F15" s="321" t="s">
        <v>427</v>
      </c>
      <c r="G15" s="391" t="s">
        <v>426</v>
      </c>
      <c r="H15" s="467" t="s">
        <v>494</v>
      </c>
    </row>
    <row r="16" spans="2:8" ht="24.95" customHeight="1" x14ac:dyDescent="0.25">
      <c r="B16" s="325" t="s">
        <v>401</v>
      </c>
      <c r="C16" s="309">
        <v>125845.21</v>
      </c>
      <c r="D16" s="382">
        <v>6044714.2199999997</v>
      </c>
      <c r="E16" s="327">
        <v>283597.23</v>
      </c>
      <c r="F16" s="319"/>
      <c r="G16" s="392"/>
      <c r="H16" s="467"/>
    </row>
    <row r="17" spans="2:9" ht="24.95" customHeight="1" x14ac:dyDescent="0.25">
      <c r="B17" s="328" t="s">
        <v>418</v>
      </c>
      <c r="C17" s="383">
        <v>126278.9</v>
      </c>
      <c r="D17" s="329">
        <v>5912788.4100000001</v>
      </c>
      <c r="E17" s="330">
        <v>267736.38</v>
      </c>
      <c r="F17" s="331" t="s">
        <v>428</v>
      </c>
      <c r="G17" s="393" t="s">
        <v>429</v>
      </c>
      <c r="H17" s="467"/>
    </row>
    <row r="18" spans="2:9" ht="24.95" customHeight="1" x14ac:dyDescent="0.25">
      <c r="B18" s="328" t="s">
        <v>443</v>
      </c>
      <c r="C18" s="383">
        <v>125308.59</v>
      </c>
      <c r="D18" s="329">
        <v>5916998.4100000001</v>
      </c>
      <c r="E18" s="330">
        <v>252904.34</v>
      </c>
      <c r="F18" s="331" t="s">
        <v>428</v>
      </c>
      <c r="G18" s="393" t="s">
        <v>430</v>
      </c>
      <c r="H18" s="467"/>
    </row>
    <row r="19" spans="2:9" ht="24.95" customHeight="1" x14ac:dyDescent="0.25">
      <c r="B19" s="328" t="s">
        <v>442</v>
      </c>
      <c r="C19" s="383">
        <v>117247.22</v>
      </c>
      <c r="D19" s="329">
        <v>5740230.1799999997</v>
      </c>
      <c r="E19" s="330">
        <v>239734.7</v>
      </c>
      <c r="F19" s="331" t="s">
        <v>428</v>
      </c>
      <c r="G19" s="393" t="s">
        <v>451</v>
      </c>
      <c r="H19" s="467"/>
      <c r="I19" s="394"/>
    </row>
    <row r="20" spans="2:9" ht="24.75" customHeight="1" x14ac:dyDescent="0.25">
      <c r="B20" s="328" t="s">
        <v>446</v>
      </c>
      <c r="C20" s="383">
        <v>118928.22</v>
      </c>
      <c r="D20" s="329">
        <v>5816188.1500000004</v>
      </c>
      <c r="E20" s="330">
        <v>238912.56</v>
      </c>
      <c r="F20" s="331" t="s">
        <v>428</v>
      </c>
      <c r="G20" s="393" t="s">
        <v>452</v>
      </c>
      <c r="H20" s="467"/>
      <c r="I20" s="394"/>
    </row>
    <row r="21" spans="2:9" ht="33" customHeight="1" x14ac:dyDescent="0.25">
      <c r="B21" s="328" t="s">
        <v>447</v>
      </c>
      <c r="C21" s="383">
        <v>131610.35</v>
      </c>
      <c r="D21" s="329">
        <v>6046323.7000000002</v>
      </c>
      <c r="E21" s="330">
        <v>263303.90000000002</v>
      </c>
      <c r="F21" s="331" t="s">
        <v>454</v>
      </c>
      <c r="G21" s="393" t="s">
        <v>429</v>
      </c>
      <c r="H21" s="467"/>
      <c r="I21" s="394"/>
    </row>
    <row r="22" spans="2:9" ht="33" customHeight="1" x14ac:dyDescent="0.25">
      <c r="B22" s="328" t="s">
        <v>448</v>
      </c>
      <c r="C22" s="383">
        <v>130821.32</v>
      </c>
      <c r="D22" s="329">
        <v>6076205.3600000003</v>
      </c>
      <c r="E22" s="330">
        <v>249110.57</v>
      </c>
      <c r="F22" s="331" t="s">
        <v>455</v>
      </c>
      <c r="G22" s="393" t="s">
        <v>453</v>
      </c>
      <c r="H22" s="467"/>
      <c r="I22" s="394"/>
    </row>
    <row r="23" spans="2:9" ht="24.75" customHeight="1" x14ac:dyDescent="0.25">
      <c r="B23" s="328" t="s">
        <v>450</v>
      </c>
      <c r="C23" s="383">
        <v>127202.39</v>
      </c>
      <c r="D23" s="383">
        <v>6114404.1100000003</v>
      </c>
      <c r="E23" s="330">
        <v>244551.5</v>
      </c>
      <c r="F23" s="331" t="s">
        <v>456</v>
      </c>
      <c r="G23" s="393" t="s">
        <v>456</v>
      </c>
      <c r="H23" s="467"/>
    </row>
    <row r="24" spans="2:9" x14ac:dyDescent="0.25">
      <c r="B24" s="328" t="s">
        <v>458</v>
      </c>
      <c r="C24" s="383">
        <v>132633.9</v>
      </c>
      <c r="D24" s="383">
        <v>5755835.5099999998</v>
      </c>
      <c r="E24" s="330">
        <v>247107.48</v>
      </c>
      <c r="F24" s="331"/>
      <c r="G24" s="393"/>
      <c r="H24" s="467"/>
    </row>
    <row r="25" spans="2:9" ht="22.5" x14ac:dyDescent="0.25">
      <c r="B25" s="328" t="s">
        <v>462</v>
      </c>
      <c r="C25" s="383">
        <v>116869.8</v>
      </c>
      <c r="D25" s="383">
        <v>5411097.5300000003</v>
      </c>
      <c r="E25" s="330">
        <v>210703.58</v>
      </c>
      <c r="F25" s="331" t="s">
        <v>491</v>
      </c>
      <c r="G25" s="393" t="s">
        <v>492</v>
      </c>
      <c r="H25" s="467"/>
    </row>
    <row r="26" spans="2:9" ht="22.5" x14ac:dyDescent="0.25">
      <c r="B26" s="328" t="s">
        <v>482</v>
      </c>
      <c r="C26" s="383">
        <v>134421.4</v>
      </c>
      <c r="D26" s="383">
        <v>5337041.28</v>
      </c>
      <c r="E26" s="330">
        <v>221698.33</v>
      </c>
      <c r="F26" s="331" t="s">
        <v>491</v>
      </c>
      <c r="G26" s="393" t="s">
        <v>493</v>
      </c>
      <c r="H26" s="467"/>
    </row>
    <row r="27" spans="2:9" x14ac:dyDescent="0.25">
      <c r="B27" s="328" t="s">
        <v>484</v>
      </c>
      <c r="C27" s="383">
        <v>110963.31</v>
      </c>
      <c r="D27" s="383">
        <v>5229629.4400000004</v>
      </c>
      <c r="E27" s="330">
        <v>202805.14</v>
      </c>
      <c r="F27" s="331"/>
      <c r="G27" s="332"/>
    </row>
    <row r="28" spans="2:9" x14ac:dyDescent="0.25">
      <c r="B28" s="328" t="s">
        <v>487</v>
      </c>
      <c r="C28" s="383">
        <v>108650.38</v>
      </c>
      <c r="D28" s="383">
        <v>5184216.4000000004</v>
      </c>
      <c r="E28" s="330">
        <v>196603.49</v>
      </c>
      <c r="F28" s="331"/>
      <c r="G28" s="332"/>
    </row>
    <row r="29" spans="2:9" x14ac:dyDescent="0.25">
      <c r="B29" s="328" t="s">
        <v>489</v>
      </c>
      <c r="C29" s="383">
        <v>101786.21</v>
      </c>
      <c r="D29" s="383">
        <v>5153924.3099999996</v>
      </c>
      <c r="E29" s="330">
        <v>181891.44</v>
      </c>
      <c r="F29" s="331"/>
      <c r="G29" s="332"/>
    </row>
    <row r="30" spans="2:9" ht="22.5" x14ac:dyDescent="0.25">
      <c r="B30" s="328" t="s">
        <v>490</v>
      </c>
      <c r="C30" s="383">
        <v>107036.54</v>
      </c>
      <c r="D30" s="383">
        <v>4659302.5</v>
      </c>
      <c r="E30" s="330">
        <v>191987.59</v>
      </c>
      <c r="F30" s="331" t="s">
        <v>497</v>
      </c>
      <c r="G30" s="332" t="s">
        <v>451</v>
      </c>
    </row>
    <row r="31" spans="2:9" x14ac:dyDescent="0.25">
      <c r="B31" s="328" t="s">
        <v>495</v>
      </c>
      <c r="C31" s="383">
        <v>108845.6</v>
      </c>
      <c r="D31" s="383">
        <v>5133523.37</v>
      </c>
      <c r="E31" s="330">
        <v>184224.53</v>
      </c>
      <c r="F31" s="331"/>
      <c r="G31" s="332"/>
    </row>
    <row r="32" spans="2:9" x14ac:dyDescent="0.25">
      <c r="B32" s="328" t="s">
        <v>498</v>
      </c>
      <c r="C32" s="383">
        <v>94945.36</v>
      </c>
      <c r="D32" s="383">
        <v>4073834.3</v>
      </c>
      <c r="E32" s="330">
        <v>166564.57999999999</v>
      </c>
      <c r="F32" s="331"/>
      <c r="G32" s="332"/>
    </row>
    <row r="33" spans="2:7" x14ac:dyDescent="0.25">
      <c r="B33" s="328" t="s">
        <v>500</v>
      </c>
      <c r="C33" s="383">
        <v>75114.12</v>
      </c>
      <c r="D33" s="383">
        <v>3429090.15</v>
      </c>
      <c r="E33" s="330">
        <v>131323.24</v>
      </c>
      <c r="F33" s="331"/>
      <c r="G33" s="332"/>
    </row>
    <row r="34" spans="2:7" x14ac:dyDescent="0.25">
      <c r="B34" s="328" t="s">
        <v>502</v>
      </c>
      <c r="C34" s="383">
        <v>20253.34</v>
      </c>
      <c r="D34" s="383">
        <v>3326371.7</v>
      </c>
      <c r="E34" s="330">
        <v>123693.17</v>
      </c>
      <c r="F34" s="331"/>
      <c r="G34" s="332"/>
    </row>
    <row r="35" spans="2:7" x14ac:dyDescent="0.25">
      <c r="B35" s="328" t="s">
        <v>506</v>
      </c>
      <c r="C35" s="383">
        <v>71708.460000000006</v>
      </c>
      <c r="D35" s="383">
        <v>4009037.446</v>
      </c>
      <c r="E35" s="330">
        <v>118341.56</v>
      </c>
      <c r="F35" s="331"/>
      <c r="G35" s="332"/>
    </row>
    <row r="36" spans="2:7" x14ac:dyDescent="0.25">
      <c r="B36" s="328" t="s">
        <v>508</v>
      </c>
      <c r="C36" s="383">
        <v>66752.12</v>
      </c>
      <c r="D36" s="383">
        <v>4131857.4</v>
      </c>
      <c r="E36" s="330">
        <v>110615.43</v>
      </c>
      <c r="F36" s="331"/>
      <c r="G36" s="332"/>
    </row>
    <row r="37" spans="2:7" x14ac:dyDescent="0.25">
      <c r="B37" s="328" t="s">
        <v>510</v>
      </c>
      <c r="C37" s="383">
        <v>52532.28</v>
      </c>
      <c r="D37" s="383">
        <v>3060662.27</v>
      </c>
      <c r="E37" s="330">
        <v>106009.5</v>
      </c>
      <c r="F37" s="331"/>
      <c r="G37" s="332"/>
    </row>
    <row r="38" spans="2:7" x14ac:dyDescent="0.25">
      <c r="B38" s="328" t="s">
        <v>518</v>
      </c>
      <c r="C38" s="383">
        <v>52719.3</v>
      </c>
      <c r="D38" s="383">
        <v>2771073.19</v>
      </c>
      <c r="E38" s="330">
        <v>105873.15</v>
      </c>
      <c r="F38" s="331"/>
      <c r="G38" s="332"/>
    </row>
    <row r="39" spans="2:7" x14ac:dyDescent="0.25">
      <c r="B39" s="328" t="s">
        <v>523</v>
      </c>
      <c r="C39" s="383">
        <v>56805.21</v>
      </c>
      <c r="D39" s="383">
        <v>3114231.22</v>
      </c>
      <c r="E39" s="330">
        <v>109283.27</v>
      </c>
      <c r="F39" s="331"/>
      <c r="G39" s="332"/>
    </row>
    <row r="40" spans="2:7" x14ac:dyDescent="0.25">
      <c r="B40" s="328" t="s">
        <v>531</v>
      </c>
      <c r="C40" s="383">
        <v>57246.26</v>
      </c>
      <c r="D40" s="383">
        <v>3419303.34</v>
      </c>
      <c r="E40" s="330">
        <v>106800.56</v>
      </c>
      <c r="F40" s="331"/>
      <c r="G40" s="332"/>
    </row>
    <row r="41" spans="2:7" x14ac:dyDescent="0.25">
      <c r="B41" s="328" t="s">
        <v>542</v>
      </c>
      <c r="C41" s="383">
        <v>68543.460000000006</v>
      </c>
      <c r="D41" s="383">
        <v>4182102.12</v>
      </c>
      <c r="E41" s="330">
        <v>118585.23</v>
      </c>
      <c r="F41" s="331"/>
      <c r="G41" s="332"/>
    </row>
    <row r="42" spans="2:7" ht="15.75" thickBot="1" x14ac:dyDescent="0.3">
      <c r="B42" s="328" t="s">
        <v>553</v>
      </c>
      <c r="C42" s="383">
        <v>69752.240000000005</v>
      </c>
      <c r="D42" s="383">
        <v>3896618.32</v>
      </c>
      <c r="E42" s="330">
        <v>116550.21</v>
      </c>
      <c r="F42" s="331"/>
      <c r="G42" s="332"/>
    </row>
    <row r="43" spans="2:7" ht="15.75" thickBot="1" x14ac:dyDescent="0.3">
      <c r="B43" s="367" t="s">
        <v>654</v>
      </c>
      <c r="C43" s="387">
        <v>67114.19</v>
      </c>
      <c r="D43" s="387">
        <v>3698863.4</v>
      </c>
      <c r="E43" s="376">
        <v>110050.19</v>
      </c>
      <c r="F43" s="368"/>
      <c r="G43" s="369"/>
    </row>
    <row r="44" spans="2:7" x14ac:dyDescent="0.25">
      <c r="B44" s="406"/>
      <c r="C44" s="407"/>
      <c r="D44" s="407"/>
      <c r="E44" s="408"/>
      <c r="F44" s="409"/>
      <c r="G44" s="410"/>
    </row>
    <row r="45" spans="2:7" x14ac:dyDescent="0.25">
      <c r="B45" s="406"/>
      <c r="C45" s="407"/>
      <c r="D45" s="407"/>
      <c r="E45" s="408"/>
      <c r="F45" s="409"/>
      <c r="G45" s="410"/>
    </row>
    <row r="46" spans="2:7" x14ac:dyDescent="0.25">
      <c r="B46" s="406"/>
      <c r="C46" s="407"/>
      <c r="D46" s="407"/>
      <c r="E46" s="408"/>
      <c r="F46" s="409"/>
      <c r="G46" s="410"/>
    </row>
    <row r="47" spans="2:7" x14ac:dyDescent="0.25">
      <c r="D47" s="396">
        <f>D23-D30</f>
        <v>1455101.6100000003</v>
      </c>
    </row>
    <row r="48" spans="2:7" x14ac:dyDescent="0.25">
      <c r="D48" s="397">
        <f>D47/D23</f>
        <v>0.2379792999975594</v>
      </c>
    </row>
    <row r="52" spans="6:6" x14ac:dyDescent="0.25">
      <c r="F52" s="299"/>
    </row>
  </sheetData>
  <mergeCells count="1">
    <mergeCell ref="H15:H26"/>
  </mergeCells>
  <phoneticPr fontId="4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3"/>
  <sheetViews>
    <sheetView showGridLines="0" topLeftCell="A2" zoomScale="90" zoomScaleNormal="90" workbookViewId="0">
      <selection activeCell="J29" sqref="J28:J29"/>
    </sheetView>
  </sheetViews>
  <sheetFormatPr baseColWidth="10" defaultRowHeight="15" x14ac:dyDescent="0.25"/>
  <cols>
    <col min="1" max="1" width="0.85546875" customWidth="1"/>
    <col min="2" max="5" width="17.7109375" style="333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5" t="s">
        <v>409</v>
      </c>
      <c r="C2" s="315" t="s">
        <v>8</v>
      </c>
      <c r="D2" s="315" t="s">
        <v>410</v>
      </c>
      <c r="E2" s="315" t="s">
        <v>411</v>
      </c>
    </row>
    <row r="3" spans="2:6" ht="20.100000000000001" customHeight="1" x14ac:dyDescent="0.25">
      <c r="B3" s="350" t="s">
        <v>388</v>
      </c>
      <c r="C3" s="351">
        <v>229372.38333333313</v>
      </c>
      <c r="D3" s="351">
        <v>1349796.46</v>
      </c>
      <c r="E3" s="351">
        <v>282574.91666666669</v>
      </c>
    </row>
    <row r="4" spans="2:6" ht="20.100000000000001" customHeight="1" x14ac:dyDescent="0.25">
      <c r="B4" s="336" t="s">
        <v>379</v>
      </c>
      <c r="C4" s="335">
        <v>328458.67</v>
      </c>
      <c r="D4" s="335">
        <v>1337820.58</v>
      </c>
      <c r="E4" s="335">
        <v>196728.92</v>
      </c>
    </row>
    <row r="5" spans="2:6" ht="20.100000000000001" customHeight="1" x14ac:dyDescent="0.25">
      <c r="B5" s="336" t="s">
        <v>386</v>
      </c>
      <c r="C5" s="335">
        <v>614295.7833451</v>
      </c>
      <c r="D5" s="335">
        <v>1344824.8166666655</v>
      </c>
      <c r="E5" s="335">
        <v>380612.2043000001</v>
      </c>
    </row>
    <row r="6" spans="2:6" ht="20.100000000000001" customHeight="1" x14ac:dyDescent="0.25">
      <c r="B6" s="336" t="s">
        <v>391</v>
      </c>
      <c r="C6" s="335">
        <v>610566.51666666579</v>
      </c>
      <c r="D6" s="384">
        <v>2165471.8499999978</v>
      </c>
      <c r="E6" s="335">
        <v>621346.44999999984</v>
      </c>
    </row>
    <row r="7" spans="2:6" ht="20.100000000000001" customHeight="1" x14ac:dyDescent="0.25">
      <c r="B7" s="336" t="s">
        <v>444</v>
      </c>
      <c r="C7" s="335">
        <v>495980.07666666608</v>
      </c>
      <c r="D7" s="335">
        <v>1710027.4833333315</v>
      </c>
      <c r="E7" s="335">
        <v>288256.72366666654</v>
      </c>
    </row>
    <row r="8" spans="2:6" ht="20.100000000000001" customHeight="1" x14ac:dyDescent="0.25">
      <c r="B8" s="336" t="s">
        <v>445</v>
      </c>
      <c r="C8" s="335">
        <v>645742.58333333244</v>
      </c>
      <c r="D8" s="335">
        <v>1605951.2166666649</v>
      </c>
      <c r="E8" s="335">
        <v>418884.89437000017</v>
      </c>
    </row>
    <row r="9" spans="2:6" ht="20.100000000000001" customHeight="1" x14ac:dyDescent="0.25">
      <c r="B9" s="336" t="s">
        <v>400</v>
      </c>
      <c r="C9" s="335">
        <v>610706.95333333267</v>
      </c>
      <c r="D9" s="335">
        <v>1347746.1333333317</v>
      </c>
      <c r="E9" s="335">
        <v>335206.93333333335</v>
      </c>
      <c r="F9" s="334" t="s">
        <v>404</v>
      </c>
    </row>
    <row r="10" spans="2:6" ht="20.100000000000001" customHeight="1" x14ac:dyDescent="0.25">
      <c r="B10" s="336" t="s">
        <v>401</v>
      </c>
      <c r="C10" s="381">
        <v>948656.81666666537</v>
      </c>
      <c r="D10" s="381">
        <v>1116358.3666666651</v>
      </c>
      <c r="E10" s="381">
        <v>744277.69999999984</v>
      </c>
    </row>
    <row r="11" spans="2:6" ht="20.100000000000001" customHeight="1" x14ac:dyDescent="0.25">
      <c r="B11" s="336" t="s">
        <v>418</v>
      </c>
      <c r="C11" s="381">
        <v>845932.97666666622</v>
      </c>
      <c r="D11" s="381">
        <v>1795789.6333333314</v>
      </c>
      <c r="E11" s="381">
        <v>421628.28</v>
      </c>
    </row>
    <row r="12" spans="2:6" ht="20.100000000000001" customHeight="1" x14ac:dyDescent="0.25">
      <c r="B12" s="336" t="s">
        <v>443</v>
      </c>
      <c r="C12" s="381">
        <v>1094224.013333332</v>
      </c>
      <c r="D12" s="381">
        <v>1811610.2333333315</v>
      </c>
      <c r="E12" s="381">
        <v>474333.75099999999</v>
      </c>
    </row>
    <row r="13" spans="2:6" x14ac:dyDescent="0.25">
      <c r="B13" s="336" t="s">
        <v>442</v>
      </c>
      <c r="C13" s="381">
        <v>975683.08333333232</v>
      </c>
      <c r="D13" s="395">
        <v>1889718.6499999987</v>
      </c>
      <c r="E13" s="381">
        <v>424470.00669999997</v>
      </c>
    </row>
    <row r="14" spans="2:6" x14ac:dyDescent="0.25">
      <c r="B14" s="336" t="s">
        <v>446</v>
      </c>
      <c r="C14" s="381">
        <v>1223152.2133333324</v>
      </c>
      <c r="D14" s="381">
        <v>1781795.2599999984</v>
      </c>
      <c r="E14" s="381">
        <v>521529.59000000014</v>
      </c>
    </row>
    <row r="15" spans="2:6" x14ac:dyDescent="0.25">
      <c r="B15" s="336" t="s">
        <v>447</v>
      </c>
      <c r="C15" s="381">
        <v>1024428.1466666657</v>
      </c>
      <c r="D15" s="381">
        <v>1760664.8666666644</v>
      </c>
      <c r="E15" s="381">
        <v>584810.86666666658</v>
      </c>
    </row>
    <row r="16" spans="2:6" x14ac:dyDescent="0.25">
      <c r="B16" s="336" t="s">
        <v>448</v>
      </c>
      <c r="C16" s="381">
        <v>1020359.2299999989</v>
      </c>
      <c r="D16" s="381">
        <v>1819450.7899999984</v>
      </c>
      <c r="E16" s="381">
        <v>761014.54300000006</v>
      </c>
    </row>
    <row r="17" spans="2:5" x14ac:dyDescent="0.25">
      <c r="B17" s="336" t="s">
        <v>450</v>
      </c>
      <c r="C17" s="381">
        <v>1236435.7666666657</v>
      </c>
      <c r="D17" s="381">
        <v>1863513.5366666648</v>
      </c>
      <c r="E17" s="381">
        <v>682036.51930000028</v>
      </c>
    </row>
    <row r="18" spans="2:5" x14ac:dyDescent="0.25">
      <c r="B18" s="336" t="s">
        <v>458</v>
      </c>
      <c r="C18" s="381">
        <v>1413896.4399999988</v>
      </c>
      <c r="D18" s="384">
        <v>1911445.8866666649</v>
      </c>
      <c r="E18" s="381">
        <v>305591.94333333336</v>
      </c>
    </row>
    <row r="19" spans="2:5" x14ac:dyDescent="0.25">
      <c r="B19" s="336" t="s">
        <v>462</v>
      </c>
      <c r="C19" s="381">
        <v>728229.89666666603</v>
      </c>
      <c r="D19" s="381">
        <v>1694797.60333333</v>
      </c>
      <c r="E19" s="381">
        <v>204620.06140000001</v>
      </c>
    </row>
    <row r="20" spans="2:5" x14ac:dyDescent="0.25">
      <c r="B20" s="336" t="s">
        <v>482</v>
      </c>
      <c r="C20" s="381">
        <v>1080001.7933333321</v>
      </c>
      <c r="D20" s="381">
        <v>1689052.0499999984</v>
      </c>
      <c r="E20" s="381">
        <v>574190.40989999985</v>
      </c>
    </row>
    <row r="21" spans="2:5" x14ac:dyDescent="0.25">
      <c r="B21" s="336" t="s">
        <v>484</v>
      </c>
      <c r="C21" s="381">
        <v>1039748.3633333314</v>
      </c>
      <c r="D21" s="381">
        <v>1566862.6999999983</v>
      </c>
      <c r="E21" s="381">
        <v>495546.88539999991</v>
      </c>
    </row>
    <row r="22" spans="2:5" x14ac:dyDescent="0.25">
      <c r="B22" s="336" t="s">
        <v>487</v>
      </c>
      <c r="C22" s="381">
        <v>825826.8</v>
      </c>
      <c r="D22" s="381">
        <v>1608232.4566666654</v>
      </c>
      <c r="E22" s="381">
        <v>421434.18497000012</v>
      </c>
    </row>
    <row r="23" spans="2:5" x14ac:dyDescent="0.25">
      <c r="B23" s="336" t="s">
        <v>489</v>
      </c>
      <c r="C23" s="381">
        <v>1145203.633333331</v>
      </c>
      <c r="D23" s="381">
        <v>1734749.1999999981</v>
      </c>
      <c r="E23" s="381">
        <v>379280.33332999999</v>
      </c>
    </row>
    <row r="24" spans="2:5" x14ac:dyDescent="0.25">
      <c r="B24" s="336" t="s">
        <v>490</v>
      </c>
      <c r="C24" s="381">
        <v>1010198.6966666657</v>
      </c>
      <c r="D24" s="381">
        <v>1364365.7233333318</v>
      </c>
      <c r="E24" s="381">
        <v>241132.81</v>
      </c>
    </row>
    <row r="25" spans="2:5" x14ac:dyDescent="0.25">
      <c r="B25" s="336" t="s">
        <v>495</v>
      </c>
      <c r="C25" s="381">
        <v>1375636.3033333314</v>
      </c>
      <c r="D25" s="381">
        <v>1529460.0466666652</v>
      </c>
      <c r="E25" s="381">
        <v>478085.30900000007</v>
      </c>
    </row>
    <row r="26" spans="2:5" x14ac:dyDescent="0.25">
      <c r="B26" s="336" t="s">
        <v>498</v>
      </c>
      <c r="C26" s="381">
        <v>529672.07666666608</v>
      </c>
      <c r="D26" s="381">
        <v>1318167.7166666652</v>
      </c>
      <c r="E26" s="381">
        <v>20579.573333333334</v>
      </c>
    </row>
    <row r="27" spans="2:5" x14ac:dyDescent="0.25">
      <c r="B27" s="336" t="s">
        <v>500</v>
      </c>
      <c r="C27" s="381">
        <v>776743.3166666656</v>
      </c>
      <c r="D27" s="381">
        <v>1260408.4866666654</v>
      </c>
      <c r="E27" s="381">
        <v>0</v>
      </c>
    </row>
    <row r="28" spans="2:5" x14ac:dyDescent="0.25">
      <c r="B28" s="336" t="s">
        <v>502</v>
      </c>
      <c r="C28" s="381">
        <v>512422.67666666594</v>
      </c>
      <c r="D28" s="381">
        <v>1221685.8366666653</v>
      </c>
      <c r="E28" s="381">
        <v>1641.01</v>
      </c>
    </row>
    <row r="29" spans="2:5" x14ac:dyDescent="0.25">
      <c r="B29" s="336" t="s">
        <v>506</v>
      </c>
      <c r="C29" s="381">
        <v>443706.27666666621</v>
      </c>
      <c r="D29" s="381">
        <v>1196007.4099999999</v>
      </c>
      <c r="E29" s="381">
        <v>0</v>
      </c>
    </row>
    <row r="30" spans="2:5" x14ac:dyDescent="0.25">
      <c r="B30" s="336" t="s">
        <v>506</v>
      </c>
      <c r="C30" s="381">
        <v>443706.27666666621</v>
      </c>
      <c r="D30" s="381">
        <v>1196007.4099999999</v>
      </c>
      <c r="E30" s="381">
        <v>0</v>
      </c>
    </row>
    <row r="31" spans="2:5" x14ac:dyDescent="0.25">
      <c r="B31" s="336" t="s">
        <v>508</v>
      </c>
      <c r="C31" s="381">
        <v>455054.15333333268</v>
      </c>
      <c r="D31" s="381">
        <v>1265754.3666666651</v>
      </c>
      <c r="E31" s="381">
        <v>0</v>
      </c>
    </row>
    <row r="32" spans="2:5" x14ac:dyDescent="0.25">
      <c r="B32" s="336" t="s">
        <v>510</v>
      </c>
      <c r="C32" s="381">
        <v>493134.93999999965</v>
      </c>
      <c r="D32" s="381">
        <v>994279.96666666539</v>
      </c>
      <c r="E32" s="381">
        <v>0</v>
      </c>
    </row>
    <row r="33" spans="2:5" x14ac:dyDescent="0.25">
      <c r="B33" s="336" t="s">
        <v>518</v>
      </c>
      <c r="C33" s="381">
        <v>335845.12333333289</v>
      </c>
      <c r="D33" s="381">
        <v>722011.46666666586</v>
      </c>
      <c r="E33" s="381">
        <v>12845.800999999999</v>
      </c>
    </row>
    <row r="34" spans="2:5" x14ac:dyDescent="0.25">
      <c r="B34" s="336" t="s">
        <v>525</v>
      </c>
      <c r="C34" s="381">
        <v>396775.91666666587</v>
      </c>
      <c r="D34" s="381">
        <v>743293.46666666528</v>
      </c>
      <c r="E34" s="381">
        <v>74445.703330000004</v>
      </c>
    </row>
    <row r="35" spans="2:5" x14ac:dyDescent="0.25">
      <c r="B35" s="336" t="s">
        <v>533</v>
      </c>
      <c r="C35" s="381">
        <v>562359.86999999953</v>
      </c>
      <c r="D35" s="381">
        <v>1024149.4766666663</v>
      </c>
      <c r="E35" s="381">
        <v>73721.46666666666</v>
      </c>
    </row>
    <row r="36" spans="2:5" x14ac:dyDescent="0.25">
      <c r="B36" s="336" t="s">
        <v>542</v>
      </c>
      <c r="C36" s="381">
        <v>1213513.5433333314</v>
      </c>
      <c r="D36" s="381">
        <v>1400777.4066666667</v>
      </c>
      <c r="E36" s="381">
        <v>193714.78333333333</v>
      </c>
    </row>
    <row r="37" spans="2:5" x14ac:dyDescent="0.25">
      <c r="B37" s="336" t="s">
        <v>553</v>
      </c>
      <c r="C37" s="381">
        <v>1158280.3666666644</v>
      </c>
      <c r="D37" s="381">
        <v>1740032.0833333333</v>
      </c>
      <c r="E37" s="381">
        <v>39471.699999999997</v>
      </c>
    </row>
    <row r="38" spans="2:5" x14ac:dyDescent="0.25">
      <c r="B38" s="336" t="s">
        <v>654</v>
      </c>
      <c r="C38" s="381">
        <v>556152.69333333243</v>
      </c>
      <c r="D38" s="381">
        <v>1150025.44</v>
      </c>
      <c r="E38" s="381">
        <v>47174.066666666673</v>
      </c>
    </row>
    <row r="39" spans="2:5" x14ac:dyDescent="0.25">
      <c r="B39" s="406"/>
      <c r="C39" s="408"/>
      <c r="D39" s="408"/>
      <c r="E39" s="408"/>
    </row>
    <row r="40" spans="2:5" x14ac:dyDescent="0.25">
      <c r="B40" s="406"/>
      <c r="C40" s="408"/>
      <c r="D40" s="408"/>
      <c r="E40" s="408"/>
    </row>
    <row r="41" spans="2:5" x14ac:dyDescent="0.25">
      <c r="B41" s="388"/>
    </row>
    <row r="42" spans="2:5" x14ac:dyDescent="0.25">
      <c r="B42" s="388"/>
      <c r="D42" s="396">
        <f>D18-D24</f>
        <v>547080.1633333331</v>
      </c>
    </row>
    <row r="43" spans="2:5" x14ac:dyDescent="0.25">
      <c r="B43" s="388"/>
      <c r="D43" s="397">
        <f>D42/D18</f>
        <v>0.28621273934538427</v>
      </c>
    </row>
  </sheetData>
  <phoneticPr fontId="4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7"/>
  <sheetViews>
    <sheetView topLeftCell="A10" zoomScaleNormal="100" zoomScaleSheetLayoutView="91" workbookViewId="0">
      <selection activeCell="C20" sqref="C15:C20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3.42578125" bestFit="1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8" t="s">
        <v>655</v>
      </c>
      <c r="C2" s="468"/>
      <c r="D2" s="468"/>
      <c r="E2" s="468"/>
      <c r="F2" s="468"/>
      <c r="G2" s="468"/>
      <c r="H2" s="468"/>
      <c r="I2" s="468"/>
    </row>
    <row r="5" spans="2:9" x14ac:dyDescent="0.25">
      <c r="B5" s="412" t="s">
        <v>196</v>
      </c>
      <c r="C5" s="413" t="s">
        <v>509</v>
      </c>
    </row>
    <row r="6" spans="2:9" x14ac:dyDescent="0.25">
      <c r="B6" s="422" t="s">
        <v>370</v>
      </c>
      <c r="C6" s="415" t="s">
        <v>509</v>
      </c>
      <c r="D6" s="423" t="s">
        <v>214</v>
      </c>
      <c r="E6" s="415" t="s">
        <v>216</v>
      </c>
      <c r="F6" s="415" t="s">
        <v>371</v>
      </c>
      <c r="G6" s="415" t="s">
        <v>372</v>
      </c>
      <c r="H6" s="415" t="s">
        <v>373</v>
      </c>
      <c r="I6" s="415" t="s">
        <v>374</v>
      </c>
    </row>
    <row r="7" spans="2:9" x14ac:dyDescent="0.25">
      <c r="B7" s="389" t="s">
        <v>656</v>
      </c>
      <c r="C7" s="400" t="s">
        <v>657</v>
      </c>
      <c r="D7" s="401" t="s">
        <v>573</v>
      </c>
      <c r="E7" s="424">
        <v>44958</v>
      </c>
      <c r="F7" s="425">
        <v>0.625</v>
      </c>
      <c r="G7" s="425">
        <v>0.70833333333333337</v>
      </c>
      <c r="H7" s="451">
        <v>2469.1666666666601</v>
      </c>
      <c r="I7" s="445">
        <v>6542</v>
      </c>
    </row>
    <row r="8" spans="2:9" x14ac:dyDescent="0.25">
      <c r="B8" s="389" t="s">
        <v>658</v>
      </c>
      <c r="C8" s="400" t="s">
        <v>564</v>
      </c>
      <c r="D8" s="401" t="s">
        <v>387</v>
      </c>
      <c r="E8" s="424">
        <v>44960</v>
      </c>
      <c r="F8" s="425">
        <v>0.625</v>
      </c>
      <c r="G8" s="425">
        <v>0.70833333333333337</v>
      </c>
      <c r="H8" s="451">
        <v>6446.2166666666599</v>
      </c>
      <c r="I8" s="445">
        <v>9334</v>
      </c>
    </row>
    <row r="9" spans="2:9" x14ac:dyDescent="0.25">
      <c r="B9" s="389" t="s">
        <v>658</v>
      </c>
      <c r="C9" s="400" t="s">
        <v>659</v>
      </c>
      <c r="D9" s="401" t="s">
        <v>387</v>
      </c>
      <c r="E9" s="424">
        <v>44961</v>
      </c>
      <c r="F9" s="425">
        <v>0.3125</v>
      </c>
      <c r="G9" s="425">
        <v>0.39583333333333331</v>
      </c>
      <c r="H9" s="451">
        <v>5653.4166666666597</v>
      </c>
      <c r="I9" s="445">
        <v>7469</v>
      </c>
    </row>
    <row r="10" spans="2:9" x14ac:dyDescent="0.25">
      <c r="B10" s="389" t="s">
        <v>660</v>
      </c>
      <c r="C10" s="400" t="s">
        <v>661</v>
      </c>
      <c r="D10" s="401" t="s">
        <v>387</v>
      </c>
      <c r="E10" s="424">
        <v>44961</v>
      </c>
      <c r="F10" s="425">
        <v>0.71875</v>
      </c>
      <c r="G10" s="425">
        <v>0.80208333333333337</v>
      </c>
      <c r="H10" s="451">
        <v>2331.0833333333298</v>
      </c>
      <c r="I10" s="445">
        <v>4720</v>
      </c>
    </row>
    <row r="11" spans="2:9" x14ac:dyDescent="0.25">
      <c r="B11" s="389" t="s">
        <v>658</v>
      </c>
      <c r="C11" s="400" t="s">
        <v>662</v>
      </c>
      <c r="D11" s="401" t="s">
        <v>387</v>
      </c>
      <c r="E11" s="424">
        <v>44962</v>
      </c>
      <c r="F11" s="425">
        <v>0.47916666666666669</v>
      </c>
      <c r="G11" s="425">
        <v>0.5625</v>
      </c>
      <c r="H11" s="451">
        <v>11115.1833333333</v>
      </c>
      <c r="I11" s="445">
        <v>12816</v>
      </c>
    </row>
    <row r="12" spans="2:9" x14ac:dyDescent="0.25">
      <c r="B12" s="389" t="s">
        <v>660</v>
      </c>
      <c r="C12" s="400" t="s">
        <v>663</v>
      </c>
      <c r="D12" s="401" t="s">
        <v>387</v>
      </c>
      <c r="E12" s="424">
        <v>44962</v>
      </c>
      <c r="F12" s="425">
        <v>0.71875</v>
      </c>
      <c r="G12" s="425">
        <v>0.80208333333333337</v>
      </c>
      <c r="H12" s="451">
        <v>3634.45</v>
      </c>
      <c r="I12" s="445">
        <v>6185</v>
      </c>
    </row>
    <row r="13" spans="2:9" x14ac:dyDescent="0.25">
      <c r="B13" s="389"/>
      <c r="C13" s="400" t="s">
        <v>534</v>
      </c>
      <c r="D13" s="401" t="s">
        <v>496</v>
      </c>
      <c r="E13" s="424">
        <v>44956</v>
      </c>
      <c r="F13" s="425">
        <v>0.20833333333333334</v>
      </c>
      <c r="G13" s="425">
        <v>0.39583333333333331</v>
      </c>
      <c r="H13" s="451">
        <v>44205.866666666603</v>
      </c>
      <c r="I13" s="445">
        <v>48678</v>
      </c>
    </row>
    <row r="14" spans="2:9" x14ac:dyDescent="0.25">
      <c r="B14" s="389"/>
      <c r="C14" s="400" t="s">
        <v>535</v>
      </c>
      <c r="D14" s="401" t="s">
        <v>536</v>
      </c>
      <c r="E14" s="424">
        <v>44956</v>
      </c>
      <c r="F14" s="425">
        <v>0.91666666666666663</v>
      </c>
      <c r="G14" s="425">
        <v>0.97916666666666663</v>
      </c>
      <c r="H14" s="451">
        <v>1455.65</v>
      </c>
      <c r="I14" s="445">
        <v>4731</v>
      </c>
    </row>
    <row r="15" spans="2:9" x14ac:dyDescent="0.25">
      <c r="B15" s="389"/>
      <c r="C15" s="400" t="s">
        <v>535</v>
      </c>
      <c r="D15" s="401" t="s">
        <v>536</v>
      </c>
      <c r="E15" s="424">
        <v>44957</v>
      </c>
      <c r="F15" s="425">
        <v>0.91666666666666663</v>
      </c>
      <c r="G15" s="425">
        <v>0.97916666666666663</v>
      </c>
      <c r="H15" s="451">
        <v>1654.5</v>
      </c>
      <c r="I15" s="445">
        <v>4509</v>
      </c>
    </row>
    <row r="16" spans="2:9" x14ac:dyDescent="0.25">
      <c r="B16" s="389"/>
      <c r="C16" s="400" t="s">
        <v>535</v>
      </c>
      <c r="D16" s="401" t="s">
        <v>536</v>
      </c>
      <c r="E16" s="424">
        <v>44958</v>
      </c>
      <c r="F16" s="425">
        <v>0.91666666666666663</v>
      </c>
      <c r="G16" s="425">
        <v>0.97916666666666663</v>
      </c>
      <c r="H16" s="451">
        <v>1846.15</v>
      </c>
      <c r="I16" s="445">
        <v>4865</v>
      </c>
    </row>
    <row r="17" spans="2:9" x14ac:dyDescent="0.25">
      <c r="B17" s="389"/>
      <c r="C17" s="400" t="s">
        <v>535</v>
      </c>
      <c r="D17" s="401" t="s">
        <v>536</v>
      </c>
      <c r="E17" s="424">
        <v>44959</v>
      </c>
      <c r="F17" s="425">
        <v>0.91666666666666663</v>
      </c>
      <c r="G17" s="425">
        <v>0.97916666666666663</v>
      </c>
      <c r="H17" s="451">
        <v>704.53333333333296</v>
      </c>
      <c r="I17" s="445">
        <v>4327</v>
      </c>
    </row>
    <row r="18" spans="2:9" x14ac:dyDescent="0.25">
      <c r="B18" s="389"/>
      <c r="C18" s="400" t="s">
        <v>535</v>
      </c>
      <c r="D18" s="401" t="s">
        <v>536</v>
      </c>
      <c r="E18" s="424">
        <v>44960</v>
      </c>
      <c r="F18" s="425">
        <v>0.91666666666666663</v>
      </c>
      <c r="G18" s="425">
        <v>0.97916666666666663</v>
      </c>
      <c r="H18" s="451">
        <v>2357.7166666666599</v>
      </c>
      <c r="I18" s="445">
        <v>4945</v>
      </c>
    </row>
    <row r="19" spans="2:9" x14ac:dyDescent="0.25">
      <c r="B19" s="389"/>
      <c r="C19" s="400" t="s">
        <v>664</v>
      </c>
      <c r="D19" s="401" t="s">
        <v>496</v>
      </c>
      <c r="E19" s="424">
        <v>44956</v>
      </c>
      <c r="F19" s="425">
        <v>0.86111111111111116</v>
      </c>
      <c r="G19" s="425">
        <v>0.90277777777777801</v>
      </c>
      <c r="H19" s="451">
        <v>40241.300000000003</v>
      </c>
      <c r="I19" s="445">
        <v>51246</v>
      </c>
    </row>
    <row r="20" spans="2:9" x14ac:dyDescent="0.25">
      <c r="B20" s="389"/>
      <c r="C20" s="400" t="s">
        <v>665</v>
      </c>
      <c r="D20" s="401" t="s">
        <v>496</v>
      </c>
      <c r="E20" s="424">
        <v>44957</v>
      </c>
      <c r="F20" s="425">
        <v>0.86111111111111116</v>
      </c>
      <c r="G20" s="425">
        <v>0.90277777777777801</v>
      </c>
      <c r="H20" s="451">
        <v>39581.033333333296</v>
      </c>
      <c r="I20" s="445">
        <v>51552</v>
      </c>
    </row>
    <row r="21" spans="2:9" x14ac:dyDescent="0.25">
      <c r="B21" s="389"/>
      <c r="C21" s="400" t="s">
        <v>665</v>
      </c>
      <c r="D21" s="401" t="s">
        <v>496</v>
      </c>
      <c r="E21" s="424">
        <v>44958</v>
      </c>
      <c r="F21" s="425">
        <v>0.86111111111111116</v>
      </c>
      <c r="G21" s="425">
        <v>0.90277777777777801</v>
      </c>
      <c r="H21" s="451">
        <v>38086.916666666599</v>
      </c>
      <c r="I21" s="445">
        <v>49948</v>
      </c>
    </row>
    <row r="22" spans="2:9" x14ac:dyDescent="0.25">
      <c r="B22" s="389"/>
      <c r="C22" s="400" t="s">
        <v>665</v>
      </c>
      <c r="D22" s="401" t="s">
        <v>496</v>
      </c>
      <c r="E22" s="424">
        <v>44959</v>
      </c>
      <c r="F22" s="425">
        <v>0.86111111111111116</v>
      </c>
      <c r="G22" s="425">
        <v>0.90277777777777801</v>
      </c>
      <c r="H22" s="451">
        <v>40075.983333333301</v>
      </c>
      <c r="I22" s="445">
        <v>50224</v>
      </c>
    </row>
    <row r="23" spans="2:9" x14ac:dyDescent="0.25">
      <c r="B23" s="389"/>
      <c r="C23" s="400" t="s">
        <v>665</v>
      </c>
      <c r="D23" s="401" t="s">
        <v>496</v>
      </c>
      <c r="E23" s="424">
        <v>44960</v>
      </c>
      <c r="F23" s="425">
        <v>0.86111111111111116</v>
      </c>
      <c r="G23" s="425">
        <v>0.90277777777777801</v>
      </c>
      <c r="H23" s="451">
        <v>37651.233333333301</v>
      </c>
      <c r="I23" s="445">
        <v>47633</v>
      </c>
    </row>
    <row r="24" spans="2:9" x14ac:dyDescent="0.25">
      <c r="B24" s="389"/>
      <c r="C24" s="400" t="s">
        <v>537</v>
      </c>
      <c r="D24" s="401" t="s">
        <v>511</v>
      </c>
      <c r="E24" s="424">
        <v>44956</v>
      </c>
      <c r="F24" s="425">
        <v>0.85416666666666663</v>
      </c>
      <c r="G24" s="425">
        <v>0.9375</v>
      </c>
      <c r="H24" s="451">
        <v>12068.7166666666</v>
      </c>
      <c r="I24" s="445">
        <v>31366</v>
      </c>
    </row>
    <row r="25" spans="2:9" x14ac:dyDescent="0.25">
      <c r="B25" s="389"/>
      <c r="C25" s="400" t="s">
        <v>537</v>
      </c>
      <c r="D25" s="401" t="s">
        <v>511</v>
      </c>
      <c r="E25" s="424">
        <v>44957</v>
      </c>
      <c r="F25" s="425">
        <v>0.85416666666666663</v>
      </c>
      <c r="G25" s="425">
        <v>0.9375</v>
      </c>
      <c r="H25" s="451">
        <v>12248.116666666599</v>
      </c>
      <c r="I25" s="445">
        <v>29898</v>
      </c>
    </row>
    <row r="26" spans="2:9" x14ac:dyDescent="0.25">
      <c r="B26" s="389"/>
      <c r="C26" s="400" t="s">
        <v>537</v>
      </c>
      <c r="D26" s="401" t="s">
        <v>511</v>
      </c>
      <c r="E26" s="424">
        <v>44958</v>
      </c>
      <c r="F26" s="425">
        <v>0.85416666666666663</v>
      </c>
      <c r="G26" s="425">
        <v>0.9375</v>
      </c>
      <c r="H26" s="451">
        <v>12332.4666666666</v>
      </c>
      <c r="I26" s="445">
        <v>29601</v>
      </c>
    </row>
    <row r="27" spans="2:9" x14ac:dyDescent="0.25">
      <c r="B27" s="389"/>
      <c r="C27" s="400" t="s">
        <v>537</v>
      </c>
      <c r="D27" s="401" t="s">
        <v>511</v>
      </c>
      <c r="E27" s="424">
        <v>44959</v>
      </c>
      <c r="F27" s="425">
        <v>0.85416666666666663</v>
      </c>
      <c r="G27" s="425">
        <v>0.9375</v>
      </c>
      <c r="H27" s="451">
        <v>12824.583333333299</v>
      </c>
      <c r="I27" s="445">
        <v>29246</v>
      </c>
    </row>
    <row r="28" spans="2:9" x14ac:dyDescent="0.25">
      <c r="B28" s="389"/>
      <c r="C28" s="400" t="s">
        <v>537</v>
      </c>
      <c r="D28" s="401" t="s">
        <v>511</v>
      </c>
      <c r="E28" s="424">
        <v>44960</v>
      </c>
      <c r="F28" s="425">
        <v>0.85416666666666663</v>
      </c>
      <c r="G28" s="425">
        <v>0.9375</v>
      </c>
      <c r="H28" s="451">
        <v>12299.25</v>
      </c>
      <c r="I28" s="445">
        <v>26762</v>
      </c>
    </row>
    <row r="29" spans="2:9" x14ac:dyDescent="0.25">
      <c r="B29" s="389"/>
      <c r="C29" s="400" t="s">
        <v>544</v>
      </c>
      <c r="D29" s="401" t="s">
        <v>511</v>
      </c>
      <c r="E29" s="424">
        <v>44956</v>
      </c>
      <c r="F29" s="425">
        <v>0.60416666666666663</v>
      </c>
      <c r="G29" s="425">
        <v>0.83333333333333337</v>
      </c>
      <c r="H29" s="451">
        <v>15269.3166666666</v>
      </c>
      <c r="I29" s="445">
        <v>34681</v>
      </c>
    </row>
    <row r="30" spans="2:9" x14ac:dyDescent="0.25">
      <c r="B30" s="389"/>
      <c r="C30" s="400" t="s">
        <v>544</v>
      </c>
      <c r="D30" s="401" t="s">
        <v>511</v>
      </c>
      <c r="E30" s="424">
        <v>44957</v>
      </c>
      <c r="F30" s="425">
        <v>0.60416666666666663</v>
      </c>
      <c r="G30" s="425">
        <v>0.83333333333333337</v>
      </c>
      <c r="H30" s="451">
        <v>15471.8166666666</v>
      </c>
      <c r="I30" s="445">
        <v>33487</v>
      </c>
    </row>
    <row r="31" spans="2:9" x14ac:dyDescent="0.25">
      <c r="B31" s="389"/>
      <c r="C31" s="400" t="s">
        <v>544</v>
      </c>
      <c r="D31" s="401" t="s">
        <v>511</v>
      </c>
      <c r="E31" s="424">
        <v>44958</v>
      </c>
      <c r="F31" s="425">
        <v>0.60416666666666663</v>
      </c>
      <c r="G31" s="425">
        <v>0.83333333333333337</v>
      </c>
      <c r="H31" s="451">
        <v>15427.65</v>
      </c>
      <c r="I31" s="445">
        <v>32714</v>
      </c>
    </row>
    <row r="32" spans="2:9" x14ac:dyDescent="0.25">
      <c r="B32" s="389"/>
      <c r="C32" s="400" t="s">
        <v>544</v>
      </c>
      <c r="D32" s="401" t="s">
        <v>511</v>
      </c>
      <c r="E32" s="424">
        <v>44959</v>
      </c>
      <c r="F32" s="425">
        <v>0.60416666666666663</v>
      </c>
      <c r="G32" s="425">
        <v>0.83333333333333337</v>
      </c>
      <c r="H32" s="451">
        <v>15848.15</v>
      </c>
      <c r="I32" s="445">
        <v>31347</v>
      </c>
    </row>
    <row r="33" spans="2:9" x14ac:dyDescent="0.25">
      <c r="B33" s="389"/>
      <c r="C33" s="400" t="s">
        <v>544</v>
      </c>
      <c r="D33" s="401" t="s">
        <v>511</v>
      </c>
      <c r="E33" s="424">
        <v>44960</v>
      </c>
      <c r="F33" s="425">
        <v>0.60416666666666663</v>
      </c>
      <c r="G33" s="425">
        <v>0.83333333333333337</v>
      </c>
      <c r="H33" s="451">
        <v>15688.116666666599</v>
      </c>
      <c r="I33" s="445">
        <v>29806</v>
      </c>
    </row>
    <row r="34" spans="2:9" s="427" customFormat="1" x14ac:dyDescent="0.25">
      <c r="B34" s="390"/>
      <c r="C34" s="416" t="s">
        <v>666</v>
      </c>
      <c r="D34" s="402" t="s">
        <v>378</v>
      </c>
      <c r="E34" s="424">
        <v>44956</v>
      </c>
      <c r="F34" s="426">
        <v>0.90625</v>
      </c>
      <c r="G34" s="425">
        <v>0.95833333333333337</v>
      </c>
      <c r="H34" s="452">
        <v>23881.45</v>
      </c>
      <c r="I34" s="446">
        <v>29876</v>
      </c>
    </row>
    <row r="35" spans="2:9" x14ac:dyDescent="0.25">
      <c r="B35" s="389"/>
      <c r="C35" s="416" t="s">
        <v>666</v>
      </c>
      <c r="D35" s="402" t="s">
        <v>378</v>
      </c>
      <c r="E35" s="424">
        <v>44957</v>
      </c>
      <c r="F35" s="426">
        <v>0.90625</v>
      </c>
      <c r="G35" s="425">
        <v>0.95833333333333337</v>
      </c>
      <c r="H35" s="451">
        <v>22599.933333333302</v>
      </c>
      <c r="I35" s="445">
        <v>28542</v>
      </c>
    </row>
    <row r="36" spans="2:9" x14ac:dyDescent="0.25">
      <c r="B36" s="389"/>
      <c r="C36" s="416" t="s">
        <v>666</v>
      </c>
      <c r="D36" s="402" t="s">
        <v>378</v>
      </c>
      <c r="E36" s="424">
        <v>44958</v>
      </c>
      <c r="F36" s="426">
        <v>0.90625</v>
      </c>
      <c r="G36" s="425">
        <v>0.95833333333333337</v>
      </c>
      <c r="H36" s="453">
        <v>20059.683333333302</v>
      </c>
      <c r="I36" s="447">
        <v>27266</v>
      </c>
    </row>
    <row r="37" spans="2:9" x14ac:dyDescent="0.25">
      <c r="B37" s="389"/>
      <c r="C37" s="416" t="s">
        <v>666</v>
      </c>
      <c r="D37" s="402" t="s">
        <v>378</v>
      </c>
      <c r="E37" s="424">
        <v>44959</v>
      </c>
      <c r="F37" s="426">
        <v>0.90625</v>
      </c>
      <c r="G37" s="425">
        <v>0.95833333333333337</v>
      </c>
      <c r="H37" s="453">
        <v>20685.900000000001</v>
      </c>
      <c r="I37" s="447">
        <v>26960</v>
      </c>
    </row>
    <row r="38" spans="2:9" x14ac:dyDescent="0.25">
      <c r="B38" s="389"/>
      <c r="C38" s="416" t="s">
        <v>666</v>
      </c>
      <c r="D38" s="402" t="s">
        <v>378</v>
      </c>
      <c r="E38" s="424">
        <v>44960</v>
      </c>
      <c r="F38" s="426">
        <v>0.90625</v>
      </c>
      <c r="G38" s="425">
        <v>0.95833333333333337</v>
      </c>
      <c r="H38" s="454">
        <v>19054.183333333302</v>
      </c>
      <c r="I38" s="447">
        <v>24883</v>
      </c>
    </row>
    <row r="39" spans="2:9" x14ac:dyDescent="0.25">
      <c r="B39" s="389"/>
      <c r="C39" s="428" t="s">
        <v>667</v>
      </c>
      <c r="D39" s="402" t="s">
        <v>538</v>
      </c>
      <c r="E39" s="424">
        <v>44961</v>
      </c>
      <c r="F39" s="426">
        <v>0.82638888888888884</v>
      </c>
      <c r="G39" s="426">
        <v>0.91666666666666663</v>
      </c>
      <c r="H39" s="451">
        <v>654.32000000000005</v>
      </c>
      <c r="I39" s="455">
        <v>1913</v>
      </c>
    </row>
    <row r="40" spans="2:9" ht="60" x14ac:dyDescent="0.25">
      <c r="B40" s="389"/>
      <c r="C40" s="416" t="s">
        <v>668</v>
      </c>
      <c r="D40" s="402" t="s">
        <v>669</v>
      </c>
      <c r="E40" s="429">
        <v>44961</v>
      </c>
      <c r="F40" s="426">
        <v>0.8125</v>
      </c>
      <c r="G40" s="426">
        <v>0.99998842592592585</v>
      </c>
      <c r="H40" s="454">
        <v>1198.4666666666601</v>
      </c>
      <c r="I40" s="447">
        <v>3903</v>
      </c>
    </row>
    <row r="41" spans="2:9" x14ac:dyDescent="0.25">
      <c r="B41" s="389"/>
      <c r="C41" s="416" t="s">
        <v>670</v>
      </c>
      <c r="D41" s="430" t="s">
        <v>524</v>
      </c>
      <c r="E41" s="429">
        <v>44961</v>
      </c>
      <c r="F41" s="426">
        <v>0.79166666666666663</v>
      </c>
      <c r="G41" s="426">
        <v>0.875</v>
      </c>
      <c r="H41" s="454">
        <v>329.55</v>
      </c>
      <c r="I41" s="447">
        <v>1307</v>
      </c>
    </row>
    <row r="42" spans="2:9" x14ac:dyDescent="0.25">
      <c r="B42" s="389"/>
      <c r="C42" s="416" t="s">
        <v>671</v>
      </c>
      <c r="D42" s="431" t="s">
        <v>672</v>
      </c>
      <c r="E42" s="429">
        <v>44961</v>
      </c>
      <c r="F42" s="426">
        <v>0.94791666666666663</v>
      </c>
      <c r="G42" s="426">
        <v>3.125E-2</v>
      </c>
      <c r="H42" s="454">
        <v>335.49</v>
      </c>
      <c r="I42" s="448">
        <v>1465</v>
      </c>
    </row>
    <row r="43" spans="2:9" x14ac:dyDescent="0.25">
      <c r="B43" s="389"/>
      <c r="C43" s="416" t="s">
        <v>673</v>
      </c>
      <c r="D43" s="431" t="s">
        <v>672</v>
      </c>
      <c r="E43" s="429">
        <v>44962</v>
      </c>
      <c r="F43" s="426">
        <v>0.89236111111111116</v>
      </c>
      <c r="G43" s="426">
        <v>0.97916666666666663</v>
      </c>
      <c r="H43" s="454">
        <v>100.933333333333</v>
      </c>
      <c r="I43" s="447">
        <v>1368</v>
      </c>
    </row>
    <row r="44" spans="2:9" x14ac:dyDescent="0.25">
      <c r="B44" s="389"/>
      <c r="C44" s="428" t="s">
        <v>674</v>
      </c>
      <c r="D44" s="402" t="s">
        <v>532</v>
      </c>
      <c r="E44" s="429">
        <v>44962</v>
      </c>
      <c r="F44" s="426">
        <v>0.83333333333333337</v>
      </c>
      <c r="G44" s="426">
        <v>0.91666666666666663</v>
      </c>
      <c r="H44" s="451">
        <v>4843.4666666666599</v>
      </c>
      <c r="I44" s="445">
        <v>7221</v>
      </c>
    </row>
    <row r="45" spans="2:9" x14ac:dyDescent="0.25">
      <c r="B45" s="389"/>
      <c r="C45" s="400" t="s">
        <v>675</v>
      </c>
      <c r="D45" s="417" t="s">
        <v>538</v>
      </c>
      <c r="E45" s="429">
        <v>44962</v>
      </c>
      <c r="F45" s="426">
        <v>0.91666666666666663</v>
      </c>
      <c r="G45" s="426">
        <v>0.98472222222222217</v>
      </c>
      <c r="H45" s="451">
        <v>175.2</v>
      </c>
      <c r="I45" s="455">
        <v>1186</v>
      </c>
    </row>
    <row r="46" spans="2:9" x14ac:dyDescent="0.25">
      <c r="B46" s="389"/>
      <c r="C46" s="400" t="s">
        <v>676</v>
      </c>
      <c r="D46" s="417" t="s">
        <v>524</v>
      </c>
      <c r="E46" s="429">
        <v>44962</v>
      </c>
      <c r="F46" s="426">
        <v>0.83333333333333337</v>
      </c>
      <c r="G46" s="426">
        <v>0.90902777777777777</v>
      </c>
      <c r="H46" s="451">
        <v>194.31666666666601</v>
      </c>
      <c r="I46" s="445">
        <v>1197</v>
      </c>
    </row>
    <row r="47" spans="2:9" x14ac:dyDescent="0.25">
      <c r="B47" s="389"/>
      <c r="C47" s="432" t="s">
        <v>677</v>
      </c>
      <c r="D47" s="433" t="s">
        <v>511</v>
      </c>
      <c r="E47" s="434">
        <v>44962</v>
      </c>
      <c r="F47" s="426">
        <v>0.83333333333333337</v>
      </c>
      <c r="G47" s="426">
        <v>0.91666666666666663</v>
      </c>
      <c r="H47" s="451">
        <v>19445.916666666599</v>
      </c>
      <c r="I47" s="445">
        <v>35594</v>
      </c>
    </row>
    <row r="48" spans="2:9" x14ac:dyDescent="0.25">
      <c r="B48" s="435"/>
      <c r="C48" s="436"/>
      <c r="D48" s="435"/>
      <c r="E48" s="437"/>
      <c r="F48" s="438"/>
      <c r="G48" s="439"/>
      <c r="H48" s="440"/>
      <c r="I48" s="440"/>
    </row>
    <row r="50" spans="2:9" x14ac:dyDescent="0.25">
      <c r="B50" s="412" t="s">
        <v>375</v>
      </c>
      <c r="C50" s="413" t="s">
        <v>509</v>
      </c>
    </row>
    <row r="51" spans="2:9" x14ac:dyDescent="0.25">
      <c r="B51" s="423" t="s">
        <v>370</v>
      </c>
      <c r="C51" s="415" t="s">
        <v>214</v>
      </c>
      <c r="D51" s="441" t="s">
        <v>376</v>
      </c>
      <c r="E51" s="415" t="s">
        <v>371</v>
      </c>
      <c r="F51" s="415" t="s">
        <v>377</v>
      </c>
      <c r="G51" s="415" t="s">
        <v>372</v>
      </c>
      <c r="H51" s="415" t="s">
        <v>373</v>
      </c>
      <c r="I51" s="415" t="s">
        <v>374</v>
      </c>
    </row>
    <row r="52" spans="2:9" x14ac:dyDescent="0.25">
      <c r="B52" s="398" t="s">
        <v>488</v>
      </c>
      <c r="C52" s="398" t="s">
        <v>378</v>
      </c>
      <c r="D52" s="378">
        <v>44949</v>
      </c>
      <c r="E52" s="399">
        <v>0.375</v>
      </c>
      <c r="F52" s="378">
        <v>44953</v>
      </c>
      <c r="G52" s="399">
        <v>0.95833333333333337</v>
      </c>
      <c r="H52" s="449">
        <v>3383.1</v>
      </c>
      <c r="I52" s="445">
        <v>4509</v>
      </c>
    </row>
    <row r="53" spans="2:9" x14ac:dyDescent="0.25">
      <c r="B53" s="398" t="s">
        <v>678</v>
      </c>
      <c r="C53" s="398" t="s">
        <v>679</v>
      </c>
      <c r="D53" s="378">
        <v>44929</v>
      </c>
      <c r="E53" s="399">
        <v>0.95833333333333337</v>
      </c>
      <c r="F53" s="378">
        <v>44931</v>
      </c>
      <c r="G53" s="399">
        <v>0.99930555555555556</v>
      </c>
      <c r="H53" s="444">
        <v>222.2</v>
      </c>
      <c r="I53" s="445">
        <v>324</v>
      </c>
    </row>
    <row r="55" spans="2:9" x14ac:dyDescent="0.25">
      <c r="B55" s="412" t="s">
        <v>369</v>
      </c>
      <c r="C55" s="413" t="s">
        <v>509</v>
      </c>
    </row>
    <row r="56" spans="2:9" x14ac:dyDescent="0.25">
      <c r="B56" s="414" t="s">
        <v>370</v>
      </c>
      <c r="C56" s="415" t="s">
        <v>214</v>
      </c>
      <c r="D56" s="415" t="s">
        <v>376</v>
      </c>
      <c r="E56" s="415" t="s">
        <v>371</v>
      </c>
      <c r="F56" s="415" t="s">
        <v>377</v>
      </c>
      <c r="G56" s="415" t="s">
        <v>372</v>
      </c>
      <c r="H56" s="415" t="s">
        <v>373</v>
      </c>
      <c r="I56" s="415" t="s">
        <v>374</v>
      </c>
    </row>
    <row r="57" spans="2:9" x14ac:dyDescent="0.25">
      <c r="B57" s="418" t="s">
        <v>680</v>
      </c>
      <c r="C57" s="442" t="s">
        <v>680</v>
      </c>
      <c r="D57" s="443" t="s">
        <v>680</v>
      </c>
      <c r="E57" s="399" t="s">
        <v>680</v>
      </c>
      <c r="F57" s="378" t="s">
        <v>680</v>
      </c>
      <c r="G57" s="399" t="s">
        <v>680</v>
      </c>
      <c r="H57" s="418" t="s">
        <v>680</v>
      </c>
      <c r="I57" s="418" t="s">
        <v>680</v>
      </c>
    </row>
  </sheetData>
  <autoFilter ref="B3:I49" xr:uid="{7D46FBD9-20BA-4FF6-9F60-44AF332FA66D}">
    <sortState xmlns:xlrd2="http://schemas.microsoft.com/office/spreadsheetml/2017/richdata2" ref="B4:I49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69" t="s">
        <v>637</v>
      </c>
      <c r="B1" s="470"/>
      <c r="C1" s="470"/>
    </row>
    <row r="2" spans="1:3" ht="20.100000000000001" customHeight="1" thickBot="1" x14ac:dyDescent="0.3">
      <c r="A2" s="348" t="s">
        <v>431</v>
      </c>
      <c r="B2" s="349" t="s">
        <v>373</v>
      </c>
      <c r="C2" s="349" t="s">
        <v>374</v>
      </c>
    </row>
    <row r="3" spans="1:3" x14ac:dyDescent="0.25">
      <c r="A3" s="352" t="s">
        <v>360</v>
      </c>
      <c r="B3" s="296">
        <v>5385.0360000000001</v>
      </c>
      <c r="C3" s="297">
        <v>5254</v>
      </c>
    </row>
    <row r="4" spans="1:3" x14ac:dyDescent="0.25">
      <c r="A4" s="352" t="s">
        <v>547</v>
      </c>
      <c r="B4" s="296">
        <v>3371.1419999999998</v>
      </c>
      <c r="C4" s="297">
        <v>2398</v>
      </c>
    </row>
    <row r="5" spans="1:3" x14ac:dyDescent="0.25">
      <c r="A5" s="352" t="s">
        <v>535</v>
      </c>
      <c r="B5" s="296">
        <v>2517.248</v>
      </c>
      <c r="C5" s="297">
        <v>1925</v>
      </c>
    </row>
    <row r="6" spans="1:3" x14ac:dyDescent="0.25">
      <c r="A6" s="352" t="s">
        <v>362</v>
      </c>
      <c r="B6" s="296">
        <v>2104.8359999999998</v>
      </c>
      <c r="C6" s="297">
        <v>1478</v>
      </c>
    </row>
    <row r="7" spans="1:3" x14ac:dyDescent="0.25">
      <c r="A7" s="352" t="s">
        <v>361</v>
      </c>
      <c r="B7" s="296">
        <v>1789.557</v>
      </c>
      <c r="C7" s="297">
        <v>1355</v>
      </c>
    </row>
    <row r="8" spans="1:3" x14ac:dyDescent="0.25">
      <c r="A8" s="352" t="s">
        <v>526</v>
      </c>
      <c r="B8" s="296">
        <v>1275.7629999999999</v>
      </c>
      <c r="C8" s="297">
        <v>1395</v>
      </c>
    </row>
    <row r="9" spans="1:3" x14ac:dyDescent="0.25">
      <c r="A9" s="352" t="s">
        <v>483</v>
      </c>
      <c r="B9" s="296">
        <v>1239.828</v>
      </c>
      <c r="C9" s="297">
        <v>872</v>
      </c>
    </row>
    <row r="10" spans="1:3" x14ac:dyDescent="0.25">
      <c r="A10" s="352" t="s">
        <v>548</v>
      </c>
      <c r="B10" s="296">
        <v>1121.548</v>
      </c>
      <c r="C10" s="297">
        <v>1411</v>
      </c>
    </row>
    <row r="11" spans="1:3" x14ac:dyDescent="0.25">
      <c r="A11" s="352" t="s">
        <v>365</v>
      </c>
      <c r="B11" s="296">
        <v>903.53499999999997</v>
      </c>
      <c r="C11" s="297">
        <v>3956</v>
      </c>
    </row>
    <row r="12" spans="1:3" x14ac:dyDescent="0.25">
      <c r="A12" s="347" t="s">
        <v>507</v>
      </c>
      <c r="B12" s="292">
        <v>880.95600000000002</v>
      </c>
      <c r="C12" s="294">
        <v>530</v>
      </c>
    </row>
    <row r="13" spans="1:3" x14ac:dyDescent="0.25">
      <c r="A13" s="347" t="s">
        <v>364</v>
      </c>
      <c r="B13" s="292">
        <v>779.75699999999995</v>
      </c>
      <c r="C13" s="294">
        <v>1022</v>
      </c>
    </row>
    <row r="14" spans="1:3" x14ac:dyDescent="0.25">
      <c r="A14" s="347" t="s">
        <v>463</v>
      </c>
      <c r="B14" s="292">
        <v>723.49</v>
      </c>
      <c r="C14" s="294">
        <v>1273</v>
      </c>
    </row>
    <row r="15" spans="1:3" x14ac:dyDescent="0.25">
      <c r="A15" s="347" t="s">
        <v>527</v>
      </c>
      <c r="B15" s="292">
        <v>637.32899999999995</v>
      </c>
      <c r="C15" s="294">
        <v>1001</v>
      </c>
    </row>
    <row r="16" spans="1:3" x14ac:dyDescent="0.25">
      <c r="A16" s="347" t="s">
        <v>363</v>
      </c>
      <c r="B16" s="292">
        <v>617.79700000000003</v>
      </c>
      <c r="C16" s="294">
        <v>882</v>
      </c>
    </row>
    <row r="17" spans="1:3" x14ac:dyDescent="0.25">
      <c r="A17" s="347" t="s">
        <v>603</v>
      </c>
      <c r="B17" s="292">
        <v>540.82100000000003</v>
      </c>
      <c r="C17" s="294">
        <v>612</v>
      </c>
    </row>
    <row r="18" spans="1:3" x14ac:dyDescent="0.25">
      <c r="A18" s="347" t="s">
        <v>545</v>
      </c>
      <c r="B18" s="292">
        <v>538.41499999999996</v>
      </c>
      <c r="C18" s="294">
        <v>562</v>
      </c>
    </row>
    <row r="19" spans="1:3" x14ac:dyDescent="0.25">
      <c r="A19" s="347">
        <v>2012</v>
      </c>
      <c r="B19" s="292">
        <v>521.40499999999997</v>
      </c>
      <c r="C19" s="294">
        <v>442</v>
      </c>
    </row>
    <row r="20" spans="1:3" x14ac:dyDescent="0.25">
      <c r="A20" s="352" t="s">
        <v>546</v>
      </c>
      <c r="B20" s="296">
        <v>519.73299999999995</v>
      </c>
      <c r="C20" s="297">
        <v>511</v>
      </c>
    </row>
    <row r="21" spans="1:3" x14ac:dyDescent="0.25">
      <c r="A21" s="347" t="s">
        <v>467</v>
      </c>
      <c r="B21" s="292">
        <v>514.46799999999996</v>
      </c>
      <c r="C21" s="294">
        <v>1002</v>
      </c>
    </row>
    <row r="22" spans="1:3" x14ac:dyDescent="0.25">
      <c r="A22" s="347" t="s">
        <v>604</v>
      </c>
      <c r="B22" s="292">
        <v>510.68799999999999</v>
      </c>
      <c r="C22" s="294">
        <v>516</v>
      </c>
    </row>
    <row r="23" spans="1:3" x14ac:dyDescent="0.25">
      <c r="A23" s="347" t="s">
        <v>399</v>
      </c>
      <c r="B23" s="292">
        <v>509.21499999999997</v>
      </c>
      <c r="C23" s="294">
        <v>512</v>
      </c>
    </row>
    <row r="24" spans="1:3" x14ac:dyDescent="0.25">
      <c r="A24" s="347" t="s">
        <v>549</v>
      </c>
      <c r="B24" s="292">
        <v>462.41399999999999</v>
      </c>
      <c r="C24" s="294">
        <v>453</v>
      </c>
    </row>
    <row r="25" spans="1:3" x14ac:dyDescent="0.25">
      <c r="A25" s="347" t="s">
        <v>605</v>
      </c>
      <c r="B25" s="292">
        <v>459.99</v>
      </c>
      <c r="C25" s="294">
        <v>410</v>
      </c>
    </row>
    <row r="26" spans="1:3" x14ac:dyDescent="0.25">
      <c r="A26" s="347" t="s">
        <v>420</v>
      </c>
      <c r="B26" s="292">
        <v>454.04300000000001</v>
      </c>
      <c r="C26" s="294">
        <v>1621</v>
      </c>
    </row>
    <row r="27" spans="1:3" x14ac:dyDescent="0.25">
      <c r="A27" s="347" t="s">
        <v>606</v>
      </c>
      <c r="B27" s="292">
        <v>411.32</v>
      </c>
      <c r="C27" s="294">
        <v>381</v>
      </c>
    </row>
    <row r="28" spans="1:3" x14ac:dyDescent="0.25">
      <c r="A28" s="347" t="s">
        <v>607</v>
      </c>
      <c r="B28" s="292">
        <v>401.49799999999999</v>
      </c>
      <c r="C28" s="294">
        <v>339</v>
      </c>
    </row>
    <row r="29" spans="1:3" x14ac:dyDescent="0.25">
      <c r="A29" s="347" t="s">
        <v>465</v>
      </c>
      <c r="B29" s="292">
        <v>400.18599999999998</v>
      </c>
      <c r="C29" s="294">
        <v>372</v>
      </c>
    </row>
    <row r="30" spans="1:3" x14ac:dyDescent="0.25">
      <c r="A30" s="347" t="s">
        <v>608</v>
      </c>
      <c r="B30" s="292">
        <v>387.44</v>
      </c>
      <c r="C30" s="294">
        <v>478</v>
      </c>
    </row>
    <row r="31" spans="1:3" x14ac:dyDescent="0.25">
      <c r="A31" s="347" t="s">
        <v>552</v>
      </c>
      <c r="B31" s="292">
        <v>377.66</v>
      </c>
      <c r="C31" s="294">
        <v>408</v>
      </c>
    </row>
    <row r="32" spans="1:3" x14ac:dyDescent="0.25">
      <c r="A32" s="347" t="s">
        <v>551</v>
      </c>
      <c r="B32" s="292">
        <v>369.68700000000001</v>
      </c>
      <c r="C32" s="294">
        <v>475</v>
      </c>
    </row>
    <row r="33" spans="1:3" x14ac:dyDescent="0.25">
      <c r="A33" s="347" t="s">
        <v>550</v>
      </c>
      <c r="B33" s="292">
        <v>365.67</v>
      </c>
      <c r="C33" s="294">
        <v>310</v>
      </c>
    </row>
    <row r="34" spans="1:3" x14ac:dyDescent="0.25">
      <c r="A34" s="347" t="s">
        <v>464</v>
      </c>
      <c r="B34" s="292">
        <v>359.91899999999998</v>
      </c>
      <c r="C34" s="294">
        <v>701</v>
      </c>
    </row>
    <row r="35" spans="1:3" x14ac:dyDescent="0.25">
      <c r="A35" s="347" t="s">
        <v>609</v>
      </c>
      <c r="B35" s="292">
        <v>353.54300000000001</v>
      </c>
      <c r="C35" s="294">
        <v>400</v>
      </c>
    </row>
    <row r="36" spans="1:3" x14ac:dyDescent="0.25">
      <c r="A36" s="347" t="s">
        <v>469</v>
      </c>
      <c r="B36" s="292">
        <v>342.97199999999998</v>
      </c>
      <c r="C36" s="294">
        <v>507</v>
      </c>
    </row>
    <row r="37" spans="1:3" x14ac:dyDescent="0.25">
      <c r="A37" s="347" t="s">
        <v>522</v>
      </c>
      <c r="B37" s="292">
        <v>334.42500000000001</v>
      </c>
      <c r="C37" s="294">
        <v>257</v>
      </c>
    </row>
    <row r="38" spans="1:3" x14ac:dyDescent="0.25">
      <c r="A38" s="347" t="s">
        <v>610</v>
      </c>
      <c r="B38" s="292">
        <v>308.94299999999998</v>
      </c>
      <c r="C38" s="294">
        <v>369</v>
      </c>
    </row>
    <row r="39" spans="1:3" x14ac:dyDescent="0.25">
      <c r="A39" s="347" t="s">
        <v>611</v>
      </c>
      <c r="B39" s="292">
        <v>306.95600000000002</v>
      </c>
      <c r="C39" s="294">
        <v>283</v>
      </c>
    </row>
    <row r="40" spans="1:3" x14ac:dyDescent="0.25">
      <c r="A40" s="347" t="s">
        <v>612</v>
      </c>
      <c r="B40" s="292">
        <v>306.12299999999999</v>
      </c>
      <c r="C40" s="294">
        <v>399</v>
      </c>
    </row>
    <row r="41" spans="1:3" x14ac:dyDescent="0.25">
      <c r="A41" s="347" t="s">
        <v>613</v>
      </c>
      <c r="B41" s="292">
        <v>306.08499999999998</v>
      </c>
      <c r="C41" s="294">
        <v>470</v>
      </c>
    </row>
    <row r="42" spans="1:3" x14ac:dyDescent="0.25">
      <c r="A42" s="347" t="s">
        <v>614</v>
      </c>
      <c r="B42" s="292">
        <v>295.26299999999998</v>
      </c>
      <c r="C42" s="294">
        <v>319</v>
      </c>
    </row>
    <row r="43" spans="1:3" x14ac:dyDescent="0.25">
      <c r="A43" s="347" t="s">
        <v>468</v>
      </c>
      <c r="B43" s="292">
        <v>293.73200000000003</v>
      </c>
      <c r="C43" s="294">
        <v>746</v>
      </c>
    </row>
    <row r="44" spans="1:3" x14ac:dyDescent="0.25">
      <c r="A44" s="347" t="s">
        <v>528</v>
      </c>
      <c r="B44" s="292">
        <v>291.85500000000002</v>
      </c>
      <c r="C44" s="294">
        <v>300</v>
      </c>
    </row>
    <row r="45" spans="1:3" x14ac:dyDescent="0.25">
      <c r="A45" s="347" t="s">
        <v>615</v>
      </c>
      <c r="B45" s="292">
        <v>288.32900000000001</v>
      </c>
      <c r="C45" s="294">
        <v>292</v>
      </c>
    </row>
    <row r="46" spans="1:3" x14ac:dyDescent="0.25">
      <c r="A46" s="347" t="s">
        <v>466</v>
      </c>
      <c r="B46" s="292">
        <v>288.29300000000001</v>
      </c>
      <c r="C46" s="294">
        <v>1169</v>
      </c>
    </row>
    <row r="47" spans="1:3" x14ac:dyDescent="0.25">
      <c r="A47" s="347" t="s">
        <v>616</v>
      </c>
      <c r="B47" s="292">
        <v>284.00400000000002</v>
      </c>
      <c r="C47" s="294">
        <v>311</v>
      </c>
    </row>
    <row r="48" spans="1:3" x14ac:dyDescent="0.25">
      <c r="A48" s="347" t="s">
        <v>514</v>
      </c>
      <c r="B48" s="292">
        <v>281.27699999999999</v>
      </c>
      <c r="C48" s="294">
        <v>324</v>
      </c>
    </row>
    <row r="49" spans="1:3" x14ac:dyDescent="0.25">
      <c r="A49" s="347" t="s">
        <v>617</v>
      </c>
      <c r="B49" s="292">
        <v>277.33300000000003</v>
      </c>
      <c r="C49" s="294">
        <v>248</v>
      </c>
    </row>
    <row r="50" spans="1:3" x14ac:dyDescent="0.25">
      <c r="A50" s="347" t="s">
        <v>618</v>
      </c>
      <c r="B50" s="292">
        <v>262.52999999999997</v>
      </c>
      <c r="C50" s="294">
        <v>268</v>
      </c>
    </row>
    <row r="51" spans="1:3" x14ac:dyDescent="0.25">
      <c r="A51" s="347" t="s">
        <v>619</v>
      </c>
      <c r="B51" s="292">
        <v>249.464</v>
      </c>
      <c r="C51" s="294">
        <v>385</v>
      </c>
    </row>
    <row r="52" spans="1:3" x14ac:dyDescent="0.25">
      <c r="A52" s="347" t="s">
        <v>620</v>
      </c>
      <c r="B52" s="292">
        <v>246.845</v>
      </c>
      <c r="C52" s="294">
        <v>319</v>
      </c>
    </row>
    <row r="53" spans="1:3" x14ac:dyDescent="0.25">
      <c r="A53" s="347" t="s">
        <v>471</v>
      </c>
      <c r="B53" s="292">
        <v>241.77699999999999</v>
      </c>
      <c r="C53" s="294">
        <v>344</v>
      </c>
    </row>
    <row r="54" spans="1:3" x14ac:dyDescent="0.25">
      <c r="A54" s="347" t="s">
        <v>621</v>
      </c>
      <c r="B54" s="292">
        <v>226.56399999999999</v>
      </c>
      <c r="C54" s="294">
        <v>282</v>
      </c>
    </row>
    <row r="55" spans="1:3" x14ac:dyDescent="0.25">
      <c r="A55" s="347" t="s">
        <v>485</v>
      </c>
      <c r="B55" s="292">
        <v>218.00700000000001</v>
      </c>
      <c r="C55" s="294">
        <v>426</v>
      </c>
    </row>
    <row r="56" spans="1:3" x14ac:dyDescent="0.25">
      <c r="A56" s="347" t="s">
        <v>622</v>
      </c>
      <c r="B56" s="292">
        <v>209.49299999999999</v>
      </c>
      <c r="C56" s="294">
        <v>291</v>
      </c>
    </row>
    <row r="57" spans="1:3" x14ac:dyDescent="0.25">
      <c r="A57" s="347" t="s">
        <v>623</v>
      </c>
      <c r="B57" s="292">
        <v>205.81</v>
      </c>
      <c r="C57" s="294">
        <v>312</v>
      </c>
    </row>
    <row r="58" spans="1:3" x14ac:dyDescent="0.25">
      <c r="A58" s="347" t="s">
        <v>478</v>
      </c>
      <c r="B58" s="292">
        <v>199.161</v>
      </c>
      <c r="C58" s="294">
        <v>914</v>
      </c>
    </row>
    <row r="59" spans="1:3" x14ac:dyDescent="0.25">
      <c r="A59" s="347" t="s">
        <v>515</v>
      </c>
      <c r="B59" s="292">
        <v>195.88800000000001</v>
      </c>
      <c r="C59" s="294">
        <v>224</v>
      </c>
    </row>
    <row r="60" spans="1:3" x14ac:dyDescent="0.25">
      <c r="A60" s="347" t="s">
        <v>87</v>
      </c>
      <c r="B60" s="292">
        <v>180.00200000000001</v>
      </c>
      <c r="C60" s="294">
        <v>434</v>
      </c>
    </row>
    <row r="61" spans="1:3" x14ac:dyDescent="0.25">
      <c r="A61" s="347" t="s">
        <v>516</v>
      </c>
      <c r="B61" s="292">
        <v>179.054</v>
      </c>
      <c r="C61" s="294">
        <v>468</v>
      </c>
    </row>
    <row r="62" spans="1:3" x14ac:dyDescent="0.25">
      <c r="A62" s="347" t="s">
        <v>470</v>
      </c>
      <c r="B62" s="292">
        <v>170.69900000000001</v>
      </c>
      <c r="C62" s="294">
        <v>417</v>
      </c>
    </row>
    <row r="63" spans="1:3" x14ac:dyDescent="0.25">
      <c r="A63" s="347" t="s">
        <v>519</v>
      </c>
      <c r="B63" s="292">
        <v>161.62899999999999</v>
      </c>
      <c r="C63" s="294">
        <v>276</v>
      </c>
    </row>
    <row r="64" spans="1:3" x14ac:dyDescent="0.25">
      <c r="A64" s="347" t="s">
        <v>505</v>
      </c>
      <c r="B64" s="292">
        <v>159.45599999999999</v>
      </c>
      <c r="C64" s="294">
        <v>251</v>
      </c>
    </row>
    <row r="65" spans="1:3" x14ac:dyDescent="0.25">
      <c r="A65" s="347" t="s">
        <v>624</v>
      </c>
      <c r="B65" s="292">
        <v>157.24600000000001</v>
      </c>
      <c r="C65" s="294">
        <v>474</v>
      </c>
    </row>
    <row r="66" spans="1:3" x14ac:dyDescent="0.25">
      <c r="A66" s="347" t="s">
        <v>540</v>
      </c>
      <c r="B66" s="292">
        <v>146.31200000000001</v>
      </c>
      <c r="C66" s="294">
        <v>253</v>
      </c>
    </row>
    <row r="67" spans="1:3" x14ac:dyDescent="0.25">
      <c r="A67" s="347" t="s">
        <v>501</v>
      </c>
      <c r="B67" s="292">
        <v>142.34700000000001</v>
      </c>
      <c r="C67" s="294">
        <v>537</v>
      </c>
    </row>
    <row r="68" spans="1:3" x14ac:dyDescent="0.25">
      <c r="A68" s="347" t="s">
        <v>625</v>
      </c>
      <c r="B68" s="292">
        <v>139.21299999999999</v>
      </c>
      <c r="C68" s="294">
        <v>380</v>
      </c>
    </row>
    <row r="69" spans="1:3" x14ac:dyDescent="0.25">
      <c r="A69" s="347" t="s">
        <v>472</v>
      </c>
      <c r="B69" s="292">
        <v>137.298</v>
      </c>
      <c r="C69" s="294">
        <v>709</v>
      </c>
    </row>
    <row r="70" spans="1:3" x14ac:dyDescent="0.25">
      <c r="A70" s="347" t="s">
        <v>476</v>
      </c>
      <c r="B70" s="292">
        <v>136.297</v>
      </c>
      <c r="C70" s="294">
        <v>527</v>
      </c>
    </row>
    <row r="71" spans="1:3" x14ac:dyDescent="0.25">
      <c r="A71" s="347" t="s">
        <v>473</v>
      </c>
      <c r="B71" s="292">
        <v>130.65600000000001</v>
      </c>
      <c r="C71" s="294">
        <v>309</v>
      </c>
    </row>
    <row r="72" spans="1:3" x14ac:dyDescent="0.25">
      <c r="A72" s="347" t="s">
        <v>460</v>
      </c>
      <c r="B72" s="292">
        <v>125.943</v>
      </c>
      <c r="C72" s="294">
        <v>427</v>
      </c>
    </row>
    <row r="73" spans="1:3" x14ac:dyDescent="0.25">
      <c r="A73" s="347" t="s">
        <v>539</v>
      </c>
      <c r="B73" s="292">
        <v>117.386</v>
      </c>
      <c r="C73" s="294">
        <v>58</v>
      </c>
    </row>
    <row r="74" spans="1:3" x14ac:dyDescent="0.25">
      <c r="A74" s="347" t="s">
        <v>459</v>
      </c>
      <c r="B74" s="292">
        <v>114.164</v>
      </c>
      <c r="C74" s="294">
        <v>285</v>
      </c>
    </row>
    <row r="75" spans="1:3" x14ac:dyDescent="0.25">
      <c r="A75" s="347" t="s">
        <v>626</v>
      </c>
      <c r="B75" s="292">
        <v>113.87</v>
      </c>
      <c r="C75" s="294">
        <v>356</v>
      </c>
    </row>
    <row r="76" spans="1:3" x14ac:dyDescent="0.25">
      <c r="A76" s="347" t="s">
        <v>474</v>
      </c>
      <c r="B76" s="292">
        <v>100.086</v>
      </c>
      <c r="C76" s="294">
        <v>423</v>
      </c>
    </row>
    <row r="77" spans="1:3" x14ac:dyDescent="0.25">
      <c r="A77" s="347" t="s">
        <v>477</v>
      </c>
      <c r="B77" s="292">
        <v>93.626000000000005</v>
      </c>
      <c r="C77" s="294">
        <v>355</v>
      </c>
    </row>
    <row r="78" spans="1:3" x14ac:dyDescent="0.25">
      <c r="A78" s="347" t="s">
        <v>627</v>
      </c>
      <c r="B78" s="292">
        <v>86.522999999999996</v>
      </c>
      <c r="C78" s="294">
        <v>343</v>
      </c>
    </row>
    <row r="79" spans="1:3" x14ac:dyDescent="0.25">
      <c r="A79" s="347" t="s">
        <v>486</v>
      </c>
      <c r="B79" s="292">
        <v>82.950999999999993</v>
      </c>
      <c r="C79" s="294">
        <v>493</v>
      </c>
    </row>
    <row r="80" spans="1:3" x14ac:dyDescent="0.25">
      <c r="A80" s="347" t="s">
        <v>628</v>
      </c>
      <c r="B80" s="292">
        <v>82.700999999999993</v>
      </c>
      <c r="C80" s="294">
        <v>252</v>
      </c>
    </row>
    <row r="81" spans="1:3" x14ac:dyDescent="0.25">
      <c r="A81" s="347" t="s">
        <v>629</v>
      </c>
      <c r="B81" s="292">
        <v>80.403999999999996</v>
      </c>
      <c r="C81" s="294">
        <v>261</v>
      </c>
    </row>
    <row r="82" spans="1:3" x14ac:dyDescent="0.25">
      <c r="A82" s="347" t="s">
        <v>541</v>
      </c>
      <c r="B82" s="292">
        <v>80.135000000000005</v>
      </c>
      <c r="C82" s="294">
        <v>224</v>
      </c>
    </row>
    <row r="83" spans="1:3" x14ac:dyDescent="0.25">
      <c r="A83" s="347" t="s">
        <v>521</v>
      </c>
      <c r="B83" s="292">
        <v>78.968999999999994</v>
      </c>
      <c r="C83" s="294">
        <v>325</v>
      </c>
    </row>
    <row r="84" spans="1:3" x14ac:dyDescent="0.25">
      <c r="A84" s="347" t="s">
        <v>235</v>
      </c>
      <c r="B84" s="292">
        <v>76.995999999999995</v>
      </c>
      <c r="C84" s="294">
        <v>149</v>
      </c>
    </row>
    <row r="85" spans="1:3" x14ac:dyDescent="0.25">
      <c r="A85" s="347" t="s">
        <v>475</v>
      </c>
      <c r="B85" s="292">
        <v>76.132000000000005</v>
      </c>
      <c r="C85" s="294">
        <v>239</v>
      </c>
    </row>
    <row r="86" spans="1:3" x14ac:dyDescent="0.25">
      <c r="A86" s="347" t="s">
        <v>630</v>
      </c>
      <c r="B86" s="292">
        <v>75.89</v>
      </c>
      <c r="C86" s="294">
        <v>189</v>
      </c>
    </row>
    <row r="87" spans="1:3" x14ac:dyDescent="0.25">
      <c r="A87" s="347" t="s">
        <v>479</v>
      </c>
      <c r="B87" s="292">
        <v>69.816999999999993</v>
      </c>
      <c r="C87" s="294">
        <v>416</v>
      </c>
    </row>
    <row r="88" spans="1:3" x14ac:dyDescent="0.25">
      <c r="A88" s="347" t="s">
        <v>631</v>
      </c>
      <c r="B88" s="292">
        <v>69.206999999999994</v>
      </c>
      <c r="C88" s="294">
        <v>350</v>
      </c>
    </row>
    <row r="89" spans="1:3" x14ac:dyDescent="0.25">
      <c r="A89" s="347" t="s">
        <v>480</v>
      </c>
      <c r="B89" s="292">
        <v>68.302999999999997</v>
      </c>
      <c r="C89" s="294">
        <v>164</v>
      </c>
    </row>
    <row r="90" spans="1:3" x14ac:dyDescent="0.25">
      <c r="A90" s="347" t="s">
        <v>503</v>
      </c>
      <c r="B90" s="292">
        <v>64.171999999999997</v>
      </c>
      <c r="C90" s="294">
        <v>294</v>
      </c>
    </row>
    <row r="91" spans="1:3" x14ac:dyDescent="0.25">
      <c r="A91" s="347" t="s">
        <v>481</v>
      </c>
      <c r="B91" s="292">
        <v>64.135000000000005</v>
      </c>
      <c r="C91" s="294">
        <v>862</v>
      </c>
    </row>
    <row r="92" spans="1:3" x14ac:dyDescent="0.25">
      <c r="A92" s="347" t="s">
        <v>632</v>
      </c>
      <c r="B92" s="292">
        <v>61.500999999999998</v>
      </c>
      <c r="C92" s="294">
        <v>278</v>
      </c>
    </row>
    <row r="93" spans="1:3" x14ac:dyDescent="0.25">
      <c r="A93" s="347" t="s">
        <v>633</v>
      </c>
      <c r="B93" s="292">
        <v>60.305999999999997</v>
      </c>
      <c r="C93" s="294">
        <v>228</v>
      </c>
    </row>
    <row r="94" spans="1:3" x14ac:dyDescent="0.25">
      <c r="A94" s="347" t="s">
        <v>634</v>
      </c>
      <c r="B94" s="292">
        <v>58.311999999999998</v>
      </c>
      <c r="C94" s="294">
        <v>328</v>
      </c>
    </row>
    <row r="95" spans="1:3" x14ac:dyDescent="0.25">
      <c r="A95" s="347" t="s">
        <v>635</v>
      </c>
      <c r="B95" s="292">
        <v>53.335999999999999</v>
      </c>
      <c r="C95" s="294">
        <v>302</v>
      </c>
    </row>
    <row r="96" spans="1:3" x14ac:dyDescent="0.25">
      <c r="A96" s="347" t="s">
        <v>529</v>
      </c>
      <c r="B96" s="292">
        <v>50.707999999999998</v>
      </c>
      <c r="C96" s="294">
        <v>157</v>
      </c>
    </row>
    <row r="97" spans="1:3" x14ac:dyDescent="0.25">
      <c r="A97" s="347" t="s">
        <v>504</v>
      </c>
      <c r="B97" s="292">
        <v>43.701000000000001</v>
      </c>
      <c r="C97" s="294">
        <v>288</v>
      </c>
    </row>
    <row r="98" spans="1:3" x14ac:dyDescent="0.25">
      <c r="A98" s="347" t="s">
        <v>636</v>
      </c>
      <c r="B98" s="292">
        <v>36.886000000000003</v>
      </c>
      <c r="C98" s="294">
        <v>47</v>
      </c>
    </row>
    <row r="99" spans="1:3" x14ac:dyDescent="0.25">
      <c r="A99" s="347" t="s">
        <v>517</v>
      </c>
      <c r="B99" s="292">
        <v>31.161000000000001</v>
      </c>
      <c r="C99" s="294">
        <v>126</v>
      </c>
    </row>
    <row r="100" spans="1:3" x14ac:dyDescent="0.25">
      <c r="A100" s="347" t="s">
        <v>520</v>
      </c>
      <c r="B100" s="292">
        <v>16.283999999999999</v>
      </c>
      <c r="C100" s="294">
        <v>319</v>
      </c>
    </row>
    <row r="101" spans="1:3" x14ac:dyDescent="0.25">
      <c r="A101" s="347" t="s">
        <v>499</v>
      </c>
      <c r="B101" s="292">
        <v>14.996</v>
      </c>
      <c r="C101" s="294">
        <v>396</v>
      </c>
    </row>
    <row r="102" spans="1:3" x14ac:dyDescent="0.25">
      <c r="A102" s="347" t="s">
        <v>530</v>
      </c>
      <c r="B102" s="292">
        <v>10.69</v>
      </c>
      <c r="C102" s="294">
        <v>280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2023-02-07T22:34:55Z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