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86481554-05BC-4961-8172-F4E87E0A4EDD}" xr6:coauthVersionLast="47" xr6:coauthVersionMax="47" xr10:uidLastSave="{00000000-0000-0000-0000-000000000000}"/>
  <bookViews>
    <workbookView xWindow="-120" yWindow="-120" windowWidth="20730" windowHeight="11160" tabRatio="769" firstSheet="4" activeTab="9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Replay" sheetId="9" r:id="rId9"/>
    <sheet name="Partidos" sheetId="4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Destacados!$B$3:$I$49</definedName>
    <definedName name="_xlnm._FilterDatabase" localSheetId="9" hidden="1">Partidos!$A$1:$J$1</definedName>
    <definedName name="_xlnm._FilterDatabase" localSheetId="8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4" l="1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18" i="4"/>
  <c r="J18" i="4"/>
  <c r="I19" i="4"/>
  <c r="J19" i="4"/>
  <c r="I20" i="4"/>
  <c r="J20" i="4"/>
  <c r="I21" i="4"/>
  <c r="J2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J17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D44" i="6"/>
  <c r="D45" i="6"/>
  <c r="D46" i="6"/>
  <c r="D47" i="6"/>
  <c r="D48" i="6"/>
  <c r="D43" i="6"/>
  <c r="D43" i="5"/>
  <c r="D44" i="5"/>
  <c r="D45" i="5"/>
  <c r="D46" i="5"/>
  <c r="D47" i="5"/>
  <c r="D42" i="5"/>
  <c r="H7" i="10"/>
  <c r="J2" i="4"/>
  <c r="P29" i="6" l="1"/>
  <c r="O29" i="6"/>
  <c r="J3" i="16"/>
  <c r="J4" i="16"/>
  <c r="J5" i="16"/>
  <c r="J6" i="16"/>
  <c r="J7" i="16"/>
  <c r="J8" i="16"/>
  <c r="J9" i="16"/>
  <c r="D47" i="13"/>
  <c r="D48" i="13" s="1"/>
  <c r="D42" i="14"/>
  <c r="D43" i="14" s="1"/>
  <c r="J15" i="5"/>
  <c r="K15" i="5"/>
  <c r="L15" i="5"/>
  <c r="M15" i="5"/>
  <c r="N15" i="5"/>
  <c r="O15" i="5"/>
  <c r="P15" i="5"/>
  <c r="H5" i="10"/>
  <c r="J10" i="16"/>
  <c r="J11" i="16"/>
  <c r="J12" i="16"/>
  <c r="J13" i="16" l="1"/>
  <c r="C43" i="5" l="1"/>
  <c r="C44" i="5"/>
  <c r="C45" i="5"/>
  <c r="C46" i="5"/>
  <c r="C47" i="5"/>
  <c r="E47" i="5" s="1"/>
  <c r="C51" i="6"/>
  <c r="C52" i="6"/>
  <c r="C53" i="6"/>
  <c r="C44" i="6"/>
  <c r="C45" i="6"/>
  <c r="C46" i="6"/>
  <c r="C47" i="6"/>
  <c r="C48" i="6"/>
  <c r="P16" i="6"/>
  <c r="O16" i="6"/>
  <c r="N16" i="6"/>
  <c r="M16" i="6"/>
  <c r="L16" i="6"/>
  <c r="K16" i="6"/>
  <c r="J16" i="6"/>
  <c r="P28" i="5"/>
  <c r="O28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M3" i="16" l="1"/>
  <c r="D50" i="5"/>
  <c r="D52" i="5"/>
  <c r="D49" i="5"/>
  <c r="C50" i="5"/>
  <c r="C52" i="5"/>
  <c r="C49" i="5"/>
  <c r="D51" i="6"/>
  <c r="D53" i="6"/>
  <c r="D50" i="6"/>
  <c r="C50" i="6"/>
  <c r="C49" i="6"/>
  <c r="C43" i="6"/>
  <c r="D48" i="5"/>
  <c r="C48" i="5"/>
  <c r="C42" i="5"/>
  <c r="K12" i="16" l="1"/>
  <c r="K7" i="16"/>
  <c r="K4" i="16"/>
  <c r="K9" i="16"/>
  <c r="K6" i="16"/>
  <c r="K8" i="16"/>
  <c r="K5" i="16"/>
  <c r="K3" i="16"/>
  <c r="K11" i="16"/>
  <c r="K10" i="16"/>
  <c r="K13" i="16"/>
  <c r="G13" i="16"/>
  <c r="H13" i="16"/>
  <c r="I13" i="16"/>
  <c r="J12" i="7"/>
  <c r="C13" i="16" l="1"/>
  <c r="D13" i="16"/>
  <c r="E13" i="16"/>
  <c r="F13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<sst xmlns="http://schemas.openxmlformats.org/spreadsheetml/2006/main" count="1619" uniqueCount="743">
  <si>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</si>
  <si>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</si>
  <si>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</si>
  <si>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</si>
  <si>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</si>
  <si>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</si>
  <si>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</si>
  <si>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</si>
  <si>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</si>
  <si>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</si>
  <si>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</si>
  <si>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</si>
  <si>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</si>
  <si>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</si>
  <si>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</si>
  <si>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</si>
  <si>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</si>
  <si>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</si>
  <si>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</si>
  <si>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</si>
  <si>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</si>
  <si>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</si>
  <si>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</si>
  <si>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</si>
  <si>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</si>
  <si>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</si>
  <si>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</si>
  <si>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</si>
  <si>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</si>
  <si>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</si>
  <si>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</si>
  <si>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</si>
  <si>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</si>
  <si>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</si>
  <si>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</si>
  <si>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</si>
  <si>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</si>
  <si>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</si>
  <si>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</si>
  <si>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</si>
  <si>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</si>
  <si>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</si>
  <si>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</si>
  <si>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</si>
  <si>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</si>
  <si>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</si>
  <si>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</si>
  <si>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</si>
  <si>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</si>
  <si>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</si>
  <si>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</si>
  <si>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</si>
  <si>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</si>
  <si>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</si>
  <si>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</si>
  <si>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</si>
  <si>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</si>
  <si>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</si>
  <si>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</si>
  <si>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</si>
  <si>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</si>
  <si>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</si>
  <si>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</si>
  <si>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</si>
  <si>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</si>
  <si>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</si>
  <si>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</si>
  <si>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</si>
  <si>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</si>
  <si>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</si>
  <si>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</si>
  <si>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</si>
  <si>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</si>
  <si>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</si>
  <si>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</si>
  <si>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</si>
  <si>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</si>
  <si>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</si>
  <si>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</si>
  <si>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</si>
  <si>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</si>
  <si>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</si>
  <si>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</si>
  <si>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</si>
  <si>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</si>
  <si>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</si>
  <si>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</si>
  <si>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</si>
  <si>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</si>
  <si>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</si>
  <si>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</si>
  <si>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</si>
  <si>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</si>
  <si>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</si>
  <si>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</si>
  <si>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</si>
  <si>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</si>
  <si>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</si>
  <si>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</si>
  <si>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</si>
  <si>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</si>
  <si>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</si>
  <si>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</si>
  <si>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</si>
  <si>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</si>
  <si>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</si>
  <si>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</si>
  <si>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</si>
  <si>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</si>
  <si>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</si>
  <si>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</si>
  <si>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</si>
  <si>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</si>
  <si>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</si>
  <si>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</si>
  <si>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</si>
  <si>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</si>
  <si>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</si>
  <si>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</si>
  <si>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</si>
  <si>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</si>
  <si>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</si>
  <si>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</si>
  <si>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</si>
  <si>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</si>
  <si>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</si>
  <si>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</si>
  <si>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</si>
  <si>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</si>
  <si>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</si>
  <si>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</si>
  <si>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</si>
  <si>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</si>
  <si>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</si>
  <si>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</si>
  <si>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</si>
  <si>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</si>
  <si>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</si>
  <si>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</si>
  <si>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</si>
  <si>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</si>
  <si>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</si>
  <si>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</si>
  <si>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</si>
  <si>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</si>
  <si>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</si>
  <si>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</si>
  <si>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</si>
  <si>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</si>
  <si>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</si>
  <si>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</si>
  <si>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</si>
  <si>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</si>
  <si>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</si>
  <si>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</si>
  <si>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</si>
  <si>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</si>
  <si>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</si>
  <si>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</si>
  <si>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</si>
  <si>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</si>
  <si>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</si>
  <si>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</si>
  <si>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</si>
  <si>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</si>
  <si>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</si>
  <si>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</si>
  <si>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</si>
  <si>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</si>
  <si>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</si>
  <si>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</si>
  <si>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</si>
  <si>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</si>
  <si>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</si>
  <si>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</si>
  <si>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</si>
  <si>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</si>
  <si>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</si>
  <si>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</si>
  <si>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</si>
  <si>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</si>
  <si>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</si>
  <si>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</si>
  <si>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</si>
  <si>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</si>
  <si>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</si>
  <si>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</si>
  <si>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</si>
  <si>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</si>
  <si>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</si>
  <si>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</si>
  <si>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</si>
  <si>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</si>
  <si>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</si>
  <si>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</si>
  <si>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</si>
  <si>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</si>
  <si>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</si>
  <si>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</si>
  <si>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</si>
  <si>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</si>
  <si>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</si>
  <si>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</si>
  <si>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</si>
  <si>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</si>
  <si>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</si>
  <si>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</si>
  <si>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</si>
  <si>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</si>
  <si>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</si>
  <si>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</si>
  <si>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</si>
  <si>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</si>
  <si>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</si>
  <si>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</si>
  <si>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</si>
  <si>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</si>
  <si>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</si>
  <si>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</si>
  <si>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</si>
  <si>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</si>
  <si>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</si>
  <si>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</si>
  <si>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</si>
  <si>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</si>
  <si>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</si>
  <si>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</si>
  <si>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</si>
  <si>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</si>
  <si>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</si>
  <si>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</si>
  <si>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</si>
  <si>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</si>
  <si>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</si>
  <si>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</si>
  <si>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</si>
  <si>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</si>
  <si>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</si>
  <si>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</si>
  <si>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</si>
  <si>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</si>
  <si>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</si>
  <si>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</si>
  <si>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</si>
  <si>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</si>
  <si>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</si>
  <si>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</si>
  <si>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</si>
  <si>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</si>
  <si>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</si>
  <si>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</si>
  <si>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</si>
  <si>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</si>
  <si>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</si>
  <si>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</si>
  <si>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</si>
  <si>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</si>
  <si>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</si>
  <si>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</si>
  <si>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</si>
  <si>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</si>
  <si>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</si>
  <si>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</si>
  <si>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</si>
  <si>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</si>
  <si>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</si>
  <si>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</si>
  <si>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</si>
  <si>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</si>
  <si>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</si>
  <si>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</si>
  <si>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</si>
  <si>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</si>
  <si>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</si>
  <si>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</si>
  <si>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</si>
  <si>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</si>
  <si>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</si>
  <si>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</si>
  <si>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</si>
  <si>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</si>
  <si>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</si>
  <si>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</si>
  <si>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</si>
  <si>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</si>
  <si>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</si>
  <si>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</si>
  <si>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</si>
  <si>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</si>
  <si>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</si>
  <si>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</si>
  <si>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</si>
  <si>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</si>
  <si>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</si>
  <si>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</si>
  <si>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</si>
  <si>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</si>
  <si>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</si>
  <si>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</si>
  <si>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</si>
  <si>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</si>
  <si>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</si>
  <si>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</si>
  <si>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</si>
  <si>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</si>
  <si>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</si>
  <si>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</si>
  <si>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</si>
  <si>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</si>
  <si>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</si>
  <si>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</si>
  <si>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</si>
  <si>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</si>
  <si>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</si>
  <si>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</si>
  <si>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</si>
  <si>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</si>
  <si>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</si>
  <si>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</si>
  <si>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</si>
  <si>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</si>
  <si>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</si>
  <si>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</si>
  <si>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</si>
  <si>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</si>
  <si>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</si>
  <si>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</si>
  <si>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</si>
  <si>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</si>
  <si>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</si>
  <si>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</si>
  <si>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</si>
  <si>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</si>
  <si>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</si>
  <si>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</si>
  <si>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</si>
  <si>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</si>
  <si>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</si>
  <si>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</si>
  <si>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</si>
  <si>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</si>
  <si>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</si>
  <si>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</si>
  <si>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</si>
  <si>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</si>
  <si>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</si>
  <si>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</si>
  <si>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</si>
  <si>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</si>
  <si>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</si>
  <si>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</si>
  <si>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</si>
  <si>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</si>
  <si>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</si>
  <si>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</si>
  <si>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</si>
  <si>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</si>
  <si>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</si>
  <si>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</si>
  <si>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</si>
  <si>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en ATV</t>
  </si>
  <si>
    <t>Perdóname</t>
  </si>
  <si>
    <t>Elif</t>
  </si>
  <si>
    <t>ATV Noticias al estilo Juliana</t>
  </si>
  <si>
    <t>Combutters</t>
  </si>
  <si>
    <t>N Noticias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</si>
  <si>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</si>
  <si>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</si>
  <si>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</si>
  <si>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</si>
  <si>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</si>
  <si>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</si>
  <si>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</si>
  <si>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</si>
  <si>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</si>
  <si>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REPLAY</t>
  </si>
  <si>
    <t>Fecha inicio</t>
  </si>
  <si>
    <t>Fecha fin</t>
  </si>
  <si>
    <t>ATV</t>
  </si>
  <si>
    <t>17/06-23/06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</si>
  <si>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</si>
  <si>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</si>
  <si>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</si>
  <si>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</si>
  <si>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</si>
  <si>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</si>
  <si>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</si>
  <si>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</si>
  <si>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</si>
  <si>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</si>
  <si>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</si>
  <si>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</si>
  <si>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</si>
  <si>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</si>
  <si>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</si>
  <si>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</si>
  <si>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</si>
  <si>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</si>
  <si>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</si>
  <si>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18/07-24/07</t>
  </si>
  <si>
    <t>25/07-31/07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</si>
  <si>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</si>
  <si>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</si>
  <si>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</si>
  <si>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</si>
  <si>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</si>
  <si>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</si>
  <si>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</si>
  <si>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</si>
  <si>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</si>
  <si>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</si>
  <si>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</si>
  <si>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</si>
  <si>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</si>
  <si>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</si>
  <si>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</si>
  <si>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</si>
  <si>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</si>
  <si>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</si>
  <si>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</si>
  <si>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</si>
  <si>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</si>
  <si>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</si>
  <si>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</si>
  <si>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</si>
  <si>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</si>
  <si>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</si>
  <si>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</si>
  <si>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</si>
  <si>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</si>
  <si>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</si>
  <si>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</si>
  <si>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</si>
  <si>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</si>
  <si>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</si>
  <si>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</si>
  <si>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</si>
  <si>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</si>
  <si>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</si>
  <si>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</si>
  <si>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</si>
  <si>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15/08-21/08</t>
  </si>
  <si>
    <t>08/08-14/08</t>
  </si>
  <si>
    <t>08/07-14/07</t>
  </si>
  <si>
    <t>15/07-21/07</t>
  </si>
  <si>
    <t>22/08-28/08</t>
  </si>
  <si>
    <t>29/08-04/09</t>
  </si>
  <si>
    <t>05/09-11/09</t>
  </si>
  <si>
    <t>Perú tiene talento  22:00 a 00:00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</si>
  <si>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</si>
  <si>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</si>
  <si>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</si>
  <si>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</si>
  <si>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</si>
  <si>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</si>
  <si>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</si>
  <si>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</si>
  <si>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19/09-25/09</t>
  </si>
  <si>
    <t>Pedro el escamoso</t>
  </si>
  <si>
    <t>De película</t>
  </si>
  <si>
    <t>ESPN EXTRA HD</t>
  </si>
  <si>
    <t>26/09-02/10</t>
  </si>
  <si>
    <t>Octavo mandamiento</t>
  </si>
  <si>
    <t>Águila Roja</t>
  </si>
  <si>
    <t>Mentes criminales</t>
  </si>
  <si>
    <t>Willax noticias edición central</t>
  </si>
  <si>
    <t>Milagros Leiva: Entrevista</t>
  </si>
  <si>
    <t>ATV noticias edición central</t>
  </si>
  <si>
    <t>El increíble mundo de Gumball</t>
  </si>
  <si>
    <t>ATV noticias edición matinal</t>
  </si>
  <si>
    <t>PBO digital</t>
  </si>
  <si>
    <t>Masha y el oso</t>
  </si>
  <si>
    <t>Los Picapiedra</t>
  </si>
  <si>
    <t>Los jóvenes titanes en acción</t>
  </si>
  <si>
    <t>Escandalosos</t>
  </si>
  <si>
    <t>Willax noticias edición mediodía</t>
  </si>
  <si>
    <t>Mickey Mouse Funhouse</t>
  </si>
  <si>
    <t>Hora y treinta</t>
  </si>
  <si>
    <t>SportsCenter</t>
  </si>
  <si>
    <t>El mundo de Craig</t>
  </si>
  <si>
    <t>N Deportes</t>
  </si>
  <si>
    <t>03/10-09/10</t>
  </si>
  <si>
    <t>Legado de amor</t>
  </si>
  <si>
    <t>10/10-16/10</t>
  </si>
  <si>
    <t>Día D</t>
  </si>
  <si>
    <t>17/10-23/10</t>
  </si>
  <si>
    <t>Replay - JB en ATV</t>
  </si>
  <si>
    <t>24/10-30/10</t>
  </si>
  <si>
    <t>31/10-06/11</t>
  </si>
  <si>
    <t>Suspensión 'SOSPECHOSAS' FULL - LITE</t>
  </si>
  <si>
    <t>348k</t>
  </si>
  <si>
    <t>32k</t>
  </si>
  <si>
    <t>651 K</t>
  </si>
  <si>
    <t>07/11-13/11</t>
  </si>
  <si>
    <t>América TV</t>
  </si>
  <si>
    <t>Eliminaación 'SOSPECHOSAS' FULL</t>
  </si>
  <si>
    <t>14/11-20/11</t>
  </si>
  <si>
    <t>21/11-27/11</t>
  </si>
  <si>
    <t>La vacuna del humor</t>
  </si>
  <si>
    <t>28/11-04/12</t>
  </si>
  <si>
    <t>Bluey</t>
  </si>
  <si>
    <t>05/12-11/12</t>
  </si>
  <si>
    <t>Feriha</t>
  </si>
  <si>
    <t>12/12-18/12</t>
  </si>
  <si>
    <t> </t>
  </si>
  <si>
    <t>19/12-25/12</t>
  </si>
  <si>
    <t>Latina</t>
  </si>
  <si>
    <t>Maricucha 21:30 a 22:30</t>
  </si>
  <si>
    <t>ESPN HD</t>
  </si>
  <si>
    <t>Almas Suspendidas : Piloto</t>
  </si>
  <si>
    <t>A Corazón Abierto</t>
  </si>
  <si>
    <t>Criminología Naval</t>
  </si>
  <si>
    <t>26/12-01/01</t>
  </si>
  <si>
    <t>Código fútbol</t>
  </si>
  <si>
    <t>Camotillo, el tinterillo</t>
  </si>
  <si>
    <t>WWE Raw</t>
  </si>
  <si>
    <t>02/01-08/01</t>
  </si>
  <si>
    <t>Cinecanal</t>
  </si>
  <si>
    <t>02/01-08/02</t>
  </si>
  <si>
    <t>Amor y fuego</t>
  </si>
  <si>
    <t>Andrea</t>
  </si>
  <si>
    <t>WWE Smackdown</t>
  </si>
  <si>
    <t>09/01-15/01</t>
  </si>
  <si>
    <t>TNT</t>
  </si>
  <si>
    <t>09/01-15/02</t>
  </si>
  <si>
    <t xml:space="preserve">América Noticias: Primera Edición </t>
  </si>
  <si>
    <t>Al ángulo</t>
  </si>
  <si>
    <t>La voz Perú</t>
  </si>
  <si>
    <t>Jardín secreto</t>
  </si>
  <si>
    <t>Mi corazón es tuyo</t>
  </si>
  <si>
    <t>16/01-22/01</t>
  </si>
  <si>
    <t>Bloque de novelas turcas</t>
  </si>
  <si>
    <t>Magaly TV, la firme</t>
  </si>
  <si>
    <t>Beto a saber</t>
  </si>
  <si>
    <t>El ataque</t>
  </si>
  <si>
    <t>Después de todo</t>
  </si>
  <si>
    <t>23/01-29/01</t>
  </si>
  <si>
    <t>El show de los Looney Tunes</t>
  </si>
  <si>
    <t>El camerino</t>
  </si>
  <si>
    <t>30/01-05/02</t>
  </si>
  <si>
    <t xml:space="preserve">Al fondo hay sitio </t>
  </si>
  <si>
    <t>Al fondo hay sitio</t>
  </si>
  <si>
    <t>Magaly TV</t>
  </si>
  <si>
    <t xml:space="preserve"> -</t>
  </si>
  <si>
    <t>La taxista</t>
  </si>
  <si>
    <t>Noticias en vivo</t>
  </si>
  <si>
    <t>Terremoto: La falla de San Andrés</t>
  </si>
  <si>
    <t>Contracorriente, el dominical de Willax</t>
  </si>
  <si>
    <t>Primer noticiero noche</t>
  </si>
  <si>
    <t>Voleibol Femenino Peruano Liga Nacional : San Martín vs. Circolo</t>
  </si>
  <si>
    <t>Los vecinos Green</t>
  </si>
  <si>
    <t>Libertadores FASE 1</t>
  </si>
  <si>
    <t>05/02-12/02</t>
  </si>
  <si>
    <t>Premier #23</t>
  </si>
  <si>
    <t>Mande quien mande</t>
  </si>
  <si>
    <t>Cinemax</t>
  </si>
  <si>
    <t>FX</t>
  </si>
  <si>
    <t>06/02-12/02</t>
  </si>
  <si>
    <t>Premier #23-SOEN 16340</t>
  </si>
  <si>
    <t>Liverpool vs Everton</t>
  </si>
  <si>
    <t>2023-02-13 15:00:00</t>
  </si>
  <si>
    <t>UCL #8vos - IDA- SOIU 7894</t>
  </si>
  <si>
    <t>PSG (FRA) vs Bayern Munich (ALE)</t>
  </si>
  <si>
    <t>2023-02-14 15:00:00</t>
  </si>
  <si>
    <t>UCL #8vos - IDA- SOIU 7893</t>
  </si>
  <si>
    <t>Milan (ITA) vs Tottenham (ING)</t>
  </si>
  <si>
    <t>Nacional PAR vs Sport Huancayo PER</t>
  </si>
  <si>
    <t>2023-02-14 19:00:00</t>
  </si>
  <si>
    <t>UCL #8vos - IDA- SOIU 7896</t>
  </si>
  <si>
    <t>Borussia Dortmund (ALE) vs Chelsea (ING)</t>
  </si>
  <si>
    <t>2023-02-15 15:00:00</t>
  </si>
  <si>
    <t>UCL #8vos - IDA- SOIU 7895</t>
  </si>
  <si>
    <t>Club Brujas (BEL) vs Benfica (POR)</t>
  </si>
  <si>
    <t>LaLiga #21-SOIG 15003</t>
  </si>
  <si>
    <t>Real Madrid vs Elche</t>
  </si>
  <si>
    <t xml:space="preserve">El Nacional ECU vs Nacional Potosí BOL </t>
  </si>
  <si>
    <t>2023-02-15 17:00:00</t>
  </si>
  <si>
    <t>UEL #PO IDA-SOUC 5327</t>
  </si>
  <si>
    <t>Barcelona vs Manchester United</t>
  </si>
  <si>
    <t>2023-02-16 12:45:00</t>
  </si>
  <si>
    <t>UEL #PO IDA-SOUC 5330</t>
  </si>
  <si>
    <t>Salzburg vs Roma</t>
  </si>
  <si>
    <t>UEL #PO IDA-SOUC 5331</t>
  </si>
  <si>
    <t>Juventus vs Nantes</t>
  </si>
  <si>
    <t>2023-02-16 15:00:00</t>
  </si>
  <si>
    <t>UEL #PO IDA-SOUC 5334</t>
  </si>
  <si>
    <t>Sevilla vs PSV Eindhoven</t>
  </si>
  <si>
    <t>Zamora VEN vs Boston River URU</t>
  </si>
  <si>
    <t>2023-02-16 19:00:00</t>
  </si>
  <si>
    <t>Serie A #23-SOIM 14972</t>
  </si>
  <si>
    <t>Sassuolo vs Napoli</t>
  </si>
  <si>
    <t>2023-02-17 14:45:00</t>
  </si>
  <si>
    <t xml:space="preserve">Liga 1 </t>
  </si>
  <si>
    <t>GOLPERÚ HD</t>
  </si>
  <si>
    <t>Boys  vs Mannucci</t>
  </si>
  <si>
    <t>2023-02-18 15:30:00</t>
  </si>
  <si>
    <t>Universitario vs Alianza Lima</t>
  </si>
  <si>
    <t>2023-02-19 15:30:00</t>
  </si>
  <si>
    <t>Municipal  vs Binacional</t>
  </si>
  <si>
    <t>2023-02-20 15:30:00</t>
  </si>
  <si>
    <t>Premier #24-SOEN 16344</t>
  </si>
  <si>
    <t>Aston Villa vs Arsenal</t>
  </si>
  <si>
    <t>2023-02-18 07:30:00</t>
  </si>
  <si>
    <t>Premier #24-SOEN 16350</t>
  </si>
  <si>
    <t>Newcastle vs Liverpool</t>
  </si>
  <si>
    <t>2023-02-18 12:30:00</t>
  </si>
  <si>
    <t>LPF AFA #4-SOAR 4122</t>
  </si>
  <si>
    <t>Tigre vs River Plate</t>
  </si>
  <si>
    <t>2023-02-18 16:00:00</t>
  </si>
  <si>
    <t>LaLiga #22-SOIG 15009</t>
  </si>
  <si>
    <t>Real Sociedad vs Celta de Vigo</t>
  </si>
  <si>
    <t>2023-02-18 08:00:00</t>
  </si>
  <si>
    <t>Bundes #21-SOGB 106015</t>
  </si>
  <si>
    <t>Eintracht Frankfurt vs Werder Bremen</t>
  </si>
  <si>
    <t>Serie A #23-SOIM 14967</t>
  </si>
  <si>
    <t>Inter vs Udinese</t>
  </si>
  <si>
    <t>2023-02-18 14:45:00</t>
  </si>
  <si>
    <t>Bundes #21-SOGB 106014</t>
  </si>
  <si>
    <t>Borussia M'gladbach vs Bayern Munich</t>
  </si>
  <si>
    <t>2023-02-18 09:30:00</t>
  </si>
  <si>
    <t>Ligue 1 #23-SOFL 4346</t>
  </si>
  <si>
    <t>PSG vs Lille</t>
  </si>
  <si>
    <t>2023-02-19 07:00:00</t>
  </si>
  <si>
    <t>Premier #24-SOEN 16349</t>
  </si>
  <si>
    <t>Manchester United vs Leicester City</t>
  </si>
  <si>
    <t>2023-02-19 09:00:00</t>
  </si>
  <si>
    <t>Premier #24-SOEN 16352</t>
  </si>
  <si>
    <t>Tottenham vs West Ham</t>
  </si>
  <si>
    <t>2023-02-19 11:30:00</t>
  </si>
  <si>
    <t>LaLiga #22-SOIG 15008</t>
  </si>
  <si>
    <t>Barcelona vs Cadiz</t>
  </si>
  <si>
    <t>2023-02-19 15:00:00</t>
  </si>
  <si>
    <t>LPF AFA #4-SOAR 4111</t>
  </si>
  <si>
    <t>Boca Juniors vs Platense</t>
  </si>
  <si>
    <t>2023-02-19 15:15:00</t>
  </si>
  <si>
    <t>Serie A #23-SOIM 14973</t>
  </si>
  <si>
    <t>Spezia vs Juventus</t>
  </si>
  <si>
    <t>2023-02-19 12:00:00</t>
  </si>
  <si>
    <t>Serie A #23-SOIM 14969</t>
  </si>
  <si>
    <t>Roma vs Hellas Verona</t>
  </si>
  <si>
    <t>2023-02-19 14:45:00</t>
  </si>
  <si>
    <t>15,890</t>
  </si>
  <si>
    <t>143,024</t>
  </si>
  <si>
    <t>30,603</t>
  </si>
  <si>
    <t>58,024</t>
  </si>
  <si>
    <t>63,726</t>
  </si>
  <si>
    <t>16,361</t>
  </si>
  <si>
    <t>16,615</t>
  </si>
  <si>
    <t>6,082</t>
  </si>
  <si>
    <t>94,077</t>
  </si>
  <si>
    <t>7,613</t>
  </si>
  <si>
    <t>19,548</t>
  </si>
  <si>
    <t>6,449</t>
  </si>
  <si>
    <t>9,296</t>
  </si>
  <si>
    <t>11,978</t>
  </si>
  <si>
    <t>19,634</t>
  </si>
  <si>
    <t>20,785</t>
  </si>
  <si>
    <t>10,781</t>
  </si>
  <si>
    <t>4,066</t>
  </si>
  <si>
    <t>3,931</t>
  </si>
  <si>
    <t>7,049</t>
  </si>
  <si>
    <t>7,598</t>
  </si>
  <si>
    <t>17,199</t>
  </si>
  <si>
    <t>23,249</t>
  </si>
  <si>
    <t>20,950</t>
  </si>
  <si>
    <t>48,344</t>
  </si>
  <si>
    <t>43,187</t>
  </si>
  <si>
    <t>7,424</t>
  </si>
  <si>
    <t>7,326</t>
  </si>
  <si>
    <t>Voleibol Femenino Peruano Liga Nacional : Alianza Lima vs. Rebaza Acosta</t>
  </si>
  <si>
    <t>Fútbol Peruano Primera División : Universitario vs. Alianza Lima</t>
  </si>
  <si>
    <t>Voleibol Femenino Peruano Liga Nacional : Regatas Lima vs. Jaamsa</t>
  </si>
  <si>
    <t>Megalodón</t>
  </si>
  <si>
    <t>Aquaman</t>
  </si>
  <si>
    <t>8MM</t>
  </si>
  <si>
    <t>Voleibol Femenino Peruano Liga Nacional : Alianza Lima vs. Jaamsa</t>
  </si>
  <si>
    <t>Fútbol UEFA Europa League : Barcelona vs. Manchester United</t>
  </si>
  <si>
    <t>¿Y dónde están las rubias?</t>
  </si>
  <si>
    <t>El justiciero</t>
  </si>
  <si>
    <t>Voleibol Femenino Peruano Liga Nacional : Géminis vs. Latino Amisa</t>
  </si>
  <si>
    <t>El sabotaje</t>
  </si>
  <si>
    <t>Focus: Maestros de la estafa</t>
  </si>
  <si>
    <t>It: Capítulo dos</t>
  </si>
  <si>
    <t>Voleibol Femenino Peruano Liga Nacional : Universidad San Martín vs. Latino Amisa</t>
  </si>
  <si>
    <t>Escuadrón suicida</t>
  </si>
  <si>
    <t>10.000 A.C.</t>
  </si>
  <si>
    <t>Fútbol UEFA Champions League : Paris Saint-Germain vs. Bayern München</t>
  </si>
  <si>
    <t>Persecución extrema</t>
  </si>
  <si>
    <t>Voleibol Femenino Peruano Liga Nacional : Deportivo Alianza vs. Circolo</t>
  </si>
  <si>
    <t>Guasón</t>
  </si>
  <si>
    <t>Venom</t>
  </si>
  <si>
    <t>Una esposa de mentira</t>
  </si>
  <si>
    <t>Solo amigos</t>
  </si>
  <si>
    <t>Voleibol Femenino Peruano Liga Nacional : Regatas Lima vs. Circolo</t>
  </si>
  <si>
    <t>Fútbol UEFA Champions League : Borussia Dortmund vs. Chelsea</t>
  </si>
  <si>
    <t>El hombre araña</t>
  </si>
  <si>
    <t>Voleibol Femenino Peruano Liga Nacional : Deportivo Soan vs. Rebaza Acosta</t>
  </si>
  <si>
    <t>Sabrina, la bruja adolescente : Spoiled Rotten</t>
  </si>
  <si>
    <t>Un amor para recordar</t>
  </si>
  <si>
    <t>Nunca Más</t>
  </si>
  <si>
    <t>Movistar Deportes : Copa Davis 2023: Perú vs. Irlanda</t>
  </si>
  <si>
    <t>El príncipe del rap : Same Game, Next Season</t>
  </si>
  <si>
    <t>El príncipe del rap : Soooooooul Train</t>
  </si>
  <si>
    <t>Sabrina, la bruja adolescente : To Tell a Mortal</t>
  </si>
  <si>
    <t>Sabrina, la bruja adolescente : Inna-Gadda-Sabrina</t>
  </si>
  <si>
    <t>12 balas</t>
  </si>
  <si>
    <t>Sabrina, la bruja adolescente : Witch Trash</t>
  </si>
  <si>
    <t>Fútbol lab</t>
  </si>
  <si>
    <t>The Mentalist : The Red Box</t>
  </si>
  <si>
    <t>RPP Deportes</t>
  </si>
  <si>
    <t>13/02 –19/02</t>
  </si>
  <si>
    <t>36,697</t>
  </si>
  <si>
    <t>420,921</t>
  </si>
  <si>
    <t>PROGRAMAS DESTACADOS DEL 13 AL 19 DE FEBRERO</t>
  </si>
  <si>
    <t>Liverpool vs verton</t>
  </si>
  <si>
    <t>Nacional vs Sport Huancayo</t>
  </si>
  <si>
    <t>UCL #8vos - IDA</t>
  </si>
  <si>
    <t xml:space="preserve">Borussia Dortmund vs Chelsea </t>
  </si>
  <si>
    <t>ESPN3</t>
  </si>
  <si>
    <t>LaLiga #21</t>
  </si>
  <si>
    <t xml:space="preserve">Real Madrid vs Elche </t>
  </si>
  <si>
    <t>UEL #PO IDA</t>
  </si>
  <si>
    <t xml:space="preserve">Barcelona vs Manchester United </t>
  </si>
  <si>
    <t>Premier #24</t>
  </si>
  <si>
    <t>U vs Alianza Lima</t>
  </si>
  <si>
    <t>GOLPERU</t>
  </si>
  <si>
    <t>LaLiga #22</t>
  </si>
  <si>
    <t xml:space="preserve">Barcelona vs Cádiz </t>
  </si>
  <si>
    <t xml:space="preserve">Locos de amor </t>
  </si>
  <si>
    <t xml:space="preserve">Fuera de control </t>
  </si>
  <si>
    <t>La Cenicienta</t>
  </si>
  <si>
    <t>Space</t>
  </si>
  <si>
    <t>Rocketman</t>
  </si>
  <si>
    <t xml:space="preserve">Batman vs Superman: El amanecer de la justicia </t>
  </si>
  <si>
    <t>Warner channel</t>
  </si>
  <si>
    <t xml:space="preserve">Noche de Animales fantásticos: Animales fantásticos y donde encontrarlos / Animales fantásticos: Los crímenos de Grindelwald </t>
  </si>
  <si>
    <t>Hulk</t>
  </si>
  <si>
    <t>Star channel</t>
  </si>
  <si>
    <t>Viudas</t>
  </si>
  <si>
    <t>Punto Final</t>
  </si>
  <si>
    <t xml:space="preserve">Super Bowl: Philadelphia Eagles vs Kansas City Chiefs </t>
  </si>
  <si>
    <t>13/02-19/02</t>
  </si>
  <si>
    <t>06/01 –12/02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</si>
</sst>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  <numFmt numFmtId="171" formatCode="h:mm:ss;@"/>
    <numFmt numFmtId="172" formatCode="hh:mm:ss;@"/>
  </numFmts>
  <fonts count="63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color theme="1" tint="0.499984740745262"/>
      <name val="Calibri"/>
      <family val="2"/>
      <charset val="1"/>
    </font>
    <font>
      <b/>
      <sz val="11"/>
      <color rgb="FFFFFFFF"/>
      <name val="Calibri"/>
      <family val="2"/>
    </font>
    <font>
      <b/>
      <sz val="14"/>
      <color theme="1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2" tint="-0.499984740745262"/>
      </right>
      <top style="medium">
        <color indexed="64"/>
      </top>
      <bottom style="medium">
        <color indexed="64"/>
      </bottom>
      <diagonal/>
    </border>
  </borders>
  <cellStyleXfs count="89">
    <xf numFmtId="0" fontId="0" fillId="0" borderId="0"/>
    <xf numFmtId="164" fontId="30" fillId="0" borderId="0" applyBorder="0" applyProtection="0"/>
    <xf numFmtId="165" fontId="30" fillId="0" borderId="0" applyBorder="0" applyProtection="0"/>
    <xf numFmtId="0" fontId="30" fillId="0" borderId="0"/>
    <xf numFmtId="0" fontId="19" fillId="0" borderId="0"/>
    <xf numFmtId="0" fontId="18" fillId="0" borderId="0"/>
    <xf numFmtId="0" fontId="31" fillId="0" borderId="0" applyNumberFormat="0" applyFill="0" applyBorder="0" applyAlignment="0" applyProtection="0"/>
    <xf numFmtId="0" fontId="32" fillId="0" borderId="36" applyNumberFormat="0" applyFill="0" applyAlignment="0" applyProtection="0"/>
    <xf numFmtId="0" fontId="33" fillId="0" borderId="37" applyNumberFormat="0" applyFill="0" applyAlignment="0" applyProtection="0"/>
    <xf numFmtId="0" fontId="34" fillId="0" borderId="38" applyNumberFormat="0" applyFill="0" applyAlignment="0" applyProtection="0"/>
    <xf numFmtId="0" fontId="34" fillId="0" borderId="0" applyNumberFormat="0" applyFill="0" applyBorder="0" applyAlignment="0" applyProtection="0"/>
    <xf numFmtId="0" fontId="35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8" fillId="17" borderId="39" applyNumberFormat="0" applyAlignment="0" applyProtection="0"/>
    <xf numFmtId="0" fontId="39" fillId="18" borderId="40" applyNumberFormat="0" applyAlignment="0" applyProtection="0"/>
    <xf numFmtId="0" fontId="40" fillId="18" borderId="39" applyNumberFormat="0" applyAlignment="0" applyProtection="0"/>
    <xf numFmtId="0" fontId="41" fillId="0" borderId="41" applyNumberFormat="0" applyFill="0" applyAlignment="0" applyProtection="0"/>
    <xf numFmtId="0" fontId="42" fillId="19" borderId="42" applyNumberFormat="0" applyAlignment="0" applyProtection="0"/>
    <xf numFmtId="0" fontId="43" fillId="0" borderId="0" applyNumberFormat="0" applyFill="0" applyBorder="0" applyAlignment="0" applyProtection="0"/>
    <xf numFmtId="0" fontId="44" fillId="0" borderId="44" applyNumberFormat="0" applyFill="0" applyAlignment="0" applyProtection="0"/>
    <xf numFmtId="0" fontId="45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45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45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45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36" borderId="0" applyNumberFormat="0" applyBorder="0" applyAlignment="0" applyProtection="0"/>
    <xf numFmtId="0" fontId="45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45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0" borderId="0"/>
    <xf numFmtId="0" fontId="17" fillId="20" borderId="43" applyNumberFormat="0" applyFont="0" applyAlignment="0" applyProtection="0"/>
    <xf numFmtId="0" fontId="46" fillId="0" borderId="0" applyNumberFormat="0" applyFill="0" applyBorder="0" applyAlignment="0" applyProtection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2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0" borderId="0"/>
    <xf numFmtId="0" fontId="7" fillId="20" borderId="43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3" fillId="0" borderId="0"/>
    <xf numFmtId="0" fontId="2" fillId="0" borderId="0"/>
  </cellStyleXfs>
  <cellXfs count="481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21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21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22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21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23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20" fillId="5" borderId="18" xfId="1" applyFont="1" applyFill="1" applyBorder="1" applyAlignment="1" applyProtection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/>
    </xf>
    <xf numFmtId="164" fontId="20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20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22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20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22" fillId="2" borderId="0" xfId="0" applyFont="1" applyFill="1" applyAlignment="1">
      <alignment horizontal="center" vertical="center"/>
    </xf>
    <xf numFmtId="0" fontId="24" fillId="2" borderId="0" xfId="0" applyFont="1" applyFill="1"/>
    <xf numFmtId="0" fontId="2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20" fillId="2" borderId="0" xfId="0" applyFont="1" applyFill="1" applyBorder="1"/>
    <xf numFmtId="164" fontId="20" fillId="2" borderId="0" xfId="1" applyFont="1" applyFill="1" applyBorder="1" applyAlignment="1" applyProtection="1"/>
    <xf numFmtId="3" fontId="25" fillId="0" borderId="0" xfId="0" applyNumberFormat="1" applyFont="1"/>
    <xf numFmtId="0" fontId="26" fillId="2" borderId="0" xfId="0" applyFont="1" applyFill="1" applyAlignment="1">
      <alignment horizontal="center" vertical="center"/>
    </xf>
    <xf numFmtId="165" fontId="25" fillId="0" borderId="0" xfId="2" applyFont="1" applyBorder="1" applyAlignment="1" applyProtection="1">
      <alignment horizontal="center" vertical="center"/>
    </xf>
    <xf numFmtId="0" fontId="22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22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5" fillId="2" borderId="0" xfId="0" applyNumberFormat="1" applyFont="1" applyFill="1"/>
    <xf numFmtId="0" fontId="20" fillId="2" borderId="0" xfId="0" applyFont="1" applyFill="1"/>
    <xf numFmtId="167" fontId="20" fillId="7" borderId="13" xfId="0" applyNumberFormat="1" applyFont="1" applyFill="1" applyBorder="1" applyAlignment="1">
      <alignment horizontal="center" vertical="center"/>
    </xf>
    <xf numFmtId="168" fontId="20" fillId="2" borderId="11" xfId="0" applyNumberFormat="1" applyFont="1" applyFill="1" applyBorder="1" applyAlignment="1">
      <alignment horizontal="center" vertical="center"/>
    </xf>
    <xf numFmtId="168" fontId="20" fillId="7" borderId="11" xfId="0" applyNumberFormat="1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vertical="center"/>
    </xf>
    <xf numFmtId="0" fontId="27" fillId="0" borderId="15" xfId="0" applyFont="1" applyBorder="1"/>
    <xf numFmtId="0" fontId="27" fillId="0" borderId="16" xfId="0" applyFont="1" applyBorder="1"/>
    <xf numFmtId="0" fontId="27" fillId="0" borderId="17" xfId="0" applyFont="1" applyBorder="1"/>
    <xf numFmtId="0" fontId="27" fillId="2" borderId="3" xfId="0" applyFont="1" applyFill="1" applyBorder="1"/>
    <xf numFmtId="0" fontId="27" fillId="2" borderId="0" xfId="0" applyFont="1" applyFill="1"/>
    <xf numFmtId="0" fontId="27" fillId="0" borderId="4" xfId="0" applyFont="1" applyBorder="1"/>
    <xf numFmtId="0" fontId="27" fillId="0" borderId="3" xfId="0" applyFont="1" applyBorder="1"/>
    <xf numFmtId="0" fontId="27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21" fillId="8" borderId="11" xfId="0" applyFont="1" applyFill="1" applyBorder="1" applyAlignment="1">
      <alignment vertical="center"/>
    </xf>
    <xf numFmtId="0" fontId="0" fillId="2" borderId="4" xfId="0" applyFill="1" applyBorder="1"/>
    <xf numFmtId="0" fontId="21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7" fillId="0" borderId="14" xfId="0" applyFont="1" applyBorder="1"/>
    <xf numFmtId="0" fontId="22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7" fillId="0" borderId="19" xfId="0" applyNumberFormat="1" applyFont="1" applyBorder="1"/>
    <xf numFmtId="0" fontId="27" fillId="0" borderId="20" xfId="0" applyFont="1" applyBorder="1"/>
    <xf numFmtId="3" fontId="27" fillId="0" borderId="14" xfId="0" applyNumberFormat="1" applyFont="1" applyBorder="1"/>
    <xf numFmtId="3" fontId="27" fillId="2" borderId="19" xfId="0" applyNumberFormat="1" applyFont="1" applyFill="1" applyBorder="1"/>
    <xf numFmtId="3" fontId="27" fillId="2" borderId="14" xfId="0" applyNumberFormat="1" applyFont="1" applyFill="1" applyBorder="1"/>
    <xf numFmtId="0" fontId="27" fillId="2" borderId="14" xfId="0" applyFont="1" applyFill="1" applyBorder="1"/>
    <xf numFmtId="3" fontId="27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22" fillId="2" borderId="18" xfId="0" applyFont="1" applyFill="1" applyBorder="1"/>
    <xf numFmtId="0" fontId="27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7" fillId="2" borderId="19" xfId="0" applyFont="1" applyFill="1" applyBorder="1"/>
    <xf numFmtId="3" fontId="27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7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7" fillId="8" borderId="18" xfId="0" applyFont="1" applyFill="1" applyBorder="1"/>
    <xf numFmtId="0" fontId="27" fillId="10" borderId="18" xfId="0" applyFont="1" applyFill="1" applyBorder="1"/>
    <xf numFmtId="0" fontId="27" fillId="0" borderId="18" xfId="0" applyFont="1" applyBorder="1"/>
    <xf numFmtId="0" fontId="27" fillId="11" borderId="18" xfId="0" applyFont="1" applyFill="1" applyBorder="1"/>
    <xf numFmtId="0" fontId="27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0" fontId="28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23" fillId="2" borderId="13" xfId="0" applyFont="1" applyFill="1" applyBorder="1"/>
    <xf numFmtId="0" fontId="29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8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8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23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22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20" fillId="2" borderId="0" xfId="0" applyNumberFormat="1" applyFont="1" applyFill="1" applyBorder="1" applyAlignment="1">
      <alignment horizontal="center" vertical="center"/>
    </xf>
    <xf numFmtId="167" fontId="20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20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9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21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7" fillId="2" borderId="0" xfId="0" applyFont="1" applyFill="1" applyBorder="1"/>
    <xf numFmtId="0" fontId="27" fillId="2" borderId="16" xfId="0" applyFont="1" applyFill="1" applyBorder="1"/>
    <xf numFmtId="0" fontId="47" fillId="0" borderId="46" xfId="0" applyFont="1" applyBorder="1" applyAlignment="1">
      <alignment horizontal="center" vertical="center" wrapText="1"/>
    </xf>
    <xf numFmtId="0" fontId="21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8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30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7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8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0" fontId="51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30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30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30" fillId="46" borderId="51" xfId="2" applyNumberFormat="1" applyFill="1" applyBorder="1" applyAlignment="1">
      <alignment horizontal="center" vertical="center"/>
    </xf>
    <xf numFmtId="0" fontId="48" fillId="50" borderId="51" xfId="0" applyFont="1" applyFill="1" applyBorder="1" applyAlignment="1">
      <alignment horizontal="center" vertical="center"/>
    </xf>
    <xf numFmtId="4" fontId="48" fillId="50" borderId="51" xfId="0" applyNumberFormat="1" applyFont="1" applyFill="1" applyBorder="1" applyAlignment="1">
      <alignment horizontal="center" vertical="center"/>
    </xf>
    <xf numFmtId="169" fontId="48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30" fillId="0" borderId="56" xfId="2" applyNumberForma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/>
    </xf>
    <xf numFmtId="0" fontId="52" fillId="0" borderId="51" xfId="0" applyFont="1" applyBorder="1" applyAlignment="1">
      <alignment horizontal="center" vertical="center" wrapText="1"/>
    </xf>
    <xf numFmtId="0" fontId="52" fillId="48" borderId="51" xfId="0" applyFont="1" applyFill="1" applyBorder="1" applyAlignment="1">
      <alignment horizontal="center" vertical="center" wrapText="1"/>
    </xf>
    <xf numFmtId="4" fontId="48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8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8" fillId="0" borderId="57" xfId="0" applyNumberFormat="1" applyFont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54" fillId="0" borderId="57" xfId="0" applyFont="1" applyBorder="1" applyAlignment="1">
      <alignment horizontal="center" vertical="center" wrapText="1"/>
    </xf>
    <xf numFmtId="0" fontId="52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3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8" fillId="0" borderId="58" xfId="0" applyNumberFormat="1" applyFont="1" applyBorder="1" applyAlignment="1">
      <alignment horizontal="center" vertical="center"/>
    </xf>
    <xf numFmtId="3" fontId="11" fillId="51" borderId="58" xfId="51" applyNumberFormat="1" applyFont="1" applyFill="1" applyBorder="1" applyAlignment="1">
      <alignment horizontal="center"/>
    </xf>
    <xf numFmtId="0" fontId="56" fillId="0" borderId="0" xfId="0" applyFont="1"/>
    <xf numFmtId="0" fontId="56" fillId="52" borderId="58" xfId="0" applyFont="1" applyFill="1" applyBorder="1" applyAlignment="1">
      <alignment horizontal="center"/>
    </xf>
    <xf numFmtId="0" fontId="56" fillId="51" borderId="58" xfId="0" applyFont="1" applyFill="1" applyBorder="1" applyAlignment="1">
      <alignment horizontal="center"/>
    </xf>
    <xf numFmtId="0" fontId="56" fillId="0" borderId="0" xfId="0" applyFont="1" applyAlignment="1">
      <alignment horizontal="center"/>
    </xf>
    <xf numFmtId="2" fontId="56" fillId="53" borderId="58" xfId="0" applyNumberFormat="1" applyFont="1" applyFill="1" applyBorder="1" applyAlignment="1">
      <alignment horizontal="center"/>
    </xf>
    <xf numFmtId="2" fontId="56" fillId="0" borderId="0" xfId="0" applyNumberFormat="1" applyFont="1" applyAlignment="1">
      <alignment horizontal="center"/>
    </xf>
    <xf numFmtId="0" fontId="56" fillId="52" borderId="58" xfId="0" applyFont="1" applyFill="1" applyBorder="1" applyAlignment="1">
      <alignment horizontal="left" indent="1"/>
    </xf>
    <xf numFmtId="0" fontId="56" fillId="51" borderId="58" xfId="0" applyFont="1" applyFill="1" applyBorder="1" applyAlignment="1">
      <alignment horizontal="left" indent="1"/>
    </xf>
    <xf numFmtId="0" fontId="56" fillId="0" borderId="0" xfId="0" applyFont="1" applyAlignment="1">
      <alignment horizontal="left" indent="1"/>
    </xf>
    <xf numFmtId="0" fontId="0" fillId="0" borderId="21" xfId="0" applyBorder="1" applyAlignment="1">
      <alignment horizontal="left" indent="1"/>
    </xf>
    <xf numFmtId="0" fontId="55" fillId="3" borderId="52" xfId="0" applyFont="1" applyFill="1" applyBorder="1" applyAlignment="1">
      <alignment horizontal="left" vertical="center" indent="1"/>
    </xf>
    <xf numFmtId="0" fontId="55" fillId="3" borderId="52" xfId="0" applyFont="1" applyFill="1" applyBorder="1" applyAlignment="1">
      <alignment horizontal="center" vertical="center"/>
    </xf>
    <xf numFmtId="4" fontId="48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8" fillId="45" borderId="50" xfId="0" applyFont="1" applyFill="1" applyBorder="1" applyAlignment="1">
      <alignment horizontal="left" vertical="center" wrapText="1" indent="1"/>
    </xf>
    <xf numFmtId="4" fontId="50" fillId="45" borderId="21" xfId="0" applyNumberFormat="1" applyFont="1" applyFill="1" applyBorder="1" applyAlignment="1">
      <alignment horizontal="center" vertical="center" wrapText="1"/>
    </xf>
    <xf numFmtId="0" fontId="48" fillId="49" borderId="50" xfId="0" applyFont="1" applyFill="1" applyBorder="1" applyAlignment="1">
      <alignment horizontal="left" vertical="center" wrapText="1" indent="1"/>
    </xf>
    <xf numFmtId="4" fontId="48" fillId="49" borderId="21" xfId="0" applyNumberFormat="1" applyFont="1" applyFill="1" applyBorder="1" applyAlignment="1">
      <alignment horizontal="center" vertical="center" wrapText="1"/>
    </xf>
    <xf numFmtId="4" fontId="48" fillId="49" borderId="21" xfId="0" applyNumberFormat="1" applyFont="1" applyFill="1" applyBorder="1" applyAlignment="1">
      <alignment horizontal="center"/>
    </xf>
    <xf numFmtId="169" fontId="48" fillId="47" borderId="21" xfId="2" applyNumberFormat="1" applyFont="1" applyFill="1" applyBorder="1" applyAlignment="1">
      <alignment horizontal="center"/>
    </xf>
    <xf numFmtId="0" fontId="58" fillId="47" borderId="21" xfId="0" applyFont="1" applyFill="1" applyBorder="1" applyAlignment="1">
      <alignment horizontal="center" vertical="center" wrapText="1"/>
    </xf>
    <xf numFmtId="4" fontId="59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22" fillId="49" borderId="21" xfId="0" applyNumberFormat="1" applyFont="1" applyFill="1" applyBorder="1"/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7" fillId="3" borderId="3" xfId="0" applyNumberFormat="1" applyFont="1" applyFill="1" applyBorder="1" applyAlignment="1">
      <alignment horizontal="center" vertical="center"/>
    </xf>
    <xf numFmtId="4" fontId="48" fillId="0" borderId="63" xfId="0" applyNumberFormat="1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 wrapText="1"/>
    </xf>
    <xf numFmtId="0" fontId="52" fillId="0" borderId="65" xfId="0" applyFont="1" applyBorder="1" applyAlignment="1">
      <alignment horizontal="center" vertical="center"/>
    </xf>
    <xf numFmtId="4" fontId="27" fillId="0" borderId="16" xfId="0" applyNumberFormat="1" applyFont="1" applyBorder="1" applyAlignment="1">
      <alignment horizontal="center" vertical="center"/>
    </xf>
    <xf numFmtId="4" fontId="27" fillId="0" borderId="17" xfId="0" applyNumberFormat="1" applyFont="1" applyBorder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" fontId="27" fillId="0" borderId="4" xfId="0" applyNumberFormat="1" applyFont="1" applyBorder="1" applyAlignment="1">
      <alignment horizontal="center" vertical="center"/>
    </xf>
    <xf numFmtId="0" fontId="27" fillId="0" borderId="0" xfId="0" applyFont="1"/>
    <xf numFmtId="3" fontId="27" fillId="3" borderId="0" xfId="0" applyNumberFormat="1" applyFont="1" applyFill="1" applyAlignment="1">
      <alignment horizontal="center" vertical="center"/>
    </xf>
    <xf numFmtId="4" fontId="0" fillId="0" borderId="64" xfId="0" applyNumberFormat="1" applyFill="1" applyBorder="1" applyAlignment="1">
      <alignment horizontal="center" vertical="center"/>
    </xf>
    <xf numFmtId="4" fontId="50" fillId="46" borderId="21" xfId="0" applyNumberFormat="1" applyFont="1" applyFill="1" applyBorder="1" applyAlignment="1">
      <alignment horizontal="center" vertical="center" wrapText="1"/>
    </xf>
    <xf numFmtId="14" fontId="50" fillId="0" borderId="21" xfId="0" applyNumberFormat="1" applyFont="1" applyBorder="1"/>
    <xf numFmtId="3" fontId="27" fillId="3" borderId="17" xfId="0" applyNumberFormat="1" applyFont="1" applyFill="1" applyBorder="1" applyAlignment="1">
      <alignment horizontal="center" vertical="center"/>
    </xf>
    <xf numFmtId="3" fontId="27" fillId="3" borderId="4" xfId="0" applyNumberFormat="1" applyFont="1" applyFill="1" applyBorder="1" applyAlignment="1">
      <alignment horizontal="center" vertical="center"/>
    </xf>
    <xf numFmtId="4" fontId="0" fillId="0" borderId="58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0" fontId="55" fillId="3" borderId="67" xfId="0" applyFont="1" applyFill="1" applyBorder="1" applyAlignment="1">
      <alignment horizontal="left" vertical="center" indent="1"/>
    </xf>
    <xf numFmtId="0" fontId="55" fillId="3" borderId="67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50" fillId="0" borderId="21" xfId="0" applyFont="1" applyBorder="1"/>
    <xf numFmtId="0" fontId="52" fillId="48" borderId="68" xfId="0" applyFont="1" applyFill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0" fillId="0" borderId="0" xfId="0" applyFill="1" applyBorder="1" applyAlignment="1"/>
    <xf numFmtId="4" fontId="0" fillId="46" borderId="58" xfId="0" applyNumberFormat="1" applyFill="1" applyBorder="1" applyAlignment="1">
      <alignment horizontal="center" vertical="center"/>
    </xf>
    <xf numFmtId="4" fontId="60" fillId="0" borderId="0" xfId="0" applyNumberFormat="1" applyFont="1" applyAlignment="1">
      <alignment horizontal="center" vertical="center"/>
    </xf>
    <xf numFmtId="165" fontId="60" fillId="0" borderId="0" xfId="2" applyFont="1" applyAlignment="1">
      <alignment horizontal="center" vertical="center"/>
    </xf>
    <xf numFmtId="0" fontId="0" fillId="0" borderId="21" xfId="0" applyBorder="1"/>
    <xf numFmtId="18" fontId="0" fillId="0" borderId="21" xfId="0" applyNumberFormat="1" applyBorder="1"/>
    <xf numFmtId="0" fontId="50" fillId="0" borderId="46" xfId="0" applyFont="1" applyBorder="1"/>
    <xf numFmtId="0" fontId="56" fillId="0" borderId="46" xfId="0" applyFont="1" applyBorder="1"/>
    <xf numFmtId="0" fontId="56" fillId="0" borderId="46" xfId="0" applyFont="1" applyBorder="1" applyAlignment="1">
      <alignment vertical="center"/>
    </xf>
    <xf numFmtId="3" fontId="27" fillId="3" borderId="4" xfId="0" applyNumberFormat="1" applyFont="1" applyFill="1" applyBorder="1" applyAlignment="1">
      <alignment horizontal="center" vertical="center" wrapText="1"/>
    </xf>
    <xf numFmtId="4" fontId="4" fillId="0" borderId="58" xfId="51" applyNumberFormat="1" applyFont="1" applyBorder="1" applyAlignment="1">
      <alignment horizontal="center"/>
    </xf>
    <xf numFmtId="3" fontId="4" fillId="51" borderId="58" xfId="51" applyNumberFormat="1" applyFont="1" applyFill="1" applyBorder="1" applyAlignment="1">
      <alignment horizontal="center" wrapText="1"/>
    </xf>
    <xf numFmtId="4" fontId="48" fillId="0" borderId="0" xfId="0" applyNumberFormat="1" applyFont="1" applyBorder="1" applyAlignment="1">
      <alignment horizontal="center" vertical="center"/>
    </xf>
    <xf numFmtId="4" fontId="0" fillId="46" borderId="0" xfId="0" applyNumberFormat="1" applyFill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54" fillId="0" borderId="0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0" fontId="61" fillId="55" borderId="21" xfId="0" applyFont="1" applyFill="1" applyBorder="1"/>
    <xf numFmtId="0" fontId="61" fillId="55" borderId="0" xfId="0" applyFont="1" applyFill="1"/>
    <xf numFmtId="0" fontId="48" fillId="56" borderId="9" xfId="0" applyFont="1" applyFill="1" applyBorder="1"/>
    <xf numFmtId="0" fontId="48" fillId="56" borderId="71" xfId="0" applyFont="1" applyFill="1" applyBorder="1"/>
    <xf numFmtId="0" fontId="50" fillId="0" borderId="46" xfId="0" applyFont="1" applyBorder="1" applyAlignment="1">
      <alignment vertical="center" wrapText="1"/>
    </xf>
    <xf numFmtId="0" fontId="50" fillId="0" borderId="71" xfId="0" applyFont="1" applyBorder="1"/>
    <xf numFmtId="0" fontId="0" fillId="0" borderId="46" xfId="0" applyBorder="1"/>
    <xf numFmtId="0" fontId="48" fillId="56" borderId="50" xfId="0" applyFont="1" applyFill="1" applyBorder="1"/>
    <xf numFmtId="0" fontId="48" fillId="56" borderId="21" xfId="0" applyFont="1" applyFill="1" applyBorder="1"/>
    <xf numFmtId="0" fontId="50" fillId="0" borderId="46" xfId="0" applyFont="1" applyBorder="1" applyAlignment="1">
      <alignment vertical="center"/>
    </xf>
    <xf numFmtId="0" fontId="56" fillId="0" borderId="73" xfId="0" applyFont="1" applyBorder="1" applyAlignment="1">
      <alignment vertical="center"/>
    </xf>
    <xf numFmtId="0" fontId="56" fillId="0" borderId="74" xfId="0" applyFont="1" applyBorder="1" applyAlignment="1">
      <alignment vertical="center"/>
    </xf>
    <xf numFmtId="0" fontId="50" fillId="0" borderId="46" xfId="0" applyFont="1" applyBorder="1" applyAlignment="1">
      <alignment wrapText="1"/>
    </xf>
    <xf numFmtId="0" fontId="50" fillId="0" borderId="71" xfId="0" applyFont="1" applyBorder="1" applyAlignment="1">
      <alignment vertical="center"/>
    </xf>
    <xf numFmtId="0" fontId="50" fillId="0" borderId="0" xfId="0" applyFont="1"/>
    <xf numFmtId="0" fontId="50" fillId="0" borderId="0" xfId="0" applyFont="1" applyAlignment="1">
      <alignment vertical="center" wrapText="1"/>
    </xf>
    <xf numFmtId="14" fontId="50" fillId="0" borderId="0" xfId="0" applyNumberFormat="1" applyFont="1"/>
    <xf numFmtId="18" fontId="56" fillId="0" borderId="0" xfId="0" applyNumberFormat="1" applyFont="1" applyAlignment="1">
      <alignment vertical="center"/>
    </xf>
    <xf numFmtId="18" fontId="56" fillId="0" borderId="0" xfId="0" applyNumberFormat="1" applyFont="1"/>
    <xf numFmtId="0" fontId="43" fillId="0" borderId="0" xfId="0" applyFont="1"/>
    <xf numFmtId="0" fontId="48" fillId="56" borderId="76" xfId="0" applyFont="1" applyFill="1" applyBorder="1"/>
    <xf numFmtId="0" fontId="0" fillId="0" borderId="66" xfId="0" applyBorder="1"/>
    <xf numFmtId="14" fontId="50" fillId="0" borderId="73" xfId="0" applyNumberFormat="1" applyFont="1" applyBorder="1"/>
    <xf numFmtId="4" fontId="4" fillId="57" borderId="58" xfId="51" applyNumberFormat="1" applyFont="1" applyFill="1" applyBorder="1" applyAlignment="1">
      <alignment horizontal="center"/>
    </xf>
    <xf numFmtId="4" fontId="0" fillId="46" borderId="77" xfId="0" applyNumberFormat="1" applyFill="1" applyBorder="1" applyAlignment="1">
      <alignment horizontal="center" vertical="center"/>
    </xf>
    <xf numFmtId="4" fontId="0" fillId="46" borderId="65" xfId="0" applyNumberFormat="1" applyFill="1" applyBorder="1" applyAlignment="1">
      <alignment horizontal="center" vertical="center"/>
    </xf>
    <xf numFmtId="4" fontId="1" fillId="0" borderId="58" xfId="51" applyNumberFormat="1" applyFont="1" applyBorder="1" applyAlignment="1">
      <alignment horizontal="center"/>
    </xf>
    <xf numFmtId="2" fontId="0" fillId="0" borderId="66" xfId="0" applyNumberFormat="1" applyBorder="1"/>
    <xf numFmtId="2" fontId="0" fillId="0" borderId="72" xfId="0" applyNumberFormat="1" applyBorder="1"/>
    <xf numFmtId="0" fontId="0" fillId="0" borderId="70" xfId="0" applyBorder="1"/>
    <xf numFmtId="4" fontId="27" fillId="3" borderId="16" xfId="0" applyNumberFormat="1" applyFont="1" applyFill="1" applyBorder="1" applyAlignment="1">
      <alignment horizontal="center" vertical="center"/>
    </xf>
    <xf numFmtId="2" fontId="27" fillId="3" borderId="17" xfId="0" applyNumberFormat="1" applyFont="1" applyFill="1" applyBorder="1" applyAlignment="1">
      <alignment horizontal="center" vertical="center"/>
    </xf>
    <xf numFmtId="2" fontId="27" fillId="3" borderId="0" xfId="0" applyNumberFormat="1" applyFont="1" applyFill="1" applyAlignment="1">
      <alignment horizontal="center" vertical="center"/>
    </xf>
    <xf numFmtId="2" fontId="27" fillId="3" borderId="4" xfId="0" applyNumberFormat="1" applyFont="1" applyFill="1" applyBorder="1" applyAlignment="1">
      <alignment horizontal="center" vertical="center"/>
    </xf>
    <xf numFmtId="4" fontId="27" fillId="3" borderId="0" xfId="0" applyNumberFormat="1" applyFont="1" applyFill="1" applyAlignment="1">
      <alignment horizontal="center" vertical="center"/>
    </xf>
    <xf numFmtId="4" fontId="0" fillId="0" borderId="56" xfId="0" applyNumberFormat="1" applyBorder="1" applyAlignment="1">
      <alignment horizontal="center" vertical="center" wrapText="1"/>
    </xf>
    <xf numFmtId="170" fontId="50" fillId="0" borderId="9" xfId="0" applyNumberFormat="1" applyFont="1" applyBorder="1"/>
    <xf numFmtId="171" fontId="56" fillId="0" borderId="46" xfId="0" applyNumberFormat="1" applyFont="1" applyBorder="1"/>
    <xf numFmtId="172" fontId="56" fillId="0" borderId="46" xfId="0" applyNumberFormat="1" applyFont="1" applyBorder="1"/>
    <xf numFmtId="2" fontId="0" fillId="57" borderId="66" xfId="0" applyNumberFormat="1" applyFill="1" applyBorder="1"/>
    <xf numFmtId="171" fontId="56" fillId="0" borderId="46" xfId="0" applyNumberFormat="1" applyFont="1" applyBorder="1" applyAlignment="1">
      <alignment vertical="center"/>
    </xf>
    <xf numFmtId="172" fontId="56" fillId="0" borderId="46" xfId="0" applyNumberFormat="1" applyFont="1" applyBorder="1" applyAlignment="1">
      <alignment vertical="center"/>
    </xf>
    <xf numFmtId="170" fontId="50" fillId="0" borderId="9" xfId="0" applyNumberFormat="1" applyFont="1" applyBorder="1" applyAlignment="1">
      <alignment vertical="center"/>
    </xf>
    <xf numFmtId="170" fontId="50" fillId="0" borderId="75" xfId="0" applyNumberFormat="1" applyFont="1" applyBorder="1"/>
    <xf numFmtId="0" fontId="0" fillId="0" borderId="21" xfId="0" applyBorder="1" applyAlignment="1">
      <alignment wrapText="1"/>
    </xf>
    <xf numFmtId="0" fontId="0" fillId="0" borderId="0" xfId="0" applyAlignment="1">
      <alignment wrapText="1"/>
    </xf>
    <xf numFmtId="18" fontId="0" fillId="0" borderId="0" xfId="0" applyNumberFormat="1"/>
    <xf numFmtId="0" fontId="2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2" borderId="35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20" fillId="3" borderId="53" xfId="0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 vertical="center"/>
    </xf>
    <xf numFmtId="0" fontId="20" fillId="3" borderId="55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2" fillId="0" borderId="0" xfId="0" applyFont="1" applyAlignment="1">
      <alignment horizontal="left"/>
    </xf>
    <xf numFmtId="0" fontId="57" fillId="54" borderId="60" xfId="0" applyFont="1" applyFill="1" applyBorder="1" applyAlignment="1">
      <alignment horizontal="center" vertical="center"/>
    </xf>
    <xf numFmtId="0" fontId="57" fillId="54" borderId="6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/>
    </xf>
    <xf numFmtId="0" fontId="20" fillId="3" borderId="22" xfId="0" applyFont="1" applyFill="1" applyBorder="1" applyAlignment="1">
      <alignment horizontal="center" vertical="center"/>
    </xf>
    <xf numFmtId="0" fontId="20" fillId="3" borderId="45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20" fillId="12" borderId="53" xfId="0" applyFont="1" applyFill="1" applyBorder="1" applyAlignment="1">
      <alignment horizontal="center" vertical="center"/>
    </xf>
    <xf numFmtId="0" fontId="20" fillId="12" borderId="54" xfId="0" applyFont="1" applyFill="1" applyBorder="1" applyAlignment="1">
      <alignment horizontal="center" vertical="center"/>
    </xf>
    <xf numFmtId="0" fontId="20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89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13" xfId="85" xr:uid="{AE1040BB-CD6E-4A3D-982A-3F0E6E5323FA}"/>
    <cellStyle name="Normal 14" xfId="86" xr:uid="{1D04F74E-C312-4913-8DBD-893C30191E8D}"/>
    <cellStyle name="Normal 15" xfId="87" xr:uid="{DC529A40-6A53-47DA-8412-714EB7038FCF}"/>
    <cellStyle name="Normal 16" xfId="88" xr:uid="{CF361A70-845B-4722-932C-00ACA2EBF0DC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0.16995907234284249</c:v>
                </c:pt>
                <c:pt idx="1">
                  <c:v>0.31439498992373038</c:v>
                </c:pt>
                <c:pt idx="2">
                  <c:v>5.3462833474441723E-2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1.742352218640356E-2</c:v>
                </c:pt>
                <c:pt idx="1">
                  <c:v>0.95495363591996107</c:v>
                </c:pt>
                <c:pt idx="2">
                  <c:v>2.7622841893635487E-2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General'!$B$35:$B$45</c:f>
              <c:strCache>
                <c:ptCount val="11"/>
                <c:pt idx="0">
                  <c:v>05/12-11/12</c:v>
                </c:pt>
                <c:pt idx="1">
                  <c:v>12/12-18/12</c:v>
                </c:pt>
                <c:pt idx="2">
                  <c:v>19/12-25/12</c:v>
                </c:pt>
                <c:pt idx="3">
                  <c:v>26/12-01/01</c:v>
                </c:pt>
                <c:pt idx="4">
                  <c:v>02/01-08/01</c:v>
                </c:pt>
                <c:pt idx="5">
                  <c:v>09/01-15/01</c:v>
                </c:pt>
                <c:pt idx="6">
                  <c:v>16/01-22/01</c:v>
                </c:pt>
                <c:pt idx="7">
                  <c:v>23/01-29/01</c:v>
                </c:pt>
                <c:pt idx="8">
                  <c:v>30/01-05/02</c:v>
                </c:pt>
                <c:pt idx="9">
                  <c:v>05/02-12/02</c:v>
                </c:pt>
                <c:pt idx="10">
                  <c:v>13/02-19/02</c:v>
                </c:pt>
              </c:strCache>
            </c:strRef>
          </c:cat>
          <c:val>
            <c:numRef>
              <c:f>'Historico General'!$C$35:$C$45</c:f>
              <c:numCache>
                <c:formatCode>#,##0.00</c:formatCode>
                <c:ptCount val="11"/>
                <c:pt idx="0">
                  <c:v>71708.460000000006</c:v>
                </c:pt>
                <c:pt idx="1">
                  <c:v>66752.12</c:v>
                </c:pt>
                <c:pt idx="2">
                  <c:v>52532.28</c:v>
                </c:pt>
                <c:pt idx="3">
                  <c:v>52719.3</c:v>
                </c:pt>
                <c:pt idx="4">
                  <c:v>56805.21</c:v>
                </c:pt>
                <c:pt idx="5">
                  <c:v>57246.26</c:v>
                </c:pt>
                <c:pt idx="6">
                  <c:v>68543.460000000006</c:v>
                </c:pt>
                <c:pt idx="7">
                  <c:v>69752.240000000005</c:v>
                </c:pt>
                <c:pt idx="8">
                  <c:v>67114.19</c:v>
                </c:pt>
                <c:pt idx="9">
                  <c:v>66531.570000000007</c:v>
                </c:pt>
                <c:pt idx="10">
                  <c:v>67642.3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General'!$B$35:$B$45</c:f>
              <c:strCache>
                <c:ptCount val="11"/>
                <c:pt idx="0">
                  <c:v>05/12-11/12</c:v>
                </c:pt>
                <c:pt idx="1">
                  <c:v>12/12-18/12</c:v>
                </c:pt>
                <c:pt idx="2">
                  <c:v>19/12-25/12</c:v>
                </c:pt>
                <c:pt idx="3">
                  <c:v>26/12-01/01</c:v>
                </c:pt>
                <c:pt idx="4">
                  <c:v>02/01-08/01</c:v>
                </c:pt>
                <c:pt idx="5">
                  <c:v>09/01-15/01</c:v>
                </c:pt>
                <c:pt idx="6">
                  <c:v>16/01-22/01</c:v>
                </c:pt>
                <c:pt idx="7">
                  <c:v>23/01-29/01</c:v>
                </c:pt>
                <c:pt idx="8">
                  <c:v>30/01-05/02</c:v>
                </c:pt>
                <c:pt idx="9">
                  <c:v>05/02-12/02</c:v>
                </c:pt>
                <c:pt idx="10">
                  <c:v>13/02-19/02</c:v>
                </c:pt>
              </c:strCache>
            </c:strRef>
          </c:cat>
          <c:val>
            <c:numRef>
              <c:f>'Historico General'!$D$35:$D$45</c:f>
              <c:numCache>
                <c:formatCode>#,##0.00</c:formatCode>
                <c:ptCount val="11"/>
                <c:pt idx="0">
                  <c:v>4009037.446</c:v>
                </c:pt>
                <c:pt idx="1">
                  <c:v>4131857.4</c:v>
                </c:pt>
                <c:pt idx="2">
                  <c:v>3060662.27</c:v>
                </c:pt>
                <c:pt idx="3">
                  <c:v>2771073.19</c:v>
                </c:pt>
                <c:pt idx="4">
                  <c:v>3114231.22</c:v>
                </c:pt>
                <c:pt idx="5">
                  <c:v>3419303.34</c:v>
                </c:pt>
                <c:pt idx="6">
                  <c:v>4182102.12</c:v>
                </c:pt>
                <c:pt idx="7">
                  <c:v>3896618.32</c:v>
                </c:pt>
                <c:pt idx="8">
                  <c:v>3698863.4</c:v>
                </c:pt>
                <c:pt idx="9">
                  <c:v>3567041.22</c:v>
                </c:pt>
                <c:pt idx="10">
                  <c:v>3707359.49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General'!$B$35:$B$45</c15:sqref>
                        </c15:formulaRef>
                      </c:ext>
                    </c:extLst>
                    <c:strCache>
                      <c:ptCount val="11"/>
                      <c:pt idx="0">
                        <c:v>05/12-11/12</c:v>
                      </c:pt>
                      <c:pt idx="1">
                        <c:v>12/12-18/12</c:v>
                      </c:pt>
                      <c:pt idx="2">
                        <c:v>19/12-25/12</c:v>
                      </c:pt>
                      <c:pt idx="3">
                        <c:v>26/12-01/01</c:v>
                      </c:pt>
                      <c:pt idx="4">
                        <c:v>02/01-08/01</c:v>
                      </c:pt>
                      <c:pt idx="5">
                        <c:v>09/01-15/01</c:v>
                      </c:pt>
                      <c:pt idx="6">
                        <c:v>16/01-22/01</c:v>
                      </c:pt>
                      <c:pt idx="7">
                        <c:v>23/01-29/01</c:v>
                      </c:pt>
                      <c:pt idx="8">
                        <c:v>30/01-05/02</c:v>
                      </c:pt>
                      <c:pt idx="9">
                        <c:v>05/02-12/02</c:v>
                      </c:pt>
                      <c:pt idx="10">
                        <c:v>13/02-19/02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General'!$E$35:$E$45</c15:sqref>
                        </c15:formulaRef>
                      </c:ext>
                    </c:extLst>
                    <c:numCache>
                      <c:formatCode>#,##0.00</c:formatCode>
                      <c:ptCount val="11"/>
                      <c:pt idx="0">
                        <c:v>118341.56</c:v>
                      </c:pt>
                      <c:pt idx="1">
                        <c:v>110615.43</c:v>
                      </c:pt>
                      <c:pt idx="2">
                        <c:v>106009.5</c:v>
                      </c:pt>
                      <c:pt idx="3">
                        <c:v>105873.15</c:v>
                      </c:pt>
                      <c:pt idx="4">
                        <c:v>109283.27</c:v>
                      </c:pt>
                      <c:pt idx="5">
                        <c:v>106800.56</c:v>
                      </c:pt>
                      <c:pt idx="6">
                        <c:v>118585.23</c:v>
                      </c:pt>
                      <c:pt idx="7">
                        <c:v>116550.21</c:v>
                      </c:pt>
                      <c:pt idx="8">
                        <c:v>110050.19</c:v>
                      </c:pt>
                      <c:pt idx="9">
                        <c:v>107711.5</c:v>
                      </c:pt>
                      <c:pt idx="10">
                        <c:v>107238.51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Dinamizado'!$B$3:$B$40</c15:sqref>
                  </c15:fullRef>
                </c:ext>
              </c:extLst>
              <c:f>'Historico Dinamizado'!$B$17:$B$40</c:f>
              <c:strCache>
                <c:ptCount val="24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Dinamizado'!$C$3:$C$40</c15:sqref>
                  </c15:fullRef>
                </c:ext>
              </c:extLst>
              <c:f>'Historico Dinamizado'!$C$17:$C$40</c:f>
              <c:numCache>
                <c:formatCode>#,##0.00</c:formatCode>
                <c:ptCount val="24"/>
                <c:pt idx="0">
                  <c:v>1236435.7666666657</c:v>
                </c:pt>
                <c:pt idx="1">
                  <c:v>1413896.4399999988</c:v>
                </c:pt>
                <c:pt idx="2">
                  <c:v>728229.89666666603</c:v>
                </c:pt>
                <c:pt idx="3">
                  <c:v>1080001.7933333321</c:v>
                </c:pt>
                <c:pt idx="4">
                  <c:v>1039748.3633333314</c:v>
                </c:pt>
                <c:pt idx="5">
                  <c:v>825826.8</c:v>
                </c:pt>
                <c:pt idx="6">
                  <c:v>1145203.633333331</c:v>
                </c:pt>
                <c:pt idx="7">
                  <c:v>1010198.6966666657</c:v>
                </c:pt>
                <c:pt idx="8">
                  <c:v>1375636.3033333314</c:v>
                </c:pt>
                <c:pt idx="9">
                  <c:v>529672.07666666608</c:v>
                </c:pt>
                <c:pt idx="10">
                  <c:v>776743.3166666656</c:v>
                </c:pt>
                <c:pt idx="11">
                  <c:v>512422.67666666594</c:v>
                </c:pt>
                <c:pt idx="12">
                  <c:v>443706.27666666621</c:v>
                </c:pt>
                <c:pt idx="13">
                  <c:v>443706.27666666621</c:v>
                </c:pt>
                <c:pt idx="14">
                  <c:v>455054.15333333268</c:v>
                </c:pt>
                <c:pt idx="15">
                  <c:v>493134.93999999965</c:v>
                </c:pt>
                <c:pt idx="16">
                  <c:v>335845.12333333289</c:v>
                </c:pt>
                <c:pt idx="17">
                  <c:v>396775.91666666587</c:v>
                </c:pt>
                <c:pt idx="18">
                  <c:v>562359.86999999953</c:v>
                </c:pt>
                <c:pt idx="19">
                  <c:v>1213513.5433333314</c:v>
                </c:pt>
                <c:pt idx="20">
                  <c:v>1158280.3666666644</c:v>
                </c:pt>
                <c:pt idx="21">
                  <c:v>556152.69333333243</c:v>
                </c:pt>
                <c:pt idx="22">
                  <c:v>596447.41666666593</c:v>
                </c:pt>
                <c:pt idx="23">
                  <c:v>659821.95999999857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'Historico Dinamizado'!$C$6</c15:sqref>
                  <c15:dLbl>
                    <c:idx val="-1"/>
                    <c:layout>
                      <c:manualLayout>
                        <c:x val="-3.8302573509531632E-2"/>
                        <c:y val="-6.0923546993187083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9DB-481E-AC49-1693744E79FC}"/>
                      </c:ext>
                    </c:extLst>
                  </c15:dLbl>
                </c15:categoryFilterException>
                <c15:categoryFilterException>
                  <c15:sqref>'Historico Dinamizado'!$C$8</c15:sqref>
                  <c15:dLbl>
                    <c:idx val="-1"/>
                    <c:layout>
                      <c:manualLayout>
                        <c:x val="-5.13420766936621E-2"/>
                        <c:y val="-6.8891229729423076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9DB-481E-AC49-1693744E79FC}"/>
                      </c:ext>
                    </c:extLst>
                  </c15:dLbl>
                </c15:categoryFilterException>
                <c15:categoryFilterException>
                  <c15:sqref>'Historico Dinamizado'!$C$9</c15:sqref>
                  <c15:dLbl>
                    <c:idx val="-1"/>
                    <c:layout>
                      <c:manualLayout>
                        <c:x val="-6.7062488821227062E-2"/>
                        <c:y val="-4.9553796590392517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9DB-481E-AC49-1693744E79FC}"/>
                      </c:ext>
                    </c:extLst>
                  </c15:dLbl>
                </c15:categoryFilterException>
                <c15:categoryFilterException>
                  <c15:sqref>'Historico Dinamizado'!$C$10</c15:sqref>
                  <c15:dLbl>
                    <c:idx val="-1"/>
                    <c:layout>
                      <c:manualLayout>
                        <c:x val="-8.8914079705554191E-2"/>
                        <c:y val="-1.5297036049394022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09DB-481E-AC49-1693744E79F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Dinamizado'!$B$3:$B$40</c15:sqref>
                  </c15:fullRef>
                </c:ext>
              </c:extLst>
              <c:f>'Historico Dinamizado'!$B$17:$B$40</c:f>
              <c:strCache>
                <c:ptCount val="24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Dinamizado'!$D$3:$D$40</c15:sqref>
                  </c15:fullRef>
                </c:ext>
              </c:extLst>
              <c:f>'Historico Dinamizado'!$D$17:$D$40</c:f>
              <c:numCache>
                <c:formatCode>#,##0.00</c:formatCode>
                <c:ptCount val="24"/>
                <c:pt idx="0">
                  <c:v>1863513.5366666648</c:v>
                </c:pt>
                <c:pt idx="1">
                  <c:v>1911445.8866666649</c:v>
                </c:pt>
                <c:pt idx="2">
                  <c:v>1694797.60333333</c:v>
                </c:pt>
                <c:pt idx="3">
                  <c:v>1689052.0499999984</c:v>
                </c:pt>
                <c:pt idx="4">
                  <c:v>1566862.6999999983</c:v>
                </c:pt>
                <c:pt idx="5">
                  <c:v>1608232.4566666654</c:v>
                </c:pt>
                <c:pt idx="6">
                  <c:v>1734749.1999999981</c:v>
                </c:pt>
                <c:pt idx="7">
                  <c:v>1364365.7233333318</c:v>
                </c:pt>
                <c:pt idx="8">
                  <c:v>1529460.0466666652</c:v>
                </c:pt>
                <c:pt idx="9">
                  <c:v>1318167.7166666652</c:v>
                </c:pt>
                <c:pt idx="10">
                  <c:v>1260408.4866666654</c:v>
                </c:pt>
                <c:pt idx="11">
                  <c:v>1221685.8366666653</c:v>
                </c:pt>
                <c:pt idx="12">
                  <c:v>1196007.4099999999</c:v>
                </c:pt>
                <c:pt idx="13">
                  <c:v>1196007.4099999999</c:v>
                </c:pt>
                <c:pt idx="14">
                  <c:v>1265754.3666666651</c:v>
                </c:pt>
                <c:pt idx="15">
                  <c:v>994279.96666666539</c:v>
                </c:pt>
                <c:pt idx="16">
                  <c:v>722011.46666666586</c:v>
                </c:pt>
                <c:pt idx="17">
                  <c:v>743293.46666666528</c:v>
                </c:pt>
                <c:pt idx="18">
                  <c:v>1024149.4766666663</c:v>
                </c:pt>
                <c:pt idx="19">
                  <c:v>1400777.4066666667</c:v>
                </c:pt>
                <c:pt idx="20">
                  <c:v>1740032.0833333333</c:v>
                </c:pt>
                <c:pt idx="21">
                  <c:v>1150025.44</c:v>
                </c:pt>
                <c:pt idx="22">
                  <c:v>1308902.783333333</c:v>
                </c:pt>
                <c:pt idx="23">
                  <c:v>1220556.8999999999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'Historico Dinamizado'!$B$3:$B$40</c15:sqref>
                  </c15:fullRef>
                </c:ext>
              </c:extLst>
              <c:f>'Historico Dinamizado'!$B$17:$B$40</c:f>
              <c:strCache>
                <c:ptCount val="24"/>
                <c:pt idx="0">
                  <c:v>12/09-18/09</c:v>
                </c:pt>
                <c:pt idx="1">
                  <c:v>19/09-25/09</c:v>
                </c:pt>
                <c:pt idx="2">
                  <c:v>26/09-02/10</c:v>
                </c:pt>
                <c:pt idx="3">
                  <c:v>03/10-09/10</c:v>
                </c:pt>
                <c:pt idx="4">
                  <c:v>10/10-16/10</c:v>
                </c:pt>
                <c:pt idx="5">
                  <c:v>17/10-23/10</c:v>
                </c:pt>
                <c:pt idx="6">
                  <c:v>24/10-30/10</c:v>
                </c:pt>
                <c:pt idx="7">
                  <c:v>31/10-06/11</c:v>
                </c:pt>
                <c:pt idx="8">
                  <c:v>07/11-13/11</c:v>
                </c:pt>
                <c:pt idx="9">
                  <c:v>14/11-20/11</c:v>
                </c:pt>
                <c:pt idx="10">
                  <c:v>21/11-27/11</c:v>
                </c:pt>
                <c:pt idx="11">
                  <c:v>28/11-04/12</c:v>
                </c:pt>
                <c:pt idx="12">
                  <c:v>05/12-11/12</c:v>
                </c:pt>
                <c:pt idx="13">
                  <c:v>05/12-11/12</c:v>
                </c:pt>
                <c:pt idx="14">
                  <c:v>12/12-18/12</c:v>
                </c:pt>
                <c:pt idx="15">
                  <c:v>19/12-25/12</c:v>
                </c:pt>
                <c:pt idx="16">
                  <c:v>26/12-01/01</c:v>
                </c:pt>
                <c:pt idx="17">
                  <c:v>02/01-08/02</c:v>
                </c:pt>
                <c:pt idx="18">
                  <c:v>09/01-15/02</c:v>
                </c:pt>
                <c:pt idx="19">
                  <c:v>16/01-22/01</c:v>
                </c:pt>
                <c:pt idx="20">
                  <c:v>23/01-29/01</c:v>
                </c:pt>
                <c:pt idx="21">
                  <c:v>30/01-05/02</c:v>
                </c:pt>
                <c:pt idx="22">
                  <c:v>06/02-12/02</c:v>
                </c:pt>
                <c:pt idx="23">
                  <c:v>13/02-19/02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'Historico Dinamizado'!$E$3:$E$40</c15:sqref>
                  </c15:fullRef>
                </c:ext>
              </c:extLst>
              <c:f>'Historico Dinamizado'!$E$17:$E$40</c:f>
              <c:numCache>
                <c:formatCode>#,##0.00</c:formatCode>
                <c:ptCount val="24"/>
                <c:pt idx="0">
                  <c:v>682036.51930000028</c:v>
                </c:pt>
                <c:pt idx="1">
                  <c:v>305591.94333333336</c:v>
                </c:pt>
                <c:pt idx="2">
                  <c:v>204620.06140000001</c:v>
                </c:pt>
                <c:pt idx="3">
                  <c:v>574190.40989999985</c:v>
                </c:pt>
                <c:pt idx="4">
                  <c:v>495546.88539999991</c:v>
                </c:pt>
                <c:pt idx="5">
                  <c:v>421434.18497000012</c:v>
                </c:pt>
                <c:pt idx="6">
                  <c:v>379280.33332999999</c:v>
                </c:pt>
                <c:pt idx="7">
                  <c:v>241132.81</c:v>
                </c:pt>
                <c:pt idx="8">
                  <c:v>478085.30900000007</c:v>
                </c:pt>
                <c:pt idx="9">
                  <c:v>20579.573333333334</c:v>
                </c:pt>
                <c:pt idx="10">
                  <c:v>0</c:v>
                </c:pt>
                <c:pt idx="11">
                  <c:v>1641.01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12845.800999999999</c:v>
                </c:pt>
                <c:pt idx="17">
                  <c:v>74445.703330000004</c:v>
                </c:pt>
                <c:pt idx="18">
                  <c:v>73721.46666666666</c:v>
                </c:pt>
                <c:pt idx="19">
                  <c:v>193714.78333333333</c:v>
                </c:pt>
                <c:pt idx="20">
                  <c:v>39471.699999999997</c:v>
                </c:pt>
                <c:pt idx="21">
                  <c:v>47174.066666666673</c:v>
                </c:pt>
                <c:pt idx="22">
                  <c:v>27914.500000000007</c:v>
                </c:pt>
                <c:pt idx="23">
                  <c:v>207555.56666666668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1079500</xdr:colOff>
      <xdr:row>22</xdr:row>
      <xdr:rowOff>116416</xdr:rowOff>
    </xdr:from>
    <xdr:to>
      <xdr:col>3</xdr:col>
      <xdr:colOff>1079500</xdr:colOff>
      <xdr:row>29</xdr:row>
      <xdr:rowOff>137583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3503083" y="6995583"/>
          <a:ext cx="0" cy="1682750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55" t="s">
        <v>339</v>
      </c>
      <c r="D2" s="455"/>
      <c r="E2" s="455"/>
      <c r="F2" s="456" t="s">
        <v>343</v>
      </c>
      <c r="G2" s="456"/>
      <c r="H2" s="456"/>
      <c r="I2" s="457" t="s">
        <v>0</v>
      </c>
      <c r="J2" s="457"/>
      <c r="K2" s="457"/>
    </row>
    <row r="3" spans="1:11" x14ac:dyDescent="0.25">
      <c r="A3" s="2"/>
      <c r="C3" s="455" t="s">
        <v>1</v>
      </c>
      <c r="D3" s="455"/>
      <c r="E3" s="455"/>
      <c r="F3" s="458" t="s">
        <v>2</v>
      </c>
      <c r="G3" s="458"/>
      <c r="H3" s="458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1">
        <f>SUM(Horas!C6:I6)</f>
        <v>0</v>
      </c>
      <c r="D6" s="269"/>
      <c r="E6" s="270" t="str">
        <f t="shared" ref="E6:E8" si="0">+IFERROR(C6/D6,"-")</f>
        <v>-</v>
      </c>
      <c r="F6" s="272">
        <f>SUM(Horas!J6:P6)</f>
        <v>0</v>
      </c>
      <c r="G6" s="266"/>
      <c r="H6" s="27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1">
        <f>SUM(Horas!C7:I7)</f>
        <v>0</v>
      </c>
      <c r="D7" s="269"/>
      <c r="E7" s="270" t="str">
        <f t="shared" si="0"/>
        <v>-</v>
      </c>
      <c r="F7" s="272">
        <f>SUM(Horas!J7:P7)</f>
        <v>0</v>
      </c>
      <c r="G7" s="266"/>
      <c r="H7" s="27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1">
        <f>SUM(Horas!C8:I8)</f>
        <v>0</v>
      </c>
      <c r="D8" s="269"/>
      <c r="E8" s="270" t="str">
        <f t="shared" si="0"/>
        <v>-</v>
      </c>
      <c r="F8" s="272">
        <f>SUM(Horas!J8:P8)</f>
        <v>0</v>
      </c>
      <c r="G8" s="266"/>
      <c r="H8" s="27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1">
        <f>SUM(Horas!C9:I9)</f>
        <v>0</v>
      </c>
      <c r="D9" s="268"/>
      <c r="E9" s="270" t="str">
        <f t="shared" ref="E9:E12" si="5">+IFERROR(C9/D9,"-")</f>
        <v>-</v>
      </c>
      <c r="F9" s="272">
        <f>SUM(Horas!J9:P9)</f>
        <v>0</v>
      </c>
      <c r="G9" s="267"/>
      <c r="H9" s="27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1">
        <f>SUM(Horas!C10:I10)</f>
        <v>0</v>
      </c>
      <c r="D10" s="268"/>
      <c r="E10" s="270" t="str">
        <f t="shared" si="5"/>
        <v>-</v>
      </c>
      <c r="F10" s="272">
        <f>SUM(Horas!J10:P10)</f>
        <v>0</v>
      </c>
      <c r="G10" s="267"/>
      <c r="H10" s="27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1">
        <f>SUM(Horas!C11:I11)</f>
        <v>0</v>
      </c>
      <c r="D11" s="268"/>
      <c r="E11" s="270" t="str">
        <f t="shared" si="5"/>
        <v>-</v>
      </c>
      <c r="F11" s="272">
        <f>SUM(Horas!J11:P11)</f>
        <v>0</v>
      </c>
      <c r="G11" s="267"/>
      <c r="H11" s="27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1">
        <f>SUM(Horas!C12:I12)</f>
        <v>0</v>
      </c>
      <c r="D12" s="268"/>
      <c r="E12" s="270" t="str">
        <f t="shared" si="5"/>
        <v>-</v>
      </c>
      <c r="F12" s="272">
        <f>SUM(Horas!J12:P12)</f>
        <v>0</v>
      </c>
      <c r="G12" s="267"/>
      <c r="H12" s="27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1"/>
      <c r="D13" s="268"/>
      <c r="E13" s="270"/>
      <c r="F13" s="272">
        <f>SUM(Horas!J13:P13)</f>
        <v>0</v>
      </c>
      <c r="G13" s="267"/>
      <c r="H13" s="27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1">
        <f>SUM(Horas!C15:I15)</f>
        <v>0</v>
      </c>
      <c r="D16" s="268"/>
      <c r="E16" s="270" t="str">
        <f t="shared" ref="E16:E25" si="9">+IFERROR(C16/D16,"-")</f>
        <v>-</v>
      </c>
      <c r="F16" s="272">
        <f>SUM(Horas!J15:P15)</f>
        <v>0</v>
      </c>
      <c r="G16" s="274"/>
      <c r="H16" s="27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1">
        <f>SUM(Horas!C16:I16)</f>
        <v>0</v>
      </c>
      <c r="D17" s="268"/>
      <c r="E17" s="270" t="str">
        <f t="shared" si="9"/>
        <v>-</v>
      </c>
      <c r="F17" s="272">
        <f>SUM(Horas!J16:P16)</f>
        <v>0</v>
      </c>
      <c r="G17" s="274"/>
      <c r="H17" s="27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1">
        <f>SUM(Horas!C17:I17)</f>
        <v>0</v>
      </c>
      <c r="D18" s="268"/>
      <c r="E18" s="270" t="str">
        <f t="shared" si="9"/>
        <v>-</v>
      </c>
      <c r="F18" s="272">
        <f>SUM(Horas!J17:P17)</f>
        <v>0</v>
      </c>
      <c r="G18" s="274"/>
      <c r="H18" s="27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1">
        <f>SUM(Horas!C18:I18)</f>
        <v>0</v>
      </c>
      <c r="D19" s="268"/>
      <c r="E19" s="270" t="str">
        <f t="shared" si="9"/>
        <v>-</v>
      </c>
      <c r="F19" s="272">
        <f>SUM(Horas!J18:P18)</f>
        <v>0</v>
      </c>
      <c r="G19" s="274"/>
      <c r="H19" s="27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1">
        <f>SUM(Horas!C19:I19)</f>
        <v>0</v>
      </c>
      <c r="D20" s="268"/>
      <c r="E20" s="270" t="str">
        <f>+IFERROR(C20/D20,"-")</f>
        <v>-</v>
      </c>
      <c r="F20" s="272">
        <f>SUM(Horas!J19:P19)</f>
        <v>0</v>
      </c>
      <c r="G20" s="274"/>
      <c r="H20" s="27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1">
        <f>SUM(Horas!C20:I20)</f>
        <v>0</v>
      </c>
      <c r="D21" s="268"/>
      <c r="E21" s="270" t="str">
        <f t="shared" si="9"/>
        <v>-</v>
      </c>
      <c r="F21" s="272">
        <f>SUM(Horas!J20:P20)</f>
        <v>0</v>
      </c>
      <c r="G21" s="274"/>
      <c r="H21" s="27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1">
        <f>SUM(Horas!C21:I21)</f>
        <v>0</v>
      </c>
      <c r="D22" s="268"/>
      <c r="E22" s="270" t="str">
        <f t="shared" si="9"/>
        <v>-</v>
      </c>
      <c r="F22" s="272">
        <f>SUM(Horas!J21:P21)</f>
        <v>0</v>
      </c>
      <c r="G22" s="274"/>
      <c r="H22" s="27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1">
        <f>SUM(Horas!C22:I22)</f>
        <v>0</v>
      </c>
      <c r="D23" s="268"/>
      <c r="E23" s="270" t="str">
        <f t="shared" si="9"/>
        <v>-</v>
      </c>
      <c r="F23" s="272">
        <f>SUM(Horas!J22:P22)</f>
        <v>0</v>
      </c>
      <c r="G23" s="274"/>
      <c r="H23" s="27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1">
        <f>SUM(Horas!C23:I23)</f>
        <v>0</v>
      </c>
      <c r="D24" s="268"/>
      <c r="E24" s="270" t="str">
        <f t="shared" si="9"/>
        <v>-</v>
      </c>
      <c r="F24" s="272">
        <f>SUM(Horas!J23:P23)</f>
        <v>0</v>
      </c>
      <c r="G24" s="267"/>
      <c r="H24" s="27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1">
        <f>SUM(Horas!C24:I24)</f>
        <v>0</v>
      </c>
      <c r="D25" s="268"/>
      <c r="E25" s="270" t="str">
        <f t="shared" si="9"/>
        <v>-</v>
      </c>
      <c r="F25" s="272">
        <f>SUM(Horas!J24:P24)</f>
        <v>0</v>
      </c>
      <c r="G25" s="274"/>
      <c r="H25" s="27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0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55" t="s">
        <v>339</v>
      </c>
      <c r="D241" s="455"/>
      <c r="E241" s="455"/>
      <c r="F241" s="456" t="s">
        <v>343</v>
      </c>
      <c r="G241" s="456"/>
      <c r="H241" s="456"/>
      <c r="I241" s="457" t="s">
        <v>0</v>
      </c>
      <c r="J241" s="457"/>
      <c r="K241" s="457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59" t="s">
        <v>1</v>
      </c>
      <c r="D242" s="459"/>
      <c r="E242" s="459"/>
      <c r="F242" s="460" t="s">
        <v>2</v>
      </c>
      <c r="G242" s="460"/>
      <c r="H242" s="460"/>
      <c r="I242" s="461"/>
      <c r="J242" s="461"/>
      <c r="K242" s="461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58" t="s">
        <v>3</v>
      </c>
      <c r="D243" s="259" t="s">
        <v>4</v>
      </c>
      <c r="E243" s="260" t="s">
        <v>5</v>
      </c>
      <c r="F243" s="261" t="s">
        <v>3</v>
      </c>
      <c r="G243" s="262" t="s">
        <v>4</v>
      </c>
      <c r="H243" s="263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showGridLines="0" tabSelected="1" zoomScale="70" zoomScaleNormal="70" workbookViewId="0">
      <pane ySplit="1" topLeftCell="A8" activePane="bottomLeft" state="frozen"/>
      <selection pane="bottomLeft" activeCell="A18" sqref="A18:XFD18"/>
    </sheetView>
  </sheetViews>
  <sheetFormatPr baseColWidth="10" defaultColWidth="9.140625" defaultRowHeight="15" x14ac:dyDescent="0.25"/>
  <cols>
    <col min="1" max="1" width="25.5703125" style="345" customWidth="1"/>
    <col min="2" max="2" width="28.5703125" style="345" bestFit="1" customWidth="1"/>
    <col min="3" max="3" width="44.85546875" style="345" customWidth="1"/>
    <col min="4" max="4" width="32.42578125" style="340" customWidth="1"/>
    <col min="5" max="5" width="32.7109375" style="340" customWidth="1"/>
    <col min="6" max="6" width="19.85546875" style="340" customWidth="1"/>
    <col min="7" max="7" width="17.28515625" style="342" bestFit="1" customWidth="1"/>
    <col min="8" max="8" width="15.7109375" style="340" customWidth="1"/>
    <col min="9" max="9" width="14" style="340" customWidth="1"/>
    <col min="10" max="10" width="15.7109375" style="340" customWidth="1"/>
    <col min="11" max="1027" width="10.5703125" style="337" customWidth="1"/>
    <col min="1028" max="16384" width="9.140625" style="337"/>
  </cols>
  <sheetData>
    <row r="1" spans="1:10" ht="20.100000000000001" customHeight="1" x14ac:dyDescent="0.25">
      <c r="A1" s="384" t="s">
        <v>214</v>
      </c>
      <c r="B1" s="384" t="s">
        <v>440</v>
      </c>
      <c r="C1" s="384" t="s">
        <v>215</v>
      </c>
      <c r="D1" s="385" t="s">
        <v>421</v>
      </c>
      <c r="E1" s="385" t="s">
        <v>216</v>
      </c>
      <c r="F1" s="385" t="s">
        <v>217</v>
      </c>
      <c r="G1" s="385" t="s">
        <v>218</v>
      </c>
      <c r="H1" s="385" t="s">
        <v>219</v>
      </c>
      <c r="I1" s="385" t="s">
        <v>220</v>
      </c>
      <c r="J1" s="385" t="s">
        <v>221</v>
      </c>
    </row>
    <row r="2" spans="1:10" x14ac:dyDescent="0.25">
      <c r="A2" s="344" t="s">
        <v>508</v>
      </c>
      <c r="B2" s="344" t="s">
        <v>558</v>
      </c>
      <c r="C2" s="343" t="s">
        <v>559</v>
      </c>
      <c r="D2" s="338"/>
      <c r="E2" s="339" t="s">
        <v>560</v>
      </c>
      <c r="F2" s="336">
        <v>6936</v>
      </c>
      <c r="G2" s="401">
        <v>4781.8166666666666</v>
      </c>
      <c r="H2" s="336" t="s">
        <v>641</v>
      </c>
      <c r="I2" s="341">
        <f>F2/G2</f>
        <v>1.4504947561770456</v>
      </c>
      <c r="J2" s="341">
        <f t="shared" ref="J2" si="0">H2/F2</f>
        <v>2.2909457900807384</v>
      </c>
    </row>
    <row r="3" spans="1:10" x14ac:dyDescent="0.25">
      <c r="A3" s="344" t="s">
        <v>508</v>
      </c>
      <c r="B3" s="344" t="s">
        <v>561</v>
      </c>
      <c r="C3" s="343" t="s">
        <v>562</v>
      </c>
      <c r="D3" s="338"/>
      <c r="E3" s="339" t="s">
        <v>563</v>
      </c>
      <c r="F3" s="336">
        <v>42469</v>
      </c>
      <c r="G3" s="401">
        <v>36755.300000000003</v>
      </c>
      <c r="H3" s="336" t="s">
        <v>642</v>
      </c>
      <c r="I3" s="341">
        <f t="shared" ref="I3:I17" si="1">F3/G3</f>
        <v>1.1554524109448161</v>
      </c>
      <c r="J3" s="341">
        <f t="shared" ref="J3:J17" si="2">H3/F3</f>
        <v>3.3677270479643977</v>
      </c>
    </row>
    <row r="4" spans="1:10" x14ac:dyDescent="0.25">
      <c r="A4" s="344" t="s">
        <v>392</v>
      </c>
      <c r="B4" s="344" t="s">
        <v>564</v>
      </c>
      <c r="C4" s="343" t="s">
        <v>565</v>
      </c>
      <c r="D4" s="338"/>
      <c r="E4" s="339" t="s">
        <v>563</v>
      </c>
      <c r="F4" s="402">
        <v>13124</v>
      </c>
      <c r="G4" s="401">
        <v>2769.95</v>
      </c>
      <c r="H4" s="336" t="s">
        <v>643</v>
      </c>
      <c r="I4" s="341">
        <f t="shared" si="1"/>
        <v>4.7379916604992873</v>
      </c>
      <c r="J4" s="341">
        <f t="shared" si="2"/>
        <v>2.3318348064614445</v>
      </c>
    </row>
    <row r="5" spans="1:10" x14ac:dyDescent="0.25">
      <c r="A5" s="344" t="s">
        <v>508</v>
      </c>
      <c r="B5" s="344" t="s">
        <v>551</v>
      </c>
      <c r="C5" s="343" t="s">
        <v>566</v>
      </c>
      <c r="D5" s="338"/>
      <c r="E5" s="339" t="s">
        <v>567</v>
      </c>
      <c r="F5" s="336">
        <v>22901</v>
      </c>
      <c r="G5" s="401">
        <v>16891.666666666672</v>
      </c>
      <c r="H5" s="336" t="s">
        <v>644</v>
      </c>
      <c r="I5" s="341">
        <f t="shared" si="1"/>
        <v>1.3557572767636898</v>
      </c>
      <c r="J5" s="341">
        <f t="shared" si="2"/>
        <v>2.533688485218986</v>
      </c>
    </row>
    <row r="6" spans="1:10" x14ac:dyDescent="0.25">
      <c r="A6" s="344" t="s">
        <v>508</v>
      </c>
      <c r="B6" s="344" t="s">
        <v>568</v>
      </c>
      <c r="C6" s="343" t="s">
        <v>569</v>
      </c>
      <c r="D6" s="338"/>
      <c r="E6" s="339" t="s">
        <v>570</v>
      </c>
      <c r="F6" s="336">
        <v>21876</v>
      </c>
      <c r="G6" s="401">
        <v>15727.58333333333</v>
      </c>
      <c r="H6" s="336" t="s">
        <v>645</v>
      </c>
      <c r="I6" s="341">
        <f t="shared" si="1"/>
        <v>1.3909320673339305</v>
      </c>
      <c r="J6" s="341">
        <f t="shared" si="2"/>
        <v>2.913055403181569</v>
      </c>
    </row>
    <row r="7" spans="1:10" x14ac:dyDescent="0.25">
      <c r="A7" s="344" t="s">
        <v>392</v>
      </c>
      <c r="B7" s="344" t="s">
        <v>571</v>
      </c>
      <c r="C7" s="343" t="s">
        <v>572</v>
      </c>
      <c r="D7" s="338"/>
      <c r="E7" s="339" t="s">
        <v>570</v>
      </c>
      <c r="F7" s="402">
        <v>7743</v>
      </c>
      <c r="G7" s="401">
        <v>1277.05</v>
      </c>
      <c r="H7" s="336" t="s">
        <v>646</v>
      </c>
      <c r="I7" s="341">
        <f t="shared" si="1"/>
        <v>6.0631925139971026</v>
      </c>
      <c r="J7" s="341">
        <f t="shared" si="2"/>
        <v>2.1130052951052565</v>
      </c>
    </row>
    <row r="8" spans="1:10" x14ac:dyDescent="0.25">
      <c r="A8" s="344" t="s">
        <v>393</v>
      </c>
      <c r="B8" s="344" t="s">
        <v>573</v>
      </c>
      <c r="C8" s="343" t="s">
        <v>574</v>
      </c>
      <c r="D8" s="338"/>
      <c r="E8" s="339" t="s">
        <v>570</v>
      </c>
      <c r="F8" s="336">
        <v>8187</v>
      </c>
      <c r="G8" s="431">
        <v>95848.166666666672</v>
      </c>
      <c r="H8" s="336" t="s">
        <v>647</v>
      </c>
      <c r="I8" s="341">
        <f t="shared" si="1"/>
        <v>8.5416344252802603E-2</v>
      </c>
      <c r="J8" s="341">
        <f t="shared" si="2"/>
        <v>2.0294369121778431</v>
      </c>
    </row>
    <row r="9" spans="1:10" x14ac:dyDescent="0.25">
      <c r="A9" s="344" t="s">
        <v>508</v>
      </c>
      <c r="B9" s="344" t="s">
        <v>551</v>
      </c>
      <c r="C9" s="343" t="s">
        <v>575</v>
      </c>
      <c r="D9" s="338"/>
      <c r="E9" s="339" t="s">
        <v>576</v>
      </c>
      <c r="F9" s="336">
        <v>3975</v>
      </c>
      <c r="G9" s="401">
        <v>695.61666666666667</v>
      </c>
      <c r="H9" s="336" t="s">
        <v>648</v>
      </c>
      <c r="I9" s="341">
        <f t="shared" si="1"/>
        <v>5.7143541701607683</v>
      </c>
      <c r="J9" s="341">
        <f t="shared" si="2"/>
        <v>1.530062893081761</v>
      </c>
    </row>
    <row r="10" spans="1:10" x14ac:dyDescent="0.25">
      <c r="A10" s="344" t="s">
        <v>508</v>
      </c>
      <c r="B10" s="344" t="s">
        <v>577</v>
      </c>
      <c r="C10" s="343" t="s">
        <v>578</v>
      </c>
      <c r="D10" s="338"/>
      <c r="E10" s="339" t="s">
        <v>579</v>
      </c>
      <c r="F10" s="402">
        <v>31320</v>
      </c>
      <c r="G10" s="431">
        <v>27686</v>
      </c>
      <c r="H10" s="336" t="s">
        <v>649</v>
      </c>
      <c r="I10" s="341">
        <f t="shared" si="1"/>
        <v>1.1312576753593875</v>
      </c>
      <c r="J10" s="341">
        <f t="shared" si="2"/>
        <v>3.0037356321839082</v>
      </c>
    </row>
    <row r="11" spans="1:10" ht="19.5" customHeight="1" x14ac:dyDescent="0.25">
      <c r="A11" s="344" t="s">
        <v>392</v>
      </c>
      <c r="B11" s="344" t="s">
        <v>580</v>
      </c>
      <c r="C11" s="343" t="s">
        <v>581</v>
      </c>
      <c r="D11" s="338"/>
      <c r="E11" s="339" t="s">
        <v>579</v>
      </c>
      <c r="F11" s="336">
        <v>4348</v>
      </c>
      <c r="G11" s="401">
        <v>358.08333333333331</v>
      </c>
      <c r="H11" s="336" t="s">
        <v>650</v>
      </c>
      <c r="I11" s="341">
        <f t="shared" si="1"/>
        <v>12.142424947637888</v>
      </c>
      <c r="J11" s="341">
        <f t="shared" si="2"/>
        <v>1.750919963201472</v>
      </c>
    </row>
    <row r="12" spans="1:10" x14ac:dyDescent="0.25">
      <c r="A12" s="344" t="s">
        <v>508</v>
      </c>
      <c r="B12" s="344" t="s">
        <v>582</v>
      </c>
      <c r="C12" s="343" t="s">
        <v>583</v>
      </c>
      <c r="D12" s="338"/>
      <c r="E12" s="339" t="s">
        <v>584</v>
      </c>
      <c r="F12" s="336">
        <v>9228</v>
      </c>
      <c r="G12" s="401">
        <v>4764.333333333333</v>
      </c>
      <c r="H12" s="336" t="s">
        <v>651</v>
      </c>
      <c r="I12" s="341">
        <f t="shared" si="1"/>
        <v>1.9368921849856575</v>
      </c>
      <c r="J12" s="341">
        <f t="shared" si="2"/>
        <v>2.1183355006501952</v>
      </c>
    </row>
    <row r="13" spans="1:10" x14ac:dyDescent="0.25">
      <c r="A13" s="344" t="s">
        <v>392</v>
      </c>
      <c r="B13" s="344" t="s">
        <v>585</v>
      </c>
      <c r="C13" s="343" t="s">
        <v>586</v>
      </c>
      <c r="D13" s="338"/>
      <c r="E13" s="339" t="s">
        <v>584</v>
      </c>
      <c r="F13" s="336">
        <v>3523</v>
      </c>
      <c r="G13" s="401">
        <v>1174.6833333333329</v>
      </c>
      <c r="H13" s="336" t="s">
        <v>652</v>
      </c>
      <c r="I13" s="341">
        <f t="shared" si="1"/>
        <v>2.9991061420808456</v>
      </c>
      <c r="J13" s="341">
        <f t="shared" si="2"/>
        <v>1.8305421515753619</v>
      </c>
    </row>
    <row r="14" spans="1:10" x14ac:dyDescent="0.25">
      <c r="A14" s="344" t="s">
        <v>508</v>
      </c>
      <c r="B14" s="344" t="s">
        <v>551</v>
      </c>
      <c r="C14" s="343" t="s">
        <v>587</v>
      </c>
      <c r="D14" s="338"/>
      <c r="E14" s="339" t="s">
        <v>588</v>
      </c>
      <c r="F14" s="402">
        <v>5957</v>
      </c>
      <c r="G14" s="401">
        <v>158472.5</v>
      </c>
      <c r="H14" s="336" t="s">
        <v>653</v>
      </c>
      <c r="I14" s="341">
        <f t="shared" si="1"/>
        <v>3.7590118159302084E-2</v>
      </c>
      <c r="J14" s="341">
        <f t="shared" si="2"/>
        <v>1.5605170387779084</v>
      </c>
    </row>
    <row r="15" spans="1:10" x14ac:dyDescent="0.25">
      <c r="A15" s="344" t="s">
        <v>508</v>
      </c>
      <c r="B15" s="344" t="s">
        <v>589</v>
      </c>
      <c r="C15" s="343" t="s">
        <v>590</v>
      </c>
      <c r="D15" s="338"/>
      <c r="E15" s="339" t="s">
        <v>591</v>
      </c>
      <c r="F15" s="336">
        <v>5983</v>
      </c>
      <c r="G15" s="401">
        <v>77671.100000000006</v>
      </c>
      <c r="H15" s="336" t="s">
        <v>654</v>
      </c>
      <c r="I15" s="341">
        <f t="shared" si="1"/>
        <v>7.7029937776084023E-2</v>
      </c>
      <c r="J15" s="341">
        <f t="shared" si="2"/>
        <v>2.0020056827678423</v>
      </c>
    </row>
    <row r="16" spans="1:10" x14ac:dyDescent="0.25">
      <c r="A16" s="344" t="s">
        <v>593</v>
      </c>
      <c r="B16" s="344" t="s">
        <v>592</v>
      </c>
      <c r="C16" s="343" t="s">
        <v>594</v>
      </c>
      <c r="D16" s="338"/>
      <c r="E16" s="339" t="s">
        <v>595</v>
      </c>
      <c r="F16" s="336">
        <v>16988</v>
      </c>
      <c r="G16" s="401">
        <v>12430.58333333333</v>
      </c>
      <c r="H16" s="336" t="s">
        <v>711</v>
      </c>
      <c r="I16" s="341">
        <f t="shared" si="1"/>
        <v>1.3666293483143057</v>
      </c>
      <c r="J16" s="341">
        <f t="shared" si="2"/>
        <v>2.1601718860372028</v>
      </c>
    </row>
    <row r="17" spans="1:10" x14ac:dyDescent="0.25">
      <c r="A17" s="344" t="s">
        <v>593</v>
      </c>
      <c r="B17" s="344" t="s">
        <v>592</v>
      </c>
      <c r="C17" s="343" t="s">
        <v>596</v>
      </c>
      <c r="D17" s="338"/>
      <c r="E17" s="339" t="s">
        <v>597</v>
      </c>
      <c r="F17" s="336">
        <v>99279</v>
      </c>
      <c r="G17" s="401">
        <v>106129.18333333331</v>
      </c>
      <c r="H17" s="336" t="s">
        <v>712</v>
      </c>
      <c r="I17" s="341">
        <f t="shared" si="1"/>
        <v>0.93545429147590753</v>
      </c>
      <c r="J17" s="341">
        <f t="shared" si="2"/>
        <v>4.2397788051853871</v>
      </c>
    </row>
    <row r="18" spans="1:10" x14ac:dyDescent="0.25">
      <c r="A18" s="344" t="s">
        <v>508</v>
      </c>
      <c r="B18" s="344" t="s">
        <v>600</v>
      </c>
      <c r="C18" s="343" t="s">
        <v>601</v>
      </c>
      <c r="D18" s="338"/>
      <c r="E18" s="339" t="s">
        <v>602</v>
      </c>
      <c r="F18" s="336">
        <v>8259</v>
      </c>
      <c r="G18" s="401">
        <v>79253.7</v>
      </c>
      <c r="H18" s="336" t="s">
        <v>655</v>
      </c>
      <c r="I18" s="341">
        <f t="shared" ref="I18:I21" si="3">F18/G18</f>
        <v>0.10420964573262825</v>
      </c>
      <c r="J18" s="341">
        <f t="shared" ref="J18:J21" si="4">H18/F18</f>
        <v>2.3772853856399081</v>
      </c>
    </row>
    <row r="19" spans="1:10" x14ac:dyDescent="0.25">
      <c r="A19" s="344" t="s">
        <v>508</v>
      </c>
      <c r="B19" s="344" t="s">
        <v>603</v>
      </c>
      <c r="C19" s="343" t="s">
        <v>604</v>
      </c>
      <c r="D19" s="338"/>
      <c r="E19" s="339" t="s">
        <v>605</v>
      </c>
      <c r="F19" s="336">
        <v>10061</v>
      </c>
      <c r="G19" s="401">
        <v>6348.6</v>
      </c>
      <c r="H19" s="336" t="s">
        <v>656</v>
      </c>
      <c r="I19" s="341">
        <f t="shared" si="3"/>
        <v>1.5847588444696468</v>
      </c>
      <c r="J19" s="341">
        <f t="shared" si="4"/>
        <v>2.0658980220654009</v>
      </c>
    </row>
    <row r="20" spans="1:10" x14ac:dyDescent="0.25">
      <c r="A20" s="344" t="s">
        <v>508</v>
      </c>
      <c r="B20" s="344" t="s">
        <v>606</v>
      </c>
      <c r="C20" s="343" t="s">
        <v>607</v>
      </c>
      <c r="D20" s="338"/>
      <c r="E20" s="339" t="s">
        <v>608</v>
      </c>
      <c r="F20" s="402">
        <v>5989</v>
      </c>
      <c r="G20" s="434">
        <v>63442.51666666667</v>
      </c>
      <c r="H20" s="336" t="s">
        <v>657</v>
      </c>
      <c r="I20" s="341">
        <f t="shared" si="3"/>
        <v>9.440041654505614E-2</v>
      </c>
      <c r="J20" s="341">
        <f t="shared" si="4"/>
        <v>1.8001335782267491</v>
      </c>
    </row>
    <row r="21" spans="1:10" x14ac:dyDescent="0.25">
      <c r="A21" s="344" t="s">
        <v>392</v>
      </c>
      <c r="B21" s="344" t="s">
        <v>609</v>
      </c>
      <c r="C21" s="343" t="s">
        <v>610</v>
      </c>
      <c r="D21" s="338"/>
      <c r="E21" s="339" t="s">
        <v>611</v>
      </c>
      <c r="F21" s="336">
        <v>2563</v>
      </c>
      <c r="G21" s="401">
        <v>78283.5</v>
      </c>
      <c r="H21" s="336" t="s">
        <v>658</v>
      </c>
      <c r="I21" s="341">
        <f t="shared" si="3"/>
        <v>3.2739977134389753E-2</v>
      </c>
      <c r="J21" s="341">
        <f t="shared" si="4"/>
        <v>1.5864221615294576</v>
      </c>
    </row>
    <row r="22" spans="1:10" x14ac:dyDescent="0.25">
      <c r="A22" s="344" t="s">
        <v>392</v>
      </c>
      <c r="B22" s="344" t="s">
        <v>612</v>
      </c>
      <c r="C22" s="343" t="s">
        <v>613</v>
      </c>
      <c r="D22" s="338"/>
      <c r="E22" s="339" t="s">
        <v>605</v>
      </c>
      <c r="F22" s="336">
        <v>2632</v>
      </c>
      <c r="G22" s="401">
        <v>393.78333333333342</v>
      </c>
      <c r="H22" s="336" t="s">
        <v>659</v>
      </c>
      <c r="I22" s="341">
        <f t="shared" ref="I22:I31" si="5">F22/G22</f>
        <v>6.6838786134507115</v>
      </c>
      <c r="J22" s="341">
        <f t="shared" ref="J22:J31" si="6">H22/F22</f>
        <v>1.4935410334346504</v>
      </c>
    </row>
    <row r="23" spans="1:10" x14ac:dyDescent="0.25">
      <c r="A23" s="344" t="s">
        <v>392</v>
      </c>
      <c r="B23" s="344" t="s">
        <v>614</v>
      </c>
      <c r="C23" s="343" t="s">
        <v>615</v>
      </c>
      <c r="D23" s="338"/>
      <c r="E23" s="339" t="s">
        <v>616</v>
      </c>
      <c r="F23" s="336">
        <v>4106</v>
      </c>
      <c r="G23" s="401">
        <v>1683.4833333333329</v>
      </c>
      <c r="H23" s="336" t="s">
        <v>660</v>
      </c>
      <c r="I23" s="341">
        <f t="shared" si="5"/>
        <v>2.4389905849973772</v>
      </c>
      <c r="J23" s="341">
        <f t="shared" si="6"/>
        <v>1.7167559668777399</v>
      </c>
    </row>
    <row r="24" spans="1:10" x14ac:dyDescent="0.25">
      <c r="A24" s="344" t="s">
        <v>394</v>
      </c>
      <c r="B24" s="344" t="s">
        <v>617</v>
      </c>
      <c r="C24" s="343" t="s">
        <v>618</v>
      </c>
      <c r="D24" s="338"/>
      <c r="E24" s="339" t="s">
        <v>619</v>
      </c>
      <c r="F24" s="402">
        <v>3975</v>
      </c>
      <c r="G24" s="401">
        <v>2211.583333333333</v>
      </c>
      <c r="H24" s="336" t="s">
        <v>661</v>
      </c>
      <c r="I24" s="341">
        <f t="shared" si="5"/>
        <v>1.7973548362786844</v>
      </c>
      <c r="J24" s="341">
        <f t="shared" si="6"/>
        <v>1.9114465408805033</v>
      </c>
    </row>
    <row r="25" spans="1:10" x14ac:dyDescent="0.25">
      <c r="A25" s="344" t="s">
        <v>508</v>
      </c>
      <c r="B25" s="344" t="s">
        <v>620</v>
      </c>
      <c r="C25" s="343" t="s">
        <v>621</v>
      </c>
      <c r="D25" s="338"/>
      <c r="E25" s="339" t="s">
        <v>622</v>
      </c>
      <c r="F25" s="336">
        <v>8499</v>
      </c>
      <c r="G25" s="401">
        <v>8222.65</v>
      </c>
      <c r="H25" s="336" t="s">
        <v>662</v>
      </c>
      <c r="I25" s="341">
        <f t="shared" si="5"/>
        <v>1.0336083865906978</v>
      </c>
      <c r="J25" s="341">
        <f t="shared" si="6"/>
        <v>2.0236498411577832</v>
      </c>
    </row>
    <row r="26" spans="1:10" x14ac:dyDescent="0.25">
      <c r="A26" s="344" t="s">
        <v>508</v>
      </c>
      <c r="B26" s="344" t="s">
        <v>623</v>
      </c>
      <c r="C26" s="343" t="s">
        <v>624</v>
      </c>
      <c r="D26" s="338"/>
      <c r="E26" s="339" t="s">
        <v>625</v>
      </c>
      <c r="F26" s="336">
        <v>11308</v>
      </c>
      <c r="G26" s="401">
        <v>7962.2833333333338</v>
      </c>
      <c r="H26" s="336" t="s">
        <v>663</v>
      </c>
      <c r="I26" s="341">
        <f t="shared" si="5"/>
        <v>1.4201956306503367</v>
      </c>
      <c r="J26" s="341">
        <f t="shared" si="6"/>
        <v>2.055978068623983</v>
      </c>
    </row>
    <row r="27" spans="1:10" x14ac:dyDescent="0.25">
      <c r="A27" s="344" t="s">
        <v>508</v>
      </c>
      <c r="B27" s="344" t="s">
        <v>626</v>
      </c>
      <c r="C27" s="343" t="s">
        <v>627</v>
      </c>
      <c r="D27" s="338"/>
      <c r="E27" s="339" t="s">
        <v>628</v>
      </c>
      <c r="F27" s="336">
        <v>10517</v>
      </c>
      <c r="G27" s="401">
        <v>5480.6166666666668</v>
      </c>
      <c r="H27" s="336" t="s">
        <v>664</v>
      </c>
      <c r="I27" s="341">
        <f t="shared" si="5"/>
        <v>1.9189446443070579</v>
      </c>
      <c r="J27" s="341">
        <f t="shared" si="6"/>
        <v>1.9920129314443282</v>
      </c>
    </row>
    <row r="28" spans="1:10" x14ac:dyDescent="0.25">
      <c r="A28" s="344" t="s">
        <v>508</v>
      </c>
      <c r="B28" s="344" t="s">
        <v>629</v>
      </c>
      <c r="C28" s="343" t="s">
        <v>630</v>
      </c>
      <c r="D28" s="338"/>
      <c r="E28" s="339" t="s">
        <v>631</v>
      </c>
      <c r="F28" s="336">
        <v>20478</v>
      </c>
      <c r="G28" s="401">
        <v>3689.583333333333</v>
      </c>
      <c r="H28" s="336" t="s">
        <v>665</v>
      </c>
      <c r="I28" s="341">
        <f t="shared" si="5"/>
        <v>5.550220214568041</v>
      </c>
      <c r="J28" s="341">
        <f t="shared" si="6"/>
        <v>2.3607774196698896</v>
      </c>
    </row>
    <row r="29" spans="1:10" x14ac:dyDescent="0.25">
      <c r="A29" s="344" t="s">
        <v>508</v>
      </c>
      <c r="B29" s="344" t="s">
        <v>632</v>
      </c>
      <c r="C29" s="343" t="s">
        <v>633</v>
      </c>
      <c r="D29" s="338"/>
      <c r="E29" s="339" t="s">
        <v>634</v>
      </c>
      <c r="F29" s="336">
        <v>18622</v>
      </c>
      <c r="G29" s="401">
        <v>2664.7833333333328</v>
      </c>
      <c r="H29" s="336" t="s">
        <v>666</v>
      </c>
      <c r="I29" s="341">
        <f t="shared" si="5"/>
        <v>6.9881854059429482</v>
      </c>
      <c r="J29" s="341">
        <f t="shared" si="6"/>
        <v>2.3191386532058855</v>
      </c>
    </row>
    <row r="30" spans="1:10" x14ac:dyDescent="0.25">
      <c r="A30" s="344" t="s">
        <v>392</v>
      </c>
      <c r="B30" s="344" t="s">
        <v>635</v>
      </c>
      <c r="C30" s="343" t="s">
        <v>636</v>
      </c>
      <c r="D30" s="338"/>
      <c r="E30" s="339" t="s">
        <v>637</v>
      </c>
      <c r="F30" s="336">
        <v>4470</v>
      </c>
      <c r="G30" s="401">
        <v>1267.0666666666671</v>
      </c>
      <c r="H30" s="336" t="s">
        <v>667</v>
      </c>
      <c r="I30" s="341">
        <f t="shared" si="5"/>
        <v>3.5278333157950108</v>
      </c>
      <c r="J30" s="341">
        <f t="shared" si="6"/>
        <v>1.6608501118568233</v>
      </c>
    </row>
    <row r="31" spans="1:10" x14ac:dyDescent="0.25">
      <c r="A31" s="344" t="s">
        <v>392</v>
      </c>
      <c r="B31" s="344" t="s">
        <v>638</v>
      </c>
      <c r="C31" s="343" t="s">
        <v>639</v>
      </c>
      <c r="D31" s="338"/>
      <c r="E31" s="339" t="s">
        <v>640</v>
      </c>
      <c r="F31" s="402">
        <v>4380</v>
      </c>
      <c r="G31" s="434">
        <v>392.31666666666672</v>
      </c>
      <c r="H31" s="336" t="s">
        <v>668</v>
      </c>
      <c r="I31" s="341">
        <f t="shared" si="5"/>
        <v>11.16445048642678</v>
      </c>
      <c r="J31" s="341">
        <f t="shared" si="6"/>
        <v>1.6726027397260275</v>
      </c>
    </row>
    <row r="42" spans="1:4" x14ac:dyDescent="0.25">
      <c r="A42" s="345" t="s">
        <v>558</v>
      </c>
      <c r="B42" s="345" t="s">
        <v>508</v>
      </c>
      <c r="C42" s="345" t="s">
        <v>559</v>
      </c>
      <c r="D42" s="340" t="s">
        <v>560</v>
      </c>
    </row>
    <row r="43" spans="1:4" x14ac:dyDescent="0.25">
      <c r="A43" s="345" t="s">
        <v>561</v>
      </c>
      <c r="B43" s="345" t="s">
        <v>508</v>
      </c>
      <c r="C43" s="345" t="s">
        <v>562</v>
      </c>
      <c r="D43" s="340" t="s">
        <v>563</v>
      </c>
    </row>
    <row r="44" spans="1:4" x14ac:dyDescent="0.25">
      <c r="A44" s="345" t="s">
        <v>564</v>
      </c>
      <c r="B44" s="345" t="s">
        <v>392</v>
      </c>
      <c r="C44" s="345" t="s">
        <v>565</v>
      </c>
      <c r="D44" s="340" t="s">
        <v>563</v>
      </c>
    </row>
    <row r="45" spans="1:4" x14ac:dyDescent="0.25">
      <c r="A45" s="345" t="s">
        <v>551</v>
      </c>
      <c r="B45" s="345" t="s">
        <v>508</v>
      </c>
      <c r="C45" s="345" t="s">
        <v>566</v>
      </c>
      <c r="D45" s="340" t="s">
        <v>567</v>
      </c>
    </row>
    <row r="46" spans="1:4" x14ac:dyDescent="0.25">
      <c r="A46" s="345" t="s">
        <v>568</v>
      </c>
      <c r="B46" s="345" t="s">
        <v>508</v>
      </c>
      <c r="C46" s="345" t="s">
        <v>569</v>
      </c>
      <c r="D46" s="340" t="s">
        <v>570</v>
      </c>
    </row>
    <row r="47" spans="1:4" x14ac:dyDescent="0.25">
      <c r="A47" s="345" t="s">
        <v>571</v>
      </c>
      <c r="B47" s="345" t="s">
        <v>392</v>
      </c>
      <c r="C47" s="345" t="s">
        <v>572</v>
      </c>
      <c r="D47" s="340" t="s">
        <v>570</v>
      </c>
    </row>
    <row r="48" spans="1:4" x14ac:dyDescent="0.25">
      <c r="A48" s="345" t="s">
        <v>573</v>
      </c>
      <c r="B48" s="345" t="s">
        <v>393</v>
      </c>
      <c r="C48" s="345" t="s">
        <v>574</v>
      </c>
      <c r="D48" s="340" t="s">
        <v>570</v>
      </c>
    </row>
    <row r="49" spans="1:4" x14ac:dyDescent="0.25">
      <c r="A49" s="345" t="s">
        <v>551</v>
      </c>
      <c r="B49" s="345" t="s">
        <v>508</v>
      </c>
      <c r="C49" s="345" t="s">
        <v>575</v>
      </c>
      <c r="D49" s="340" t="s">
        <v>576</v>
      </c>
    </row>
    <row r="50" spans="1:4" x14ac:dyDescent="0.25">
      <c r="A50" s="345" t="s">
        <v>577</v>
      </c>
      <c r="B50" s="345" t="s">
        <v>508</v>
      </c>
      <c r="C50" s="345" t="s">
        <v>578</v>
      </c>
      <c r="D50" s="340" t="s">
        <v>579</v>
      </c>
    </row>
    <row r="51" spans="1:4" x14ac:dyDescent="0.25">
      <c r="A51" s="345" t="s">
        <v>580</v>
      </c>
      <c r="B51" s="345" t="s">
        <v>392</v>
      </c>
      <c r="C51" s="345" t="s">
        <v>581</v>
      </c>
      <c r="D51" s="340" t="s">
        <v>579</v>
      </c>
    </row>
    <row r="52" spans="1:4" x14ac:dyDescent="0.25">
      <c r="A52" s="345" t="s">
        <v>582</v>
      </c>
      <c r="B52" s="345" t="s">
        <v>508</v>
      </c>
      <c r="C52" s="345" t="s">
        <v>583</v>
      </c>
      <c r="D52" s="340" t="s">
        <v>584</v>
      </c>
    </row>
    <row r="53" spans="1:4" x14ac:dyDescent="0.25">
      <c r="A53" s="345" t="s">
        <v>585</v>
      </c>
      <c r="B53" s="345" t="s">
        <v>392</v>
      </c>
      <c r="C53" s="345" t="s">
        <v>586</v>
      </c>
      <c r="D53" s="340" t="s">
        <v>584</v>
      </c>
    </row>
    <row r="54" spans="1:4" x14ac:dyDescent="0.25">
      <c r="A54" s="345" t="s">
        <v>551</v>
      </c>
      <c r="B54" s="345" t="s">
        <v>508</v>
      </c>
      <c r="C54" s="345" t="s">
        <v>587</v>
      </c>
      <c r="D54" s="340" t="s">
        <v>588</v>
      </c>
    </row>
    <row r="55" spans="1:4" x14ac:dyDescent="0.25">
      <c r="A55" s="345" t="s">
        <v>589</v>
      </c>
      <c r="B55" s="345" t="s">
        <v>508</v>
      </c>
      <c r="C55" s="345" t="s">
        <v>590</v>
      </c>
      <c r="D55" s="340" t="s">
        <v>591</v>
      </c>
    </row>
    <row r="56" spans="1:4" x14ac:dyDescent="0.25">
      <c r="A56" s="345" t="s">
        <v>592</v>
      </c>
      <c r="B56" s="345" t="s">
        <v>593</v>
      </c>
      <c r="C56" s="345" t="s">
        <v>594</v>
      </c>
      <c r="D56" s="340" t="s">
        <v>595</v>
      </c>
    </row>
    <row r="57" spans="1:4" x14ac:dyDescent="0.25">
      <c r="A57" s="345" t="s">
        <v>592</v>
      </c>
      <c r="B57" s="345" t="s">
        <v>593</v>
      </c>
      <c r="C57" s="345" t="s">
        <v>596</v>
      </c>
      <c r="D57" s="340" t="s">
        <v>597</v>
      </c>
    </row>
    <row r="58" spans="1:4" x14ac:dyDescent="0.25">
      <c r="A58" s="345" t="s">
        <v>592</v>
      </c>
      <c r="B58" s="345" t="s">
        <v>593</v>
      </c>
      <c r="C58" s="345" t="s">
        <v>598</v>
      </c>
      <c r="D58" s="340" t="s">
        <v>599</v>
      </c>
    </row>
    <row r="59" spans="1:4" x14ac:dyDescent="0.25">
      <c r="A59" s="345" t="s">
        <v>600</v>
      </c>
      <c r="B59" s="345" t="s">
        <v>508</v>
      </c>
      <c r="C59" s="345" t="s">
        <v>601</v>
      </c>
      <c r="D59" s="340" t="s">
        <v>602</v>
      </c>
    </row>
    <row r="60" spans="1:4" x14ac:dyDescent="0.25">
      <c r="A60" s="345" t="s">
        <v>603</v>
      </c>
      <c r="B60" s="345" t="s">
        <v>508</v>
      </c>
      <c r="C60" s="345" t="s">
        <v>604</v>
      </c>
      <c r="D60" s="340" t="s">
        <v>605</v>
      </c>
    </row>
    <row r="61" spans="1:4" x14ac:dyDescent="0.25">
      <c r="A61" s="345" t="s">
        <v>606</v>
      </c>
      <c r="B61" s="345" t="s">
        <v>508</v>
      </c>
      <c r="C61" s="345" t="s">
        <v>607</v>
      </c>
      <c r="D61" s="340" t="s">
        <v>608</v>
      </c>
    </row>
    <row r="62" spans="1:4" x14ac:dyDescent="0.25">
      <c r="A62" s="345" t="s">
        <v>609</v>
      </c>
      <c r="B62" s="345" t="s">
        <v>392</v>
      </c>
      <c r="C62" s="345" t="s">
        <v>610</v>
      </c>
      <c r="D62" s="340" t="s">
        <v>611</v>
      </c>
    </row>
    <row r="63" spans="1:4" x14ac:dyDescent="0.25">
      <c r="A63" s="345" t="s">
        <v>612</v>
      </c>
      <c r="B63" s="345" t="s">
        <v>392</v>
      </c>
      <c r="C63" s="345" t="s">
        <v>613</v>
      </c>
      <c r="D63" s="340" t="s">
        <v>605</v>
      </c>
    </row>
    <row r="64" spans="1:4" x14ac:dyDescent="0.25">
      <c r="A64" s="345" t="s">
        <v>614</v>
      </c>
      <c r="B64" s="345" t="s">
        <v>392</v>
      </c>
      <c r="C64" s="345" t="s">
        <v>615</v>
      </c>
      <c r="D64" s="340" t="s">
        <v>616</v>
      </c>
    </row>
    <row r="65" spans="1:4" x14ac:dyDescent="0.25">
      <c r="A65" s="345" t="s">
        <v>617</v>
      </c>
      <c r="B65" s="345" t="s">
        <v>394</v>
      </c>
      <c r="C65" s="345" t="s">
        <v>618</v>
      </c>
      <c r="D65" s="340" t="s">
        <v>619</v>
      </c>
    </row>
    <row r="66" spans="1:4" x14ac:dyDescent="0.25">
      <c r="A66" s="345" t="s">
        <v>620</v>
      </c>
      <c r="B66" s="345" t="s">
        <v>508</v>
      </c>
      <c r="C66" s="345" t="s">
        <v>621</v>
      </c>
      <c r="D66" s="340" t="s">
        <v>622</v>
      </c>
    </row>
    <row r="67" spans="1:4" x14ac:dyDescent="0.25">
      <c r="A67" s="345" t="s">
        <v>623</v>
      </c>
      <c r="B67" s="345" t="s">
        <v>508</v>
      </c>
      <c r="C67" s="345" t="s">
        <v>624</v>
      </c>
      <c r="D67" s="340" t="s">
        <v>625</v>
      </c>
    </row>
    <row r="68" spans="1:4" x14ac:dyDescent="0.25">
      <c r="A68" s="345" t="s">
        <v>626</v>
      </c>
      <c r="B68" s="345" t="s">
        <v>508</v>
      </c>
      <c r="C68" s="345" t="s">
        <v>627</v>
      </c>
      <c r="D68" s="340" t="s">
        <v>628</v>
      </c>
    </row>
    <row r="69" spans="1:4" x14ac:dyDescent="0.25">
      <c r="A69" s="345" t="s">
        <v>629</v>
      </c>
      <c r="B69" s="345" t="s">
        <v>508</v>
      </c>
      <c r="C69" s="345" t="s">
        <v>630</v>
      </c>
      <c r="D69" s="340" t="s">
        <v>631</v>
      </c>
    </row>
    <row r="70" spans="1:4" x14ac:dyDescent="0.25">
      <c r="A70" s="345" t="s">
        <v>632</v>
      </c>
      <c r="B70" s="345" t="s">
        <v>508</v>
      </c>
      <c r="C70" s="345" t="s">
        <v>633</v>
      </c>
      <c r="D70" s="340" t="s">
        <v>634</v>
      </c>
    </row>
    <row r="71" spans="1:4" x14ac:dyDescent="0.25">
      <c r="A71" s="345" t="s">
        <v>635</v>
      </c>
      <c r="B71" s="345" t="s">
        <v>392</v>
      </c>
      <c r="C71" s="345" t="s">
        <v>636</v>
      </c>
      <c r="D71" s="340" t="s">
        <v>637</v>
      </c>
    </row>
    <row r="72" spans="1:4" x14ac:dyDescent="0.25">
      <c r="A72" s="345" t="s">
        <v>638</v>
      </c>
      <c r="B72" s="345" t="s">
        <v>392</v>
      </c>
      <c r="C72" s="345" t="s">
        <v>639</v>
      </c>
      <c r="D72" s="340" t="s">
        <v>640</v>
      </c>
    </row>
  </sheetData>
  <autoFilter ref="A1:J1" xr:uid="{00000000-0001-0000-0300-000000000000}"/>
  <phoneticPr fontId="49" type="noConversion"/>
  <conditionalFormatting sqref="G4">
    <cfRule type="colorScale" priority="38">
      <colorScale>
        <cfvo type="min"/>
        <cfvo type="max"/>
        <color rgb="FFFCFCFF"/>
        <color rgb="FFF8696B"/>
      </colorScale>
    </cfRule>
  </conditionalFormatting>
  <conditionalFormatting sqref="G3">
    <cfRule type="colorScale" priority="36">
      <colorScale>
        <cfvo type="min"/>
        <cfvo type="max"/>
        <color rgb="FFFCFCFF"/>
        <color rgb="FFF8696B"/>
      </colorScale>
    </cfRule>
  </conditionalFormatting>
  <conditionalFormatting sqref="G2">
    <cfRule type="colorScale" priority="37">
      <colorScale>
        <cfvo type="min"/>
        <cfvo type="max"/>
        <color rgb="FFFCFCFF"/>
        <color rgb="FFF8696B"/>
      </colorScale>
    </cfRule>
  </conditionalFormatting>
  <conditionalFormatting sqref="G7">
    <cfRule type="colorScale" priority="35">
      <colorScale>
        <cfvo type="min"/>
        <cfvo type="max"/>
        <color rgb="FFFCFCFF"/>
        <color rgb="FFF8696B"/>
      </colorScale>
    </cfRule>
  </conditionalFormatting>
  <conditionalFormatting sqref="G6">
    <cfRule type="colorScale" priority="33">
      <colorScale>
        <cfvo type="min"/>
        <cfvo type="max"/>
        <color rgb="FFFCFCFF"/>
        <color rgb="FFF8696B"/>
      </colorScale>
    </cfRule>
  </conditionalFormatting>
  <conditionalFormatting sqref="G5">
    <cfRule type="colorScale" priority="34">
      <colorScale>
        <cfvo type="min"/>
        <cfvo type="max"/>
        <color rgb="FFFCFCFF"/>
        <color rgb="FFF8696B"/>
      </colorScale>
    </cfRule>
  </conditionalFormatting>
  <conditionalFormatting sqref="G10">
    <cfRule type="colorScale" priority="32">
      <colorScale>
        <cfvo type="min"/>
        <cfvo type="max"/>
        <color rgb="FFFCFCFF"/>
        <color rgb="FFF8696B"/>
      </colorScale>
    </cfRule>
  </conditionalFormatting>
  <conditionalFormatting sqref="G9">
    <cfRule type="colorScale" priority="30">
      <colorScale>
        <cfvo type="min"/>
        <cfvo type="max"/>
        <color rgb="FFFCFCFF"/>
        <color rgb="FFF8696B"/>
      </colorScale>
    </cfRule>
  </conditionalFormatting>
  <conditionalFormatting sqref="G8">
    <cfRule type="colorScale" priority="31">
      <colorScale>
        <cfvo type="min"/>
        <cfvo type="max"/>
        <color rgb="FFFCFCFF"/>
        <color rgb="FFF8696B"/>
      </colorScale>
    </cfRule>
  </conditionalFormatting>
  <conditionalFormatting sqref="G12">
    <cfRule type="colorScale" priority="27">
      <colorScale>
        <cfvo type="min"/>
        <cfvo type="max"/>
        <color rgb="FFFCFCFF"/>
        <color rgb="FFF8696B"/>
      </colorScale>
    </cfRule>
  </conditionalFormatting>
  <conditionalFormatting sqref="G11">
    <cfRule type="colorScale" priority="28">
      <colorScale>
        <cfvo type="min"/>
        <cfvo type="max"/>
        <color rgb="FFFCFCFF"/>
        <color rgb="FFF8696B"/>
      </colorScale>
    </cfRule>
  </conditionalFormatting>
  <conditionalFormatting sqref="G14">
    <cfRule type="colorScale" priority="22">
      <colorScale>
        <cfvo type="min"/>
        <cfvo type="max"/>
        <color rgb="FFFCFCFF"/>
        <color rgb="FFF8696B"/>
      </colorScale>
    </cfRule>
  </conditionalFormatting>
  <conditionalFormatting sqref="G13">
    <cfRule type="colorScale" priority="21">
      <colorScale>
        <cfvo type="min"/>
        <cfvo type="max"/>
        <color rgb="FFFCFCFF"/>
        <color rgb="FFF8696B"/>
      </colorScale>
    </cfRule>
  </conditionalFormatting>
  <conditionalFormatting sqref="G16">
    <cfRule type="colorScale" priority="19">
      <colorScale>
        <cfvo type="min"/>
        <cfvo type="max"/>
        <color rgb="FFFCFCFF"/>
        <color rgb="FFF8696B"/>
      </colorScale>
    </cfRule>
  </conditionalFormatting>
  <conditionalFormatting sqref="G15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7">
    <cfRule type="colorScale" priority="18">
      <colorScale>
        <cfvo type="min"/>
        <cfvo type="max"/>
        <color rgb="FFFCFCFF"/>
        <color rgb="FFF8696B"/>
      </colorScale>
    </cfRule>
  </conditionalFormatting>
  <conditionalFormatting sqref="G18">
    <cfRule type="colorScale" priority="15">
      <colorScale>
        <cfvo type="min"/>
        <cfvo type="max"/>
        <color rgb="FFFCFCFF"/>
        <color rgb="FFF8696B"/>
      </colorScale>
    </cfRule>
  </conditionalFormatting>
  <conditionalFormatting sqref="G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G19">
    <cfRule type="colorScale" priority="13">
      <colorScale>
        <cfvo type="min"/>
        <cfvo type="max"/>
        <color rgb="FFFCFCFF"/>
        <color rgb="FFF8696B"/>
      </colorScale>
    </cfRule>
  </conditionalFormatting>
  <conditionalFormatting sqref="G21">
    <cfRule type="colorScale" priority="12">
      <colorScale>
        <cfvo type="min"/>
        <cfvo type="max"/>
        <color rgb="FFFCFCFF"/>
        <color rgb="FFF8696B"/>
      </colorScale>
    </cfRule>
  </conditionalFormatting>
  <conditionalFormatting sqref="G22">
    <cfRule type="colorScale" priority="11">
      <colorScale>
        <cfvo type="min"/>
        <cfvo type="max"/>
        <color rgb="FFFCFCFF"/>
        <color rgb="FFF8696B"/>
      </colorScale>
    </cfRule>
  </conditionalFormatting>
  <conditionalFormatting sqref="G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G23">
    <cfRule type="colorScale" priority="9">
      <colorScale>
        <cfvo type="min"/>
        <cfvo type="max"/>
        <color rgb="FFFCFCFF"/>
        <color rgb="FFF8696B"/>
      </colorScale>
    </cfRule>
  </conditionalFormatting>
  <conditionalFormatting sqref="G26">
    <cfRule type="colorScale" priority="7">
      <colorScale>
        <cfvo type="min"/>
        <cfvo type="max"/>
        <color rgb="FFFCFCFF"/>
        <color rgb="FFF8696B"/>
      </colorScale>
    </cfRule>
  </conditionalFormatting>
  <conditionalFormatting sqref="G25">
    <cfRule type="colorScale" priority="8">
      <colorScale>
        <cfvo type="min"/>
        <cfvo type="max"/>
        <color rgb="FFFCFCFF"/>
        <color rgb="FFF8696B"/>
      </colorScale>
    </cfRule>
  </conditionalFormatting>
  <conditionalFormatting sqref="G27">
    <cfRule type="colorScale" priority="6">
      <colorScale>
        <cfvo type="min"/>
        <cfvo type="max"/>
        <color rgb="FFFCFCFF"/>
        <color rgb="FFF8696B"/>
      </colorScale>
    </cfRule>
  </conditionalFormatting>
  <conditionalFormatting sqref="G29">
    <cfRule type="colorScale" priority="4">
      <colorScale>
        <cfvo type="min"/>
        <cfvo type="max"/>
        <color rgb="FFFCFCFF"/>
        <color rgb="FFF8696B"/>
      </colorScale>
    </cfRule>
  </conditionalFormatting>
  <conditionalFormatting sqref="G28">
    <cfRule type="colorScale" priority="5">
      <colorScale>
        <cfvo type="min"/>
        <cfvo type="max"/>
        <color rgb="FFFCFCFF"/>
        <color rgb="FFF8696B"/>
      </colorScale>
    </cfRule>
  </conditionalFormatting>
  <conditionalFormatting sqref="G31">
    <cfRule type="colorScale" priority="3">
      <colorScale>
        <cfvo type="min"/>
        <cfvo type="max"/>
        <color rgb="FFFCFCFF"/>
        <color rgb="FFF8696B"/>
      </colorScale>
    </cfRule>
  </conditionalFormatting>
  <conditionalFormatting sqref="G3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3"/>
  <sheetViews>
    <sheetView workbookViewId="0">
      <selection activeCell="D5" sqref="D5"/>
    </sheetView>
  </sheetViews>
  <sheetFormatPr baseColWidth="10" defaultRowHeight="15" x14ac:dyDescent="0.25"/>
  <cols>
    <col min="1" max="1" width="1" customWidth="1"/>
    <col min="2" max="2" width="19.7109375" style="352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47" t="s">
        <v>431</v>
      </c>
      <c r="C2" s="348" t="s">
        <v>432</v>
      </c>
      <c r="D2" s="348" t="s">
        <v>433</v>
      </c>
      <c r="E2" s="348" t="s">
        <v>434</v>
      </c>
      <c r="F2" s="348" t="s">
        <v>435</v>
      </c>
      <c r="G2" s="348" t="s">
        <v>436</v>
      </c>
      <c r="H2" s="348" t="s">
        <v>437</v>
      </c>
      <c r="I2" s="348" t="s">
        <v>438</v>
      </c>
      <c r="J2" s="348" t="s">
        <v>16</v>
      </c>
      <c r="M2" s="359" t="s">
        <v>404</v>
      </c>
    </row>
    <row r="3" spans="2:13" ht="15.75" x14ac:dyDescent="0.25">
      <c r="B3" s="353" t="s">
        <v>398</v>
      </c>
      <c r="C3" s="376">
        <v>4699.5</v>
      </c>
      <c r="D3" s="376">
        <v>14276.716666666671</v>
      </c>
      <c r="E3" s="376">
        <v>4150.95</v>
      </c>
      <c r="F3" s="376">
        <v>9255.7333333333336</v>
      </c>
      <c r="G3" s="376">
        <v>3778.9</v>
      </c>
      <c r="H3" s="376">
        <v>11750.48333333333</v>
      </c>
      <c r="I3" s="354">
        <v>13692.183333333331</v>
      </c>
      <c r="J3" s="300">
        <f>SUM(C3:I3)</f>
        <v>61604.46666666666</v>
      </c>
      <c r="K3" s="358">
        <f>J3/$M$3</f>
        <v>1.6616804179048376E-2</v>
      </c>
      <c r="M3" s="360">
        <f>Resumen!C6</f>
        <v>3707359.49</v>
      </c>
    </row>
    <row r="4" spans="2:13" x14ac:dyDescent="0.25">
      <c r="B4" s="353" t="s">
        <v>342</v>
      </c>
      <c r="C4" s="376">
        <v>4406.7833333333338</v>
      </c>
      <c r="D4" s="376">
        <v>2646.7833333333328</v>
      </c>
      <c r="E4" s="376">
        <v>3357.2833333333328</v>
      </c>
      <c r="F4" s="376">
        <v>3022.95</v>
      </c>
      <c r="G4" s="376">
        <v>5450.5666666666666</v>
      </c>
      <c r="H4" s="376">
        <v>24265.55</v>
      </c>
      <c r="I4" s="354">
        <v>253439.7833333333</v>
      </c>
      <c r="J4" s="300">
        <f t="shared" ref="J4:J12" si="0">SUM(C4:I4)</f>
        <v>296589.69999999995</v>
      </c>
      <c r="K4" s="358">
        <f t="shared" ref="K4:K13" si="1">J4/$M$3</f>
        <v>8.0000253765517601E-2</v>
      </c>
    </row>
    <row r="5" spans="2:13" x14ac:dyDescent="0.25">
      <c r="B5" s="353" t="s">
        <v>387</v>
      </c>
      <c r="C5" s="376">
        <v>8471.7166666666672</v>
      </c>
      <c r="D5" s="376">
        <v>81455.733333333337</v>
      </c>
      <c r="E5" s="376">
        <v>26969.23333333333</v>
      </c>
      <c r="F5" s="376">
        <v>43681.8</v>
      </c>
      <c r="G5" s="376">
        <v>4682.6000000000004</v>
      </c>
      <c r="H5" s="376">
        <v>22771.816666666669</v>
      </c>
      <c r="I5" s="354">
        <v>34926.183333333327</v>
      </c>
      <c r="J5" s="300">
        <f t="shared" si="0"/>
        <v>222959.08333333334</v>
      </c>
      <c r="K5" s="358">
        <f t="shared" si="1"/>
        <v>6.0139590977009175E-2</v>
      </c>
    </row>
    <row r="6" spans="2:13" x14ac:dyDescent="0.25">
      <c r="B6" s="353" t="s">
        <v>392</v>
      </c>
      <c r="C6" s="376">
        <v>1502.166666666667</v>
      </c>
      <c r="D6" s="376">
        <v>5137.6499999999996</v>
      </c>
      <c r="E6" s="376">
        <v>4084.5</v>
      </c>
      <c r="F6" s="376">
        <v>2954.1833333333329</v>
      </c>
      <c r="G6" s="376">
        <v>1666.2</v>
      </c>
      <c r="H6" s="376">
        <v>5285.45</v>
      </c>
      <c r="I6" s="354">
        <v>6211.7833333333338</v>
      </c>
      <c r="J6" s="300">
        <f t="shared" si="0"/>
        <v>26841.933333333331</v>
      </c>
      <c r="K6" s="358">
        <f t="shared" si="1"/>
        <v>7.2401754957227872E-3</v>
      </c>
    </row>
    <row r="7" spans="2:13" x14ac:dyDescent="0.25">
      <c r="B7" s="353" t="s">
        <v>393</v>
      </c>
      <c r="C7" s="376">
        <v>390.26666666666671</v>
      </c>
      <c r="D7" s="376">
        <v>498.11666666666667</v>
      </c>
      <c r="E7" s="376">
        <v>4618.95</v>
      </c>
      <c r="F7" s="376">
        <v>423.38333333333333</v>
      </c>
      <c r="G7" s="376">
        <v>1178.666666666667</v>
      </c>
      <c r="H7" s="376">
        <v>853.68333333333328</v>
      </c>
      <c r="I7" s="354">
        <v>687.43333333333328</v>
      </c>
      <c r="J7" s="300">
        <f t="shared" si="0"/>
        <v>8650.5</v>
      </c>
      <c r="K7" s="358">
        <f t="shared" si="1"/>
        <v>2.333331856091463E-3</v>
      </c>
    </row>
    <row r="8" spans="2:13" x14ac:dyDescent="0.25">
      <c r="B8" s="353" t="s">
        <v>394</v>
      </c>
      <c r="C8" s="376">
        <v>577.63333333333333</v>
      </c>
      <c r="D8" s="376">
        <v>788.9</v>
      </c>
      <c r="E8" s="376">
        <v>783.7</v>
      </c>
      <c r="F8" s="376">
        <v>702.83333333333337</v>
      </c>
      <c r="G8" s="376">
        <v>1199.333333333333</v>
      </c>
      <c r="H8" s="376">
        <v>4461.2166666666662</v>
      </c>
      <c r="I8" s="354">
        <v>1208.166666666667</v>
      </c>
      <c r="J8" s="300">
        <f t="shared" si="0"/>
        <v>9721.7833333333328</v>
      </c>
      <c r="K8" s="358">
        <f t="shared" si="1"/>
        <v>2.622293133308562E-3</v>
      </c>
    </row>
    <row r="9" spans="2:13" x14ac:dyDescent="0.25">
      <c r="B9" s="353" t="s">
        <v>397</v>
      </c>
      <c r="C9" s="376">
        <v>353.08333333333331</v>
      </c>
      <c r="D9" s="376">
        <v>216.7</v>
      </c>
      <c r="E9" s="376">
        <v>430.26666666666671</v>
      </c>
      <c r="F9" s="376">
        <v>124.6</v>
      </c>
      <c r="G9" s="376">
        <v>307.5</v>
      </c>
      <c r="H9" s="376">
        <v>676</v>
      </c>
      <c r="I9" s="354">
        <v>527.06666666666672</v>
      </c>
      <c r="J9" s="300">
        <f t="shared" si="0"/>
        <v>2635.2166666666662</v>
      </c>
      <c r="K9" s="358">
        <f t="shared" si="1"/>
        <v>7.108068893169748E-4</v>
      </c>
    </row>
    <row r="10" spans="2:13" x14ac:dyDescent="0.25">
      <c r="B10" s="353" t="s">
        <v>395</v>
      </c>
      <c r="C10" s="376">
        <v>2210.7333333333331</v>
      </c>
      <c r="D10" s="376">
        <v>582.43333333333328</v>
      </c>
      <c r="E10" s="376">
        <v>689.11666666666667</v>
      </c>
      <c r="F10" s="376">
        <v>1403.15</v>
      </c>
      <c r="G10" s="376">
        <v>1506.5</v>
      </c>
      <c r="H10" s="376">
        <v>660.48333333333335</v>
      </c>
      <c r="I10" s="354">
        <v>445.71666666666658</v>
      </c>
      <c r="J10" s="300">
        <f t="shared" si="0"/>
        <v>7498.1333333333332</v>
      </c>
      <c r="K10" s="358">
        <f t="shared" si="1"/>
        <v>2.0224996668271123E-3</v>
      </c>
    </row>
    <row r="11" spans="2:13" x14ac:dyDescent="0.25">
      <c r="B11" s="353" t="s">
        <v>396</v>
      </c>
      <c r="C11" s="376">
        <v>272.39999999999998</v>
      </c>
      <c r="D11" s="376">
        <v>778.65</v>
      </c>
      <c r="E11" s="376">
        <v>356.76666666666671</v>
      </c>
      <c r="F11" s="376">
        <v>369.43333333333328</v>
      </c>
      <c r="G11" s="376">
        <v>490.56666666666672</v>
      </c>
      <c r="H11" s="376">
        <v>373.8</v>
      </c>
      <c r="I11" s="354">
        <v>551.35</v>
      </c>
      <c r="J11" s="300">
        <f t="shared" si="0"/>
        <v>3192.9666666666667</v>
      </c>
      <c r="K11" s="358">
        <f t="shared" si="1"/>
        <v>8.6125089171394773E-4</v>
      </c>
    </row>
    <row r="12" spans="2:13" x14ac:dyDescent="0.25">
      <c r="B12" s="353" t="s">
        <v>460</v>
      </c>
      <c r="C12" s="376">
        <v>939.4</v>
      </c>
      <c r="D12" s="376">
        <v>397.63333333333333</v>
      </c>
      <c r="E12" s="376">
        <v>312.41666666666669</v>
      </c>
      <c r="F12" s="376">
        <v>1086.083333333333</v>
      </c>
      <c r="G12" s="376">
        <v>269.64999999999998</v>
      </c>
      <c r="H12" s="376">
        <v>318.75</v>
      </c>
      <c r="I12" s="354">
        <v>498.85</v>
      </c>
      <c r="J12" s="300">
        <f t="shared" si="0"/>
        <v>3822.7833333333328</v>
      </c>
      <c r="K12" s="358">
        <f t="shared" si="1"/>
        <v>1.0311337067917664E-3</v>
      </c>
    </row>
    <row r="13" spans="2:13" ht="20.25" customHeight="1" x14ac:dyDescent="0.25">
      <c r="B13" s="355" t="s">
        <v>16</v>
      </c>
      <c r="C13" s="356">
        <f t="shared" ref="C13:I13" si="2">SUM(C3:C11)</f>
        <v>22884.283333333336</v>
      </c>
      <c r="D13" s="356">
        <f t="shared" si="2"/>
        <v>106381.68333333332</v>
      </c>
      <c r="E13" s="356">
        <f t="shared" si="2"/>
        <v>45440.766666666663</v>
      </c>
      <c r="F13" s="356">
        <f t="shared" si="2"/>
        <v>61938.066666666673</v>
      </c>
      <c r="G13" s="356">
        <f t="shared" si="2"/>
        <v>20260.833333333332</v>
      </c>
      <c r="H13" s="356">
        <f t="shared" si="2"/>
        <v>71098.483333333323</v>
      </c>
      <c r="I13" s="356">
        <f t="shared" si="2"/>
        <v>311689.66666666663</v>
      </c>
      <c r="J13" s="357">
        <f>SUM(J3:J12)</f>
        <v>643516.56666666665</v>
      </c>
      <c r="K13" s="358">
        <f t="shared" si="1"/>
        <v>0.17357814056134777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C2" sqref="C2:P5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x14ac:dyDescent="0.25">
      <c r="A1" s="470"/>
      <c r="B1" s="470"/>
    </row>
    <row r="2" spans="1:16" ht="15.75" thickBot="1" x14ac:dyDescent="0.3">
      <c r="A2" s="470"/>
      <c r="B2" s="470"/>
      <c r="C2" s="471" t="s">
        <v>742</v>
      </c>
      <c r="D2" s="472"/>
      <c r="E2" s="472"/>
      <c r="F2" s="472"/>
      <c r="G2" s="472"/>
      <c r="H2" s="472"/>
      <c r="I2" s="473"/>
      <c r="J2" s="471" t="s">
        <v>710</v>
      </c>
      <c r="K2" s="472"/>
      <c r="L2" s="472"/>
      <c r="M2" s="472"/>
      <c r="N2" s="472"/>
      <c r="O2" s="472"/>
      <c r="P2" s="473"/>
    </row>
    <row r="3" spans="1:16" ht="15.75" thickBot="1" x14ac:dyDescent="0.3">
      <c r="A3" s="470"/>
      <c r="B3" s="470"/>
      <c r="C3" s="474" t="s">
        <v>2</v>
      </c>
      <c r="D3" s="475"/>
      <c r="E3" s="475"/>
      <c r="F3" s="475"/>
      <c r="G3" s="475"/>
      <c r="H3" s="475"/>
      <c r="I3" s="476"/>
      <c r="J3" s="474" t="s">
        <v>2</v>
      </c>
      <c r="K3" s="475"/>
      <c r="L3" s="475"/>
      <c r="M3" s="475"/>
      <c r="N3" s="475"/>
      <c r="O3" s="475"/>
      <c r="P3" s="476"/>
    </row>
    <row r="4" spans="1:16" ht="15.75" thickBot="1" x14ac:dyDescent="0.3">
      <c r="A4" s="470"/>
      <c r="B4" s="470"/>
      <c r="C4" s="128">
        <v>44963</v>
      </c>
      <c r="D4" s="128">
        <v>44964</v>
      </c>
      <c r="E4" s="128">
        <v>44965</v>
      </c>
      <c r="F4" s="128">
        <v>44966</v>
      </c>
      <c r="G4" s="128">
        <v>44967</v>
      </c>
      <c r="H4" s="128">
        <v>44968</v>
      </c>
      <c r="I4" s="128">
        <v>44969</v>
      </c>
      <c r="J4" s="128">
        <v>44970</v>
      </c>
      <c r="K4" s="128">
        <v>44971</v>
      </c>
      <c r="L4" s="128">
        <v>44972</v>
      </c>
      <c r="M4" s="128">
        <v>44973</v>
      </c>
      <c r="N4" s="128">
        <v>44974</v>
      </c>
      <c r="O4" s="128">
        <v>44975</v>
      </c>
      <c r="P4" s="128">
        <v>44976</v>
      </c>
    </row>
    <row r="5" spans="1:16" ht="15.75" thickBot="1" x14ac:dyDescent="0.3">
      <c r="B5" s="15" t="s">
        <v>411</v>
      </c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16" x14ac:dyDescent="0.25">
      <c r="B6" s="284" t="s">
        <v>346</v>
      </c>
      <c r="C6" s="189">
        <v>29728</v>
      </c>
      <c r="D6" s="190">
        <v>27441</v>
      </c>
      <c r="E6" s="190">
        <v>26180</v>
      </c>
      <c r="F6" s="190">
        <v>24066</v>
      </c>
      <c r="G6" s="190">
        <v>24900</v>
      </c>
      <c r="H6" s="190"/>
      <c r="I6" s="190"/>
      <c r="J6" s="193">
        <v>34232</v>
      </c>
      <c r="K6" s="193">
        <v>25146</v>
      </c>
      <c r="L6" s="193">
        <v>23482</v>
      </c>
      <c r="M6" s="193">
        <v>23584</v>
      </c>
      <c r="N6" s="193">
        <v>22770</v>
      </c>
      <c r="O6" s="193"/>
      <c r="P6" s="194"/>
    </row>
    <row r="7" spans="1:16" x14ac:dyDescent="0.25">
      <c r="B7" s="188" t="s">
        <v>347</v>
      </c>
      <c r="C7" s="189">
        <v>44718</v>
      </c>
      <c r="D7" s="190">
        <v>45467</v>
      </c>
      <c r="E7" s="190">
        <v>44083</v>
      </c>
      <c r="F7" s="190">
        <v>40146</v>
      </c>
      <c r="G7" s="190">
        <v>42579</v>
      </c>
      <c r="H7" s="190"/>
      <c r="I7" s="190"/>
      <c r="J7" s="193">
        <v>39303</v>
      </c>
      <c r="K7" s="193">
        <v>40555</v>
      </c>
      <c r="L7" s="193">
        <v>38885</v>
      </c>
      <c r="M7" s="193">
        <v>40022</v>
      </c>
      <c r="N7" s="193">
        <v>39524</v>
      </c>
      <c r="O7" s="193"/>
      <c r="P7" s="194"/>
    </row>
    <row r="8" spans="1:16" ht="18" customHeight="1" x14ac:dyDescent="0.25">
      <c r="B8" s="188" t="s">
        <v>348</v>
      </c>
      <c r="C8" s="189">
        <v>17894</v>
      </c>
      <c r="D8" s="190">
        <v>16753</v>
      </c>
      <c r="E8" s="190">
        <v>16400</v>
      </c>
      <c r="F8" s="190">
        <v>16335</v>
      </c>
      <c r="G8" s="190">
        <v>15260</v>
      </c>
      <c r="H8" s="190"/>
      <c r="I8" s="190"/>
      <c r="J8" s="193">
        <v>15633</v>
      </c>
      <c r="K8" s="193">
        <v>14870</v>
      </c>
      <c r="L8" s="193">
        <v>15693</v>
      </c>
      <c r="M8" s="193">
        <v>15015</v>
      </c>
      <c r="N8" s="193">
        <v>15042</v>
      </c>
      <c r="O8" s="193"/>
      <c r="P8" s="194"/>
    </row>
    <row r="9" spans="1:16" x14ac:dyDescent="0.25">
      <c r="B9" s="188" t="s">
        <v>349</v>
      </c>
      <c r="C9" s="189">
        <v>46166</v>
      </c>
      <c r="D9" s="190">
        <v>46174</v>
      </c>
      <c r="E9" s="190">
        <v>44437</v>
      </c>
      <c r="F9" s="190">
        <v>44889</v>
      </c>
      <c r="G9" s="190">
        <v>41680</v>
      </c>
      <c r="H9" s="190"/>
      <c r="I9" s="190"/>
      <c r="J9" s="192">
        <v>41600</v>
      </c>
      <c r="K9" s="193">
        <v>37045</v>
      </c>
      <c r="L9" s="193">
        <v>43440</v>
      </c>
      <c r="M9" s="193">
        <v>41426</v>
      </c>
      <c r="N9" s="193">
        <v>41096</v>
      </c>
      <c r="O9" s="193"/>
      <c r="P9" s="194"/>
    </row>
    <row r="10" spans="1:16" x14ac:dyDescent="0.25">
      <c r="B10" s="188" t="s">
        <v>350</v>
      </c>
      <c r="C10" s="189">
        <v>25824</v>
      </c>
      <c r="D10" s="190">
        <v>24875</v>
      </c>
      <c r="E10" s="190">
        <v>23364</v>
      </c>
      <c r="F10" s="190">
        <v>23390</v>
      </c>
      <c r="G10" s="190">
        <v>21571</v>
      </c>
      <c r="H10" s="190"/>
      <c r="I10" s="190"/>
      <c r="J10" s="192">
        <v>30341</v>
      </c>
      <c r="K10" s="193">
        <v>21783</v>
      </c>
      <c r="L10" s="193">
        <v>23905</v>
      </c>
      <c r="M10" s="193">
        <v>22682</v>
      </c>
      <c r="N10" s="193">
        <v>21618</v>
      </c>
      <c r="O10" s="193"/>
      <c r="P10" s="194"/>
    </row>
    <row r="11" spans="1:16" x14ac:dyDescent="0.25">
      <c r="B11" s="188" t="s">
        <v>507</v>
      </c>
      <c r="C11" s="189">
        <v>29184</v>
      </c>
      <c r="D11" s="190">
        <v>27975</v>
      </c>
      <c r="E11" s="190">
        <v>28183</v>
      </c>
      <c r="F11" s="190">
        <v>28292</v>
      </c>
      <c r="G11" s="190">
        <v>25881</v>
      </c>
      <c r="H11" s="190"/>
      <c r="I11" s="190"/>
      <c r="J11" s="192">
        <v>25595</v>
      </c>
      <c r="K11" s="193">
        <v>24035</v>
      </c>
      <c r="L11" s="193">
        <v>26758</v>
      </c>
      <c r="M11" s="193">
        <v>26079</v>
      </c>
      <c r="N11" s="193">
        <v>26082</v>
      </c>
      <c r="O11" s="193"/>
      <c r="P11" s="194"/>
    </row>
    <row r="12" spans="1:16" x14ac:dyDescent="0.25">
      <c r="B12" s="188" t="s">
        <v>352</v>
      </c>
      <c r="C12" s="189">
        <v>28951</v>
      </c>
      <c r="D12" s="190">
        <v>28843</v>
      </c>
      <c r="E12" s="190">
        <v>30768</v>
      </c>
      <c r="F12" s="190">
        <v>28223</v>
      </c>
      <c r="G12" s="190">
        <v>25383</v>
      </c>
      <c r="H12" s="190"/>
      <c r="I12" s="190"/>
      <c r="J12" s="192">
        <v>26975</v>
      </c>
      <c r="K12" s="193">
        <v>22008</v>
      </c>
      <c r="L12" s="193">
        <v>30427</v>
      </c>
      <c r="M12" s="193">
        <v>27205</v>
      </c>
      <c r="N12" s="193">
        <v>25545</v>
      </c>
      <c r="O12" s="193"/>
      <c r="P12" s="194"/>
    </row>
    <row r="13" spans="1:16" x14ac:dyDescent="0.25">
      <c r="B13" s="188" t="s">
        <v>353</v>
      </c>
      <c r="C13" s="189">
        <v>6059</v>
      </c>
      <c r="D13" s="190">
        <v>6047</v>
      </c>
      <c r="E13" s="190">
        <v>5715</v>
      </c>
      <c r="F13" s="190">
        <v>5309</v>
      </c>
      <c r="G13" s="190">
        <v>4332</v>
      </c>
      <c r="H13" s="190"/>
      <c r="I13" s="190"/>
      <c r="J13" s="193">
        <v>4977</v>
      </c>
      <c r="K13" s="193">
        <v>4341</v>
      </c>
      <c r="L13" s="193">
        <v>4841</v>
      </c>
      <c r="M13" s="193">
        <v>4763</v>
      </c>
      <c r="N13" s="193">
        <v>4526</v>
      </c>
      <c r="O13" s="193"/>
      <c r="P13" s="194"/>
    </row>
    <row r="14" spans="1:16" ht="15.75" thickBot="1" x14ac:dyDescent="0.3">
      <c r="B14" s="188" t="s">
        <v>390</v>
      </c>
      <c r="C14" s="189">
        <v>51905</v>
      </c>
      <c r="D14" s="190">
        <v>53211</v>
      </c>
      <c r="E14" s="190">
        <v>51424</v>
      </c>
      <c r="F14" s="190">
        <v>51795</v>
      </c>
      <c r="G14" s="190">
        <v>47773</v>
      </c>
      <c r="H14" s="190"/>
      <c r="I14" s="190"/>
      <c r="J14" s="192">
        <v>48377</v>
      </c>
      <c r="K14" s="193">
        <v>42343</v>
      </c>
      <c r="L14" s="193">
        <v>48500</v>
      </c>
      <c r="M14" s="193">
        <v>48748</v>
      </c>
      <c r="N14" s="193">
        <v>47100</v>
      </c>
      <c r="O14" s="193"/>
      <c r="P14" s="194"/>
    </row>
    <row r="15" spans="1:16" ht="15.75" thickBot="1" x14ac:dyDescent="0.3">
      <c r="B15" s="196" t="s">
        <v>16</v>
      </c>
      <c r="C15" s="195">
        <v>280429</v>
      </c>
      <c r="D15" s="195">
        <v>276786</v>
      </c>
      <c r="E15" s="195">
        <v>270554</v>
      </c>
      <c r="F15" s="195">
        <v>262445</v>
      </c>
      <c r="G15" s="195">
        <v>249359</v>
      </c>
      <c r="H15" s="195"/>
      <c r="I15" s="195"/>
      <c r="J15" s="195">
        <f>SUM(J6:J14)</f>
        <v>267033</v>
      </c>
      <c r="K15" s="195">
        <f t="shared" ref="K15:P15" si="0">SUM(K6:K14)</f>
        <v>232126</v>
      </c>
      <c r="L15" s="195">
        <f t="shared" si="0"/>
        <v>255931</v>
      </c>
      <c r="M15" s="195">
        <f t="shared" si="0"/>
        <v>249524</v>
      </c>
      <c r="N15" s="195">
        <f t="shared" si="0"/>
        <v>243303</v>
      </c>
      <c r="O15" s="195">
        <f t="shared" si="0"/>
        <v>0</v>
      </c>
      <c r="P15" s="195">
        <f t="shared" si="0"/>
        <v>0</v>
      </c>
    </row>
    <row r="16" spans="1:16" ht="15.75" thickBot="1" x14ac:dyDescent="0.3">
      <c r="B16" s="197" t="s">
        <v>412</v>
      </c>
    </row>
    <row r="17" spans="2:16" x14ac:dyDescent="0.25">
      <c r="B17" s="198" t="s">
        <v>358</v>
      </c>
      <c r="C17" s="183"/>
      <c r="D17" s="184"/>
      <c r="E17" s="184"/>
      <c r="F17" s="184"/>
      <c r="G17" s="184"/>
      <c r="H17" s="184">
        <v>17017</v>
      </c>
      <c r="I17" s="185"/>
      <c r="J17" s="186"/>
      <c r="K17" s="187"/>
      <c r="L17" s="187"/>
      <c r="M17" s="187"/>
      <c r="N17" s="187"/>
      <c r="O17" s="187">
        <v>16756</v>
      </c>
      <c r="P17" s="378"/>
    </row>
    <row r="18" spans="2:16" x14ac:dyDescent="0.25">
      <c r="B18" s="188" t="s">
        <v>359</v>
      </c>
      <c r="C18" s="189"/>
      <c r="D18" s="190"/>
      <c r="E18" s="190"/>
      <c r="F18" s="190"/>
      <c r="G18" s="190"/>
      <c r="H18" s="190">
        <v>6395</v>
      </c>
      <c r="I18" s="191"/>
      <c r="J18" s="192"/>
      <c r="K18" s="193"/>
      <c r="L18" s="193"/>
      <c r="M18" s="193"/>
      <c r="N18" s="193"/>
      <c r="O18" s="193">
        <v>6146</v>
      </c>
      <c r="P18" s="379"/>
    </row>
    <row r="19" spans="2:16" x14ac:dyDescent="0.25">
      <c r="B19" s="188" t="s">
        <v>415</v>
      </c>
      <c r="C19" s="189"/>
      <c r="D19" s="190"/>
      <c r="E19" s="190"/>
      <c r="F19" s="190"/>
      <c r="G19" s="190"/>
      <c r="H19" s="190">
        <v>29243</v>
      </c>
      <c r="I19" s="191"/>
      <c r="J19" s="192"/>
      <c r="K19" s="193"/>
      <c r="L19" s="193"/>
      <c r="M19" s="193"/>
      <c r="N19" s="193"/>
      <c r="O19" s="193">
        <v>28974</v>
      </c>
      <c r="P19" s="379"/>
    </row>
    <row r="20" spans="2:16" x14ac:dyDescent="0.25">
      <c r="B20" s="188" t="s">
        <v>456</v>
      </c>
      <c r="C20" s="189"/>
      <c r="D20" s="190"/>
      <c r="E20" s="190"/>
      <c r="F20" s="190"/>
      <c r="G20" s="190"/>
      <c r="H20" s="190">
        <v>33608</v>
      </c>
      <c r="I20" s="191"/>
      <c r="J20" s="192"/>
      <c r="K20" s="193"/>
      <c r="L20" s="193"/>
      <c r="M20" s="193"/>
      <c r="N20" s="193"/>
      <c r="O20" s="193">
        <v>33584</v>
      </c>
      <c r="P20" s="379"/>
    </row>
    <row r="21" spans="2:16" x14ac:dyDescent="0.25">
      <c r="B21" s="188" t="s">
        <v>354</v>
      </c>
      <c r="C21" s="189"/>
      <c r="D21" s="190"/>
      <c r="E21" s="190"/>
      <c r="F21" s="190"/>
      <c r="G21" s="190"/>
      <c r="H21" s="190">
        <v>16807</v>
      </c>
      <c r="I21" s="191"/>
      <c r="J21" s="192"/>
      <c r="K21" s="193"/>
      <c r="L21" s="193"/>
      <c r="M21" s="193"/>
      <c r="N21" s="193"/>
      <c r="O21" s="193">
        <v>16830</v>
      </c>
      <c r="P21" s="379"/>
    </row>
    <row r="22" spans="2:16" x14ac:dyDescent="0.25">
      <c r="B22" s="188" t="s">
        <v>416</v>
      </c>
      <c r="C22" s="189"/>
      <c r="D22" s="190"/>
      <c r="E22" s="190"/>
      <c r="F22" s="190"/>
      <c r="G22" s="190"/>
      <c r="H22" s="190">
        <v>29740</v>
      </c>
      <c r="I22" s="191"/>
      <c r="J22" s="192"/>
      <c r="K22" s="193"/>
      <c r="L22" s="193"/>
      <c r="M22" s="193"/>
      <c r="N22" s="193"/>
      <c r="O22" s="193">
        <v>28921</v>
      </c>
      <c r="P22" s="379"/>
    </row>
    <row r="23" spans="2:16" x14ac:dyDescent="0.25">
      <c r="B23" s="257" t="s">
        <v>413</v>
      </c>
      <c r="C23" s="189"/>
      <c r="D23" s="190"/>
      <c r="E23" s="190"/>
      <c r="F23" s="190"/>
      <c r="G23" s="190"/>
      <c r="H23" s="190"/>
      <c r="I23" s="191"/>
      <c r="J23" s="192"/>
      <c r="K23" s="193"/>
      <c r="L23" s="193"/>
      <c r="M23" s="193"/>
      <c r="N23" s="193"/>
      <c r="O23" s="193"/>
      <c r="P23" s="379"/>
    </row>
    <row r="24" spans="2:16" x14ac:dyDescent="0.25">
      <c r="B24" s="188" t="s">
        <v>355</v>
      </c>
      <c r="C24" s="189"/>
      <c r="D24" s="190"/>
      <c r="E24" s="190"/>
      <c r="F24" s="190"/>
      <c r="G24" s="190"/>
      <c r="H24" s="190"/>
      <c r="I24" s="191">
        <v>35257</v>
      </c>
      <c r="J24" s="192"/>
      <c r="K24" s="193"/>
      <c r="L24" s="193"/>
      <c r="M24" s="374"/>
      <c r="N24" s="193"/>
      <c r="O24" s="193"/>
      <c r="P24" s="400">
        <v>33829</v>
      </c>
    </row>
    <row r="25" spans="2:16" x14ac:dyDescent="0.25">
      <c r="B25" s="188" t="s">
        <v>356</v>
      </c>
      <c r="I25" s="190">
        <v>42527</v>
      </c>
      <c r="J25" s="192"/>
      <c r="K25" s="193"/>
      <c r="L25" s="193"/>
      <c r="M25" s="193"/>
      <c r="N25" s="193"/>
      <c r="O25" s="193"/>
      <c r="P25" s="379">
        <v>39591</v>
      </c>
    </row>
    <row r="26" spans="2:16" x14ac:dyDescent="0.25">
      <c r="B26" s="188" t="s">
        <v>414</v>
      </c>
      <c r="I26" s="190">
        <v>29137</v>
      </c>
      <c r="J26" s="192"/>
      <c r="K26" s="193"/>
      <c r="L26" s="193"/>
      <c r="M26" s="193"/>
      <c r="N26" s="193"/>
      <c r="O26" s="193"/>
      <c r="P26" s="379">
        <v>27047</v>
      </c>
    </row>
    <row r="27" spans="2:16" ht="15.75" thickBot="1" x14ac:dyDescent="0.3">
      <c r="B27" s="188" t="s">
        <v>357</v>
      </c>
      <c r="I27" s="190">
        <v>6391</v>
      </c>
      <c r="J27" s="192"/>
      <c r="K27" s="193"/>
      <c r="L27" s="193"/>
      <c r="M27" s="193"/>
      <c r="N27" s="193"/>
      <c r="O27" s="193"/>
      <c r="P27" s="379">
        <v>6869</v>
      </c>
    </row>
    <row r="28" spans="2:16" ht="15.75" thickBot="1" x14ac:dyDescent="0.3">
      <c r="B28" s="196" t="s">
        <v>222</v>
      </c>
      <c r="C28" s="199"/>
      <c r="D28" s="199"/>
      <c r="E28" s="199"/>
      <c r="F28" s="199"/>
      <c r="G28" s="199"/>
      <c r="H28" s="199">
        <v>132810</v>
      </c>
      <c r="I28" s="293">
        <v>113312</v>
      </c>
      <c r="J28" s="195"/>
      <c r="K28" s="195"/>
      <c r="L28" s="195"/>
      <c r="M28" s="195"/>
      <c r="N28" s="195"/>
      <c r="O28" s="195">
        <f>SUM(O17:O27)</f>
        <v>131211</v>
      </c>
      <c r="P28" s="195">
        <f>SUM(P17:P27)</f>
        <v>107336</v>
      </c>
    </row>
    <row r="29" spans="2:16" ht="15.75" thickBot="1" x14ac:dyDescent="0.3"/>
    <row r="30" spans="2:16" ht="15.75" thickBot="1" x14ac:dyDescent="0.3">
      <c r="B30" s="131" t="s">
        <v>411</v>
      </c>
      <c r="C30" s="201" t="s">
        <v>742</v>
      </c>
      <c r="D30" s="201" t="s">
        <v>710</v>
      </c>
      <c r="E30" s="202" t="s">
        <v>223</v>
      </c>
    </row>
    <row r="31" spans="2:16" x14ac:dyDescent="0.25">
      <c r="B31" s="203" t="s">
        <v>346</v>
      </c>
      <c r="C31" s="204">
        <f t="shared" ref="C31:C40" si="1">SUM(C6:I6)</f>
        <v>132315</v>
      </c>
      <c r="D31" s="205">
        <f t="shared" ref="D31:D40" si="2">SUM(J6:P6)</f>
        <v>129214</v>
      </c>
      <c r="E31" s="206">
        <f t="shared" ref="E31:E40" si="3">+IFERROR((D31-C31)/C31,"-")</f>
        <v>-2.3436496240033255E-2</v>
      </c>
    </row>
    <row r="32" spans="2:16" x14ac:dyDescent="0.25">
      <c r="B32" s="207" t="s">
        <v>347</v>
      </c>
      <c r="C32" s="208">
        <f t="shared" si="1"/>
        <v>216993</v>
      </c>
      <c r="D32" s="209">
        <f t="shared" si="2"/>
        <v>198289</v>
      </c>
      <c r="E32" s="210">
        <f t="shared" si="3"/>
        <v>-8.6196328913835926E-2</v>
      </c>
    </row>
    <row r="33" spans="2:5" x14ac:dyDescent="0.25">
      <c r="B33" s="207" t="s">
        <v>348</v>
      </c>
      <c r="C33" s="208">
        <f t="shared" si="1"/>
        <v>82642</v>
      </c>
      <c r="D33" s="209">
        <f t="shared" si="2"/>
        <v>76253</v>
      </c>
      <c r="E33" s="210">
        <f t="shared" si="3"/>
        <v>-7.7309358437598313E-2</v>
      </c>
    </row>
    <row r="34" spans="2:5" x14ac:dyDescent="0.25">
      <c r="B34" s="207" t="s">
        <v>349</v>
      </c>
      <c r="C34" s="208">
        <f t="shared" si="1"/>
        <v>223346</v>
      </c>
      <c r="D34" s="209">
        <f t="shared" si="2"/>
        <v>204607</v>
      </c>
      <c r="E34" s="210">
        <f t="shared" si="3"/>
        <v>-8.3901211573074966E-2</v>
      </c>
    </row>
    <row r="35" spans="2:5" x14ac:dyDescent="0.25">
      <c r="B35" s="207" t="s">
        <v>350</v>
      </c>
      <c r="C35" s="208">
        <f t="shared" si="1"/>
        <v>119024</v>
      </c>
      <c r="D35" s="209">
        <f t="shared" si="2"/>
        <v>120329</v>
      </c>
      <c r="E35" s="210">
        <f t="shared" si="3"/>
        <v>1.0964175292378009E-2</v>
      </c>
    </row>
    <row r="36" spans="2:5" x14ac:dyDescent="0.25">
      <c r="B36" s="207" t="s">
        <v>351</v>
      </c>
      <c r="C36" s="208">
        <f t="shared" si="1"/>
        <v>139515</v>
      </c>
      <c r="D36" s="209">
        <f t="shared" si="2"/>
        <v>128549</v>
      </c>
      <c r="E36" s="210">
        <f t="shared" si="3"/>
        <v>-7.8600867290255533E-2</v>
      </c>
    </row>
    <row r="37" spans="2:5" x14ac:dyDescent="0.25">
      <c r="B37" s="207" t="s">
        <v>352</v>
      </c>
      <c r="C37" s="208">
        <f t="shared" si="1"/>
        <v>142168</v>
      </c>
      <c r="D37" s="209">
        <f t="shared" si="2"/>
        <v>132160</v>
      </c>
      <c r="E37" s="210">
        <f t="shared" si="3"/>
        <v>-7.0395588318046251E-2</v>
      </c>
    </row>
    <row r="38" spans="2:5" x14ac:dyDescent="0.25">
      <c r="B38" s="203" t="s">
        <v>353</v>
      </c>
      <c r="C38" s="208">
        <f t="shared" si="1"/>
        <v>27462</v>
      </c>
      <c r="D38" s="209">
        <f t="shared" si="2"/>
        <v>23448</v>
      </c>
      <c r="E38" s="211">
        <f t="shared" si="3"/>
        <v>-0.14616561066200567</v>
      </c>
    </row>
    <row r="39" spans="2:5" ht="15.75" thickBot="1" x14ac:dyDescent="0.3">
      <c r="B39" s="203" t="s">
        <v>390</v>
      </c>
      <c r="C39" s="208">
        <f t="shared" si="1"/>
        <v>256108</v>
      </c>
      <c r="D39" s="209">
        <f t="shared" si="2"/>
        <v>235068</v>
      </c>
      <c r="E39" s="211">
        <f t="shared" ref="E39" si="4">+IFERROR((D39-C39)/C39,"-")</f>
        <v>-8.2152841769878332E-2</v>
      </c>
    </row>
    <row r="40" spans="2:5" ht="15.75" thickBot="1" x14ac:dyDescent="0.3">
      <c r="B40" s="212" t="s">
        <v>16</v>
      </c>
      <c r="C40" s="213">
        <f t="shared" si="1"/>
        <v>1339573</v>
      </c>
      <c r="D40" s="214">
        <f t="shared" si="2"/>
        <v>1247917</v>
      </c>
      <c r="E40" s="215">
        <f t="shared" si="3"/>
        <v>-6.8421803067096748E-2</v>
      </c>
    </row>
    <row r="41" spans="2:5" ht="15.75" thickBot="1" x14ac:dyDescent="0.3">
      <c r="B41" s="131" t="s">
        <v>412</v>
      </c>
      <c r="E41" s="216" t="str">
        <f t="shared" ref="E41:E53" si="5">+IFERROR((D41-C41)/C41,"-")</f>
        <v>-</v>
      </c>
    </row>
    <row r="42" spans="2:5" x14ac:dyDescent="0.25">
      <c r="B42" s="207" t="s">
        <v>358</v>
      </c>
      <c r="C42" s="208">
        <f t="shared" ref="C42:C48" si="6">H17</f>
        <v>17017</v>
      </c>
      <c r="D42" s="208">
        <f>O17</f>
        <v>16756</v>
      </c>
      <c r="E42" s="216">
        <f t="shared" si="5"/>
        <v>-1.5337603572897691E-2</v>
      </c>
    </row>
    <row r="43" spans="2:5" x14ac:dyDescent="0.25">
      <c r="B43" s="207" t="s">
        <v>359</v>
      </c>
      <c r="C43" s="208">
        <f t="shared" si="6"/>
        <v>6395</v>
      </c>
      <c r="D43" s="208">
        <f t="shared" ref="D43:D47" si="7">O18</f>
        <v>6146</v>
      </c>
      <c r="E43" s="216">
        <f t="shared" si="5"/>
        <v>-3.8936669272869429E-2</v>
      </c>
    </row>
    <row r="44" spans="2:5" x14ac:dyDescent="0.25">
      <c r="B44" s="298" t="s">
        <v>415</v>
      </c>
      <c r="C44" s="208">
        <f t="shared" si="6"/>
        <v>29243</v>
      </c>
      <c r="D44" s="208">
        <f t="shared" si="7"/>
        <v>28974</v>
      </c>
      <c r="E44" s="216">
        <f t="shared" si="5"/>
        <v>-9.1987826146428201E-3</v>
      </c>
    </row>
    <row r="45" spans="2:5" ht="15.75" thickBot="1" x14ac:dyDescent="0.3">
      <c r="B45" s="298" t="s">
        <v>456</v>
      </c>
      <c r="C45" s="208">
        <f t="shared" si="6"/>
        <v>33608</v>
      </c>
      <c r="D45" s="208">
        <f t="shared" si="7"/>
        <v>33584</v>
      </c>
      <c r="E45" s="216">
        <f t="shared" si="5"/>
        <v>-7.1411568674125206E-4</v>
      </c>
    </row>
    <row r="46" spans="2:5" ht="15.75" thickBot="1" x14ac:dyDescent="0.3">
      <c r="B46" s="298" t="s">
        <v>354</v>
      </c>
      <c r="C46" s="208">
        <f t="shared" si="6"/>
        <v>16807</v>
      </c>
      <c r="D46" s="208">
        <f t="shared" si="7"/>
        <v>16830</v>
      </c>
      <c r="E46" s="216">
        <f t="shared" si="5"/>
        <v>1.3684774201225679E-3</v>
      </c>
    </row>
    <row r="47" spans="2:5" ht="15.75" thickBot="1" x14ac:dyDescent="0.3">
      <c r="B47" s="298" t="s">
        <v>416</v>
      </c>
      <c r="C47" s="208">
        <f t="shared" si="6"/>
        <v>29740</v>
      </c>
      <c r="D47" s="208">
        <f t="shared" si="7"/>
        <v>28921</v>
      </c>
      <c r="E47" s="216">
        <f t="shared" si="5"/>
        <v>-2.7538668459986551E-2</v>
      </c>
    </row>
    <row r="48" spans="2:5" ht="15.75" thickBot="1" x14ac:dyDescent="0.3">
      <c r="B48" s="131" t="s">
        <v>413</v>
      </c>
      <c r="C48" s="208">
        <f t="shared" si="6"/>
        <v>0</v>
      </c>
      <c r="D48" s="209">
        <f>I23</f>
        <v>0</v>
      </c>
      <c r="E48" s="216" t="str">
        <f t="shared" si="5"/>
        <v>-</v>
      </c>
    </row>
    <row r="49" spans="2:5" ht="15.75" thickBot="1" x14ac:dyDescent="0.3">
      <c r="B49" s="207" t="s">
        <v>355</v>
      </c>
      <c r="C49" s="208">
        <f>I24</f>
        <v>35257</v>
      </c>
      <c r="D49" s="209">
        <f>P24</f>
        <v>33829</v>
      </c>
      <c r="E49" s="216">
        <f t="shared" si="5"/>
        <v>-4.0502595229316166E-2</v>
      </c>
    </row>
    <row r="50" spans="2:5" ht="15.75" thickBot="1" x14ac:dyDescent="0.3">
      <c r="B50" s="207" t="s">
        <v>356</v>
      </c>
      <c r="C50" s="208">
        <f>I25</f>
        <v>42527</v>
      </c>
      <c r="D50" s="209">
        <f>P25</f>
        <v>39591</v>
      </c>
      <c r="E50" s="216">
        <f t="shared" si="5"/>
        <v>-6.9038493192560016E-2</v>
      </c>
    </row>
    <row r="51" spans="2:5" ht="15.75" thickBot="1" x14ac:dyDescent="0.3">
      <c r="B51" s="298" t="s">
        <v>414</v>
      </c>
      <c r="C51" s="208">
        <f>I26</f>
        <v>29137</v>
      </c>
      <c r="D51" s="209">
        <f>P26</f>
        <v>27047</v>
      </c>
      <c r="E51" s="216">
        <f t="shared" ref="E51" si="8">+IFERROR((D51-C51)/C51,"-")</f>
        <v>-7.1730102618663555E-2</v>
      </c>
    </row>
    <row r="52" spans="2:5" ht="15.75" thickBot="1" x14ac:dyDescent="0.3">
      <c r="B52" s="207" t="s">
        <v>357</v>
      </c>
      <c r="C52" s="208">
        <f>I27</f>
        <v>6391</v>
      </c>
      <c r="D52" s="209">
        <f>P27</f>
        <v>6869</v>
      </c>
      <c r="E52" s="216">
        <f t="shared" si="5"/>
        <v>7.4792677202315763E-2</v>
      </c>
    </row>
    <row r="53" spans="2:5" ht="15.75" thickBot="1" x14ac:dyDescent="0.3">
      <c r="B53" s="196" t="s">
        <v>222</v>
      </c>
      <c r="C53" s="217">
        <f>SUM(C42:C52)</f>
        <v>246122</v>
      </c>
      <c r="D53" s="218">
        <f>SUM(D42:D52)</f>
        <v>238547</v>
      </c>
      <c r="E53" s="215">
        <f t="shared" si="5"/>
        <v>-3.0777419328625641E-2</v>
      </c>
    </row>
  </sheetData>
  <mergeCells count="5">
    <mergeCell ref="A1:B4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zoomScale="70" zoomScaleNormal="70" workbookViewId="0">
      <selection activeCell="C3" sqref="C3:P6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x14ac:dyDescent="0.25">
      <c r="A2" s="470"/>
      <c r="B2" s="470"/>
    </row>
    <row r="3" spans="1:20" ht="15.75" thickBot="1" x14ac:dyDescent="0.3">
      <c r="A3" s="470"/>
      <c r="B3" s="470"/>
      <c r="C3" s="471" t="s">
        <v>742</v>
      </c>
      <c r="D3" s="472"/>
      <c r="E3" s="472"/>
      <c r="F3" s="472"/>
      <c r="G3" s="472"/>
      <c r="H3" s="472"/>
      <c r="I3" s="473"/>
      <c r="J3" s="471" t="s">
        <v>710</v>
      </c>
      <c r="K3" s="472"/>
      <c r="L3" s="472"/>
      <c r="M3" s="472"/>
      <c r="N3" s="472"/>
      <c r="O3" s="472"/>
      <c r="P3" s="473"/>
    </row>
    <row r="4" spans="1:20" ht="15.75" thickBot="1" x14ac:dyDescent="0.3">
      <c r="A4" s="470"/>
      <c r="B4" s="470"/>
      <c r="C4" s="474" t="s">
        <v>2</v>
      </c>
      <c r="D4" s="475"/>
      <c r="E4" s="475"/>
      <c r="F4" s="475"/>
      <c r="G4" s="475"/>
      <c r="H4" s="475"/>
      <c r="I4" s="476"/>
      <c r="J4" s="474" t="s">
        <v>2</v>
      </c>
      <c r="K4" s="475"/>
      <c r="L4" s="475"/>
      <c r="M4" s="475"/>
      <c r="N4" s="475"/>
      <c r="O4" s="475"/>
      <c r="P4" s="476"/>
    </row>
    <row r="5" spans="1:20" ht="15.75" thickBot="1" x14ac:dyDescent="0.3">
      <c r="A5" s="470"/>
      <c r="B5" s="470"/>
      <c r="C5" s="128">
        <v>44963</v>
      </c>
      <c r="D5" s="128">
        <v>44964</v>
      </c>
      <c r="E5" s="128">
        <v>44965</v>
      </c>
      <c r="F5" s="128">
        <v>44966</v>
      </c>
      <c r="G5" s="128">
        <v>44967</v>
      </c>
      <c r="H5" s="128">
        <v>44968</v>
      </c>
      <c r="I5" s="128">
        <v>44969</v>
      </c>
      <c r="J5" s="128">
        <v>44970</v>
      </c>
      <c r="K5" s="128">
        <v>44971</v>
      </c>
      <c r="L5" s="128">
        <v>44972</v>
      </c>
      <c r="M5" s="128">
        <v>44973</v>
      </c>
      <c r="N5" s="128">
        <v>44974</v>
      </c>
      <c r="O5" s="128">
        <v>44975</v>
      </c>
      <c r="P5" s="128">
        <v>44976</v>
      </c>
    </row>
    <row r="6" spans="1:20" ht="15.75" thickBot="1" x14ac:dyDescent="0.3">
      <c r="B6" s="15" t="s">
        <v>411</v>
      </c>
      <c r="C6" s="130">
        <v>44767</v>
      </c>
      <c r="D6" s="130">
        <v>44768</v>
      </c>
      <c r="E6" s="130">
        <v>44769</v>
      </c>
      <c r="F6" s="130">
        <v>44770</v>
      </c>
      <c r="G6" s="130">
        <v>44771</v>
      </c>
      <c r="H6" s="130">
        <v>44772</v>
      </c>
      <c r="I6" s="130">
        <v>44773</v>
      </c>
      <c r="J6" s="130">
        <v>44767</v>
      </c>
      <c r="K6" s="130">
        <v>44768</v>
      </c>
      <c r="L6" s="130">
        <v>44769</v>
      </c>
      <c r="M6" s="130">
        <v>44770</v>
      </c>
      <c r="N6" s="130">
        <v>44771</v>
      </c>
      <c r="O6" s="130">
        <v>44772</v>
      </c>
      <c r="P6" s="130">
        <v>44773</v>
      </c>
    </row>
    <row r="7" spans="1:20" x14ac:dyDescent="0.25">
      <c r="B7" s="284" t="s">
        <v>346</v>
      </c>
      <c r="C7" s="219">
        <v>20938.533333333329</v>
      </c>
      <c r="D7" s="220">
        <v>20988.416666666672</v>
      </c>
      <c r="E7" s="220">
        <v>19513.433333333331</v>
      </c>
      <c r="F7" s="220">
        <v>15087.4</v>
      </c>
      <c r="G7" s="220">
        <v>18710.75</v>
      </c>
      <c r="H7" s="220"/>
      <c r="I7" s="220"/>
      <c r="J7" s="222">
        <v>21086.266666666659</v>
      </c>
      <c r="K7" s="222">
        <v>17853.166666666672</v>
      </c>
      <c r="L7" s="222">
        <v>17645.349999999999</v>
      </c>
      <c r="M7" s="222">
        <v>17954.599999999999</v>
      </c>
      <c r="N7" s="363">
        <v>145247.1</v>
      </c>
      <c r="O7" s="222"/>
      <c r="P7" s="223"/>
    </row>
    <row r="8" spans="1:20" x14ac:dyDescent="0.25">
      <c r="B8" s="188" t="s">
        <v>347</v>
      </c>
      <c r="C8" s="220">
        <v>39642.666666666657</v>
      </c>
      <c r="D8" s="220">
        <v>40839.116666666669</v>
      </c>
      <c r="E8" s="220">
        <v>39324.583333333343</v>
      </c>
      <c r="F8" s="220">
        <v>31822.3</v>
      </c>
      <c r="G8" s="220">
        <v>38631.75</v>
      </c>
      <c r="H8" s="220"/>
      <c r="I8" s="220"/>
      <c r="J8" s="221">
        <v>37786.26666666667</v>
      </c>
      <c r="K8" s="363">
        <v>37482.73333333333</v>
      </c>
      <c r="L8" s="222">
        <v>36252.949999999997</v>
      </c>
      <c r="M8" s="222">
        <v>37039.416666666657</v>
      </c>
      <c r="N8" s="363">
        <v>36735.783333333333</v>
      </c>
      <c r="O8" s="222"/>
      <c r="P8" s="223"/>
    </row>
    <row r="9" spans="1:20" x14ac:dyDescent="0.25">
      <c r="B9" s="188" t="s">
        <v>348</v>
      </c>
      <c r="C9" s="220">
        <v>16000.583333333299</v>
      </c>
      <c r="D9" s="220">
        <v>14669.08333333333</v>
      </c>
      <c r="E9" s="220">
        <v>14441.25</v>
      </c>
      <c r="F9" s="220">
        <v>14798.5</v>
      </c>
      <c r="G9" s="220">
        <v>14077.95</v>
      </c>
      <c r="H9" s="220"/>
      <c r="I9" s="220"/>
      <c r="J9" s="363">
        <v>15201.73333333333</v>
      </c>
      <c r="K9" s="222">
        <v>11721.61666666667</v>
      </c>
      <c r="L9" s="222">
        <v>13846.316666666669</v>
      </c>
      <c r="M9" s="222">
        <v>13501.216666666671</v>
      </c>
      <c r="N9" s="222">
        <v>13638.73333333333</v>
      </c>
      <c r="O9" s="222"/>
      <c r="P9" s="223"/>
    </row>
    <row r="10" spans="1:20" ht="17.25" customHeight="1" x14ac:dyDescent="0.25">
      <c r="B10" s="188" t="s">
        <v>349</v>
      </c>
      <c r="C10" s="220">
        <v>45605.583333333343</v>
      </c>
      <c r="D10" s="220">
        <v>42750.633333333302</v>
      </c>
      <c r="E10" s="220">
        <v>44360.75</v>
      </c>
      <c r="F10" s="220">
        <v>44762.383333333331</v>
      </c>
      <c r="G10" s="220">
        <v>41871.216666666667</v>
      </c>
      <c r="H10" s="220"/>
      <c r="I10" s="220"/>
      <c r="J10" s="363">
        <v>41829.183333333327</v>
      </c>
      <c r="K10" s="363">
        <v>33309.916666666657</v>
      </c>
      <c r="L10" s="222">
        <v>43006.633333333331</v>
      </c>
      <c r="M10" s="363">
        <v>43310.533333333333</v>
      </c>
      <c r="N10" s="363">
        <v>42235.166666666657</v>
      </c>
      <c r="O10" s="222"/>
      <c r="P10" s="223"/>
    </row>
    <row r="11" spans="1:20" x14ac:dyDescent="0.25">
      <c r="B11" s="188" t="s">
        <v>350</v>
      </c>
      <c r="C11" s="220">
        <v>11512.433333333331</v>
      </c>
      <c r="D11" s="220">
        <v>11375.25</v>
      </c>
      <c r="E11" s="220">
        <v>10755.7</v>
      </c>
      <c r="F11" s="220">
        <v>160674.15</v>
      </c>
      <c r="G11" s="220">
        <v>10550.33333333333</v>
      </c>
      <c r="H11" s="220"/>
      <c r="I11" s="220"/>
      <c r="J11" s="363">
        <v>10733.85</v>
      </c>
      <c r="K11" s="222">
        <v>9226.5499999999993</v>
      </c>
      <c r="L11" s="222">
        <v>10482.23333333333</v>
      </c>
      <c r="M11" s="222">
        <v>9953.5400000000009</v>
      </c>
      <c r="N11" s="222">
        <v>10183.41666666667</v>
      </c>
      <c r="O11" s="222"/>
      <c r="P11" s="223"/>
    </row>
    <row r="12" spans="1:20" x14ac:dyDescent="0.25">
      <c r="B12" s="188" t="s">
        <v>507</v>
      </c>
      <c r="C12" s="220">
        <v>12471.45</v>
      </c>
      <c r="D12" s="220">
        <v>11337.216666666671</v>
      </c>
      <c r="E12" s="220">
        <v>11654.95</v>
      </c>
      <c r="F12" s="220">
        <v>12077.7833333333</v>
      </c>
      <c r="G12" s="220">
        <v>11271.75</v>
      </c>
      <c r="H12" s="220"/>
      <c r="I12" s="220"/>
      <c r="J12" s="363">
        <v>11230.716666666671</v>
      </c>
      <c r="K12" s="222">
        <v>10682.25</v>
      </c>
      <c r="L12" s="222">
        <v>11238.7</v>
      </c>
      <c r="M12" s="222">
        <v>11335.91666666667</v>
      </c>
      <c r="N12" s="222">
        <v>11707.033333333329</v>
      </c>
      <c r="O12" s="222"/>
      <c r="P12" s="223"/>
    </row>
    <row r="13" spans="1:20" x14ac:dyDescent="0.25">
      <c r="B13" s="188" t="s">
        <v>352</v>
      </c>
      <c r="C13" s="220">
        <v>23120.45</v>
      </c>
      <c r="D13" s="220">
        <v>23717.8</v>
      </c>
      <c r="E13" s="220">
        <v>25874.2</v>
      </c>
      <c r="F13" s="220">
        <v>23391.416666666672</v>
      </c>
      <c r="G13" s="220">
        <v>20192.73333333333</v>
      </c>
      <c r="H13" s="220"/>
      <c r="I13" s="220"/>
      <c r="J13" s="363">
        <v>19953.400000000001</v>
      </c>
      <c r="K13" s="363">
        <v>17672.95</v>
      </c>
      <c r="L13" s="222">
        <v>25791.05</v>
      </c>
      <c r="M13" s="363">
        <v>23472.52</v>
      </c>
      <c r="N13" s="363">
        <v>20434.816666666669</v>
      </c>
      <c r="O13" s="222"/>
      <c r="P13" s="223"/>
    </row>
    <row r="14" spans="1:20" x14ac:dyDescent="0.25">
      <c r="B14" s="188" t="s">
        <v>353</v>
      </c>
      <c r="C14" s="220">
        <v>2327.8000000000002</v>
      </c>
      <c r="D14" s="220">
        <v>2589.1166666666668</v>
      </c>
      <c r="E14" s="220">
        <v>2421.1333333333332</v>
      </c>
      <c r="F14" s="220">
        <v>2080.9666666666672</v>
      </c>
      <c r="G14" s="220">
        <v>1572.2333333333299</v>
      </c>
      <c r="H14" s="220"/>
      <c r="I14" s="220"/>
      <c r="J14" s="363">
        <v>2014.5</v>
      </c>
      <c r="K14" s="222">
        <v>1642.8166666666671</v>
      </c>
      <c r="L14" s="222">
        <v>2066.0333333333328</v>
      </c>
      <c r="M14" s="222">
        <v>2064.4</v>
      </c>
      <c r="N14" s="222">
        <v>1790.75</v>
      </c>
      <c r="O14" s="363"/>
      <c r="P14" s="364"/>
    </row>
    <row r="15" spans="1:20" ht="15.75" thickBot="1" x14ac:dyDescent="0.3">
      <c r="B15" s="188" t="s">
        <v>390</v>
      </c>
      <c r="C15" s="220">
        <v>41396.316666666673</v>
      </c>
      <c r="D15" s="220">
        <v>41856.550000000003</v>
      </c>
      <c r="E15" s="220">
        <v>40933.916666666657</v>
      </c>
      <c r="F15" s="220">
        <v>42033.85</v>
      </c>
      <c r="G15" s="220">
        <v>38454.183333333327</v>
      </c>
      <c r="H15" s="220"/>
      <c r="I15" s="220"/>
      <c r="J15" s="363">
        <v>39287.98333333333</v>
      </c>
      <c r="K15" s="222">
        <v>32264.566666666669</v>
      </c>
      <c r="L15" s="222">
        <v>38844.866666666669</v>
      </c>
      <c r="M15" s="222">
        <v>39829.4</v>
      </c>
      <c r="N15" s="222">
        <v>39055.800000000003</v>
      </c>
      <c r="O15" s="363"/>
      <c r="P15" s="364"/>
    </row>
    <row r="16" spans="1:20" ht="15.75" thickBot="1" x14ac:dyDescent="0.3">
      <c r="B16" s="196" t="s">
        <v>16</v>
      </c>
      <c r="C16" s="224">
        <v>213015.81666666665</v>
      </c>
      <c r="D16" s="224">
        <v>210123.18333333329</v>
      </c>
      <c r="E16" s="224">
        <v>209279.91666666669</v>
      </c>
      <c r="F16" s="224">
        <v>346728.75</v>
      </c>
      <c r="G16" s="224">
        <v>195332.9</v>
      </c>
      <c r="H16" s="224">
        <v>0</v>
      </c>
      <c r="I16" s="225">
        <v>0</v>
      </c>
      <c r="J16" s="226">
        <f>SUM(J7:J15)</f>
        <v>199123.9</v>
      </c>
      <c r="K16" s="226">
        <f t="shared" ref="K16:P16" si="0">SUM(K7:K15)</f>
        <v>171856.56666666671</v>
      </c>
      <c r="L16" s="226">
        <f t="shared" si="0"/>
        <v>199174.13333333333</v>
      </c>
      <c r="M16" s="226">
        <f t="shared" si="0"/>
        <v>198461.54333333331</v>
      </c>
      <c r="N16" s="226">
        <f t="shared" si="0"/>
        <v>321028.59999999998</v>
      </c>
      <c r="O16" s="226">
        <f t="shared" si="0"/>
        <v>0</v>
      </c>
      <c r="P16" s="226">
        <f t="shared" si="0"/>
        <v>0</v>
      </c>
      <c r="Q16" s="290"/>
      <c r="S16" s="290"/>
      <c r="T16" s="291"/>
    </row>
    <row r="17" spans="2:18" ht="15.75" thickBot="1" x14ac:dyDescent="0.3">
      <c r="B17" s="197" t="s">
        <v>412</v>
      </c>
      <c r="C17" s="200"/>
      <c r="D17" s="201"/>
      <c r="R17" s="291"/>
    </row>
    <row r="18" spans="2:18" x14ac:dyDescent="0.25">
      <c r="B18" s="198" t="s">
        <v>358</v>
      </c>
      <c r="C18" s="227"/>
      <c r="D18" s="228"/>
      <c r="E18" s="228"/>
      <c r="F18" s="228"/>
      <c r="G18" s="228"/>
      <c r="H18" s="369">
        <v>10537.3833333333</v>
      </c>
      <c r="I18" s="370"/>
      <c r="J18" s="229"/>
      <c r="K18" s="230"/>
      <c r="L18" s="230"/>
      <c r="M18" s="230"/>
      <c r="N18" s="230"/>
      <c r="O18" s="438">
        <v>9858.0333333333328</v>
      </c>
      <c r="P18" s="439"/>
    </row>
    <row r="19" spans="2:18" x14ac:dyDescent="0.25">
      <c r="B19" s="188" t="s">
        <v>359</v>
      </c>
      <c r="C19" s="219"/>
      <c r="D19" s="220"/>
      <c r="E19" s="220"/>
      <c r="F19" s="220"/>
      <c r="G19" s="220"/>
      <c r="H19" s="371">
        <v>2169.6666666666601</v>
      </c>
      <c r="I19" s="372"/>
      <c r="J19" s="192"/>
      <c r="K19" s="222"/>
      <c r="L19" s="222"/>
      <c r="M19" s="193"/>
      <c r="N19" s="193"/>
      <c r="O19" s="440">
        <v>1908.3</v>
      </c>
      <c r="P19" s="441"/>
    </row>
    <row r="20" spans="2:18" x14ac:dyDescent="0.25">
      <c r="B20" s="188" t="s">
        <v>415</v>
      </c>
      <c r="C20" s="219"/>
      <c r="D20" s="220"/>
      <c r="E20" s="220"/>
      <c r="F20" s="220"/>
      <c r="G20" s="220"/>
      <c r="H20" s="371">
        <v>18406.05</v>
      </c>
      <c r="I20" s="372"/>
      <c r="J20" s="192"/>
      <c r="K20" s="222"/>
      <c r="L20" s="222"/>
      <c r="M20" s="193"/>
      <c r="N20" s="193"/>
      <c r="O20" s="440">
        <v>18786.633333333331</v>
      </c>
      <c r="P20" s="441"/>
    </row>
    <row r="21" spans="2:18" x14ac:dyDescent="0.25">
      <c r="B21" s="188" t="s">
        <v>456</v>
      </c>
      <c r="C21" s="219"/>
      <c r="D21" s="220"/>
      <c r="E21" s="220"/>
      <c r="F21" s="220"/>
      <c r="G21" s="220"/>
      <c r="H21" s="371">
        <v>28721.966666666602</v>
      </c>
      <c r="I21" s="372"/>
      <c r="J21" s="192"/>
      <c r="K21" s="222"/>
      <c r="L21" s="222"/>
      <c r="M21" s="193"/>
      <c r="N21" s="193"/>
      <c r="O21" s="440">
        <v>27682.466666666671</v>
      </c>
      <c r="P21" s="441"/>
    </row>
    <row r="22" spans="2:18" x14ac:dyDescent="0.25">
      <c r="B22" s="188" t="s">
        <v>354</v>
      </c>
      <c r="C22" s="219"/>
      <c r="D22" s="220"/>
      <c r="E22" s="220"/>
      <c r="F22" s="220"/>
      <c r="G22" s="220"/>
      <c r="H22" s="371">
        <v>9029.6</v>
      </c>
      <c r="I22" s="372"/>
      <c r="J22" s="192"/>
      <c r="K22" s="222"/>
      <c r="L22" s="222"/>
      <c r="M22" s="193"/>
      <c r="N22" s="193"/>
      <c r="O22" s="440">
        <v>9773.1333333333314</v>
      </c>
      <c r="P22" s="441"/>
    </row>
    <row r="23" spans="2:18" x14ac:dyDescent="0.25">
      <c r="B23" s="188" t="s">
        <v>416</v>
      </c>
      <c r="C23" s="219"/>
      <c r="D23" s="220"/>
      <c r="E23" s="220"/>
      <c r="F23" s="220"/>
      <c r="G23" s="220"/>
      <c r="H23" s="371">
        <v>14706.116666666599</v>
      </c>
      <c r="I23" s="372"/>
      <c r="J23" s="192"/>
      <c r="K23" s="222"/>
      <c r="L23" s="222"/>
      <c r="M23" s="193"/>
      <c r="N23" s="193"/>
      <c r="O23" s="440">
        <v>13863.033333333329</v>
      </c>
      <c r="P23" s="441"/>
    </row>
    <row r="24" spans="2:18" x14ac:dyDescent="0.25">
      <c r="B24" s="257" t="s">
        <v>413</v>
      </c>
      <c r="C24" s="219"/>
      <c r="D24" s="220"/>
      <c r="E24" s="220"/>
      <c r="F24" s="220"/>
      <c r="G24" s="220"/>
      <c r="H24" s="371"/>
      <c r="I24" s="372"/>
      <c r="J24" s="365"/>
      <c r="K24" s="442"/>
      <c r="L24" s="222"/>
      <c r="M24" s="193"/>
      <c r="N24" s="193"/>
      <c r="O24" s="440"/>
      <c r="P24" s="441"/>
    </row>
    <row r="25" spans="2:18" x14ac:dyDescent="0.25">
      <c r="B25" s="188" t="s">
        <v>355</v>
      </c>
      <c r="C25" s="219"/>
      <c r="D25" s="220"/>
      <c r="E25" s="220"/>
      <c r="F25" s="220"/>
      <c r="G25" s="220"/>
      <c r="H25" s="371"/>
      <c r="I25" s="372">
        <v>15550.3</v>
      </c>
      <c r="J25" s="192"/>
      <c r="K25" s="222"/>
      <c r="L25" s="222"/>
      <c r="M25" s="193"/>
      <c r="N25" s="193"/>
      <c r="O25" s="440"/>
      <c r="P25" s="441">
        <v>16617.54</v>
      </c>
    </row>
    <row r="26" spans="2:18" x14ac:dyDescent="0.25">
      <c r="B26" s="188" t="s">
        <v>356</v>
      </c>
      <c r="C26" s="219"/>
      <c r="D26" s="220"/>
      <c r="E26" s="220"/>
      <c r="F26" s="220"/>
      <c r="G26" s="220"/>
      <c r="H26" s="371"/>
      <c r="I26" s="372">
        <v>22320.8166666666</v>
      </c>
      <c r="J26" s="192"/>
      <c r="K26" s="222"/>
      <c r="L26" s="222"/>
      <c r="M26" s="193"/>
      <c r="N26" s="193"/>
      <c r="O26" s="440"/>
      <c r="P26" s="441">
        <v>19999.5</v>
      </c>
    </row>
    <row r="27" spans="2:18" x14ac:dyDescent="0.25">
      <c r="B27" s="188" t="s">
        <v>414</v>
      </c>
      <c r="C27" s="220"/>
      <c r="D27" s="220"/>
      <c r="E27" s="220"/>
      <c r="F27" s="220"/>
      <c r="G27" s="220"/>
      <c r="H27" s="371"/>
      <c r="I27" s="371">
        <v>11599.8833333333</v>
      </c>
      <c r="J27" s="192"/>
      <c r="K27" s="222"/>
      <c r="L27" s="222"/>
      <c r="M27" s="193"/>
      <c r="N27" s="193"/>
      <c r="O27" s="440"/>
      <c r="P27" s="441">
        <v>10808.63333333333</v>
      </c>
    </row>
    <row r="28" spans="2:18" ht="15.75" thickBot="1" x14ac:dyDescent="0.3">
      <c r="B28" s="188" t="s">
        <v>357</v>
      </c>
      <c r="E28" s="220"/>
      <c r="H28" s="373"/>
      <c r="I28" s="372">
        <v>1380.43333333333</v>
      </c>
      <c r="J28" s="192"/>
      <c r="K28" s="222"/>
      <c r="L28" s="222"/>
      <c r="M28" s="193"/>
      <c r="N28" s="193"/>
      <c r="O28" s="440"/>
      <c r="P28" s="441">
        <v>1614.883333333333</v>
      </c>
    </row>
    <row r="29" spans="2:18" ht="15.75" thickBot="1" x14ac:dyDescent="0.3">
      <c r="B29" s="196" t="s">
        <v>222</v>
      </c>
      <c r="C29" s="224"/>
      <c r="D29" s="224"/>
      <c r="E29" s="224"/>
      <c r="F29" s="224"/>
      <c r="G29" s="224"/>
      <c r="H29" s="224">
        <v>83570.783333333166</v>
      </c>
      <c r="I29" s="225">
        <v>50851.433333333225</v>
      </c>
      <c r="J29" s="195"/>
      <c r="K29" s="195"/>
      <c r="L29" s="195"/>
      <c r="M29" s="195"/>
      <c r="N29" s="195"/>
      <c r="O29" s="195">
        <f>SUM(O18:O28)</f>
        <v>81871.599999999991</v>
      </c>
      <c r="P29" s="195">
        <f>SUM(P18:P28)</f>
        <v>49040.556666666664</v>
      </c>
    </row>
    <row r="30" spans="2:18" ht="15.75" thickBot="1" x14ac:dyDescent="0.3">
      <c r="C30" s="282"/>
      <c r="D30" s="282"/>
      <c r="E30" s="282"/>
      <c r="F30" s="283"/>
      <c r="G30" s="283"/>
      <c r="H30" s="283"/>
      <c r="I30" s="283"/>
      <c r="J30" s="285"/>
      <c r="K30" s="285"/>
      <c r="L30" s="285"/>
      <c r="M30" s="285"/>
      <c r="N30" s="285"/>
      <c r="O30" s="285"/>
      <c r="P30" s="285"/>
    </row>
    <row r="31" spans="2:18" ht="15.75" thickBot="1" x14ac:dyDescent="0.3">
      <c r="B31" s="131" t="s">
        <v>411</v>
      </c>
      <c r="C31" s="201" t="s">
        <v>742</v>
      </c>
      <c r="D31" s="201" t="s">
        <v>710</v>
      </c>
      <c r="E31" s="202" t="s">
        <v>223</v>
      </c>
    </row>
    <row r="32" spans="2:18" x14ac:dyDescent="0.25">
      <c r="B32" s="203" t="s">
        <v>346</v>
      </c>
      <c r="C32" s="204">
        <f t="shared" ref="C32:C41" si="1">SUM(C7:I7)</f>
        <v>95238.533333333326</v>
      </c>
      <c r="D32" s="361">
        <f t="shared" ref="D32:D41" si="2">SUM(J7:P7)</f>
        <v>219786.48333333334</v>
      </c>
      <c r="E32" s="206">
        <f t="shared" ref="E32:E41" si="3">+IFERROR((D32-C32)/C32,"-")</f>
        <v>1.3077474593616871</v>
      </c>
    </row>
    <row r="33" spans="2:5" x14ac:dyDescent="0.25">
      <c r="B33" s="207" t="s">
        <v>347</v>
      </c>
      <c r="C33" s="204">
        <f t="shared" si="1"/>
        <v>190260.41666666666</v>
      </c>
      <c r="D33" s="361">
        <f t="shared" si="2"/>
        <v>185297.14999999997</v>
      </c>
      <c r="E33" s="210">
        <f t="shared" si="3"/>
        <v>-2.6086701341363396E-2</v>
      </c>
    </row>
    <row r="34" spans="2:5" x14ac:dyDescent="0.25">
      <c r="B34" s="207" t="s">
        <v>348</v>
      </c>
      <c r="C34" s="204">
        <f t="shared" si="1"/>
        <v>73987.366666666625</v>
      </c>
      <c r="D34" s="205">
        <f t="shared" si="2"/>
        <v>67909.616666666669</v>
      </c>
      <c r="E34" s="210">
        <f t="shared" si="3"/>
        <v>-8.2145780743648936E-2</v>
      </c>
    </row>
    <row r="35" spans="2:5" x14ac:dyDescent="0.25">
      <c r="B35" s="207" t="s">
        <v>349</v>
      </c>
      <c r="C35" s="204">
        <f t="shared" si="1"/>
        <v>219350.56666666665</v>
      </c>
      <c r="D35" s="361">
        <f t="shared" si="2"/>
        <v>203691.43333333329</v>
      </c>
      <c r="E35" s="210">
        <f t="shared" si="3"/>
        <v>-7.1388615818483686E-2</v>
      </c>
    </row>
    <row r="36" spans="2:5" x14ac:dyDescent="0.25">
      <c r="B36" s="207" t="s">
        <v>350</v>
      </c>
      <c r="C36" s="204">
        <f t="shared" si="1"/>
        <v>204867.86666666667</v>
      </c>
      <c r="D36" s="205">
        <f t="shared" si="2"/>
        <v>50579.590000000004</v>
      </c>
      <c r="E36" s="210">
        <f t="shared" si="3"/>
        <v>-0.75311115977843279</v>
      </c>
    </row>
    <row r="37" spans="2:5" x14ac:dyDescent="0.25">
      <c r="B37" s="207" t="s">
        <v>351</v>
      </c>
      <c r="C37" s="204">
        <f t="shared" si="1"/>
        <v>58813.149999999965</v>
      </c>
      <c r="D37" s="205">
        <f t="shared" si="2"/>
        <v>56194.616666666669</v>
      </c>
      <c r="E37" s="210">
        <f t="shared" si="3"/>
        <v>-4.4522922736382899E-2</v>
      </c>
    </row>
    <row r="38" spans="2:5" x14ac:dyDescent="0.25">
      <c r="B38" s="207" t="s">
        <v>352</v>
      </c>
      <c r="C38" s="204">
        <f t="shared" si="1"/>
        <v>116296.6</v>
      </c>
      <c r="D38" s="205">
        <f t="shared" si="2"/>
        <v>107324.73666666668</v>
      </c>
      <c r="E38" s="210">
        <f t="shared" si="3"/>
        <v>-7.7146394076295671E-2</v>
      </c>
    </row>
    <row r="39" spans="2:5" x14ac:dyDescent="0.25">
      <c r="B39" s="203" t="s">
        <v>353</v>
      </c>
      <c r="C39" s="204">
        <f t="shared" si="1"/>
        <v>10991.249999999996</v>
      </c>
      <c r="D39" s="205">
        <f t="shared" si="2"/>
        <v>9578.5</v>
      </c>
      <c r="E39" s="211">
        <f t="shared" si="3"/>
        <v>-0.12853406118503327</v>
      </c>
    </row>
    <row r="40" spans="2:5" ht="15.75" thickBot="1" x14ac:dyDescent="0.3">
      <c r="B40" s="203" t="s">
        <v>390</v>
      </c>
      <c r="C40" s="204">
        <f t="shared" si="1"/>
        <v>204674.81666666665</v>
      </c>
      <c r="D40" s="205">
        <f t="shared" si="2"/>
        <v>189282.6166666667</v>
      </c>
      <c r="E40" s="211">
        <f t="shared" ref="E40" si="4">+IFERROR((D40-C40)/C40,"-")</f>
        <v>-7.5203194270195367E-2</v>
      </c>
    </row>
    <row r="41" spans="2:5" ht="15.75" thickBot="1" x14ac:dyDescent="0.3">
      <c r="B41" s="212" t="s">
        <v>16</v>
      </c>
      <c r="C41" s="213">
        <f t="shared" si="1"/>
        <v>1174480.5666666667</v>
      </c>
      <c r="D41" s="214">
        <f t="shared" si="2"/>
        <v>1089644.7433333332</v>
      </c>
      <c r="E41" s="215">
        <f t="shared" si="3"/>
        <v>-7.2232632655735568E-2</v>
      </c>
    </row>
    <row r="42" spans="2:5" ht="15.75" thickBot="1" x14ac:dyDescent="0.3">
      <c r="B42" s="131" t="s">
        <v>412</v>
      </c>
      <c r="E42" s="286" t="str">
        <f t="shared" ref="E42:E54" si="5">+IFERROR((D42-C42)/C42,"-")</f>
        <v>-</v>
      </c>
    </row>
    <row r="43" spans="2:5" ht="15.75" thickBot="1" x14ac:dyDescent="0.3">
      <c r="B43" s="207" t="s">
        <v>358</v>
      </c>
      <c r="C43" s="287">
        <f t="shared" ref="C43:C49" si="6">H18</f>
        <v>10537.3833333333</v>
      </c>
      <c r="D43" s="288">
        <f>O18</f>
        <v>9858.0333333333328</v>
      </c>
      <c r="E43" s="289">
        <f t="shared" si="5"/>
        <v>-6.4470464678925962E-2</v>
      </c>
    </row>
    <row r="44" spans="2:5" ht="15.75" thickBot="1" x14ac:dyDescent="0.3">
      <c r="B44" s="207" t="s">
        <v>359</v>
      </c>
      <c r="C44" s="287">
        <f t="shared" si="6"/>
        <v>2169.6666666666601</v>
      </c>
      <c r="D44" s="288">
        <f t="shared" ref="D44:D48" si="7">O19</f>
        <v>1908.3</v>
      </c>
      <c r="E44" s="289">
        <f t="shared" si="5"/>
        <v>-0.12046397296051359</v>
      </c>
    </row>
    <row r="45" spans="2:5" ht="15.75" thickBot="1" x14ac:dyDescent="0.3">
      <c r="B45" s="298" t="s">
        <v>415</v>
      </c>
      <c r="C45" s="287">
        <f t="shared" si="6"/>
        <v>18406.05</v>
      </c>
      <c r="D45" s="288">
        <f t="shared" si="7"/>
        <v>18786.633333333331</v>
      </c>
      <c r="E45" s="289">
        <f t="shared" si="5"/>
        <v>2.0677078098415038E-2</v>
      </c>
    </row>
    <row r="46" spans="2:5" ht="15.75" thickBot="1" x14ac:dyDescent="0.3">
      <c r="B46" s="207" t="s">
        <v>456</v>
      </c>
      <c r="C46" s="287">
        <f t="shared" si="6"/>
        <v>28721.966666666602</v>
      </c>
      <c r="D46" s="288">
        <f t="shared" si="7"/>
        <v>27682.466666666671</v>
      </c>
      <c r="E46" s="289">
        <f t="shared" si="5"/>
        <v>-3.6191811377816512E-2</v>
      </c>
    </row>
    <row r="47" spans="2:5" ht="15.75" thickBot="1" x14ac:dyDescent="0.3">
      <c r="B47" s="207" t="s">
        <v>448</v>
      </c>
      <c r="C47" s="287">
        <f t="shared" si="6"/>
        <v>9029.6</v>
      </c>
      <c r="D47" s="288">
        <f t="shared" si="7"/>
        <v>9773.1333333333314</v>
      </c>
      <c r="E47" s="289">
        <f t="shared" si="5"/>
        <v>8.2343994566019652E-2</v>
      </c>
    </row>
    <row r="48" spans="2:5" ht="15.75" thickBot="1" x14ac:dyDescent="0.3">
      <c r="B48" s="298" t="s">
        <v>416</v>
      </c>
      <c r="C48" s="287">
        <f t="shared" si="6"/>
        <v>14706.116666666599</v>
      </c>
      <c r="D48" s="288">
        <f t="shared" si="7"/>
        <v>13863.033333333329</v>
      </c>
      <c r="E48" s="289">
        <f t="shared" si="5"/>
        <v>-5.7328753228527866E-2</v>
      </c>
    </row>
    <row r="49" spans="2:5" ht="15.75" thickBot="1" x14ac:dyDescent="0.3">
      <c r="B49" s="131" t="s">
        <v>413</v>
      </c>
      <c r="C49" s="287">
        <f t="shared" si="6"/>
        <v>0</v>
      </c>
      <c r="D49" s="209"/>
      <c r="E49" s="210" t="str">
        <f t="shared" si="5"/>
        <v>-</v>
      </c>
    </row>
    <row r="50" spans="2:5" ht="15.75" thickBot="1" x14ac:dyDescent="0.3">
      <c r="B50" s="207" t="s">
        <v>355</v>
      </c>
      <c r="C50" s="287">
        <f>I25</f>
        <v>15550.3</v>
      </c>
      <c r="D50" s="231">
        <f>P25</f>
        <v>16617.54</v>
      </c>
      <c r="E50" s="210">
        <f t="shared" si="5"/>
        <v>6.8631473347781177E-2</v>
      </c>
    </row>
    <row r="51" spans="2:5" ht="15.75" thickBot="1" x14ac:dyDescent="0.3">
      <c r="B51" s="207" t="s">
        <v>356</v>
      </c>
      <c r="C51" s="287">
        <f>I26</f>
        <v>22320.8166666666</v>
      </c>
      <c r="D51" s="231">
        <f>P26</f>
        <v>19999.5</v>
      </c>
      <c r="E51" s="210">
        <f t="shared" si="5"/>
        <v>-0.10399783759405191</v>
      </c>
    </row>
    <row r="52" spans="2:5" ht="15.75" thickBot="1" x14ac:dyDescent="0.3">
      <c r="B52" s="298" t="s">
        <v>414</v>
      </c>
      <c r="C52" s="287">
        <f>I27</f>
        <v>11599.8833333333</v>
      </c>
      <c r="D52" s="362">
        <f>P27</f>
        <v>10808.63333333333</v>
      </c>
      <c r="E52" s="210">
        <f t="shared" ref="E52" si="8">+IFERROR((D52-C52)/C52,"-")</f>
        <v>-6.8211892935702498E-2</v>
      </c>
    </row>
    <row r="53" spans="2:5" ht="15.75" thickBot="1" x14ac:dyDescent="0.3">
      <c r="B53" s="207" t="s">
        <v>357</v>
      </c>
      <c r="C53" s="287">
        <f>I28</f>
        <v>1380.43333333333</v>
      </c>
      <c r="D53" s="362">
        <f t="shared" ref="D53" si="9">P28</f>
        <v>1614.883333333333</v>
      </c>
      <c r="E53" s="210">
        <f t="shared" si="5"/>
        <v>0.16983797358317695</v>
      </c>
    </row>
    <row r="54" spans="2:5" ht="15.75" thickBot="1" x14ac:dyDescent="0.3">
      <c r="B54" s="196" t="s">
        <v>222</v>
      </c>
      <c r="C54" s="213">
        <f>SUM(C43:C53)</f>
        <v>134422.21666666638</v>
      </c>
      <c r="D54" s="214">
        <f>SUM(D43:D53)</f>
        <v>130912.15666666665</v>
      </c>
      <c r="E54" s="215">
        <f t="shared" si="5"/>
        <v>-2.6112201442889536E-2</v>
      </c>
    </row>
  </sheetData>
  <mergeCells count="5">
    <mergeCell ref="A2:B5"/>
    <mergeCell ref="C3:I3"/>
    <mergeCell ref="J3:P3"/>
    <mergeCell ref="C4:I4"/>
    <mergeCell ref="J4:P4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E22" sqref="E22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295"/>
      <c r="B2" s="295"/>
      <c r="C2" s="471" t="s">
        <v>742</v>
      </c>
      <c r="D2" s="472"/>
      <c r="E2" s="472"/>
      <c r="F2" s="472"/>
      <c r="G2" s="472"/>
      <c r="H2" s="472"/>
      <c r="I2" s="473"/>
      <c r="J2" s="471" t="s">
        <v>710</v>
      </c>
      <c r="K2" s="472"/>
      <c r="L2" s="472"/>
      <c r="M2" s="472"/>
      <c r="N2" s="472"/>
      <c r="O2" s="472"/>
      <c r="P2" s="473"/>
      <c r="Q2" s="471" t="s">
        <v>710</v>
      </c>
      <c r="R2" s="472"/>
      <c r="S2" s="472"/>
      <c r="T2" s="472"/>
      <c r="U2" s="472"/>
      <c r="V2" s="472"/>
      <c r="W2" s="473"/>
    </row>
    <row r="3" spans="1:23" ht="15.75" thickBot="1" x14ac:dyDescent="0.3">
      <c r="A3" s="295"/>
      <c r="B3" s="295"/>
      <c r="C3" s="474" t="s">
        <v>2</v>
      </c>
      <c r="D3" s="475"/>
      <c r="E3" s="475"/>
      <c r="F3" s="475"/>
      <c r="G3" s="475"/>
      <c r="H3" s="475"/>
      <c r="I3" s="476"/>
      <c r="J3" s="474" t="s">
        <v>2</v>
      </c>
      <c r="K3" s="475"/>
      <c r="L3" s="475"/>
      <c r="M3" s="475"/>
      <c r="N3" s="475"/>
      <c r="O3" s="475"/>
      <c r="P3" s="476"/>
      <c r="Q3" s="477" t="s">
        <v>224</v>
      </c>
      <c r="R3" s="478"/>
      <c r="S3" s="478"/>
      <c r="T3" s="478"/>
      <c r="U3" s="478"/>
      <c r="V3" s="478"/>
      <c r="W3" s="479"/>
    </row>
    <row r="4" spans="1:23" ht="15.75" thickBot="1" x14ac:dyDescent="0.3">
      <c r="A4" s="295"/>
      <c r="B4" s="295"/>
      <c r="C4" s="128">
        <v>44963</v>
      </c>
      <c r="D4" s="128">
        <v>44964</v>
      </c>
      <c r="E4" s="128">
        <v>44965</v>
      </c>
      <c r="F4" s="128">
        <v>44966</v>
      </c>
      <c r="G4" s="128">
        <v>44967</v>
      </c>
      <c r="H4" s="128">
        <v>44968</v>
      </c>
      <c r="I4" s="128">
        <v>44969</v>
      </c>
      <c r="J4" s="128">
        <v>44970</v>
      </c>
      <c r="K4" s="128">
        <v>44971</v>
      </c>
      <c r="L4" s="128">
        <v>44972</v>
      </c>
      <c r="M4" s="128">
        <v>44973</v>
      </c>
      <c r="N4" s="128">
        <v>44974</v>
      </c>
      <c r="O4" s="128">
        <v>44975</v>
      </c>
      <c r="P4" s="128">
        <v>44976</v>
      </c>
      <c r="Q4" s="128">
        <v>44970</v>
      </c>
      <c r="R4" s="128">
        <v>44971</v>
      </c>
      <c r="S4" s="128">
        <v>44972</v>
      </c>
      <c r="T4" s="128">
        <v>44973</v>
      </c>
      <c r="U4" s="128">
        <v>44974</v>
      </c>
      <c r="V4" s="128">
        <v>44975</v>
      </c>
      <c r="W4" s="128">
        <v>44976</v>
      </c>
    </row>
    <row r="5" spans="1:23" ht="15.75" thickBot="1" x14ac:dyDescent="0.3">
      <c r="A5" s="295"/>
      <c r="B5" s="295"/>
      <c r="C5" s="130">
        <v>44767</v>
      </c>
      <c r="D5" s="130">
        <v>44768</v>
      </c>
      <c r="E5" s="130">
        <v>44769</v>
      </c>
      <c r="F5" s="130">
        <v>44770</v>
      </c>
      <c r="G5" s="130">
        <v>44771</v>
      </c>
      <c r="H5" s="130">
        <v>44772</v>
      </c>
      <c r="I5" s="130">
        <v>44773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411</v>
      </c>
      <c r="C6" s="232"/>
      <c r="D6" s="233"/>
      <c r="E6" s="233"/>
      <c r="F6" s="233"/>
      <c r="G6" s="233"/>
      <c r="H6" s="233"/>
      <c r="I6" s="234"/>
      <c r="J6" s="235"/>
      <c r="K6" s="236"/>
      <c r="L6" s="236"/>
      <c r="M6" s="236"/>
      <c r="N6" s="236"/>
      <c r="O6" s="236"/>
      <c r="P6" s="237"/>
      <c r="Q6" s="40"/>
      <c r="R6" s="41"/>
      <c r="S6" s="41"/>
      <c r="T6" s="41"/>
      <c r="U6" s="41"/>
      <c r="V6" s="41"/>
      <c r="W6" s="42"/>
    </row>
    <row r="7" spans="1:23" x14ac:dyDescent="0.25">
      <c r="B7" s="188" t="s">
        <v>346</v>
      </c>
      <c r="C7" s="238">
        <f>IFERROR('Más Vistos-H'!C7/'Más Vistos-U'!C6,0)</f>
        <v>0.70433710082526002</v>
      </c>
      <c r="D7" s="239">
        <f>IFERROR('Más Vistos-H'!D7/'Más Vistos-U'!D6,0)</f>
        <v>0.7648561155448661</v>
      </c>
      <c r="E7" s="239">
        <f>IFERROR('Más Vistos-H'!E7/'Más Vistos-U'!E6,0)</f>
        <v>0.74535650623885907</v>
      </c>
      <c r="F7" s="239">
        <f>IFERROR('Más Vistos-H'!F7/'Más Vistos-U'!F6,0)</f>
        <v>0.62691764314800957</v>
      </c>
      <c r="G7" s="239">
        <f>IFERROR('Más Vistos-H'!G7/'Más Vistos-U'!G6,0)</f>
        <v>0.75143574297188753</v>
      </c>
      <c r="H7" s="239">
        <f>IFERROR('Más Vistos-H'!H7/'Más Vistos-U'!H6,0)</f>
        <v>0</v>
      </c>
      <c r="I7" s="239">
        <f>IFERROR('Más Vistos-H'!I7/'Más Vistos-U'!I6,0)</f>
        <v>0</v>
      </c>
      <c r="J7" s="240">
        <f>IFERROR('Más Vistos-H'!J7/'Más Vistos-U'!J6,0)</f>
        <v>0.61598114824335881</v>
      </c>
      <c r="K7" s="241">
        <f>IFERROR('Más Vistos-H'!K7/'Más Vistos-U'!K6,0)</f>
        <v>0.709980381240224</v>
      </c>
      <c r="L7" s="241">
        <f>IFERROR('Más Vistos-H'!L7/'Más Vistos-U'!L6,0)</f>
        <v>0.75144152968230982</v>
      </c>
      <c r="M7" s="241">
        <f>IFERROR('Más Vistos-H'!M7/'Más Vistos-U'!M6,0)</f>
        <v>0.76130427408412482</v>
      </c>
      <c r="N7" s="241">
        <f>IFERROR('Más Vistos-H'!N7/'Más Vistos-U'!N6,0)</f>
        <v>6.3788801054018451</v>
      </c>
      <c r="O7" s="241">
        <f>IFERROR('Más Vistos-H'!O7/'Más Vistos-U'!O6,0)</f>
        <v>0</v>
      </c>
      <c r="P7" s="241">
        <f>IFERROR('Más Vistos-H'!P7/'Más Vistos-U'!P6,0)</f>
        <v>0</v>
      </c>
      <c r="Q7" s="27">
        <f t="shared" ref="Q7:Q16" si="0">IFERROR((J7-C7)/C7,"-")</f>
        <v>-0.12544554656907328</v>
      </c>
      <c r="R7" s="28">
        <f t="shared" ref="R7:R16" si="1">IFERROR((K7-D7)/D7,"-")</f>
        <v>-7.1746480402460885E-2</v>
      </c>
      <c r="S7" s="28">
        <f t="shared" ref="S7:S16" si="2">IFERROR((L7-E7)/E7,"-")</f>
        <v>8.1639100115411343E-3</v>
      </c>
      <c r="T7" s="28">
        <f t="shared" ref="T7:T16" si="3">IFERROR((M7-F7)/F7,"-")</f>
        <v>0.21436090115649814</v>
      </c>
      <c r="U7" s="28">
        <f t="shared" ref="U7:U16" si="4">IFERROR((N7-G7)/G7,"-")</f>
        <v>7.4889229252972731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8" t="s">
        <v>347</v>
      </c>
      <c r="C8" s="238">
        <f>IFERROR('Más Vistos-H'!C8/'Más Vistos-U'!C7,0)</f>
        <v>0.8865035705234281</v>
      </c>
      <c r="D8" s="239">
        <f>IFERROR('Más Vistos-H'!D8/'Más Vistos-U'!D7,0)</f>
        <v>0.89821445590574855</v>
      </c>
      <c r="E8" s="239">
        <f>IFERROR('Más Vistos-H'!E8/'Más Vistos-U'!E7,0)</f>
        <v>0.89205778493599219</v>
      </c>
      <c r="F8" s="239">
        <f>IFERROR('Más Vistos-H'!F8/'Más Vistos-U'!F7,0)</f>
        <v>0.79266427539480888</v>
      </c>
      <c r="G8" s="239">
        <f>IFERROR('Más Vistos-H'!G8/'Más Vistos-U'!G7,0)</f>
        <v>0.90729585006693436</v>
      </c>
      <c r="H8" s="239">
        <f>IFERROR('Más Vistos-H'!H8/'Más Vistos-U'!H7,0)</f>
        <v>0</v>
      </c>
      <c r="I8" s="239">
        <f>IFERROR('Más Vistos-H'!I8/'Más Vistos-U'!I7,0)</f>
        <v>0</v>
      </c>
      <c r="J8" s="240">
        <f>IFERROR('Más Vistos-H'!J8/'Más Vistos-U'!J7,0)</f>
        <v>0.96140922236640125</v>
      </c>
      <c r="K8" s="241">
        <f>IFERROR('Más Vistos-H'!K8/'Más Vistos-U'!K7,0)</f>
        <v>0.92424444170468079</v>
      </c>
      <c r="L8" s="241">
        <f>IFERROR('Más Vistos-H'!L8/'Más Vistos-U'!L7,0)</f>
        <v>0.93231194548026219</v>
      </c>
      <c r="M8" s="241">
        <f>IFERROR('Más Vistos-H'!M8/'Más Vistos-U'!M7,0)</f>
        <v>0.92547640464411218</v>
      </c>
      <c r="N8" s="241">
        <f>IFERROR('Más Vistos-H'!N8/'Más Vistos-U'!N7,0)</f>
        <v>0.92945509901157097</v>
      </c>
      <c r="O8" s="241">
        <f>IFERROR('Más Vistos-H'!O8/'Más Vistos-U'!O7,0)</f>
        <v>0</v>
      </c>
      <c r="P8" s="241">
        <f>IFERROR('Más Vistos-H'!P8/'Más Vistos-U'!P7,0)</f>
        <v>0</v>
      </c>
      <c r="Q8" s="27">
        <f t="shared" si="0"/>
        <v>8.4495600845404126E-2</v>
      </c>
      <c r="R8" s="28">
        <f t="shared" si="1"/>
        <v>2.8979700368642933E-2</v>
      </c>
      <c r="S8" s="28">
        <f t="shared" si="2"/>
        <v>4.5125059412107878E-2</v>
      </c>
      <c r="T8" s="28">
        <f t="shared" si="3"/>
        <v>0.16755155161137097</v>
      </c>
      <c r="U8" s="28">
        <f t="shared" si="4"/>
        <v>2.442339942699159E-2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8" t="s">
        <v>348</v>
      </c>
      <c r="C9" s="238">
        <f>IFERROR('Más Vistos-H'!C9/'Más Vistos-U'!C8,0)</f>
        <v>0.89418706456540176</v>
      </c>
      <c r="D9" s="239">
        <f>IFERROR('Más Vistos-H'!D9/'Más Vistos-U'!D8,0)</f>
        <v>0.87560934360015108</v>
      </c>
      <c r="E9" s="239">
        <f>IFERROR('Más Vistos-H'!E9/'Más Vistos-U'!E8,0)</f>
        <v>0.88056402439024395</v>
      </c>
      <c r="F9" s="239">
        <f>IFERROR('Más Vistos-H'!F9/'Más Vistos-U'!F8,0)</f>
        <v>0.90593816957453321</v>
      </c>
      <c r="G9" s="239">
        <f>IFERROR('Más Vistos-H'!G9/'Más Vistos-U'!G8,0)</f>
        <v>0.92253931847968551</v>
      </c>
      <c r="H9" s="239">
        <f>IFERROR('Más Vistos-H'!H9/'Más Vistos-U'!H8,0)</f>
        <v>0</v>
      </c>
      <c r="I9" s="239">
        <f>IFERROR('Más Vistos-H'!I9/'Más Vistos-U'!I8,0)</f>
        <v>0</v>
      </c>
      <c r="J9" s="240">
        <f>IFERROR('Más Vistos-H'!J9/'Más Vistos-U'!J8,0)</f>
        <v>0.97241305784771503</v>
      </c>
      <c r="K9" s="241">
        <f>IFERROR('Más Vistos-H'!K9/'Más Vistos-U'!K8,0)</f>
        <v>0.78827280878726769</v>
      </c>
      <c r="L9" s="241">
        <f>IFERROR('Más Vistos-H'!L9/'Más Vistos-U'!L8,0)</f>
        <v>0.88232439091739434</v>
      </c>
      <c r="M9" s="241">
        <f>IFERROR('Más Vistos-H'!M9/'Más Vistos-U'!M8,0)</f>
        <v>0.89918192918192941</v>
      </c>
      <c r="N9" s="241">
        <f>IFERROR('Más Vistos-H'!N9/'Más Vistos-U'!N8,0)</f>
        <v>0.90671010060718849</v>
      </c>
      <c r="O9" s="241">
        <f>IFERROR('Más Vistos-H'!O9/'Más Vistos-U'!O8,0)</f>
        <v>0</v>
      </c>
      <c r="P9" s="241">
        <f>IFERROR('Más Vistos-H'!P9/'Más Vistos-U'!P8,0)</f>
        <v>0</v>
      </c>
      <c r="Q9" s="27">
        <f t="shared" si="0"/>
        <v>8.7482805759813972E-2</v>
      </c>
      <c r="R9" s="28">
        <f t="shared" si="1"/>
        <v>-9.9743721844939348E-2</v>
      </c>
      <c r="S9" s="28">
        <f t="shared" si="2"/>
        <v>1.9991351888005836E-3</v>
      </c>
      <c r="T9" s="28">
        <f t="shared" si="3"/>
        <v>-7.4577279327758348E-3</v>
      </c>
      <c r="U9" s="28">
        <f t="shared" si="4"/>
        <v>-1.7158312448496024E-2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8" t="s">
        <v>349</v>
      </c>
      <c r="C10" s="238">
        <f>IFERROR('Más Vistos-H'!C10/'Más Vistos-U'!C9,0)</f>
        <v>0.98786083553553139</v>
      </c>
      <c r="D10" s="239">
        <f>IFERROR('Más Vistos-H'!D10/'Más Vistos-U'!D9,0)</f>
        <v>0.92585943027100326</v>
      </c>
      <c r="E10" s="239">
        <f>IFERROR('Más Vistos-H'!E10/'Más Vistos-U'!E9,0)</f>
        <v>0.99828408758467047</v>
      </c>
      <c r="F10" s="239">
        <f>IFERROR('Más Vistos-H'!F10/'Más Vistos-U'!F9,0)</f>
        <v>0.9971793386650033</v>
      </c>
      <c r="G10" s="239">
        <f>IFERROR('Más Vistos-H'!G10/'Más Vistos-U'!G9,0)</f>
        <v>1.0045877319257837</v>
      </c>
      <c r="H10" s="239">
        <f>IFERROR('Más Vistos-H'!H10/'Más Vistos-U'!H9,0)</f>
        <v>0</v>
      </c>
      <c r="I10" s="239">
        <f>IFERROR('Más Vistos-H'!I10/'Más Vistos-U'!I9,0)</f>
        <v>0</v>
      </c>
      <c r="J10" s="240">
        <f>IFERROR('Más Vistos-H'!J10/'Más Vistos-U'!J9,0)</f>
        <v>1.0055092147435896</v>
      </c>
      <c r="K10" s="241">
        <f>IFERROR('Más Vistos-H'!K10/'Más Vistos-U'!K9,0)</f>
        <v>0.89917442749808763</v>
      </c>
      <c r="L10" s="241">
        <f>IFERROR('Más Vistos-H'!L10/'Más Vistos-U'!L9,0)</f>
        <v>0.9900237875997544</v>
      </c>
      <c r="M10" s="241">
        <f>IFERROR('Más Vistos-H'!M10/'Más Vistos-U'!M9,0)</f>
        <v>1.0454915592462062</v>
      </c>
      <c r="N10" s="241">
        <f>IFERROR('Más Vistos-H'!N10/'Más Vistos-U'!N9,0)</f>
        <v>1.0277196483031599</v>
      </c>
      <c r="O10" s="241">
        <f>IFERROR('Más Vistos-H'!O10/'Más Vistos-U'!O9,0)</f>
        <v>0</v>
      </c>
      <c r="P10" s="241">
        <f>IFERROR('Más Vistos-H'!P10/'Más Vistos-U'!P9,0)</f>
        <v>0</v>
      </c>
      <c r="Q10" s="27">
        <f t="shared" si="0"/>
        <v>1.7865248396542386E-2</v>
      </c>
      <c r="R10" s="28">
        <f t="shared" si="1"/>
        <v>-2.8821872846404785E-2</v>
      </c>
      <c r="S10" s="28">
        <f t="shared" si="2"/>
        <v>-8.2744982992784197E-3</v>
      </c>
      <c r="T10" s="28">
        <f t="shared" si="3"/>
        <v>4.8448878459397257E-2</v>
      </c>
      <c r="U10" s="28">
        <f t="shared" si="4"/>
        <v>2.3026277986724551E-2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8" t="s">
        <v>350</v>
      </c>
      <c r="C11" s="238">
        <f>IFERROR('Más Vistos-H'!C11/'Más Vistos-U'!C10,0)</f>
        <v>0.44580364518793875</v>
      </c>
      <c r="D11" s="239">
        <f>IFERROR('Más Vistos-H'!D11/'Más Vistos-U'!D10,0)</f>
        <v>0.45729648241206028</v>
      </c>
      <c r="E11" s="239">
        <f>IFERROR('Más Vistos-H'!E11/'Más Vistos-U'!E10,0)</f>
        <v>0.4603535353535354</v>
      </c>
      <c r="F11" s="239">
        <f>IFERROR('Más Vistos-H'!F11/'Más Vistos-U'!F10,0)</f>
        <v>6.8693522873022657</v>
      </c>
      <c r="G11" s="239">
        <f>IFERROR('Más Vistos-H'!G11/'Más Vistos-U'!G10,0)</f>
        <v>0.48909801739990405</v>
      </c>
      <c r="H11" s="239">
        <f>IFERROR('Más Vistos-H'!H11/'Más Vistos-U'!H10,0)</f>
        <v>0</v>
      </c>
      <c r="I11" s="239">
        <f>IFERROR('Más Vistos-H'!I11/'Más Vistos-U'!I10,0)</f>
        <v>0</v>
      </c>
      <c r="J11" s="240">
        <f>IFERROR('Más Vistos-H'!J11/'Más Vistos-U'!J10,0)</f>
        <v>0.35377377146435518</v>
      </c>
      <c r="K11" s="241">
        <f>IFERROR('Más Vistos-H'!K11/'Más Vistos-U'!K10,0)</f>
        <v>0.42356654271679745</v>
      </c>
      <c r="L11" s="241">
        <f>IFERROR('Más Vistos-H'!L11/'Más Vistos-U'!L10,0)</f>
        <v>0.43849543331241708</v>
      </c>
      <c r="M11" s="241">
        <f>IFERROR('Más Vistos-H'!M11/'Más Vistos-U'!M10,0)</f>
        <v>0.43882990917908477</v>
      </c>
      <c r="N11" s="241">
        <f>IFERROR('Más Vistos-H'!N11/'Más Vistos-U'!N10,0)</f>
        <v>0.47106192370555416</v>
      </c>
      <c r="O11" s="241">
        <f>IFERROR('Más Vistos-H'!O11/'Más Vistos-U'!O10,0)</f>
        <v>0</v>
      </c>
      <c r="P11" s="241">
        <f>IFERROR('Más Vistos-H'!P11/'Más Vistos-U'!P10,0)</f>
        <v>0</v>
      </c>
      <c r="Q11" s="27">
        <f t="shared" si="0"/>
        <v>-0.20643589328388345</v>
      </c>
      <c r="R11" s="28">
        <f t="shared" si="1"/>
        <v>-7.3759455829073034E-2</v>
      </c>
      <c r="S11" s="28">
        <f t="shared" si="2"/>
        <v>-4.7481121274179125E-2</v>
      </c>
      <c r="T11" s="28">
        <f t="shared" si="3"/>
        <v>-0.93611771666009247</v>
      </c>
      <c r="U11" s="28">
        <f t="shared" si="4"/>
        <v>-3.6876235545242317E-2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8" t="s">
        <v>351</v>
      </c>
      <c r="C12" s="238">
        <f>IFERROR('Más Vistos-H'!C12/'Más Vistos-U'!C11,0)</f>
        <v>0.42733861019736846</v>
      </c>
      <c r="D12" s="239">
        <f>IFERROR('Más Vistos-H'!D12/'Más Vistos-U'!D11,0)</f>
        <v>0.40526243669943418</v>
      </c>
      <c r="E12" s="239">
        <f>IFERROR('Más Vistos-H'!E12/'Más Vistos-U'!E11,0)</f>
        <v>0.41354539970904447</v>
      </c>
      <c r="F12" s="239">
        <f>IFERROR('Más Vistos-H'!F12/'Más Vistos-U'!F11,0)</f>
        <v>0.426897473962014</v>
      </c>
      <c r="G12" s="239">
        <f>IFERROR('Más Vistos-H'!G12/'Más Vistos-U'!G11,0)</f>
        <v>0.43552219775124607</v>
      </c>
      <c r="H12" s="239">
        <f>IFERROR('Más Vistos-H'!H12/'Más Vistos-U'!H11,0)</f>
        <v>0</v>
      </c>
      <c r="I12" s="239">
        <f>IFERROR('Más Vistos-H'!I12/'Más Vistos-U'!I11,0)</f>
        <v>0</v>
      </c>
      <c r="J12" s="240">
        <f>IFERROR('Más Vistos-H'!J12/'Más Vistos-U'!J11,0)</f>
        <v>0.43878557009832664</v>
      </c>
      <c r="K12" s="241">
        <f>IFERROR('Más Vistos-H'!K12/'Más Vistos-U'!K11,0)</f>
        <v>0.44444560016642398</v>
      </c>
      <c r="L12" s="241">
        <f>IFERROR('Más Vistos-H'!L12/'Más Vistos-U'!L11,0)</f>
        <v>0.42001270648030498</v>
      </c>
      <c r="M12" s="241">
        <f>IFERROR('Más Vistos-H'!M12/'Más Vistos-U'!M11,0)</f>
        <v>0.43467604841698954</v>
      </c>
      <c r="N12" s="241">
        <f>IFERROR('Más Vistos-H'!N12/'Más Vistos-U'!N11,0)</f>
        <v>0.4488548935408837</v>
      </c>
      <c r="O12" s="241">
        <f>IFERROR('Más Vistos-H'!O12/'Más Vistos-U'!O11,0)</f>
        <v>0</v>
      </c>
      <c r="P12" s="241">
        <f>IFERROR('Más Vistos-H'!P12/'Más Vistos-U'!P11,0)</f>
        <v>0</v>
      </c>
      <c r="Q12" s="27">
        <f t="shared" si="0"/>
        <v>2.678662687574928E-2</v>
      </c>
      <c r="R12" s="28">
        <f t="shared" si="1"/>
        <v>9.6685900095029725E-2</v>
      </c>
      <c r="S12" s="28">
        <f t="shared" si="2"/>
        <v>1.5638686286464965E-2</v>
      </c>
      <c r="T12" s="28">
        <f t="shared" si="3"/>
        <v>1.8221177049334542E-2</v>
      </c>
      <c r="U12" s="28">
        <f t="shared" si="4"/>
        <v>3.0613125710880009E-2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8" t="s">
        <v>352</v>
      </c>
      <c r="C13" s="238">
        <f>IFERROR('Más Vistos-H'!C13/'Más Vistos-U'!C12,0)</f>
        <v>0.79860626575938654</v>
      </c>
      <c r="D13" s="239">
        <f>IFERROR('Más Vistos-H'!D13/'Más Vistos-U'!D12,0)</f>
        <v>0.82230697222896365</v>
      </c>
      <c r="E13" s="239">
        <f>IFERROR('Más Vistos-H'!E13/'Más Vistos-U'!E12,0)</f>
        <v>0.84094513780551228</v>
      </c>
      <c r="F13" s="239">
        <f>IFERROR('Más Vistos-H'!F13/'Más Vistos-U'!F12,0)</f>
        <v>0.82880688327487051</v>
      </c>
      <c r="G13" s="239">
        <f>IFERROR('Más Vistos-H'!G13/'Más Vistos-U'!G12,0)</f>
        <v>0.79552193725459286</v>
      </c>
      <c r="H13" s="239">
        <f>IFERROR('Más Vistos-H'!H13/'Más Vistos-U'!H12,0)</f>
        <v>0</v>
      </c>
      <c r="I13" s="239">
        <f>IFERROR('Más Vistos-H'!I13/'Más Vistos-U'!I12,0)</f>
        <v>0</v>
      </c>
      <c r="J13" s="240">
        <f>IFERROR('Más Vistos-H'!J13/'Más Vistos-U'!J12,0)</f>
        <v>0.73969972196478229</v>
      </c>
      <c r="K13" s="241">
        <f>IFERROR('Más Vistos-H'!K13/'Más Vistos-U'!K12,0)</f>
        <v>0.80302390039985461</v>
      </c>
      <c r="L13" s="241">
        <f>IFERROR('Más Vistos-H'!L13/'Más Vistos-U'!L12,0)</f>
        <v>0.84763696716731851</v>
      </c>
      <c r="M13" s="241">
        <f>IFERROR('Más Vistos-H'!M13/'Más Vistos-U'!M12,0)</f>
        <v>0.86280169086564973</v>
      </c>
      <c r="N13" s="241">
        <f>IFERROR('Más Vistos-H'!N13/'Más Vistos-U'!N12,0)</f>
        <v>0.79995367651856208</v>
      </c>
      <c r="O13" s="241">
        <f>IFERROR('Más Vistos-H'!O13/'Más Vistos-U'!O12,0)</f>
        <v>0</v>
      </c>
      <c r="P13" s="241">
        <f>IFERROR('Más Vistos-H'!P13/'Más Vistos-U'!P12,0)</f>
        <v>0</v>
      </c>
      <c r="Q13" s="27">
        <f t="shared" si="0"/>
        <v>-7.3761684975750363E-2</v>
      </c>
      <c r="R13" s="28">
        <f t="shared" si="1"/>
        <v>-2.3449967567269824E-2</v>
      </c>
      <c r="S13" s="28">
        <f t="shared" si="2"/>
        <v>7.9575100217225726E-3</v>
      </c>
      <c r="T13" s="28">
        <f t="shared" si="3"/>
        <v>4.1016560403619354E-2</v>
      </c>
      <c r="U13" s="28">
        <f t="shared" si="4"/>
        <v>5.5708573911405854E-3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8" t="s">
        <v>353</v>
      </c>
      <c r="C14" s="238">
        <f>IFERROR('Más Vistos-H'!C14/'Más Vistos-U'!C13,0)</f>
        <v>0.38418881003465921</v>
      </c>
      <c r="D14" s="239">
        <f>IFERROR('Más Vistos-H'!D14/'Más Vistos-U'!D13,0)</f>
        <v>0.42816548150598094</v>
      </c>
      <c r="E14" s="239">
        <f>IFERROR('Más Vistos-H'!E14/'Más Vistos-U'!E13,0)</f>
        <v>0.42364537766112564</v>
      </c>
      <c r="F14" s="239">
        <f>IFERROR('Más Vistos-H'!F14/'Más Vistos-U'!F13,0)</f>
        <v>0.39196961135179265</v>
      </c>
      <c r="G14" s="239">
        <f>IFERROR('Más Vistos-H'!G14/'Más Vistos-U'!G13,0)</f>
        <v>0.36293474915358492</v>
      </c>
      <c r="H14" s="239">
        <f>IFERROR('Más Vistos-H'!H14/'Más Vistos-U'!H13,0)</f>
        <v>0</v>
      </c>
      <c r="I14" s="239">
        <f>IFERROR('Más Vistos-H'!I14/'Más Vistos-U'!I13,0)</f>
        <v>0</v>
      </c>
      <c r="J14" s="240">
        <f>IFERROR('Más Vistos-H'!J14/'Más Vistos-U'!J13,0)</f>
        <v>0.40476190476190477</v>
      </c>
      <c r="K14" s="241">
        <f>IFERROR('Más Vistos-H'!K14/'Más Vistos-U'!K13,0)</f>
        <v>0.37844198725332112</v>
      </c>
      <c r="L14" s="241">
        <f>IFERROR('Más Vistos-H'!L14/'Más Vistos-U'!L13,0)</f>
        <v>0.42677821386765807</v>
      </c>
      <c r="M14" s="241">
        <f>IFERROR('Más Vistos-H'!M14/'Más Vistos-U'!M13,0)</f>
        <v>0.43342431240814616</v>
      </c>
      <c r="N14" s="241">
        <f>IFERROR('Más Vistos-H'!N14/'Más Vistos-U'!N13,0)</f>
        <v>0.39565841802916485</v>
      </c>
      <c r="O14" s="241">
        <f>IFERROR('Más Vistos-H'!O14/'Más Vistos-U'!O13,0)</f>
        <v>0</v>
      </c>
      <c r="P14" s="241">
        <f>IFERROR('Más Vistos-H'!P14/'Más Vistos-U'!P13,0)</f>
        <v>0</v>
      </c>
      <c r="Q14" s="27">
        <f t="shared" si="0"/>
        <v>5.354943764600946E-2</v>
      </c>
      <c r="R14" s="28">
        <f t="shared" si="1"/>
        <v>-0.11613148747481467</v>
      </c>
      <c r="S14" s="28">
        <f t="shared" si="2"/>
        <v>7.3949495774704018E-3</v>
      </c>
      <c r="T14" s="28">
        <f t="shared" si="3"/>
        <v>0.1057599871413193</v>
      </c>
      <c r="U14" s="28">
        <f t="shared" si="4"/>
        <v>9.0164055527601428E-2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8" t="s">
        <v>390</v>
      </c>
      <c r="C15" s="238">
        <f>IFERROR('Más Vistos-H'!C15/'Más Vistos-U'!C14,0)</f>
        <v>0.7975400571557012</v>
      </c>
      <c r="D15" s="239">
        <f>IFERROR('Más Vistos-H'!D15/'Más Vistos-U'!D14,0)</f>
        <v>0.78661460976113962</v>
      </c>
      <c r="E15" s="239">
        <f>IFERROR('Más Vistos-H'!E15/'Más Vistos-U'!E14,0)</f>
        <v>0.7960080247873883</v>
      </c>
      <c r="F15" s="239">
        <f>IFERROR('Más Vistos-H'!F15/'Más Vistos-U'!F14,0)</f>
        <v>0.81154261994401</v>
      </c>
      <c r="G15" s="239">
        <f>IFERROR('Más Vistos-H'!G15/'Más Vistos-U'!G14,0)</f>
        <v>0.80493549354935479</v>
      </c>
      <c r="H15" s="239">
        <f>IFERROR('Más Vistos-H'!H15/'Más Vistos-U'!H14,0)</f>
        <v>0</v>
      </c>
      <c r="I15" s="239">
        <f>IFERROR('Más Vistos-H'!I15/'Más Vistos-U'!I14,0)</f>
        <v>0</v>
      </c>
      <c r="J15" s="240">
        <f>IFERROR('Más Vistos-H'!J15/'Más Vistos-U'!J14,0)</f>
        <v>0.812121118162212</v>
      </c>
      <c r="K15" s="241">
        <f>IFERROR('Más Vistos-H'!K15/'Más Vistos-U'!K14,0)</f>
        <v>0.76198112242086458</v>
      </c>
      <c r="L15" s="241">
        <f>IFERROR('Más Vistos-H'!L15/'Más Vistos-U'!L14,0)</f>
        <v>0.80092508591065292</v>
      </c>
      <c r="M15" s="241">
        <f>IFERROR('Más Vistos-H'!M15/'Más Vistos-U'!M14,0)</f>
        <v>0.81704685320423409</v>
      </c>
      <c r="N15" s="241">
        <f>IFERROR('Más Vistos-H'!N15/'Más Vistos-U'!N14,0)</f>
        <v>0.82921019108280258</v>
      </c>
      <c r="O15" s="241">
        <f>IFERROR('Más Vistos-H'!O15/'Más Vistos-U'!O14,0)</f>
        <v>0</v>
      </c>
      <c r="P15" s="241">
        <f>IFERROR('Más Vistos-H'!P15/'Más Vistos-U'!P14,0)</f>
        <v>0</v>
      </c>
      <c r="Q15" s="27">
        <f t="shared" ref="Q15" si="7">IFERROR((J15-C15)/C15,"-")</f>
        <v>1.8282543774054204E-2</v>
      </c>
      <c r="R15" s="28">
        <f t="shared" ref="R15" si="8">IFERROR((K15-D15)/D15,"-")</f>
        <v>-3.1315827388147734E-2</v>
      </c>
      <c r="S15" s="28">
        <f t="shared" ref="S15" si="9">IFERROR((L15-E15)/E15,"-")</f>
        <v>6.1771501921453059E-3</v>
      </c>
      <c r="T15" s="28">
        <f t="shared" ref="T15" si="10">IFERROR((M15-F15)/F15,"-")</f>
        <v>6.7824327705719731E-3</v>
      </c>
      <c r="U15" s="28">
        <f t="shared" ref="U15" si="11">IFERROR((N15-G15)/G15,"-")</f>
        <v>3.015732034179381E-2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6" t="s">
        <v>16</v>
      </c>
      <c r="C16" s="243">
        <f>IFERROR('Más Vistos-H'!C16/'Más Vistos-U'!C15,0)</f>
        <v>0.75960694745075097</v>
      </c>
      <c r="D16" s="242">
        <f>IFERROR('Más Vistos-H'!D16/'Más Vistos-U'!D15,0)</f>
        <v>0.75915394323894014</v>
      </c>
      <c r="E16" s="242">
        <f>IFERROR('Más Vistos-H'!E16/'Más Vistos-U'!E15,0)</f>
        <v>0.77352364654252637</v>
      </c>
      <c r="F16" s="242">
        <f>IFERROR('Más Vistos-H'!F16/'Más Vistos-U'!F15,0)</f>
        <v>1.3211482405837414</v>
      </c>
      <c r="G16" s="242">
        <f>IFERROR('Más Vistos-H'!G16/'Más Vistos-U'!G15,0)</f>
        <v>0.78334008397531263</v>
      </c>
      <c r="H16" s="242">
        <f>IFERROR('Más Vistos-H'!H16/'Más Vistos-U'!H15,0)</f>
        <v>0</v>
      </c>
      <c r="I16" s="242">
        <f>IFERROR('Más Vistos-H'!I16/'Más Vistos-U'!I15,0)</f>
        <v>0</v>
      </c>
      <c r="J16" s="244">
        <f>IFERROR('Más Vistos-H'!J16/'Más Vistos-U'!J15,0)</f>
        <v>0.74569023304235804</v>
      </c>
      <c r="K16" s="244">
        <f>IFERROR('Más Vistos-H'!K16/'Más Vistos-U'!K15,0)</f>
        <v>0.74035897170789444</v>
      </c>
      <c r="L16" s="244">
        <f>IFERROR('Más Vistos-H'!L16/'Más Vistos-U'!L15,0)</f>
        <v>0.77823371663977137</v>
      </c>
      <c r="M16" s="244">
        <f>IFERROR('Más Vistos-H'!M16/'Más Vistos-U'!M15,0)</f>
        <v>0.79536053980111454</v>
      </c>
      <c r="N16" s="244">
        <f>IFERROR('Más Vistos-H'!N16/'Más Vistos-U'!N15,0)</f>
        <v>1.319460097080595</v>
      </c>
      <c r="O16" s="244">
        <f>IFERROR('Más Vistos-H'!O16/'Más Vistos-U'!O15,0)</f>
        <v>0</v>
      </c>
      <c r="P16" s="245">
        <f>IFERROR('Más Vistos-H'!P16/'Más Vistos-U'!P15,0)</f>
        <v>0</v>
      </c>
      <c r="Q16" s="120">
        <f t="shared" si="0"/>
        <v>-1.8320941448860584E-2</v>
      </c>
      <c r="R16" s="121">
        <f t="shared" si="1"/>
        <v>-2.4757786873709317E-2</v>
      </c>
      <c r="S16" s="121">
        <f t="shared" si="2"/>
        <v>6.0891093870212446E-3</v>
      </c>
      <c r="T16" s="121">
        <f t="shared" si="3"/>
        <v>-0.39797782310205454</v>
      </c>
      <c r="U16" s="121">
        <f t="shared" si="4"/>
        <v>0.68440262929552631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80" t="s">
        <v>203</v>
      </c>
      <c r="K2" s="480"/>
      <c r="L2" s="480"/>
      <c r="M2" s="480"/>
      <c r="N2" s="480"/>
      <c r="O2" s="480"/>
      <c r="P2" s="480"/>
    </row>
    <row r="3" spans="1:23" x14ac:dyDescent="0.25">
      <c r="C3" s="246">
        <v>43138</v>
      </c>
      <c r="D3" s="246">
        <v>43139</v>
      </c>
      <c r="E3" s="246">
        <v>43140</v>
      </c>
      <c r="F3" s="246">
        <v>43141</v>
      </c>
      <c r="G3" s="246">
        <v>43142</v>
      </c>
      <c r="H3" s="246">
        <v>43143</v>
      </c>
      <c r="I3" s="246">
        <v>43144</v>
      </c>
      <c r="J3" s="247">
        <v>43145</v>
      </c>
      <c r="K3" s="247">
        <v>43146</v>
      </c>
      <c r="L3" s="247">
        <v>43147</v>
      </c>
      <c r="M3" s="247">
        <v>43148</v>
      </c>
      <c r="N3" s="247">
        <v>43149</v>
      </c>
      <c r="O3" s="247">
        <v>43150</v>
      </c>
      <c r="P3" s="247">
        <v>43151</v>
      </c>
      <c r="Q3" s="246">
        <v>43152</v>
      </c>
      <c r="R3" s="246">
        <v>43153</v>
      </c>
      <c r="S3" s="246">
        <v>43154</v>
      </c>
      <c r="T3" s="246">
        <v>43155</v>
      </c>
      <c r="U3" s="246">
        <v>43156</v>
      </c>
      <c r="V3" s="246">
        <v>43157</v>
      </c>
      <c r="W3" s="246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48" t="s">
        <v>225</v>
      </c>
      <c r="K4" s="248" t="s">
        <v>226</v>
      </c>
      <c r="L4" s="248" t="s">
        <v>227</v>
      </c>
      <c r="M4" s="248" t="s">
        <v>228</v>
      </c>
      <c r="N4" s="248" t="s">
        <v>229</v>
      </c>
      <c r="O4" s="248" t="s">
        <v>230</v>
      </c>
      <c r="P4" s="24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0" customFormat="1" x14ac:dyDescent="0.25">
      <c r="A5" s="1"/>
      <c r="B5" s="24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0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0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0" customFormat="1" x14ac:dyDescent="0.25">
      <c r="A8" s="1"/>
      <c r="B8" s="25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0" customFormat="1" x14ac:dyDescent="0.25">
      <c r="A9" s="1"/>
      <c r="B9" s="25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0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0" customFormat="1" x14ac:dyDescent="0.25">
      <c r="A11" s="1"/>
      <c r="B11" s="25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0" customFormat="1" x14ac:dyDescent="0.25">
      <c r="A12" s="1"/>
      <c r="B12" s="249" t="s">
        <v>238</v>
      </c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</row>
    <row r="13" spans="1:23" s="250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0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0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0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0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0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4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4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3" t="s">
        <v>262</v>
      </c>
      <c r="C36" s="254"/>
      <c r="D36" s="254"/>
      <c r="E36" s="254"/>
      <c r="F36" s="254"/>
      <c r="G36" s="254"/>
      <c r="H36" s="254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54"/>
      <c r="T36" s="254"/>
      <c r="U36" s="254"/>
      <c r="V36" s="254"/>
      <c r="W36" s="254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3" t="s">
        <v>270</v>
      </c>
      <c r="C44" s="254"/>
      <c r="D44" s="254"/>
      <c r="E44" s="254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254"/>
      <c r="R44" s="254"/>
      <c r="S44" s="254"/>
      <c r="T44" s="254"/>
      <c r="U44" s="254"/>
      <c r="V44" s="254"/>
      <c r="W44" s="254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3" t="s">
        <v>278</v>
      </c>
      <c r="C52" s="254"/>
      <c r="D52" s="254"/>
      <c r="E52" s="254"/>
      <c r="F52" s="254"/>
      <c r="G52" s="254"/>
      <c r="H52" s="254"/>
      <c r="I52" s="254"/>
      <c r="J52" s="254"/>
      <c r="K52" s="254"/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4"/>
      <c r="W52" s="254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62" t="s">
        <v>203</v>
      </c>
      <c r="K2" s="462"/>
      <c r="L2" s="462"/>
      <c r="M2" s="462"/>
      <c r="N2" s="462"/>
      <c r="O2" s="462"/>
      <c r="P2" s="462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1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6" t="s">
        <v>197</v>
      </c>
      <c r="C233" s="27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5">
        <v>14886.147999999999</v>
      </c>
      <c r="L233" s="27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7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7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63" t="s">
        <v>401</v>
      </c>
      <c r="C2" s="464"/>
      <c r="D2" s="465"/>
      <c r="G2" s="463" t="s">
        <v>402</v>
      </c>
      <c r="H2" s="464"/>
      <c r="I2" s="465"/>
    </row>
    <row r="3" spans="2:10" ht="15.75" thickBot="1" x14ac:dyDescent="0.3">
      <c r="B3" s="463" t="str">
        <f>Replay!A1</f>
        <v>13/02 –19/02</v>
      </c>
      <c r="C3" s="464"/>
      <c r="D3" s="465"/>
      <c r="G3" s="463" t="str">
        <f>Replay!A1</f>
        <v>13/02 –19/02</v>
      </c>
      <c r="H3" s="464"/>
      <c r="I3" s="465"/>
    </row>
    <row r="4" spans="2:10" ht="15.75" thickBot="1" x14ac:dyDescent="0.3">
      <c r="B4" s="315" t="s">
        <v>367</v>
      </c>
      <c r="C4" s="315" t="s">
        <v>366</v>
      </c>
      <c r="D4" s="315" t="s">
        <v>368</v>
      </c>
      <c r="G4" s="315" t="s">
        <v>367</v>
      </c>
      <c r="H4" s="315" t="s">
        <v>366</v>
      </c>
      <c r="I4" s="315" t="s">
        <v>368</v>
      </c>
    </row>
    <row r="5" spans="2:10" ht="31.5" customHeight="1" x14ac:dyDescent="0.25">
      <c r="B5" s="314" t="s">
        <v>375</v>
      </c>
      <c r="C5" s="443">
        <v>67642.3</v>
      </c>
      <c r="D5" s="317">
        <f>C5/C8</f>
        <v>1.742352218640356E-2</v>
      </c>
      <c r="G5" s="314" t="s">
        <v>406</v>
      </c>
      <c r="H5" s="316">
        <f>SUM(Destacados!H4:H78)</f>
        <v>659821.95999999857</v>
      </c>
      <c r="I5" s="317">
        <f>H5/C8</f>
        <v>0.16995907234284249</v>
      </c>
    </row>
    <row r="6" spans="2:10" x14ac:dyDescent="0.25">
      <c r="B6" s="305" t="s">
        <v>196</v>
      </c>
      <c r="C6" s="306">
        <v>3707359.49</v>
      </c>
      <c r="D6" s="307">
        <f>C6/C8</f>
        <v>0.95495363591996107</v>
      </c>
      <c r="G6" s="302" t="s">
        <v>405</v>
      </c>
      <c r="H6" s="303">
        <f>SUM('Más Vistos-H'!J16:P16)+SUM('Más Vistos-H'!J29:P29)</f>
        <v>1220556.8999999999</v>
      </c>
      <c r="I6" s="304">
        <f>H6/C8</f>
        <v>0.31439498992373038</v>
      </c>
      <c r="J6" s="307">
        <f>H6/C6</f>
        <v>0.32922539702239662</v>
      </c>
    </row>
    <row r="7" spans="2:10" x14ac:dyDescent="0.25">
      <c r="B7" s="308" t="s">
        <v>369</v>
      </c>
      <c r="C7" s="309">
        <v>107238.51</v>
      </c>
      <c r="D7" s="310">
        <f>C7/C8</f>
        <v>2.7622841893635487E-2</v>
      </c>
      <c r="G7" s="302" t="s">
        <v>407</v>
      </c>
      <c r="H7" s="303">
        <f>SUM(Partidos!G2:G12)</f>
        <v>207555.56666666668</v>
      </c>
      <c r="I7" s="304">
        <f>H7/C8</f>
        <v>5.3462833474441723E-2</v>
      </c>
      <c r="J7" s="307">
        <f>H7/C6</f>
        <v>5.5984742571232732E-2</v>
      </c>
    </row>
    <row r="8" spans="2:10" x14ac:dyDescent="0.25">
      <c r="B8" s="311" t="s">
        <v>16</v>
      </c>
      <c r="C8" s="312">
        <f>SUM(C5:C7)</f>
        <v>3882240.3</v>
      </c>
      <c r="D8" s="313">
        <f>SUM(D5:D7)</f>
        <v>1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I52"/>
  <sheetViews>
    <sheetView showGridLines="0" zoomScale="87" zoomScaleNormal="87" workbookViewId="0">
      <pane xSplit="1" ySplit="2" topLeftCell="B36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baseColWidth="10" defaultRowHeight="15" x14ac:dyDescent="0.25"/>
  <cols>
    <col min="1" max="1" width="0.85546875" style="299" customWidth="1"/>
    <col min="2" max="5" width="17.7109375" style="299" customWidth="1"/>
    <col min="6" max="6" width="23" style="301" customWidth="1"/>
    <col min="7" max="7" width="18.85546875" style="79" customWidth="1"/>
    <col min="8" max="16384" width="11.42578125" style="299"/>
  </cols>
  <sheetData>
    <row r="1" spans="2:8" ht="4.5" customHeight="1" thickBot="1" x14ac:dyDescent="0.3"/>
    <row r="2" spans="2:8" ht="21" customHeight="1" thickBot="1" x14ac:dyDescent="0.3">
      <c r="B2" s="315" t="s">
        <v>408</v>
      </c>
      <c r="C2" s="315" t="s">
        <v>375</v>
      </c>
      <c r="D2" s="315" t="s">
        <v>196</v>
      </c>
      <c r="E2" s="315" t="s">
        <v>369</v>
      </c>
      <c r="F2" s="315" t="s">
        <v>420</v>
      </c>
      <c r="G2" s="315" t="s">
        <v>439</v>
      </c>
    </row>
    <row r="3" spans="2:8" ht="24.95" customHeight="1" x14ac:dyDescent="0.25">
      <c r="B3" s="321" t="s">
        <v>385</v>
      </c>
      <c r="C3" s="322">
        <v>87399</v>
      </c>
      <c r="D3" s="322">
        <v>5645444</v>
      </c>
      <c r="E3" s="323">
        <v>423507</v>
      </c>
      <c r="F3" s="318"/>
      <c r="G3" s="318"/>
    </row>
    <row r="4" spans="2:8" ht="24.95" customHeight="1" x14ac:dyDescent="0.25">
      <c r="B4" s="324" t="s">
        <v>384</v>
      </c>
      <c r="C4" s="322">
        <v>83835</v>
      </c>
      <c r="D4" s="322">
        <v>4956020</v>
      </c>
      <c r="E4" s="323">
        <v>429559</v>
      </c>
      <c r="F4" s="318"/>
      <c r="G4" s="318"/>
    </row>
    <row r="5" spans="2:8" ht="24.95" customHeight="1" x14ac:dyDescent="0.25">
      <c r="B5" s="324" t="s">
        <v>383</v>
      </c>
      <c r="C5" s="322">
        <v>93126</v>
      </c>
      <c r="D5" s="322">
        <v>5511645</v>
      </c>
      <c r="E5" s="323">
        <v>450146</v>
      </c>
      <c r="F5" s="318"/>
      <c r="G5" s="318"/>
    </row>
    <row r="6" spans="2:8" ht="24.95" customHeight="1" x14ac:dyDescent="0.25">
      <c r="B6" s="324" t="s">
        <v>382</v>
      </c>
      <c r="C6" s="322">
        <v>108586</v>
      </c>
      <c r="D6" s="322">
        <v>5678819</v>
      </c>
      <c r="E6" s="323">
        <v>422155</v>
      </c>
      <c r="F6" s="318"/>
      <c r="G6" s="318"/>
    </row>
    <row r="7" spans="2:8" ht="24.95" customHeight="1" x14ac:dyDescent="0.25">
      <c r="B7" s="324" t="s">
        <v>381</v>
      </c>
      <c r="C7" s="322">
        <v>113859</v>
      </c>
      <c r="D7" s="322">
        <v>5963927</v>
      </c>
      <c r="E7" s="323">
        <v>395604</v>
      </c>
      <c r="F7" s="319" t="s">
        <v>423</v>
      </c>
      <c r="G7" s="319" t="s">
        <v>422</v>
      </c>
    </row>
    <row r="8" spans="2:8" ht="24.95" customHeight="1" x14ac:dyDescent="0.25">
      <c r="B8" s="324" t="s">
        <v>380</v>
      </c>
      <c r="C8" s="322">
        <v>112412</v>
      </c>
      <c r="D8" s="325">
        <v>6225747</v>
      </c>
      <c r="E8" s="323">
        <v>376269</v>
      </c>
      <c r="F8" s="319" t="s">
        <v>424</v>
      </c>
      <c r="G8" s="318"/>
    </row>
    <row r="9" spans="2:8" ht="24.95" customHeight="1" x14ac:dyDescent="0.25">
      <c r="B9" s="324" t="s">
        <v>389</v>
      </c>
      <c r="C9" s="303">
        <v>99203.687000000005</v>
      </c>
      <c r="D9" s="303">
        <v>5511680.5379999997</v>
      </c>
      <c r="E9" s="326">
        <v>364261.46899999998</v>
      </c>
      <c r="F9" s="319" t="s">
        <v>418</v>
      </c>
      <c r="G9" s="318"/>
    </row>
    <row r="10" spans="2:8" ht="24.95" customHeight="1" x14ac:dyDescent="0.25">
      <c r="B10" s="324" t="s">
        <v>379</v>
      </c>
      <c r="C10" s="303">
        <v>95987.509000000005</v>
      </c>
      <c r="D10" s="303">
        <v>5232186.608</v>
      </c>
      <c r="E10" s="326">
        <v>323560.11200000002</v>
      </c>
      <c r="F10" s="318"/>
      <c r="G10" s="318"/>
    </row>
    <row r="11" spans="2:8" ht="24.95" customHeight="1" x14ac:dyDescent="0.25">
      <c r="B11" s="324" t="s">
        <v>386</v>
      </c>
      <c r="C11" s="303">
        <v>101763.1</v>
      </c>
      <c r="D11" s="303">
        <v>5729848.5</v>
      </c>
      <c r="E11" s="326">
        <v>319277</v>
      </c>
      <c r="F11" s="318"/>
      <c r="G11" s="318"/>
    </row>
    <row r="12" spans="2:8" ht="24.95" customHeight="1" x14ac:dyDescent="0.25">
      <c r="B12" s="324" t="s">
        <v>391</v>
      </c>
      <c r="C12" s="303">
        <v>105886.77099999999</v>
      </c>
      <c r="D12" s="303">
        <v>5994518.1670000004</v>
      </c>
      <c r="E12" s="326">
        <v>285187.42099999997</v>
      </c>
      <c r="F12" s="318"/>
      <c r="G12" s="318"/>
    </row>
    <row r="13" spans="2:8" ht="24.95" customHeight="1" x14ac:dyDescent="0.25">
      <c r="B13" s="324" t="s">
        <v>443</v>
      </c>
      <c r="C13" s="303">
        <v>114105.53</v>
      </c>
      <c r="D13" s="303">
        <v>5584158.2400000002</v>
      </c>
      <c r="E13" s="326">
        <v>279806.15999999997</v>
      </c>
      <c r="F13" s="318"/>
      <c r="G13" s="318"/>
    </row>
    <row r="14" spans="2:8" ht="24.95" customHeight="1" x14ac:dyDescent="0.25">
      <c r="B14" s="324" t="s">
        <v>444</v>
      </c>
      <c r="C14" s="303">
        <v>115989.13</v>
      </c>
      <c r="D14" s="303">
        <v>5722573.3799999999</v>
      </c>
      <c r="E14" s="326">
        <v>276331.37</v>
      </c>
      <c r="F14" s="318"/>
      <c r="G14" s="318"/>
    </row>
    <row r="15" spans="2:8" ht="24.95" customHeight="1" x14ac:dyDescent="0.25">
      <c r="B15" s="324" t="s">
        <v>399</v>
      </c>
      <c r="C15" s="303">
        <v>114272.19</v>
      </c>
      <c r="D15" s="303">
        <v>5606485.2999999998</v>
      </c>
      <c r="E15" s="326">
        <v>264332.23</v>
      </c>
      <c r="F15" s="320" t="s">
        <v>426</v>
      </c>
      <c r="G15" s="388" t="s">
        <v>425</v>
      </c>
      <c r="H15" s="466" t="s">
        <v>492</v>
      </c>
    </row>
    <row r="16" spans="2:8" ht="24.95" customHeight="1" x14ac:dyDescent="0.25">
      <c r="B16" s="324" t="s">
        <v>400</v>
      </c>
      <c r="C16" s="309">
        <v>125845.21</v>
      </c>
      <c r="D16" s="381">
        <v>6044714.2199999997</v>
      </c>
      <c r="E16" s="326">
        <v>283597.23</v>
      </c>
      <c r="F16" s="318"/>
      <c r="G16" s="389"/>
      <c r="H16" s="466"/>
    </row>
    <row r="17" spans="2:9" ht="24.95" customHeight="1" x14ac:dyDescent="0.25">
      <c r="B17" s="327" t="s">
        <v>417</v>
      </c>
      <c r="C17" s="382">
        <v>126278.9</v>
      </c>
      <c r="D17" s="328">
        <v>5912788.4100000001</v>
      </c>
      <c r="E17" s="329">
        <v>267736.38</v>
      </c>
      <c r="F17" s="330" t="s">
        <v>427</v>
      </c>
      <c r="G17" s="390" t="s">
        <v>428</v>
      </c>
      <c r="H17" s="466"/>
    </row>
    <row r="18" spans="2:9" ht="24.95" customHeight="1" x14ac:dyDescent="0.25">
      <c r="B18" s="327" t="s">
        <v>442</v>
      </c>
      <c r="C18" s="382">
        <v>125308.59</v>
      </c>
      <c r="D18" s="328">
        <v>5916998.4100000001</v>
      </c>
      <c r="E18" s="329">
        <v>252904.34</v>
      </c>
      <c r="F18" s="330" t="s">
        <v>427</v>
      </c>
      <c r="G18" s="390" t="s">
        <v>429</v>
      </c>
      <c r="H18" s="466"/>
    </row>
    <row r="19" spans="2:9" ht="24.95" customHeight="1" x14ac:dyDescent="0.25">
      <c r="B19" s="327" t="s">
        <v>441</v>
      </c>
      <c r="C19" s="382">
        <v>117247.22</v>
      </c>
      <c r="D19" s="328">
        <v>5740230.1799999997</v>
      </c>
      <c r="E19" s="329">
        <v>239734.7</v>
      </c>
      <c r="F19" s="330" t="s">
        <v>427</v>
      </c>
      <c r="G19" s="390" t="s">
        <v>450</v>
      </c>
      <c r="H19" s="466"/>
      <c r="I19" s="391"/>
    </row>
    <row r="20" spans="2:9" ht="24.75" customHeight="1" x14ac:dyDescent="0.25">
      <c r="B20" s="327" t="s">
        <v>445</v>
      </c>
      <c r="C20" s="382">
        <v>118928.22</v>
      </c>
      <c r="D20" s="328">
        <v>5816188.1500000004</v>
      </c>
      <c r="E20" s="329">
        <v>238912.56</v>
      </c>
      <c r="F20" s="330" t="s">
        <v>427</v>
      </c>
      <c r="G20" s="390" t="s">
        <v>451</v>
      </c>
      <c r="H20" s="466"/>
      <c r="I20" s="391"/>
    </row>
    <row r="21" spans="2:9" ht="33" customHeight="1" x14ac:dyDescent="0.25">
      <c r="B21" s="327" t="s">
        <v>446</v>
      </c>
      <c r="C21" s="382">
        <v>131610.35</v>
      </c>
      <c r="D21" s="328">
        <v>6046323.7000000002</v>
      </c>
      <c r="E21" s="329">
        <v>263303.90000000002</v>
      </c>
      <c r="F21" s="330" t="s">
        <v>453</v>
      </c>
      <c r="G21" s="390" t="s">
        <v>428</v>
      </c>
      <c r="H21" s="466"/>
      <c r="I21" s="391"/>
    </row>
    <row r="22" spans="2:9" ht="33" customHeight="1" x14ac:dyDescent="0.25">
      <c r="B22" s="327" t="s">
        <v>447</v>
      </c>
      <c r="C22" s="382">
        <v>130821.32</v>
      </c>
      <c r="D22" s="328">
        <v>6076205.3600000003</v>
      </c>
      <c r="E22" s="329">
        <v>249110.57</v>
      </c>
      <c r="F22" s="330" t="s">
        <v>454</v>
      </c>
      <c r="G22" s="390" t="s">
        <v>452</v>
      </c>
      <c r="H22" s="466"/>
      <c r="I22" s="391"/>
    </row>
    <row r="23" spans="2:9" ht="24.75" customHeight="1" x14ac:dyDescent="0.25">
      <c r="B23" s="327" t="s">
        <v>449</v>
      </c>
      <c r="C23" s="382">
        <v>127202.39</v>
      </c>
      <c r="D23" s="382">
        <v>6114404.1100000003</v>
      </c>
      <c r="E23" s="329">
        <v>244551.5</v>
      </c>
      <c r="F23" s="330" t="s">
        <v>455</v>
      </c>
      <c r="G23" s="390" t="s">
        <v>455</v>
      </c>
      <c r="H23" s="466"/>
    </row>
    <row r="24" spans="2:9" x14ac:dyDescent="0.25">
      <c r="B24" s="327" t="s">
        <v>457</v>
      </c>
      <c r="C24" s="382">
        <v>132633.9</v>
      </c>
      <c r="D24" s="382">
        <v>5755835.5099999998</v>
      </c>
      <c r="E24" s="329">
        <v>247107.48</v>
      </c>
      <c r="F24" s="330"/>
      <c r="G24" s="390"/>
      <c r="H24" s="466"/>
    </row>
    <row r="25" spans="2:9" ht="22.5" x14ac:dyDescent="0.25">
      <c r="B25" s="327" t="s">
        <v>461</v>
      </c>
      <c r="C25" s="382">
        <v>116869.8</v>
      </c>
      <c r="D25" s="382">
        <v>5411097.5300000003</v>
      </c>
      <c r="E25" s="329">
        <v>210703.58</v>
      </c>
      <c r="F25" s="330" t="s">
        <v>489</v>
      </c>
      <c r="G25" s="390" t="s">
        <v>490</v>
      </c>
      <c r="H25" s="466"/>
    </row>
    <row r="26" spans="2:9" ht="22.5" x14ac:dyDescent="0.25">
      <c r="B26" s="327" t="s">
        <v>481</v>
      </c>
      <c r="C26" s="382">
        <v>134421.4</v>
      </c>
      <c r="D26" s="382">
        <v>5337041.28</v>
      </c>
      <c r="E26" s="329">
        <v>221698.33</v>
      </c>
      <c r="F26" s="330" t="s">
        <v>489</v>
      </c>
      <c r="G26" s="390" t="s">
        <v>491</v>
      </c>
      <c r="H26" s="466"/>
    </row>
    <row r="27" spans="2:9" x14ac:dyDescent="0.25">
      <c r="B27" s="327" t="s">
        <v>483</v>
      </c>
      <c r="C27" s="382">
        <v>110963.31</v>
      </c>
      <c r="D27" s="382">
        <v>5229629.4400000004</v>
      </c>
      <c r="E27" s="329">
        <v>202805.14</v>
      </c>
      <c r="F27" s="330"/>
      <c r="G27" s="331"/>
    </row>
    <row r="28" spans="2:9" x14ac:dyDescent="0.25">
      <c r="B28" s="327" t="s">
        <v>485</v>
      </c>
      <c r="C28" s="382">
        <v>108650.38</v>
      </c>
      <c r="D28" s="382">
        <v>5184216.4000000004</v>
      </c>
      <c r="E28" s="329">
        <v>196603.49</v>
      </c>
      <c r="F28" s="330"/>
      <c r="G28" s="331"/>
    </row>
    <row r="29" spans="2:9" x14ac:dyDescent="0.25">
      <c r="B29" s="327" t="s">
        <v>487</v>
      </c>
      <c r="C29" s="382">
        <v>101786.21</v>
      </c>
      <c r="D29" s="382">
        <v>5153924.3099999996</v>
      </c>
      <c r="E29" s="329">
        <v>181891.44</v>
      </c>
      <c r="F29" s="330"/>
      <c r="G29" s="331"/>
    </row>
    <row r="30" spans="2:9" ht="22.5" x14ac:dyDescent="0.25">
      <c r="B30" s="327" t="s">
        <v>488</v>
      </c>
      <c r="C30" s="382">
        <v>107036.54</v>
      </c>
      <c r="D30" s="382">
        <v>4659302.5</v>
      </c>
      <c r="E30" s="329">
        <v>191987.59</v>
      </c>
      <c r="F30" s="330" t="s">
        <v>495</v>
      </c>
      <c r="G30" s="331" t="s">
        <v>450</v>
      </c>
    </row>
    <row r="31" spans="2:9" x14ac:dyDescent="0.25">
      <c r="B31" s="327" t="s">
        <v>493</v>
      </c>
      <c r="C31" s="382">
        <v>108845.6</v>
      </c>
      <c r="D31" s="382">
        <v>5133523.37</v>
      </c>
      <c r="E31" s="329">
        <v>184224.53</v>
      </c>
      <c r="F31" s="330"/>
      <c r="G31" s="331"/>
    </row>
    <row r="32" spans="2:9" x14ac:dyDescent="0.25">
      <c r="B32" s="327" t="s">
        <v>496</v>
      </c>
      <c r="C32" s="382">
        <v>94945.36</v>
      </c>
      <c r="D32" s="382">
        <v>4073834.3</v>
      </c>
      <c r="E32" s="329">
        <v>166564.57999999999</v>
      </c>
      <c r="F32" s="330"/>
      <c r="G32" s="331"/>
    </row>
    <row r="33" spans="2:7" x14ac:dyDescent="0.25">
      <c r="B33" s="327" t="s">
        <v>497</v>
      </c>
      <c r="C33" s="382">
        <v>75114.12</v>
      </c>
      <c r="D33" s="382">
        <v>3429090.15</v>
      </c>
      <c r="E33" s="329">
        <v>131323.24</v>
      </c>
      <c r="F33" s="330"/>
      <c r="G33" s="331"/>
    </row>
    <row r="34" spans="2:7" x14ac:dyDescent="0.25">
      <c r="B34" s="327" t="s">
        <v>499</v>
      </c>
      <c r="C34" s="382">
        <v>20253.34</v>
      </c>
      <c r="D34" s="382">
        <v>3326371.7</v>
      </c>
      <c r="E34" s="329">
        <v>123693.17</v>
      </c>
      <c r="F34" s="330"/>
      <c r="G34" s="331"/>
    </row>
    <row r="35" spans="2:7" x14ac:dyDescent="0.25">
      <c r="B35" s="327" t="s">
        <v>501</v>
      </c>
      <c r="C35" s="382">
        <v>71708.460000000006</v>
      </c>
      <c r="D35" s="382">
        <v>4009037.446</v>
      </c>
      <c r="E35" s="329">
        <v>118341.56</v>
      </c>
      <c r="F35" s="330"/>
      <c r="G35" s="331"/>
    </row>
    <row r="36" spans="2:7" x14ac:dyDescent="0.25">
      <c r="B36" s="327" t="s">
        <v>503</v>
      </c>
      <c r="C36" s="382">
        <v>66752.12</v>
      </c>
      <c r="D36" s="382">
        <v>4131857.4</v>
      </c>
      <c r="E36" s="329">
        <v>110615.43</v>
      </c>
      <c r="F36" s="330"/>
      <c r="G36" s="331"/>
    </row>
    <row r="37" spans="2:7" x14ac:dyDescent="0.25">
      <c r="B37" s="327" t="s">
        <v>505</v>
      </c>
      <c r="C37" s="382">
        <v>52532.28</v>
      </c>
      <c r="D37" s="382">
        <v>3060662.27</v>
      </c>
      <c r="E37" s="329">
        <v>106009.5</v>
      </c>
      <c r="F37" s="330"/>
      <c r="G37" s="331"/>
    </row>
    <row r="38" spans="2:7" x14ac:dyDescent="0.25">
      <c r="B38" s="327" t="s">
        <v>512</v>
      </c>
      <c r="C38" s="382">
        <v>52719.3</v>
      </c>
      <c r="D38" s="382">
        <v>2771073.19</v>
      </c>
      <c r="E38" s="329">
        <v>105873.15</v>
      </c>
      <c r="F38" s="330"/>
      <c r="G38" s="331"/>
    </row>
    <row r="39" spans="2:7" x14ac:dyDescent="0.25">
      <c r="B39" s="327" t="s">
        <v>516</v>
      </c>
      <c r="C39" s="382">
        <v>56805.21</v>
      </c>
      <c r="D39" s="382">
        <v>3114231.22</v>
      </c>
      <c r="E39" s="329">
        <v>109283.27</v>
      </c>
      <c r="F39" s="330"/>
      <c r="G39" s="331"/>
    </row>
    <row r="40" spans="2:7" x14ac:dyDescent="0.25">
      <c r="B40" s="327" t="s">
        <v>522</v>
      </c>
      <c r="C40" s="382">
        <v>57246.26</v>
      </c>
      <c r="D40" s="382">
        <v>3419303.34</v>
      </c>
      <c r="E40" s="329">
        <v>106800.56</v>
      </c>
      <c r="F40" s="330"/>
      <c r="G40" s="331"/>
    </row>
    <row r="41" spans="2:7" x14ac:dyDescent="0.25">
      <c r="B41" s="327" t="s">
        <v>530</v>
      </c>
      <c r="C41" s="382">
        <v>68543.460000000006</v>
      </c>
      <c r="D41" s="382">
        <v>4182102.12</v>
      </c>
      <c r="E41" s="329">
        <v>118585.23</v>
      </c>
      <c r="F41" s="330"/>
      <c r="G41" s="331"/>
    </row>
    <row r="42" spans="2:7" x14ac:dyDescent="0.25">
      <c r="B42" s="327" t="s">
        <v>536</v>
      </c>
      <c r="C42" s="382">
        <v>69752.240000000005</v>
      </c>
      <c r="D42" s="382">
        <v>3896618.32</v>
      </c>
      <c r="E42" s="329">
        <v>116550.21</v>
      </c>
      <c r="F42" s="330"/>
      <c r="G42" s="331"/>
    </row>
    <row r="43" spans="2:7" x14ac:dyDescent="0.25">
      <c r="B43" s="327" t="s">
        <v>539</v>
      </c>
      <c r="C43" s="382">
        <v>67114.19</v>
      </c>
      <c r="D43" s="382">
        <v>3698863.4</v>
      </c>
      <c r="E43" s="329">
        <v>110050.19</v>
      </c>
      <c r="F43" s="330"/>
      <c r="G43" s="331"/>
    </row>
    <row r="44" spans="2:7" ht="15.75" thickBot="1" x14ac:dyDescent="0.3">
      <c r="B44" s="327" t="s">
        <v>552</v>
      </c>
      <c r="C44" s="382">
        <v>66531.570000000007</v>
      </c>
      <c r="D44" s="382">
        <v>3567041.22</v>
      </c>
      <c r="E44" s="329">
        <v>107711.5</v>
      </c>
      <c r="F44" s="330"/>
      <c r="G44" s="331"/>
    </row>
    <row r="45" spans="2:7" ht="15.75" thickBot="1" x14ac:dyDescent="0.3">
      <c r="B45" s="366" t="s">
        <v>741</v>
      </c>
      <c r="C45" s="433">
        <v>67642.3</v>
      </c>
      <c r="D45" s="432">
        <v>3707359.49</v>
      </c>
      <c r="E45" s="375">
        <v>107238.51</v>
      </c>
      <c r="F45" s="367"/>
      <c r="G45" s="368"/>
    </row>
    <row r="46" spans="2:7" x14ac:dyDescent="0.25">
      <c r="B46" s="403"/>
      <c r="C46" s="404"/>
      <c r="D46" s="404"/>
      <c r="E46" s="405"/>
      <c r="F46" s="406"/>
      <c r="G46" s="407"/>
    </row>
    <row r="47" spans="2:7" x14ac:dyDescent="0.25">
      <c r="D47" s="393">
        <f>D23-D30</f>
        <v>1455101.6100000003</v>
      </c>
    </row>
    <row r="48" spans="2:7" x14ac:dyDescent="0.25">
      <c r="D48" s="394">
        <f>D47/D23</f>
        <v>0.2379792999975594</v>
      </c>
    </row>
    <row r="52" spans="6:6" x14ac:dyDescent="0.25">
      <c r="F52" s="299"/>
    </row>
  </sheetData>
  <mergeCells count="1">
    <mergeCell ref="H15:H26"/>
  </mergeCells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43"/>
  <sheetViews>
    <sheetView showGridLines="0" topLeftCell="A34" zoomScale="90" zoomScaleNormal="90" workbookViewId="0">
      <selection activeCell="M16" sqref="M16"/>
    </sheetView>
  </sheetViews>
  <sheetFormatPr baseColWidth="10" defaultRowHeight="15" x14ac:dyDescent="0.25"/>
  <cols>
    <col min="1" max="1" width="0.85546875" customWidth="1"/>
    <col min="2" max="5" width="17.7109375" style="332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15" t="s">
        <v>408</v>
      </c>
      <c r="C2" s="315" t="s">
        <v>8</v>
      </c>
      <c r="D2" s="315" t="s">
        <v>409</v>
      </c>
      <c r="E2" s="315" t="s">
        <v>410</v>
      </c>
    </row>
    <row r="3" spans="2:6" ht="20.100000000000001" customHeight="1" x14ac:dyDescent="0.25">
      <c r="B3" s="349" t="s">
        <v>388</v>
      </c>
      <c r="C3" s="350">
        <v>229372.38333333313</v>
      </c>
      <c r="D3" s="350">
        <v>1349796.46</v>
      </c>
      <c r="E3" s="350">
        <v>282574.91666666669</v>
      </c>
    </row>
    <row r="4" spans="2:6" ht="20.100000000000001" customHeight="1" x14ac:dyDescent="0.25">
      <c r="B4" s="335" t="s">
        <v>379</v>
      </c>
      <c r="C4" s="334">
        <v>328458.67</v>
      </c>
      <c r="D4" s="334">
        <v>1337820.58</v>
      </c>
      <c r="E4" s="334">
        <v>196728.92</v>
      </c>
    </row>
    <row r="5" spans="2:6" ht="20.100000000000001" customHeight="1" x14ac:dyDescent="0.25">
      <c r="B5" s="335" t="s">
        <v>386</v>
      </c>
      <c r="C5" s="334">
        <v>614295.7833451</v>
      </c>
      <c r="D5" s="334">
        <v>1344824.8166666655</v>
      </c>
      <c r="E5" s="334">
        <v>380612.2043000001</v>
      </c>
    </row>
    <row r="6" spans="2:6" ht="20.100000000000001" customHeight="1" x14ac:dyDescent="0.25">
      <c r="B6" s="335" t="s">
        <v>391</v>
      </c>
      <c r="C6" s="334">
        <v>610566.51666666579</v>
      </c>
      <c r="D6" s="383">
        <v>2165471.8499999978</v>
      </c>
      <c r="E6" s="334">
        <v>621346.44999999984</v>
      </c>
    </row>
    <row r="7" spans="2:6" ht="20.100000000000001" customHeight="1" x14ac:dyDescent="0.25">
      <c r="B7" s="335" t="s">
        <v>443</v>
      </c>
      <c r="C7" s="334">
        <v>495980.07666666608</v>
      </c>
      <c r="D7" s="334">
        <v>1710027.4833333315</v>
      </c>
      <c r="E7" s="334">
        <v>288256.72366666654</v>
      </c>
    </row>
    <row r="8" spans="2:6" ht="20.100000000000001" customHeight="1" x14ac:dyDescent="0.25">
      <c r="B8" s="335" t="s">
        <v>444</v>
      </c>
      <c r="C8" s="334">
        <v>645742.58333333244</v>
      </c>
      <c r="D8" s="334">
        <v>1605951.2166666649</v>
      </c>
      <c r="E8" s="334">
        <v>418884.89437000017</v>
      </c>
    </row>
    <row r="9" spans="2:6" ht="20.100000000000001" customHeight="1" x14ac:dyDescent="0.25">
      <c r="B9" s="335" t="s">
        <v>399</v>
      </c>
      <c r="C9" s="334">
        <v>610706.95333333267</v>
      </c>
      <c r="D9" s="334">
        <v>1347746.1333333317</v>
      </c>
      <c r="E9" s="334">
        <v>335206.93333333335</v>
      </c>
      <c r="F9" s="333" t="s">
        <v>403</v>
      </c>
    </row>
    <row r="10" spans="2:6" ht="20.100000000000001" customHeight="1" x14ac:dyDescent="0.25">
      <c r="B10" s="335" t="s">
        <v>400</v>
      </c>
      <c r="C10" s="380">
        <v>948656.81666666537</v>
      </c>
      <c r="D10" s="380">
        <v>1116358.3666666651</v>
      </c>
      <c r="E10" s="380">
        <v>744277.69999999984</v>
      </c>
    </row>
    <row r="11" spans="2:6" ht="20.100000000000001" customHeight="1" x14ac:dyDescent="0.25">
      <c r="B11" s="335" t="s">
        <v>417</v>
      </c>
      <c r="C11" s="380">
        <v>845932.97666666622</v>
      </c>
      <c r="D11" s="380">
        <v>1795789.6333333314</v>
      </c>
      <c r="E11" s="380">
        <v>421628.28</v>
      </c>
    </row>
    <row r="12" spans="2:6" ht="20.100000000000001" customHeight="1" x14ac:dyDescent="0.25">
      <c r="B12" s="335" t="s">
        <v>442</v>
      </c>
      <c r="C12" s="380">
        <v>1094224.013333332</v>
      </c>
      <c r="D12" s="380">
        <v>1811610.2333333315</v>
      </c>
      <c r="E12" s="380">
        <v>474333.75099999999</v>
      </c>
    </row>
    <row r="13" spans="2:6" x14ac:dyDescent="0.25">
      <c r="B13" s="335" t="s">
        <v>441</v>
      </c>
      <c r="C13" s="380">
        <v>975683.08333333232</v>
      </c>
      <c r="D13" s="392">
        <v>1889718.6499999987</v>
      </c>
      <c r="E13" s="380">
        <v>424470.00669999997</v>
      </c>
    </row>
    <row r="14" spans="2:6" x14ac:dyDescent="0.25">
      <c r="B14" s="335" t="s">
        <v>445</v>
      </c>
      <c r="C14" s="380">
        <v>1223152.2133333324</v>
      </c>
      <c r="D14" s="380">
        <v>1781795.2599999984</v>
      </c>
      <c r="E14" s="380">
        <v>521529.59000000014</v>
      </c>
    </row>
    <row r="15" spans="2:6" x14ac:dyDescent="0.25">
      <c r="B15" s="335" t="s">
        <v>446</v>
      </c>
      <c r="C15" s="380">
        <v>1024428.1466666657</v>
      </c>
      <c r="D15" s="380">
        <v>1760664.8666666644</v>
      </c>
      <c r="E15" s="380">
        <v>584810.86666666658</v>
      </c>
    </row>
    <row r="16" spans="2:6" x14ac:dyDescent="0.25">
      <c r="B16" s="335" t="s">
        <v>447</v>
      </c>
      <c r="C16" s="380">
        <v>1020359.2299999989</v>
      </c>
      <c r="D16" s="380">
        <v>1819450.7899999984</v>
      </c>
      <c r="E16" s="380">
        <v>761014.54300000006</v>
      </c>
    </row>
    <row r="17" spans="2:5" x14ac:dyDescent="0.25">
      <c r="B17" s="335" t="s">
        <v>449</v>
      </c>
      <c r="C17" s="380">
        <v>1236435.7666666657</v>
      </c>
      <c r="D17" s="380">
        <v>1863513.5366666648</v>
      </c>
      <c r="E17" s="380">
        <v>682036.51930000028</v>
      </c>
    </row>
    <row r="18" spans="2:5" x14ac:dyDescent="0.25">
      <c r="B18" s="335" t="s">
        <v>457</v>
      </c>
      <c r="C18" s="380">
        <v>1413896.4399999988</v>
      </c>
      <c r="D18" s="383">
        <v>1911445.8866666649</v>
      </c>
      <c r="E18" s="380">
        <v>305591.94333333336</v>
      </c>
    </row>
    <row r="19" spans="2:5" x14ac:dyDescent="0.25">
      <c r="B19" s="335" t="s">
        <v>461</v>
      </c>
      <c r="C19" s="380">
        <v>728229.89666666603</v>
      </c>
      <c r="D19" s="380">
        <v>1694797.60333333</v>
      </c>
      <c r="E19" s="380">
        <v>204620.06140000001</v>
      </c>
    </row>
    <row r="20" spans="2:5" x14ac:dyDescent="0.25">
      <c r="B20" s="335" t="s">
        <v>481</v>
      </c>
      <c r="C20" s="380">
        <v>1080001.7933333321</v>
      </c>
      <c r="D20" s="380">
        <v>1689052.0499999984</v>
      </c>
      <c r="E20" s="380">
        <v>574190.40989999985</v>
      </c>
    </row>
    <row r="21" spans="2:5" x14ac:dyDescent="0.25">
      <c r="B21" s="335" t="s">
        <v>483</v>
      </c>
      <c r="C21" s="380">
        <v>1039748.3633333314</v>
      </c>
      <c r="D21" s="380">
        <v>1566862.6999999983</v>
      </c>
      <c r="E21" s="380">
        <v>495546.88539999991</v>
      </c>
    </row>
    <row r="22" spans="2:5" x14ac:dyDescent="0.25">
      <c r="B22" s="335" t="s">
        <v>485</v>
      </c>
      <c r="C22" s="380">
        <v>825826.8</v>
      </c>
      <c r="D22" s="380">
        <v>1608232.4566666654</v>
      </c>
      <c r="E22" s="380">
        <v>421434.18497000012</v>
      </c>
    </row>
    <row r="23" spans="2:5" x14ac:dyDescent="0.25">
      <c r="B23" s="335" t="s">
        <v>487</v>
      </c>
      <c r="C23" s="380">
        <v>1145203.633333331</v>
      </c>
      <c r="D23" s="380">
        <v>1734749.1999999981</v>
      </c>
      <c r="E23" s="380">
        <v>379280.33332999999</v>
      </c>
    </row>
    <row r="24" spans="2:5" x14ac:dyDescent="0.25">
      <c r="B24" s="335" t="s">
        <v>488</v>
      </c>
      <c r="C24" s="380">
        <v>1010198.6966666657</v>
      </c>
      <c r="D24" s="380">
        <v>1364365.7233333318</v>
      </c>
      <c r="E24" s="380">
        <v>241132.81</v>
      </c>
    </row>
    <row r="25" spans="2:5" x14ac:dyDescent="0.25">
      <c r="B25" s="335" t="s">
        <v>493</v>
      </c>
      <c r="C25" s="380">
        <v>1375636.3033333314</v>
      </c>
      <c r="D25" s="380">
        <v>1529460.0466666652</v>
      </c>
      <c r="E25" s="380">
        <v>478085.30900000007</v>
      </c>
    </row>
    <row r="26" spans="2:5" x14ac:dyDescent="0.25">
      <c r="B26" s="335" t="s">
        <v>496</v>
      </c>
      <c r="C26" s="380">
        <v>529672.07666666608</v>
      </c>
      <c r="D26" s="380">
        <v>1318167.7166666652</v>
      </c>
      <c r="E26" s="380">
        <v>20579.573333333334</v>
      </c>
    </row>
    <row r="27" spans="2:5" x14ac:dyDescent="0.25">
      <c r="B27" s="335" t="s">
        <v>497</v>
      </c>
      <c r="C27" s="380">
        <v>776743.3166666656</v>
      </c>
      <c r="D27" s="380">
        <v>1260408.4866666654</v>
      </c>
      <c r="E27" s="380">
        <v>0</v>
      </c>
    </row>
    <row r="28" spans="2:5" x14ac:dyDescent="0.25">
      <c r="B28" s="335" t="s">
        <v>499</v>
      </c>
      <c r="C28" s="380">
        <v>512422.67666666594</v>
      </c>
      <c r="D28" s="380">
        <v>1221685.8366666653</v>
      </c>
      <c r="E28" s="380">
        <v>1641.01</v>
      </c>
    </row>
    <row r="29" spans="2:5" x14ac:dyDescent="0.25">
      <c r="B29" s="335" t="s">
        <v>501</v>
      </c>
      <c r="C29" s="380">
        <v>443706.27666666621</v>
      </c>
      <c r="D29" s="380">
        <v>1196007.4099999999</v>
      </c>
      <c r="E29" s="380">
        <v>0</v>
      </c>
    </row>
    <row r="30" spans="2:5" x14ac:dyDescent="0.25">
      <c r="B30" s="335" t="s">
        <v>501</v>
      </c>
      <c r="C30" s="380">
        <v>443706.27666666621</v>
      </c>
      <c r="D30" s="380">
        <v>1196007.4099999999</v>
      </c>
      <c r="E30" s="380">
        <v>0</v>
      </c>
    </row>
    <row r="31" spans="2:5" x14ac:dyDescent="0.25">
      <c r="B31" s="335" t="s">
        <v>503</v>
      </c>
      <c r="C31" s="380">
        <v>455054.15333333268</v>
      </c>
      <c r="D31" s="380">
        <v>1265754.3666666651</v>
      </c>
      <c r="E31" s="380">
        <v>0</v>
      </c>
    </row>
    <row r="32" spans="2:5" x14ac:dyDescent="0.25">
      <c r="B32" s="335" t="s">
        <v>505</v>
      </c>
      <c r="C32" s="380">
        <v>493134.93999999965</v>
      </c>
      <c r="D32" s="380">
        <v>994279.96666666539</v>
      </c>
      <c r="E32" s="380">
        <v>0</v>
      </c>
    </row>
    <row r="33" spans="2:5" x14ac:dyDescent="0.25">
      <c r="B33" s="335" t="s">
        <v>512</v>
      </c>
      <c r="C33" s="380">
        <v>335845.12333333289</v>
      </c>
      <c r="D33" s="380">
        <v>722011.46666666586</v>
      </c>
      <c r="E33" s="380">
        <v>12845.800999999999</v>
      </c>
    </row>
    <row r="34" spans="2:5" x14ac:dyDescent="0.25">
      <c r="B34" s="335" t="s">
        <v>518</v>
      </c>
      <c r="C34" s="380">
        <v>396775.91666666587</v>
      </c>
      <c r="D34" s="380">
        <v>743293.46666666528</v>
      </c>
      <c r="E34" s="380">
        <v>74445.703330000004</v>
      </c>
    </row>
    <row r="35" spans="2:5" x14ac:dyDescent="0.25">
      <c r="B35" s="335" t="s">
        <v>524</v>
      </c>
      <c r="C35" s="380">
        <v>562359.86999999953</v>
      </c>
      <c r="D35" s="380">
        <v>1024149.4766666663</v>
      </c>
      <c r="E35" s="380">
        <v>73721.46666666666</v>
      </c>
    </row>
    <row r="36" spans="2:5" x14ac:dyDescent="0.25">
      <c r="B36" s="335" t="s">
        <v>530</v>
      </c>
      <c r="C36" s="380">
        <v>1213513.5433333314</v>
      </c>
      <c r="D36" s="380">
        <v>1400777.4066666667</v>
      </c>
      <c r="E36" s="380">
        <v>193714.78333333333</v>
      </c>
    </row>
    <row r="37" spans="2:5" x14ac:dyDescent="0.25">
      <c r="B37" s="335" t="s">
        <v>536</v>
      </c>
      <c r="C37" s="380">
        <v>1158280.3666666644</v>
      </c>
      <c r="D37" s="380">
        <v>1740032.0833333333</v>
      </c>
      <c r="E37" s="380">
        <v>39471.699999999997</v>
      </c>
    </row>
    <row r="38" spans="2:5" x14ac:dyDescent="0.25">
      <c r="B38" s="335" t="s">
        <v>539</v>
      </c>
      <c r="C38" s="380">
        <v>556152.69333333243</v>
      </c>
      <c r="D38" s="380">
        <v>1150025.44</v>
      </c>
      <c r="E38" s="380">
        <v>47174.066666666673</v>
      </c>
    </row>
    <row r="39" spans="2:5" x14ac:dyDescent="0.25">
      <c r="B39" s="335" t="s">
        <v>557</v>
      </c>
      <c r="C39" s="380">
        <v>596447.41666666593</v>
      </c>
      <c r="D39" s="380">
        <v>1308902.783333333</v>
      </c>
      <c r="E39" s="380">
        <v>27914.500000000007</v>
      </c>
    </row>
    <row r="40" spans="2:5" x14ac:dyDescent="0.25">
      <c r="B40" s="335" t="s">
        <v>741</v>
      </c>
      <c r="C40" s="380">
        <v>659821.95999999857</v>
      </c>
      <c r="D40" s="380">
        <v>1220556.8999999999</v>
      </c>
      <c r="E40" s="380">
        <v>207555.56666666668</v>
      </c>
    </row>
    <row r="41" spans="2:5" x14ac:dyDescent="0.25">
      <c r="B41" s="386"/>
    </row>
    <row r="42" spans="2:5" x14ac:dyDescent="0.25">
      <c r="B42" s="386"/>
      <c r="D42" s="393">
        <f>D18-D24</f>
        <v>547080.1633333331</v>
      </c>
    </row>
    <row r="43" spans="2:5" x14ac:dyDescent="0.25">
      <c r="B43" s="386"/>
      <c r="D43" s="394">
        <f>D42/D18</f>
        <v>0.28621273934538427</v>
      </c>
    </row>
  </sheetData>
  <phoneticPr fontId="49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60"/>
  <sheetViews>
    <sheetView topLeftCell="A46" zoomScaleNormal="100" zoomScaleSheetLayoutView="91" workbookViewId="0">
      <selection activeCell="B55" sqref="B55"/>
    </sheetView>
  </sheetViews>
  <sheetFormatPr baseColWidth="10" defaultRowHeight="15" x14ac:dyDescent="0.25"/>
  <cols>
    <col min="1" max="1" width="4.42578125" customWidth="1"/>
    <col min="2" max="2" width="27.7109375" customWidth="1"/>
    <col min="3" max="3" width="34.140625" customWidth="1"/>
    <col min="4" max="4" width="17.42578125" bestFit="1" customWidth="1"/>
    <col min="5" max="5" width="10.7109375" bestFit="1" customWidth="1"/>
    <col min="6" max="7" width="14" customWidth="1"/>
    <col min="8" max="8" width="10.42578125" bestFit="1" customWidth="1"/>
    <col min="9" max="9" width="10.28515625" bestFit="1" customWidth="1"/>
    <col min="11" max="11" width="24.5703125" customWidth="1"/>
  </cols>
  <sheetData>
    <row r="2" spans="2:9" ht="18.75" x14ac:dyDescent="0.3">
      <c r="B2" s="467" t="s">
        <v>713</v>
      </c>
      <c r="C2" s="467"/>
      <c r="D2" s="467"/>
      <c r="E2" s="467"/>
      <c r="F2" s="467"/>
      <c r="G2" s="467"/>
      <c r="H2" s="467"/>
      <c r="I2" s="467"/>
    </row>
    <row r="5" spans="2:9" x14ac:dyDescent="0.25">
      <c r="B5" s="408" t="s">
        <v>196</v>
      </c>
      <c r="C5" s="409" t="s">
        <v>504</v>
      </c>
    </row>
    <row r="6" spans="2:9" x14ac:dyDescent="0.25">
      <c r="B6" s="415" t="s">
        <v>370</v>
      </c>
      <c r="C6" s="411" t="s">
        <v>504</v>
      </c>
      <c r="D6" s="416" t="s">
        <v>214</v>
      </c>
      <c r="E6" s="411" t="s">
        <v>216</v>
      </c>
      <c r="F6" s="411" t="s">
        <v>371</v>
      </c>
      <c r="G6" s="411" t="s">
        <v>372</v>
      </c>
      <c r="H6" s="411" t="s">
        <v>373</v>
      </c>
      <c r="I6" s="411" t="s">
        <v>374</v>
      </c>
    </row>
    <row r="7" spans="2:9" x14ac:dyDescent="0.25">
      <c r="B7" s="387" t="s">
        <v>553</v>
      </c>
      <c r="C7" s="397" t="s">
        <v>714</v>
      </c>
      <c r="D7" s="398" t="s">
        <v>387</v>
      </c>
      <c r="E7" s="444">
        <v>44970</v>
      </c>
      <c r="F7" s="445">
        <v>0.625</v>
      </c>
      <c r="G7" s="446">
        <v>0.70833333333333337</v>
      </c>
      <c r="H7" s="435">
        <v>4781.8166666666602</v>
      </c>
      <c r="I7" s="414">
        <v>6936</v>
      </c>
    </row>
    <row r="8" spans="2:9" x14ac:dyDescent="0.25">
      <c r="B8" s="387" t="s">
        <v>551</v>
      </c>
      <c r="C8" s="397" t="s">
        <v>715</v>
      </c>
      <c r="D8" s="398" t="s">
        <v>387</v>
      </c>
      <c r="E8" s="444">
        <v>44971</v>
      </c>
      <c r="F8" s="445">
        <v>0.79166666666666663</v>
      </c>
      <c r="G8" s="446">
        <v>0.875</v>
      </c>
      <c r="H8" s="435">
        <v>16892.8166666666</v>
      </c>
      <c r="I8" s="414">
        <v>22902</v>
      </c>
    </row>
    <row r="9" spans="2:9" x14ac:dyDescent="0.25">
      <c r="B9" s="387" t="s">
        <v>716</v>
      </c>
      <c r="C9" s="397" t="s">
        <v>717</v>
      </c>
      <c r="D9" s="398" t="s">
        <v>718</v>
      </c>
      <c r="E9" s="444">
        <v>44972</v>
      </c>
      <c r="F9" s="445">
        <v>0.625</v>
      </c>
      <c r="G9" s="446">
        <v>0.70833333333333337</v>
      </c>
      <c r="H9" s="435">
        <v>2411.9166666666601</v>
      </c>
      <c r="I9" s="414">
        <v>8187</v>
      </c>
    </row>
    <row r="10" spans="2:9" x14ac:dyDescent="0.25">
      <c r="B10" s="387" t="s">
        <v>719</v>
      </c>
      <c r="C10" s="397" t="s">
        <v>720</v>
      </c>
      <c r="D10" s="398" t="s">
        <v>718</v>
      </c>
      <c r="E10" s="444">
        <v>44972</v>
      </c>
      <c r="F10" s="445">
        <v>0.625</v>
      </c>
      <c r="G10" s="446">
        <v>0.70833333333333337</v>
      </c>
      <c r="H10" s="435">
        <v>2411.9166666666601</v>
      </c>
      <c r="I10" s="414">
        <v>8187</v>
      </c>
    </row>
    <row r="11" spans="2:9" x14ac:dyDescent="0.25">
      <c r="B11" s="387" t="s">
        <v>721</v>
      </c>
      <c r="C11" s="397" t="s">
        <v>722</v>
      </c>
      <c r="D11" s="398" t="s">
        <v>387</v>
      </c>
      <c r="E11" s="444">
        <v>44973</v>
      </c>
      <c r="F11" s="445">
        <v>0.53125</v>
      </c>
      <c r="G11" s="446">
        <v>0.61458333333333337</v>
      </c>
      <c r="H11" s="435">
        <v>27686.7</v>
      </c>
      <c r="I11" s="414">
        <v>31322</v>
      </c>
    </row>
    <row r="12" spans="2:9" x14ac:dyDescent="0.25">
      <c r="B12" s="387" t="s">
        <v>723</v>
      </c>
      <c r="C12" s="397" t="s">
        <v>601</v>
      </c>
      <c r="D12" s="398" t="s">
        <v>387</v>
      </c>
      <c r="E12" s="444">
        <v>44975</v>
      </c>
      <c r="F12" s="445">
        <v>0.3125</v>
      </c>
      <c r="G12" s="446">
        <v>0.39583333333333331</v>
      </c>
      <c r="H12" s="435">
        <v>6544.4166666666597</v>
      </c>
      <c r="I12" s="414">
        <v>8259</v>
      </c>
    </row>
    <row r="13" spans="2:9" x14ac:dyDescent="0.25">
      <c r="B13" s="387" t="s">
        <v>592</v>
      </c>
      <c r="C13" s="397" t="s">
        <v>724</v>
      </c>
      <c r="D13" s="398" t="s">
        <v>725</v>
      </c>
      <c r="E13" s="444">
        <v>44976</v>
      </c>
      <c r="F13" s="445">
        <v>0.64583333333333337</v>
      </c>
      <c r="G13" s="446">
        <v>0.72916666666666663</v>
      </c>
      <c r="H13" s="447">
        <v>106132.71666666601</v>
      </c>
      <c r="I13" s="414">
        <v>99279</v>
      </c>
    </row>
    <row r="14" spans="2:9" x14ac:dyDescent="0.25">
      <c r="B14" s="387" t="s">
        <v>723</v>
      </c>
      <c r="C14" s="397" t="s">
        <v>624</v>
      </c>
      <c r="D14" s="398" t="s">
        <v>387</v>
      </c>
      <c r="E14" s="444">
        <v>44976</v>
      </c>
      <c r="F14" s="445">
        <v>0.375</v>
      </c>
      <c r="G14" s="446">
        <v>0.45833333333333331</v>
      </c>
      <c r="H14" s="435">
        <v>7964.1</v>
      </c>
      <c r="I14" s="414">
        <v>11310</v>
      </c>
    </row>
    <row r="15" spans="2:9" x14ac:dyDescent="0.25">
      <c r="B15" s="387" t="s">
        <v>726</v>
      </c>
      <c r="C15" s="397" t="s">
        <v>727</v>
      </c>
      <c r="D15" s="398" t="s">
        <v>387</v>
      </c>
      <c r="E15" s="444">
        <v>44976</v>
      </c>
      <c r="F15" s="445">
        <v>0.625</v>
      </c>
      <c r="G15" s="446">
        <v>0.70833333333333337</v>
      </c>
      <c r="H15" s="435">
        <v>3689.6</v>
      </c>
      <c r="I15" s="414">
        <v>20478</v>
      </c>
    </row>
    <row r="16" spans="2:9" x14ac:dyDescent="0.25">
      <c r="B16" s="387"/>
      <c r="C16" s="397" t="s">
        <v>525</v>
      </c>
      <c r="D16" s="398" t="s">
        <v>494</v>
      </c>
      <c r="E16" s="444">
        <v>44970</v>
      </c>
      <c r="F16" s="445">
        <v>0.20833333333333334</v>
      </c>
      <c r="G16" s="446">
        <v>0.39583333333333331</v>
      </c>
      <c r="H16" s="435">
        <v>37786.266666666597</v>
      </c>
      <c r="I16" s="414">
        <v>39303</v>
      </c>
    </row>
    <row r="17" spans="2:9" x14ac:dyDescent="0.25">
      <c r="B17" s="387"/>
      <c r="C17" s="397" t="s">
        <v>554</v>
      </c>
      <c r="D17" s="398" t="s">
        <v>494</v>
      </c>
      <c r="E17" s="444">
        <v>44970</v>
      </c>
      <c r="F17" s="445">
        <v>0.5625</v>
      </c>
      <c r="G17" s="446">
        <v>0.625</v>
      </c>
      <c r="H17" s="435">
        <v>10819.1</v>
      </c>
      <c r="I17" s="414">
        <v>18811</v>
      </c>
    </row>
    <row r="18" spans="2:9" x14ac:dyDescent="0.25">
      <c r="B18" s="387"/>
      <c r="C18" s="397" t="s">
        <v>554</v>
      </c>
      <c r="D18" s="398" t="s">
        <v>494</v>
      </c>
      <c r="E18" s="444">
        <v>44971</v>
      </c>
      <c r="F18" s="445">
        <v>0.5625</v>
      </c>
      <c r="G18" s="446">
        <v>0.625</v>
      </c>
      <c r="H18" s="435">
        <v>9539.5</v>
      </c>
      <c r="I18" s="414">
        <v>20839</v>
      </c>
    </row>
    <row r="19" spans="2:9" x14ac:dyDescent="0.25">
      <c r="B19" s="387"/>
      <c r="C19" s="397" t="s">
        <v>554</v>
      </c>
      <c r="D19" s="398" t="s">
        <v>494</v>
      </c>
      <c r="E19" s="444">
        <v>44972</v>
      </c>
      <c r="F19" s="445">
        <v>0.5625</v>
      </c>
      <c r="G19" s="446">
        <v>0.625</v>
      </c>
      <c r="H19" s="435">
        <v>11161.1333333333</v>
      </c>
      <c r="I19" s="414">
        <v>21303</v>
      </c>
    </row>
    <row r="20" spans="2:9" x14ac:dyDescent="0.25">
      <c r="B20" s="387"/>
      <c r="C20" s="397" t="s">
        <v>554</v>
      </c>
      <c r="D20" s="398" t="s">
        <v>494</v>
      </c>
      <c r="E20" s="444">
        <v>44973</v>
      </c>
      <c r="F20" s="445">
        <v>0.5625</v>
      </c>
      <c r="G20" s="446">
        <v>0.625</v>
      </c>
      <c r="H20" s="435">
        <v>10590</v>
      </c>
      <c r="I20" s="414">
        <v>20911</v>
      </c>
    </row>
    <row r="21" spans="2:9" x14ac:dyDescent="0.25">
      <c r="B21" s="387"/>
      <c r="C21" s="397" t="s">
        <v>554</v>
      </c>
      <c r="D21" s="398" t="s">
        <v>494</v>
      </c>
      <c r="E21" s="444">
        <v>44974</v>
      </c>
      <c r="F21" s="445">
        <v>0.5625</v>
      </c>
      <c r="G21" s="446">
        <v>0.625</v>
      </c>
      <c r="H21" s="435">
        <v>10751.083333333299</v>
      </c>
      <c r="I21" s="414">
        <v>18686</v>
      </c>
    </row>
    <row r="22" spans="2:9" x14ac:dyDescent="0.25">
      <c r="B22" s="387"/>
      <c r="C22" s="397" t="s">
        <v>540</v>
      </c>
      <c r="D22" s="398" t="s">
        <v>494</v>
      </c>
      <c r="E22" s="444">
        <v>44970</v>
      </c>
      <c r="F22" s="445">
        <v>0.86111111111111116</v>
      </c>
      <c r="G22" s="446">
        <v>0.90277777777777801</v>
      </c>
      <c r="H22" s="435">
        <v>39287.983333333301</v>
      </c>
      <c r="I22" s="414">
        <v>48377</v>
      </c>
    </row>
    <row r="23" spans="2:9" x14ac:dyDescent="0.25">
      <c r="B23" s="387"/>
      <c r="C23" s="397" t="s">
        <v>541</v>
      </c>
      <c r="D23" s="398" t="s">
        <v>494</v>
      </c>
      <c r="E23" s="444">
        <v>44971</v>
      </c>
      <c r="F23" s="445">
        <v>0.86111111111111116</v>
      </c>
      <c r="G23" s="446">
        <v>0.90277777777777801</v>
      </c>
      <c r="H23" s="435">
        <v>32264.5666666666</v>
      </c>
      <c r="I23" s="414">
        <v>42343</v>
      </c>
    </row>
    <row r="24" spans="2:9" x14ac:dyDescent="0.25">
      <c r="B24" s="387"/>
      <c r="C24" s="397" t="s">
        <v>541</v>
      </c>
      <c r="D24" s="398" t="s">
        <v>494</v>
      </c>
      <c r="E24" s="444">
        <v>44972</v>
      </c>
      <c r="F24" s="445">
        <v>0.86111111111111116</v>
      </c>
      <c r="G24" s="446">
        <v>0.90277777777777801</v>
      </c>
      <c r="H24" s="435">
        <v>38844.866666666603</v>
      </c>
      <c r="I24" s="414">
        <v>48500</v>
      </c>
    </row>
    <row r="25" spans="2:9" x14ac:dyDescent="0.25">
      <c r="B25" s="387"/>
      <c r="C25" s="397" t="s">
        <v>541</v>
      </c>
      <c r="D25" s="398" t="s">
        <v>494</v>
      </c>
      <c r="E25" s="444">
        <v>44973</v>
      </c>
      <c r="F25" s="445">
        <v>0.86111111111111116</v>
      </c>
      <c r="G25" s="446">
        <v>0.90277777777777801</v>
      </c>
      <c r="H25" s="435">
        <v>39829.4</v>
      </c>
      <c r="I25" s="414">
        <v>48748</v>
      </c>
    </row>
    <row r="26" spans="2:9" x14ac:dyDescent="0.25">
      <c r="B26" s="387"/>
      <c r="C26" s="397" t="s">
        <v>541</v>
      </c>
      <c r="D26" s="398" t="s">
        <v>494</v>
      </c>
      <c r="E26" s="444">
        <v>44974</v>
      </c>
      <c r="F26" s="445">
        <v>0.86111111111111116</v>
      </c>
      <c r="G26" s="446">
        <v>0.90277777777777801</v>
      </c>
      <c r="H26" s="435">
        <v>39055.800000000003</v>
      </c>
      <c r="I26" s="414">
        <v>47100</v>
      </c>
    </row>
    <row r="27" spans="2:9" x14ac:dyDescent="0.25">
      <c r="B27" s="387"/>
      <c r="C27" s="397" t="s">
        <v>527</v>
      </c>
      <c r="D27" s="398" t="s">
        <v>506</v>
      </c>
      <c r="E27" s="444">
        <v>44970</v>
      </c>
      <c r="F27" s="445">
        <v>0.83333333333333337</v>
      </c>
      <c r="G27" s="446">
        <v>0.89583333333333337</v>
      </c>
      <c r="H27" s="435">
        <v>11343.333333333299</v>
      </c>
      <c r="I27" s="414">
        <v>29941</v>
      </c>
    </row>
    <row r="28" spans="2:9" x14ac:dyDescent="0.25">
      <c r="B28" s="387"/>
      <c r="C28" s="397" t="s">
        <v>527</v>
      </c>
      <c r="D28" s="398" t="s">
        <v>506</v>
      </c>
      <c r="E28" s="444">
        <v>44971</v>
      </c>
      <c r="F28" s="445">
        <v>0.83333333333333337</v>
      </c>
      <c r="G28" s="446">
        <v>0.89583333333333337</v>
      </c>
      <c r="H28" s="435">
        <v>9560.6</v>
      </c>
      <c r="I28" s="414">
        <v>20670</v>
      </c>
    </row>
    <row r="29" spans="2:9" x14ac:dyDescent="0.25">
      <c r="B29" s="387"/>
      <c r="C29" s="397" t="s">
        <v>527</v>
      </c>
      <c r="D29" s="398" t="s">
        <v>506</v>
      </c>
      <c r="E29" s="444">
        <v>44972</v>
      </c>
      <c r="F29" s="445">
        <v>0.83333333333333337</v>
      </c>
      <c r="G29" s="446">
        <v>0.89583333333333337</v>
      </c>
      <c r="H29" s="435">
        <v>11434.9333333333</v>
      </c>
      <c r="I29" s="414">
        <v>23141</v>
      </c>
    </row>
    <row r="30" spans="2:9" x14ac:dyDescent="0.25">
      <c r="B30" s="387"/>
      <c r="C30" s="397" t="s">
        <v>527</v>
      </c>
      <c r="D30" s="398" t="s">
        <v>506</v>
      </c>
      <c r="E30" s="444">
        <v>44973</v>
      </c>
      <c r="F30" s="445">
        <v>0.83333333333333337</v>
      </c>
      <c r="G30" s="446">
        <v>0.89583333333333337</v>
      </c>
      <c r="H30" s="435">
        <v>11141.29</v>
      </c>
      <c r="I30" s="414">
        <v>21337</v>
      </c>
    </row>
    <row r="31" spans="2:9" x14ac:dyDescent="0.25">
      <c r="B31" s="387"/>
      <c r="C31" s="397" t="s">
        <v>527</v>
      </c>
      <c r="D31" s="398" t="s">
        <v>506</v>
      </c>
      <c r="E31" s="444">
        <v>44974</v>
      </c>
      <c r="F31" s="445">
        <v>0.83333333333333337</v>
      </c>
      <c r="G31" s="446">
        <v>0.89583333333333337</v>
      </c>
      <c r="H31" s="435">
        <v>10684.0333333333</v>
      </c>
      <c r="I31" s="414">
        <v>20485</v>
      </c>
    </row>
    <row r="32" spans="2:9" x14ac:dyDescent="0.25">
      <c r="B32" s="387"/>
      <c r="C32" s="397" t="s">
        <v>542</v>
      </c>
      <c r="D32" s="398" t="s">
        <v>378</v>
      </c>
      <c r="E32" s="444">
        <v>44970</v>
      </c>
      <c r="F32" s="445">
        <v>0.90625</v>
      </c>
      <c r="G32" s="446">
        <v>0.95833333333333337</v>
      </c>
      <c r="H32" s="435">
        <v>21454.216666666602</v>
      </c>
      <c r="I32" s="414">
        <v>26975</v>
      </c>
    </row>
    <row r="33" spans="2:9" x14ac:dyDescent="0.25">
      <c r="B33" s="387"/>
      <c r="C33" s="397" t="s">
        <v>531</v>
      </c>
      <c r="D33" s="398" t="s">
        <v>506</v>
      </c>
      <c r="E33" s="444">
        <v>44970</v>
      </c>
      <c r="F33" s="445">
        <v>0.60416666666666663</v>
      </c>
      <c r="G33" s="446">
        <v>0.83333333333333337</v>
      </c>
      <c r="H33" s="435">
        <v>16883.099999999999</v>
      </c>
      <c r="I33" s="414">
        <v>35379</v>
      </c>
    </row>
    <row r="34" spans="2:9" x14ac:dyDescent="0.25">
      <c r="B34" s="387"/>
      <c r="C34" s="397" t="s">
        <v>531</v>
      </c>
      <c r="D34" s="398" t="s">
        <v>506</v>
      </c>
      <c r="E34" s="444">
        <v>44971</v>
      </c>
      <c r="F34" s="445">
        <v>0.60416666666666663</v>
      </c>
      <c r="G34" s="446">
        <v>0.83333333333333337</v>
      </c>
      <c r="H34" s="435">
        <v>15572.333333333299</v>
      </c>
      <c r="I34" s="414">
        <v>34544</v>
      </c>
    </row>
    <row r="35" spans="2:9" x14ac:dyDescent="0.25">
      <c r="B35" s="387"/>
      <c r="C35" s="397" t="s">
        <v>531</v>
      </c>
      <c r="D35" s="398" t="s">
        <v>506</v>
      </c>
      <c r="E35" s="444">
        <v>44972</v>
      </c>
      <c r="F35" s="445">
        <v>0.60416666666666663</v>
      </c>
      <c r="G35" s="446">
        <v>0.83333333333333337</v>
      </c>
      <c r="H35" s="435">
        <v>17051.099999999999</v>
      </c>
      <c r="I35" s="414">
        <v>31518</v>
      </c>
    </row>
    <row r="36" spans="2:9" x14ac:dyDescent="0.25">
      <c r="B36" s="387"/>
      <c r="C36" s="397" t="s">
        <v>531</v>
      </c>
      <c r="D36" s="398" t="s">
        <v>506</v>
      </c>
      <c r="E36" s="444">
        <v>44973</v>
      </c>
      <c r="F36" s="445">
        <v>0.60416666666666663</v>
      </c>
      <c r="G36" s="446">
        <v>0.83333333333333337</v>
      </c>
      <c r="H36" s="435">
        <v>16545.666666666599</v>
      </c>
      <c r="I36" s="414">
        <v>27365</v>
      </c>
    </row>
    <row r="37" spans="2:9" x14ac:dyDescent="0.25">
      <c r="B37" s="387"/>
      <c r="C37" s="397" t="s">
        <v>531</v>
      </c>
      <c r="D37" s="398" t="s">
        <v>506</v>
      </c>
      <c r="E37" s="444">
        <v>44974</v>
      </c>
      <c r="F37" s="445">
        <v>0.60416666666666663</v>
      </c>
      <c r="G37" s="446">
        <v>0.83333333333333337</v>
      </c>
      <c r="H37" s="435">
        <v>16003.366666666599</v>
      </c>
      <c r="I37" s="414">
        <v>27753</v>
      </c>
    </row>
    <row r="38" spans="2:9" x14ac:dyDescent="0.25">
      <c r="B38" s="387"/>
      <c r="C38" s="417" t="s">
        <v>728</v>
      </c>
      <c r="D38" s="399" t="s">
        <v>494</v>
      </c>
      <c r="E38" s="444">
        <v>44975</v>
      </c>
      <c r="F38" s="448">
        <v>0.91666666666666663</v>
      </c>
      <c r="G38" s="449">
        <v>0</v>
      </c>
      <c r="H38" s="435">
        <v>8467.9666666666599</v>
      </c>
      <c r="I38" s="414">
        <v>20010</v>
      </c>
    </row>
    <row r="39" spans="2:9" x14ac:dyDescent="0.25">
      <c r="B39" s="387"/>
      <c r="C39" s="412" t="s">
        <v>729</v>
      </c>
      <c r="D39" s="399" t="s">
        <v>555</v>
      </c>
      <c r="E39" s="444">
        <v>44975</v>
      </c>
      <c r="F39" s="448">
        <v>0.875</v>
      </c>
      <c r="G39" s="449">
        <v>0.95416666666666661</v>
      </c>
      <c r="H39" s="436">
        <v>334.26666666666603</v>
      </c>
      <c r="I39" s="437">
        <v>1134</v>
      </c>
    </row>
    <row r="40" spans="2:9" x14ac:dyDescent="0.25">
      <c r="B40" s="387"/>
      <c r="C40" s="412" t="s">
        <v>730</v>
      </c>
      <c r="D40" s="418" t="s">
        <v>378</v>
      </c>
      <c r="E40" s="444">
        <v>44975</v>
      </c>
      <c r="F40" s="448">
        <v>0.77083333333333337</v>
      </c>
      <c r="G40" s="449">
        <v>0.85416666666666663</v>
      </c>
      <c r="H40" s="436">
        <v>7503.55</v>
      </c>
      <c r="I40" s="437">
        <v>15405</v>
      </c>
    </row>
    <row r="41" spans="2:9" x14ac:dyDescent="0.25">
      <c r="B41" s="387"/>
      <c r="C41" s="412" t="s">
        <v>673</v>
      </c>
      <c r="D41" s="419" t="s">
        <v>523</v>
      </c>
      <c r="E41" s="444">
        <v>44975</v>
      </c>
      <c r="F41" s="448">
        <v>0.83333333333333337</v>
      </c>
      <c r="G41" s="449">
        <v>0.97638888888888886</v>
      </c>
      <c r="H41" s="436">
        <v>2795.86666666666</v>
      </c>
      <c r="I41" s="437">
        <v>7103</v>
      </c>
    </row>
    <row r="42" spans="2:9" x14ac:dyDescent="0.25">
      <c r="B42" s="387"/>
      <c r="C42" s="412" t="s">
        <v>689</v>
      </c>
      <c r="D42" s="419" t="s">
        <v>731</v>
      </c>
      <c r="E42" s="444">
        <v>44975</v>
      </c>
      <c r="F42" s="448">
        <v>0.875</v>
      </c>
      <c r="G42" s="449">
        <v>0.99791666666666667</v>
      </c>
      <c r="H42" s="436">
        <v>107.133333333333</v>
      </c>
      <c r="I42" s="437">
        <v>191</v>
      </c>
    </row>
    <row r="43" spans="2:9" x14ac:dyDescent="0.25">
      <c r="B43" s="387"/>
      <c r="C43" s="417" t="s">
        <v>732</v>
      </c>
      <c r="D43" s="399" t="s">
        <v>556</v>
      </c>
      <c r="E43" s="444">
        <v>44975</v>
      </c>
      <c r="F43" s="448">
        <v>0.64583333333333337</v>
      </c>
      <c r="G43" s="449">
        <v>0.74652777777777779</v>
      </c>
      <c r="H43" s="435">
        <v>139.666666666666</v>
      </c>
      <c r="I43" s="414">
        <v>1377</v>
      </c>
    </row>
    <row r="44" spans="2:9" ht="30" x14ac:dyDescent="0.25">
      <c r="B44" s="387"/>
      <c r="C44" s="420" t="s">
        <v>733</v>
      </c>
      <c r="D44" s="421" t="s">
        <v>734</v>
      </c>
      <c r="E44" s="450">
        <v>44976</v>
      </c>
      <c r="F44" s="448">
        <v>0.79791666666666661</v>
      </c>
      <c r="G44" s="449">
        <v>0.91666666666666663</v>
      </c>
      <c r="H44" s="435">
        <v>1583.18333333333</v>
      </c>
      <c r="I44" s="414">
        <v>3356</v>
      </c>
    </row>
    <row r="45" spans="2:9" ht="60" x14ac:dyDescent="0.25">
      <c r="B45" s="387"/>
      <c r="C45" s="420" t="s">
        <v>735</v>
      </c>
      <c r="D45" s="421" t="s">
        <v>731</v>
      </c>
      <c r="E45" s="450">
        <v>44976</v>
      </c>
      <c r="F45" s="448">
        <v>0.7583333333333333</v>
      </c>
      <c r="G45" s="449">
        <v>0.99513888888888891</v>
      </c>
      <c r="H45" s="435">
        <v>124.216666666666</v>
      </c>
      <c r="I45" s="414">
        <v>287</v>
      </c>
    </row>
    <row r="46" spans="2:9" x14ac:dyDescent="0.25">
      <c r="B46" s="387"/>
      <c r="C46" s="397" t="s">
        <v>317</v>
      </c>
      <c r="D46" s="413" t="s">
        <v>523</v>
      </c>
      <c r="E46" s="444">
        <v>44976</v>
      </c>
      <c r="F46" s="448">
        <v>0.83333333333333337</v>
      </c>
      <c r="G46" s="449">
        <v>0.94305555555555554</v>
      </c>
      <c r="H46" s="435">
        <v>2565.6833333333302</v>
      </c>
      <c r="I46" s="414">
        <v>6436</v>
      </c>
    </row>
    <row r="47" spans="2:9" x14ac:dyDescent="0.25">
      <c r="B47" s="387"/>
      <c r="C47" s="420" t="s">
        <v>736</v>
      </c>
      <c r="D47" s="421" t="s">
        <v>737</v>
      </c>
      <c r="E47" s="444">
        <v>44976</v>
      </c>
      <c r="F47" s="448">
        <v>0.7680555555555556</v>
      </c>
      <c r="G47" s="449">
        <v>0.87777777777777777</v>
      </c>
      <c r="H47" s="435">
        <v>126.9</v>
      </c>
      <c r="I47" s="414">
        <v>211</v>
      </c>
    </row>
    <row r="48" spans="2:9" x14ac:dyDescent="0.25">
      <c r="B48" s="387"/>
      <c r="C48" s="397" t="s">
        <v>738</v>
      </c>
      <c r="D48" s="413" t="s">
        <v>517</v>
      </c>
      <c r="E48" s="444">
        <v>44976</v>
      </c>
      <c r="F48" s="448">
        <v>0.83333333333333337</v>
      </c>
      <c r="G48" s="449">
        <v>0.9375</v>
      </c>
      <c r="H48" s="435">
        <v>315.06666666666598</v>
      </c>
      <c r="I48" s="414">
        <v>1714</v>
      </c>
    </row>
    <row r="49" spans="2:9" x14ac:dyDescent="0.25">
      <c r="B49" s="387"/>
      <c r="C49" s="397" t="s">
        <v>739</v>
      </c>
      <c r="D49" s="413" t="s">
        <v>506</v>
      </c>
      <c r="E49" s="451">
        <v>44976</v>
      </c>
      <c r="F49" s="448">
        <v>0.83333333333333337</v>
      </c>
      <c r="G49" s="449">
        <v>0.91666666666666663</v>
      </c>
      <c r="H49" s="435">
        <v>16620.3166666666</v>
      </c>
      <c r="I49" s="414">
        <v>33829</v>
      </c>
    </row>
    <row r="50" spans="2:9" x14ac:dyDescent="0.25">
      <c r="B50" s="422"/>
      <c r="C50" s="423"/>
      <c r="D50" s="422"/>
      <c r="E50" s="424"/>
      <c r="F50" s="425"/>
      <c r="G50" s="426"/>
      <c r="H50" s="427"/>
      <c r="I50" s="427"/>
    </row>
    <row r="52" spans="2:9" x14ac:dyDescent="0.25">
      <c r="B52" s="408" t="s">
        <v>375</v>
      </c>
      <c r="C52" s="409" t="s">
        <v>504</v>
      </c>
    </row>
    <row r="53" spans="2:9" x14ac:dyDescent="0.25">
      <c r="B53" s="416" t="s">
        <v>370</v>
      </c>
      <c r="C53" s="411" t="s">
        <v>214</v>
      </c>
      <c r="D53" s="428" t="s">
        <v>376</v>
      </c>
      <c r="E53" s="411" t="s">
        <v>371</v>
      </c>
      <c r="F53" s="411" t="s">
        <v>377</v>
      </c>
      <c r="G53" s="411" t="s">
        <v>372</v>
      </c>
      <c r="H53" s="411" t="s">
        <v>373</v>
      </c>
      <c r="I53" s="411" t="s">
        <v>374</v>
      </c>
    </row>
    <row r="54" spans="2:9" x14ac:dyDescent="0.25">
      <c r="B54" s="395" t="s">
        <v>486</v>
      </c>
      <c r="C54" s="395" t="s">
        <v>378</v>
      </c>
      <c r="D54" s="377">
        <v>44970</v>
      </c>
      <c r="E54" s="396">
        <v>0.375</v>
      </c>
      <c r="F54" s="377">
        <v>44974</v>
      </c>
      <c r="G54" s="396">
        <v>0.95833333333333337</v>
      </c>
      <c r="H54" s="435">
        <v>3018.47</v>
      </c>
      <c r="I54" s="414">
        <v>3743</v>
      </c>
    </row>
    <row r="55" spans="2:9" ht="30" x14ac:dyDescent="0.25">
      <c r="B55" s="452" t="s">
        <v>740</v>
      </c>
      <c r="C55" s="395" t="s">
        <v>387</v>
      </c>
      <c r="D55" s="377">
        <v>44970</v>
      </c>
      <c r="E55" s="396">
        <v>0.95833333333333337</v>
      </c>
      <c r="F55" s="377">
        <v>44976</v>
      </c>
      <c r="G55" s="396">
        <v>0.95833333333333337</v>
      </c>
      <c r="H55" s="395"/>
      <c r="I55" s="395"/>
    </row>
    <row r="56" spans="2:9" x14ac:dyDescent="0.25">
      <c r="B56" s="453"/>
      <c r="D56" s="424"/>
      <c r="E56" s="454"/>
      <c r="F56" s="424"/>
      <c r="G56" s="454"/>
    </row>
    <row r="58" spans="2:9" x14ac:dyDescent="0.25">
      <c r="B58" s="408" t="s">
        <v>369</v>
      </c>
      <c r="C58" s="409" t="s">
        <v>504</v>
      </c>
    </row>
    <row r="59" spans="2:9" x14ac:dyDescent="0.25">
      <c r="B59" s="410" t="s">
        <v>370</v>
      </c>
      <c r="C59" s="411" t="s">
        <v>214</v>
      </c>
      <c r="D59" s="411" t="s">
        <v>376</v>
      </c>
      <c r="E59" s="411" t="s">
        <v>371</v>
      </c>
      <c r="F59" s="411" t="s">
        <v>377</v>
      </c>
      <c r="G59" s="411" t="s">
        <v>372</v>
      </c>
      <c r="H59" s="411" t="s">
        <v>373</v>
      </c>
      <c r="I59" s="411" t="s">
        <v>374</v>
      </c>
    </row>
    <row r="60" spans="2:9" x14ac:dyDescent="0.25">
      <c r="B60" s="414" t="s">
        <v>543</v>
      </c>
      <c r="C60" s="429" t="s">
        <v>543</v>
      </c>
      <c r="D60" s="430" t="s">
        <v>543</v>
      </c>
      <c r="E60" s="396" t="s">
        <v>543</v>
      </c>
      <c r="F60" s="377" t="s">
        <v>543</v>
      </c>
      <c r="G60" s="396" t="s">
        <v>543</v>
      </c>
      <c r="H60" s="414" t="s">
        <v>543</v>
      </c>
      <c r="I60" s="414" t="s">
        <v>543</v>
      </c>
    </row>
  </sheetData>
  <autoFilter ref="B3:I49" xr:uid="{7D46FBD9-20BA-4FF6-9F60-44AF332FA66D}">
    <sortState xmlns:xlrd2="http://schemas.microsoft.com/office/spreadsheetml/2017/richdata2" ref="B4:I52">
      <sortCondition descending="1" ref="H3:H49"/>
    </sortState>
  </autoFilter>
  <mergeCells count="1">
    <mergeCell ref="B2:I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D102"/>
  <sheetViews>
    <sheetView showGridLines="0" zoomScaleNormal="100" workbookViewId="0">
      <selection activeCell="A2" sqref="A2"/>
    </sheetView>
  </sheetViews>
  <sheetFormatPr baseColWidth="10" defaultRowHeight="15" x14ac:dyDescent="0.25"/>
  <cols>
    <col min="1" max="1" width="69.7109375" customWidth="1"/>
    <col min="2" max="2" width="18.7109375" style="220" customWidth="1"/>
    <col min="3" max="3" width="18.7109375" style="190" customWidth="1"/>
  </cols>
  <sheetData>
    <row r="1" spans="1:4" ht="20.100000000000001" customHeight="1" thickBot="1" x14ac:dyDescent="0.3">
      <c r="A1" s="468" t="s">
        <v>710</v>
      </c>
      <c r="B1" s="469"/>
      <c r="C1" s="469"/>
    </row>
    <row r="2" spans="1:4" ht="20.100000000000001" customHeight="1" thickBot="1" x14ac:dyDescent="0.3">
      <c r="A2" s="347" t="s">
        <v>430</v>
      </c>
      <c r="B2" s="348" t="s">
        <v>373</v>
      </c>
      <c r="C2" s="348" t="s">
        <v>374</v>
      </c>
    </row>
    <row r="3" spans="1:4" x14ac:dyDescent="0.25">
      <c r="A3" s="351" t="s">
        <v>360</v>
      </c>
      <c r="B3" s="296">
        <v>5402.3819999999996</v>
      </c>
      <c r="C3" s="297">
        <v>5416</v>
      </c>
      <c r="D3">
        <v>10259</v>
      </c>
    </row>
    <row r="4" spans="1:4" x14ac:dyDescent="0.25">
      <c r="A4" s="351" t="s">
        <v>532</v>
      </c>
      <c r="B4" s="296">
        <v>3760.7440000000001</v>
      </c>
      <c r="C4" s="297">
        <v>2816</v>
      </c>
      <c r="D4">
        <v>10161</v>
      </c>
    </row>
    <row r="5" spans="1:4" x14ac:dyDescent="0.25">
      <c r="A5" s="351" t="s">
        <v>526</v>
      </c>
      <c r="B5" s="296">
        <v>2596.9290000000001</v>
      </c>
      <c r="C5" s="297">
        <v>1813</v>
      </c>
      <c r="D5">
        <v>8354</v>
      </c>
    </row>
    <row r="6" spans="1:4" x14ac:dyDescent="0.25">
      <c r="A6" s="351" t="s">
        <v>362</v>
      </c>
      <c r="B6" s="296">
        <v>2195.1790000000001</v>
      </c>
      <c r="C6" s="297">
        <v>1583</v>
      </c>
      <c r="D6">
        <v>6988</v>
      </c>
    </row>
    <row r="7" spans="1:4" x14ac:dyDescent="0.25">
      <c r="A7" s="351" t="s">
        <v>482</v>
      </c>
      <c r="B7" s="296">
        <v>1500.769</v>
      </c>
      <c r="C7" s="297">
        <v>1003</v>
      </c>
      <c r="D7">
        <v>4675</v>
      </c>
    </row>
    <row r="8" spans="1:4" x14ac:dyDescent="0.25">
      <c r="A8" s="351" t="s">
        <v>669</v>
      </c>
      <c r="B8" s="296">
        <v>1213.57</v>
      </c>
      <c r="C8" s="297">
        <v>1175</v>
      </c>
      <c r="D8">
        <v>4077</v>
      </c>
    </row>
    <row r="9" spans="1:4" x14ac:dyDescent="0.25">
      <c r="A9" s="351" t="s">
        <v>519</v>
      </c>
      <c r="B9" s="296">
        <v>1166.6020000000001</v>
      </c>
      <c r="C9" s="297">
        <v>1183</v>
      </c>
      <c r="D9">
        <v>3514</v>
      </c>
    </row>
    <row r="10" spans="1:4" x14ac:dyDescent="0.25">
      <c r="A10" s="351" t="s">
        <v>361</v>
      </c>
      <c r="B10" s="296">
        <v>1159.9870000000001</v>
      </c>
      <c r="C10" s="297">
        <v>1404</v>
      </c>
      <c r="D10">
        <v>6099</v>
      </c>
    </row>
    <row r="11" spans="1:4" x14ac:dyDescent="0.25">
      <c r="A11" s="351" t="s">
        <v>502</v>
      </c>
      <c r="B11" s="296">
        <v>1057.473</v>
      </c>
      <c r="C11" s="297">
        <v>611</v>
      </c>
      <c r="D11">
        <v>2812</v>
      </c>
    </row>
    <row r="12" spans="1:4" x14ac:dyDescent="0.25">
      <c r="A12" s="346" t="s">
        <v>520</v>
      </c>
      <c r="B12" s="292">
        <v>1010.044</v>
      </c>
      <c r="C12" s="294">
        <v>1448</v>
      </c>
      <c r="D12">
        <v>3998</v>
      </c>
    </row>
    <row r="13" spans="1:4" x14ac:dyDescent="0.25">
      <c r="A13" s="346" t="s">
        <v>533</v>
      </c>
      <c r="B13" s="292">
        <v>747.54</v>
      </c>
      <c r="C13" s="294">
        <v>940</v>
      </c>
      <c r="D13">
        <v>2269</v>
      </c>
    </row>
    <row r="14" spans="1:4" x14ac:dyDescent="0.25">
      <c r="A14" s="346" t="s">
        <v>670</v>
      </c>
      <c r="B14" s="292">
        <v>630.35900000000004</v>
      </c>
      <c r="C14" s="294">
        <v>802</v>
      </c>
      <c r="D14">
        <v>1668</v>
      </c>
    </row>
    <row r="15" spans="1:4" x14ac:dyDescent="0.25">
      <c r="A15" s="346" t="s">
        <v>535</v>
      </c>
      <c r="B15" s="292">
        <v>591.85900000000004</v>
      </c>
      <c r="C15" s="294">
        <v>771</v>
      </c>
      <c r="D15">
        <v>1810</v>
      </c>
    </row>
    <row r="16" spans="1:4" x14ac:dyDescent="0.25">
      <c r="A16" s="346" t="s">
        <v>364</v>
      </c>
      <c r="B16" s="292">
        <v>558.17899999999997</v>
      </c>
      <c r="C16" s="294">
        <v>694</v>
      </c>
      <c r="D16">
        <v>1734</v>
      </c>
    </row>
    <row r="17" spans="1:4" x14ac:dyDescent="0.25">
      <c r="A17" s="346" t="s">
        <v>671</v>
      </c>
      <c r="B17" s="292">
        <v>520.41200000000003</v>
      </c>
      <c r="C17" s="294">
        <v>682</v>
      </c>
      <c r="D17">
        <v>1428</v>
      </c>
    </row>
    <row r="18" spans="1:4" x14ac:dyDescent="0.25">
      <c r="A18" s="346" t="s">
        <v>462</v>
      </c>
      <c r="B18" s="292">
        <v>518.67700000000002</v>
      </c>
      <c r="C18" s="294">
        <v>578</v>
      </c>
      <c r="D18">
        <v>1463</v>
      </c>
    </row>
    <row r="19" spans="1:4" x14ac:dyDescent="0.25">
      <c r="A19" s="346" t="s">
        <v>672</v>
      </c>
      <c r="B19" s="292">
        <v>509.69299999999998</v>
      </c>
      <c r="C19" s="294">
        <v>521</v>
      </c>
      <c r="D19">
        <v>932</v>
      </c>
    </row>
    <row r="20" spans="1:4" x14ac:dyDescent="0.25">
      <c r="A20" s="351" t="s">
        <v>673</v>
      </c>
      <c r="B20" s="296">
        <v>498.709</v>
      </c>
      <c r="C20" s="297">
        <v>526</v>
      </c>
      <c r="D20">
        <v>954</v>
      </c>
    </row>
    <row r="21" spans="1:4" x14ac:dyDescent="0.25">
      <c r="A21" s="346" t="s">
        <v>674</v>
      </c>
      <c r="B21" s="292">
        <v>485.05599999999998</v>
      </c>
      <c r="C21" s="294">
        <v>578</v>
      </c>
      <c r="D21">
        <v>974</v>
      </c>
    </row>
    <row r="22" spans="1:4" x14ac:dyDescent="0.25">
      <c r="A22" s="346" t="s">
        <v>419</v>
      </c>
      <c r="B22" s="292">
        <v>451.34699999999998</v>
      </c>
      <c r="C22" s="294">
        <v>1485</v>
      </c>
      <c r="D22">
        <v>2758</v>
      </c>
    </row>
    <row r="23" spans="1:4" x14ac:dyDescent="0.25">
      <c r="A23" s="346" t="s">
        <v>363</v>
      </c>
      <c r="B23" s="292">
        <v>446.92500000000001</v>
      </c>
      <c r="C23" s="294">
        <v>724</v>
      </c>
      <c r="D23">
        <v>1503</v>
      </c>
    </row>
    <row r="24" spans="1:4" x14ac:dyDescent="0.25">
      <c r="A24" s="346" t="s">
        <v>544</v>
      </c>
      <c r="B24" s="292">
        <v>443.06700000000001</v>
      </c>
      <c r="C24" s="294">
        <v>732</v>
      </c>
      <c r="D24">
        <v>2211</v>
      </c>
    </row>
    <row r="25" spans="1:4" x14ac:dyDescent="0.25">
      <c r="A25" s="346" t="s">
        <v>464</v>
      </c>
      <c r="B25" s="292">
        <v>418.88</v>
      </c>
      <c r="C25" s="294">
        <v>379</v>
      </c>
      <c r="D25">
        <v>1725</v>
      </c>
    </row>
    <row r="26" spans="1:4" x14ac:dyDescent="0.25">
      <c r="A26" s="346" t="s">
        <v>675</v>
      </c>
      <c r="B26" s="292">
        <v>416.81299999999999</v>
      </c>
      <c r="C26" s="294">
        <v>527</v>
      </c>
      <c r="D26">
        <v>1158</v>
      </c>
    </row>
    <row r="27" spans="1:4" x14ac:dyDescent="0.25">
      <c r="A27" s="346" t="s">
        <v>676</v>
      </c>
      <c r="B27" s="292">
        <v>413.55399999999997</v>
      </c>
      <c r="C27" s="294">
        <v>453</v>
      </c>
      <c r="D27">
        <v>751</v>
      </c>
    </row>
    <row r="28" spans="1:4" x14ac:dyDescent="0.25">
      <c r="A28" s="346" t="s">
        <v>677</v>
      </c>
      <c r="B28" s="292">
        <v>397.26900000000001</v>
      </c>
      <c r="C28" s="294">
        <v>388</v>
      </c>
      <c r="D28">
        <v>662</v>
      </c>
    </row>
    <row r="29" spans="1:4" x14ac:dyDescent="0.25">
      <c r="A29" s="346" t="s">
        <v>463</v>
      </c>
      <c r="B29" s="292">
        <v>369.22800000000001</v>
      </c>
      <c r="C29" s="294">
        <v>695</v>
      </c>
      <c r="D29">
        <v>1818</v>
      </c>
    </row>
    <row r="30" spans="1:4" x14ac:dyDescent="0.25">
      <c r="A30" s="346" t="s">
        <v>678</v>
      </c>
      <c r="B30" s="292">
        <v>356.517</v>
      </c>
      <c r="C30" s="294">
        <v>340</v>
      </c>
      <c r="D30">
        <v>618</v>
      </c>
    </row>
    <row r="31" spans="1:4" x14ac:dyDescent="0.25">
      <c r="A31" s="346" t="s">
        <v>679</v>
      </c>
      <c r="B31" s="292">
        <v>350.411</v>
      </c>
      <c r="C31" s="294">
        <v>551</v>
      </c>
      <c r="D31">
        <v>1171</v>
      </c>
    </row>
    <row r="32" spans="1:4" x14ac:dyDescent="0.25">
      <c r="A32" s="346" t="s">
        <v>534</v>
      </c>
      <c r="B32" s="292">
        <v>347.185</v>
      </c>
      <c r="C32" s="294">
        <v>345</v>
      </c>
      <c r="D32">
        <v>604</v>
      </c>
    </row>
    <row r="33" spans="1:4" x14ac:dyDescent="0.25">
      <c r="A33" s="346" t="s">
        <v>546</v>
      </c>
      <c r="B33" s="292">
        <v>333.39600000000002</v>
      </c>
      <c r="C33" s="294">
        <v>321</v>
      </c>
      <c r="D33">
        <v>553</v>
      </c>
    </row>
    <row r="34" spans="1:4" x14ac:dyDescent="0.25">
      <c r="A34" s="346" t="s">
        <v>680</v>
      </c>
      <c r="B34" s="292">
        <v>333.178</v>
      </c>
      <c r="C34" s="294">
        <v>411</v>
      </c>
      <c r="D34">
        <v>660</v>
      </c>
    </row>
    <row r="35" spans="1:4" x14ac:dyDescent="0.25">
      <c r="A35" s="346" t="s">
        <v>681</v>
      </c>
      <c r="B35" s="292">
        <v>321.66000000000003</v>
      </c>
      <c r="C35" s="294">
        <v>361</v>
      </c>
      <c r="D35">
        <v>640</v>
      </c>
    </row>
    <row r="36" spans="1:4" x14ac:dyDescent="0.25">
      <c r="A36" s="346" t="s">
        <v>515</v>
      </c>
      <c r="B36" s="292">
        <v>320.666</v>
      </c>
      <c r="C36" s="294">
        <v>247</v>
      </c>
      <c r="D36">
        <v>623</v>
      </c>
    </row>
    <row r="37" spans="1:4" x14ac:dyDescent="0.25">
      <c r="A37" s="346" t="s">
        <v>484</v>
      </c>
      <c r="B37" s="292">
        <v>316.00700000000001</v>
      </c>
      <c r="C37" s="294">
        <v>466</v>
      </c>
      <c r="D37">
        <v>805</v>
      </c>
    </row>
    <row r="38" spans="1:4" x14ac:dyDescent="0.25">
      <c r="A38" s="346" t="s">
        <v>682</v>
      </c>
      <c r="B38" s="292">
        <v>314.97899999999998</v>
      </c>
      <c r="C38" s="294">
        <v>256</v>
      </c>
      <c r="D38">
        <v>472</v>
      </c>
    </row>
    <row r="39" spans="1:4" x14ac:dyDescent="0.25">
      <c r="A39" s="346" t="s">
        <v>467</v>
      </c>
      <c r="B39" s="292">
        <v>304.60500000000002</v>
      </c>
      <c r="C39" s="294">
        <v>675</v>
      </c>
      <c r="D39">
        <v>1277</v>
      </c>
    </row>
    <row r="40" spans="1:4" x14ac:dyDescent="0.25">
      <c r="A40" s="346" t="s">
        <v>683</v>
      </c>
      <c r="B40" s="292">
        <v>301.53399999999999</v>
      </c>
      <c r="C40" s="294">
        <v>396</v>
      </c>
      <c r="D40">
        <v>816</v>
      </c>
    </row>
    <row r="41" spans="1:4" x14ac:dyDescent="0.25">
      <c r="A41" s="346" t="s">
        <v>521</v>
      </c>
      <c r="B41" s="292">
        <v>297.18599999999998</v>
      </c>
      <c r="C41" s="294">
        <v>300</v>
      </c>
      <c r="D41">
        <v>727</v>
      </c>
    </row>
    <row r="42" spans="1:4" x14ac:dyDescent="0.25">
      <c r="A42" s="346" t="s">
        <v>684</v>
      </c>
      <c r="B42" s="292">
        <v>293.81099999999998</v>
      </c>
      <c r="C42" s="294">
        <v>277</v>
      </c>
      <c r="D42">
        <v>442</v>
      </c>
    </row>
    <row r="43" spans="1:4" x14ac:dyDescent="0.25">
      <c r="A43" s="346" t="s">
        <v>685</v>
      </c>
      <c r="B43" s="292">
        <v>291.21699999999998</v>
      </c>
      <c r="C43" s="294">
        <v>298</v>
      </c>
      <c r="D43">
        <v>476</v>
      </c>
    </row>
    <row r="44" spans="1:4" x14ac:dyDescent="0.25">
      <c r="A44" s="346" t="s">
        <v>686</v>
      </c>
      <c r="B44" s="292">
        <v>286.47399999999999</v>
      </c>
      <c r="C44" s="294">
        <v>316</v>
      </c>
      <c r="D44">
        <v>623</v>
      </c>
    </row>
    <row r="45" spans="1:4" x14ac:dyDescent="0.25">
      <c r="A45" s="346" t="s">
        <v>549</v>
      </c>
      <c r="B45" s="292">
        <v>281.08800000000002</v>
      </c>
      <c r="C45" s="294">
        <v>319</v>
      </c>
      <c r="D45">
        <v>737</v>
      </c>
    </row>
    <row r="46" spans="1:4" x14ac:dyDescent="0.25">
      <c r="A46" s="346" t="s">
        <v>687</v>
      </c>
      <c r="B46" s="292">
        <v>279.72300000000001</v>
      </c>
      <c r="C46" s="294">
        <v>455</v>
      </c>
      <c r="D46">
        <v>709</v>
      </c>
    </row>
    <row r="47" spans="1:4" x14ac:dyDescent="0.25">
      <c r="A47" s="346" t="s">
        <v>468</v>
      </c>
      <c r="B47" s="292">
        <v>263.375</v>
      </c>
      <c r="C47" s="294">
        <v>449</v>
      </c>
      <c r="D47">
        <v>2674</v>
      </c>
    </row>
    <row r="48" spans="1:4" x14ac:dyDescent="0.25">
      <c r="A48" s="346" t="s">
        <v>509</v>
      </c>
      <c r="B48" s="292">
        <v>260.14100000000002</v>
      </c>
      <c r="C48" s="294">
        <v>321</v>
      </c>
      <c r="D48">
        <v>1108</v>
      </c>
    </row>
    <row r="49" spans="1:4" x14ac:dyDescent="0.25">
      <c r="A49" s="346" t="s">
        <v>545</v>
      </c>
      <c r="B49" s="292">
        <v>244.87200000000001</v>
      </c>
      <c r="C49" s="294">
        <v>1113</v>
      </c>
      <c r="D49">
        <v>1821</v>
      </c>
    </row>
    <row r="50" spans="1:4" x14ac:dyDescent="0.25">
      <c r="A50" s="346" t="s">
        <v>465</v>
      </c>
      <c r="B50" s="292">
        <v>235.62799999999999</v>
      </c>
      <c r="C50" s="294">
        <v>749</v>
      </c>
      <c r="D50">
        <v>1142</v>
      </c>
    </row>
    <row r="51" spans="1:4" x14ac:dyDescent="0.25">
      <c r="A51" s="346" t="s">
        <v>688</v>
      </c>
      <c r="B51" s="292">
        <v>234.63800000000001</v>
      </c>
      <c r="C51" s="294">
        <v>314</v>
      </c>
      <c r="D51">
        <v>611</v>
      </c>
    </row>
    <row r="52" spans="1:4" x14ac:dyDescent="0.25">
      <c r="A52" s="346" t="s">
        <v>466</v>
      </c>
      <c r="B52" s="292">
        <v>233.589</v>
      </c>
      <c r="C52" s="294">
        <v>634</v>
      </c>
      <c r="D52">
        <v>1199</v>
      </c>
    </row>
    <row r="53" spans="1:4" x14ac:dyDescent="0.25">
      <c r="A53" s="346" t="s">
        <v>365</v>
      </c>
      <c r="B53" s="292">
        <v>230.66800000000001</v>
      </c>
      <c r="C53" s="294">
        <v>1003</v>
      </c>
      <c r="D53">
        <v>1729</v>
      </c>
    </row>
    <row r="54" spans="1:4" x14ac:dyDescent="0.25">
      <c r="A54" s="346" t="s">
        <v>689</v>
      </c>
      <c r="B54" s="292">
        <v>214.89500000000001</v>
      </c>
      <c r="C54" s="294">
        <v>280</v>
      </c>
      <c r="D54">
        <v>432</v>
      </c>
    </row>
    <row r="55" spans="1:4" x14ac:dyDescent="0.25">
      <c r="A55" s="346" t="s">
        <v>470</v>
      </c>
      <c r="B55" s="292">
        <v>208.71600000000001</v>
      </c>
      <c r="C55" s="294">
        <v>261</v>
      </c>
      <c r="D55">
        <v>535</v>
      </c>
    </row>
    <row r="56" spans="1:4" x14ac:dyDescent="0.25">
      <c r="A56" s="346" t="s">
        <v>690</v>
      </c>
      <c r="B56" s="292">
        <v>204.077</v>
      </c>
      <c r="C56" s="294">
        <v>277</v>
      </c>
      <c r="D56">
        <v>436</v>
      </c>
    </row>
    <row r="57" spans="1:4" x14ac:dyDescent="0.25">
      <c r="A57" s="346" t="s">
        <v>691</v>
      </c>
      <c r="B57" s="292">
        <v>201.774</v>
      </c>
      <c r="C57" s="294">
        <v>217</v>
      </c>
      <c r="D57">
        <v>417</v>
      </c>
    </row>
    <row r="58" spans="1:4" x14ac:dyDescent="0.25">
      <c r="A58" s="346" t="s">
        <v>692</v>
      </c>
      <c r="B58" s="292">
        <v>193.32499999999999</v>
      </c>
      <c r="C58" s="294">
        <v>287</v>
      </c>
      <c r="D58">
        <v>483</v>
      </c>
    </row>
    <row r="59" spans="1:4" x14ac:dyDescent="0.25">
      <c r="A59" s="346" t="s">
        <v>510</v>
      </c>
      <c r="B59" s="292">
        <v>188.108</v>
      </c>
      <c r="C59" s="294">
        <v>259</v>
      </c>
      <c r="D59">
        <v>849</v>
      </c>
    </row>
    <row r="60" spans="1:4" x14ac:dyDescent="0.25">
      <c r="A60" s="346" t="s">
        <v>511</v>
      </c>
      <c r="B60" s="292">
        <v>187.82300000000001</v>
      </c>
      <c r="C60" s="294">
        <v>491</v>
      </c>
      <c r="D60">
        <v>1232</v>
      </c>
    </row>
    <row r="61" spans="1:4" x14ac:dyDescent="0.25">
      <c r="A61" s="346" t="s">
        <v>693</v>
      </c>
      <c r="B61" s="292">
        <v>180.07599999999999</v>
      </c>
      <c r="C61" s="294">
        <v>312</v>
      </c>
      <c r="D61">
        <v>584</v>
      </c>
    </row>
    <row r="62" spans="1:4" x14ac:dyDescent="0.25">
      <c r="A62" s="346" t="s">
        <v>694</v>
      </c>
      <c r="B62" s="292">
        <v>177.49199999999999</v>
      </c>
      <c r="C62" s="294">
        <v>254</v>
      </c>
      <c r="D62">
        <v>497</v>
      </c>
    </row>
    <row r="63" spans="1:4" x14ac:dyDescent="0.25">
      <c r="A63" s="346" t="s">
        <v>695</v>
      </c>
      <c r="B63" s="292">
        <v>174.495</v>
      </c>
      <c r="C63" s="294">
        <v>247</v>
      </c>
      <c r="D63">
        <v>412</v>
      </c>
    </row>
    <row r="64" spans="1:4" x14ac:dyDescent="0.25">
      <c r="A64" s="346" t="s">
        <v>529</v>
      </c>
      <c r="B64" s="292">
        <v>173.96700000000001</v>
      </c>
      <c r="C64" s="294">
        <v>252</v>
      </c>
      <c r="D64">
        <v>737</v>
      </c>
    </row>
    <row r="65" spans="1:4" x14ac:dyDescent="0.25">
      <c r="A65" s="346" t="s">
        <v>547</v>
      </c>
      <c r="B65" s="292">
        <v>171.648</v>
      </c>
      <c r="C65" s="294">
        <v>239</v>
      </c>
      <c r="D65">
        <v>408</v>
      </c>
    </row>
    <row r="66" spans="1:4" x14ac:dyDescent="0.25">
      <c r="A66" s="346" t="s">
        <v>696</v>
      </c>
      <c r="B66" s="292">
        <v>161.18299999999999</v>
      </c>
      <c r="C66" s="294">
        <v>226</v>
      </c>
      <c r="D66">
        <v>445</v>
      </c>
    </row>
    <row r="67" spans="1:4" x14ac:dyDescent="0.25">
      <c r="A67" s="346" t="s">
        <v>697</v>
      </c>
      <c r="B67" s="292">
        <v>158.28</v>
      </c>
      <c r="C67" s="294">
        <v>489</v>
      </c>
      <c r="D67">
        <v>728</v>
      </c>
    </row>
    <row r="68" spans="1:4" x14ac:dyDescent="0.25">
      <c r="A68" s="346" t="s">
        <v>469</v>
      </c>
      <c r="B68" s="292">
        <v>154.065</v>
      </c>
      <c r="C68" s="294">
        <v>394</v>
      </c>
      <c r="D68">
        <v>591</v>
      </c>
    </row>
    <row r="69" spans="1:4" x14ac:dyDescent="0.25">
      <c r="A69" s="346" t="s">
        <v>537</v>
      </c>
      <c r="B69" s="292">
        <v>144.928</v>
      </c>
      <c r="C69" s="294">
        <v>648</v>
      </c>
      <c r="D69">
        <v>1074</v>
      </c>
    </row>
    <row r="70" spans="1:4" x14ac:dyDescent="0.25">
      <c r="A70" s="346" t="s">
        <v>459</v>
      </c>
      <c r="B70" s="292">
        <v>141.49600000000001</v>
      </c>
      <c r="C70" s="294">
        <v>445</v>
      </c>
      <c r="D70">
        <v>714</v>
      </c>
    </row>
    <row r="71" spans="1:4" x14ac:dyDescent="0.25">
      <c r="A71" s="346" t="s">
        <v>548</v>
      </c>
      <c r="B71" s="292">
        <v>138.80199999999999</v>
      </c>
      <c r="C71" s="294">
        <v>609</v>
      </c>
      <c r="D71">
        <v>891</v>
      </c>
    </row>
    <row r="72" spans="1:4" x14ac:dyDescent="0.25">
      <c r="A72" s="346" t="s">
        <v>698</v>
      </c>
      <c r="B72" s="292">
        <v>135.87299999999999</v>
      </c>
      <c r="C72" s="294">
        <v>216</v>
      </c>
      <c r="D72">
        <v>461</v>
      </c>
    </row>
    <row r="73" spans="1:4" x14ac:dyDescent="0.25">
      <c r="A73" s="346" t="s">
        <v>699</v>
      </c>
      <c r="B73" s="292">
        <v>132.33500000000001</v>
      </c>
      <c r="C73" s="294">
        <v>237</v>
      </c>
      <c r="D73">
        <v>423</v>
      </c>
    </row>
    <row r="74" spans="1:4" x14ac:dyDescent="0.25">
      <c r="A74" s="346" t="s">
        <v>500</v>
      </c>
      <c r="B74" s="292">
        <v>130.947</v>
      </c>
      <c r="C74" s="294">
        <v>286</v>
      </c>
      <c r="D74">
        <v>1371</v>
      </c>
    </row>
    <row r="75" spans="1:4" x14ac:dyDescent="0.25">
      <c r="A75" s="346" t="s">
        <v>472</v>
      </c>
      <c r="B75" s="292">
        <v>124.524</v>
      </c>
      <c r="C75" s="294">
        <v>257</v>
      </c>
      <c r="D75">
        <v>490</v>
      </c>
    </row>
    <row r="76" spans="1:4" x14ac:dyDescent="0.25">
      <c r="A76" s="346" t="s">
        <v>700</v>
      </c>
      <c r="B76" s="292">
        <v>121.77500000000001</v>
      </c>
      <c r="C76" s="294">
        <v>340</v>
      </c>
      <c r="D76">
        <v>576</v>
      </c>
    </row>
    <row r="77" spans="1:4" x14ac:dyDescent="0.25">
      <c r="A77" s="346" t="s">
        <v>513</v>
      </c>
      <c r="B77" s="292">
        <v>121.574</v>
      </c>
      <c r="C77" s="294">
        <v>220</v>
      </c>
      <c r="D77">
        <v>530</v>
      </c>
    </row>
    <row r="78" spans="1:4" x14ac:dyDescent="0.25">
      <c r="A78" s="346" t="s">
        <v>473</v>
      </c>
      <c r="B78" s="292">
        <v>121.56399999999999</v>
      </c>
      <c r="C78" s="294">
        <v>436</v>
      </c>
      <c r="D78">
        <v>1723</v>
      </c>
    </row>
    <row r="79" spans="1:4" x14ac:dyDescent="0.25">
      <c r="A79" s="346" t="s">
        <v>458</v>
      </c>
      <c r="B79" s="292">
        <v>113.301</v>
      </c>
      <c r="C79" s="294">
        <v>272</v>
      </c>
      <c r="D79">
        <v>716</v>
      </c>
    </row>
    <row r="80" spans="1:4" x14ac:dyDescent="0.25">
      <c r="A80" s="346" t="s">
        <v>471</v>
      </c>
      <c r="B80" s="292">
        <v>108.994</v>
      </c>
      <c r="C80" s="294">
        <v>512</v>
      </c>
      <c r="D80">
        <v>1347</v>
      </c>
    </row>
    <row r="81" spans="1:4" x14ac:dyDescent="0.25">
      <c r="A81" s="346" t="s">
        <v>528</v>
      </c>
      <c r="B81" s="292">
        <v>108.977</v>
      </c>
      <c r="C81" s="294">
        <v>53</v>
      </c>
      <c r="D81">
        <v>478</v>
      </c>
    </row>
    <row r="82" spans="1:4" x14ac:dyDescent="0.25">
      <c r="A82" s="346" t="s">
        <v>701</v>
      </c>
      <c r="B82" s="292">
        <v>104.738</v>
      </c>
      <c r="C82" s="294">
        <v>327</v>
      </c>
      <c r="D82">
        <v>483</v>
      </c>
    </row>
    <row r="83" spans="1:4" x14ac:dyDescent="0.25">
      <c r="A83" s="346" t="s">
        <v>476</v>
      </c>
      <c r="B83" s="292">
        <v>104.538</v>
      </c>
      <c r="C83" s="294">
        <v>290</v>
      </c>
      <c r="D83">
        <v>604</v>
      </c>
    </row>
    <row r="84" spans="1:4" x14ac:dyDescent="0.25">
      <c r="A84" s="346" t="s">
        <v>538</v>
      </c>
      <c r="B84" s="292">
        <v>103.88</v>
      </c>
      <c r="C84" s="294">
        <v>386</v>
      </c>
      <c r="D84">
        <v>852</v>
      </c>
    </row>
    <row r="85" spans="1:4" x14ac:dyDescent="0.25">
      <c r="A85" s="346" t="s">
        <v>702</v>
      </c>
      <c r="B85" s="292">
        <v>101.392</v>
      </c>
      <c r="C85" s="294">
        <v>359</v>
      </c>
      <c r="D85">
        <v>484</v>
      </c>
    </row>
    <row r="86" spans="1:4" x14ac:dyDescent="0.25">
      <c r="A86" s="346" t="s">
        <v>498</v>
      </c>
      <c r="B86" s="292">
        <v>100.661</v>
      </c>
      <c r="C86" s="294">
        <v>359</v>
      </c>
      <c r="D86">
        <v>488</v>
      </c>
    </row>
    <row r="87" spans="1:4" x14ac:dyDescent="0.25">
      <c r="A87" s="346" t="s">
        <v>703</v>
      </c>
      <c r="B87" s="292">
        <v>98.06</v>
      </c>
      <c r="C87" s="294">
        <v>284</v>
      </c>
      <c r="D87">
        <v>464</v>
      </c>
    </row>
    <row r="88" spans="1:4" x14ac:dyDescent="0.25">
      <c r="A88" s="346" t="s">
        <v>704</v>
      </c>
      <c r="B88" s="292">
        <v>96.210999999999999</v>
      </c>
      <c r="C88" s="294">
        <v>345</v>
      </c>
      <c r="D88">
        <v>510</v>
      </c>
    </row>
    <row r="89" spans="1:4" x14ac:dyDescent="0.25">
      <c r="A89" s="346" t="s">
        <v>705</v>
      </c>
      <c r="B89" s="292">
        <v>91.784999999999997</v>
      </c>
      <c r="C89" s="294">
        <v>290</v>
      </c>
      <c r="D89">
        <v>439</v>
      </c>
    </row>
    <row r="90" spans="1:4" x14ac:dyDescent="0.25">
      <c r="A90" s="346" t="s">
        <v>475</v>
      </c>
      <c r="B90" s="292">
        <v>89.867000000000004</v>
      </c>
      <c r="C90" s="294">
        <v>311</v>
      </c>
      <c r="D90">
        <v>449</v>
      </c>
    </row>
    <row r="91" spans="1:4" x14ac:dyDescent="0.25">
      <c r="A91" s="346" t="s">
        <v>706</v>
      </c>
      <c r="B91" s="292">
        <v>87.081999999999994</v>
      </c>
      <c r="C91" s="294">
        <v>290</v>
      </c>
      <c r="D91">
        <v>433</v>
      </c>
    </row>
    <row r="92" spans="1:4" x14ac:dyDescent="0.25">
      <c r="A92" s="346" t="s">
        <v>550</v>
      </c>
      <c r="B92" s="292">
        <v>86.052000000000007</v>
      </c>
      <c r="C92" s="294">
        <v>183</v>
      </c>
      <c r="D92">
        <v>506</v>
      </c>
    </row>
    <row r="93" spans="1:4" x14ac:dyDescent="0.25">
      <c r="A93" s="346" t="s">
        <v>707</v>
      </c>
      <c r="B93" s="292">
        <v>84.135999999999996</v>
      </c>
      <c r="C93" s="294">
        <v>272</v>
      </c>
      <c r="D93">
        <v>463</v>
      </c>
    </row>
    <row r="94" spans="1:4" x14ac:dyDescent="0.25">
      <c r="A94" s="346" t="s">
        <v>474</v>
      </c>
      <c r="B94" s="292">
        <v>81.423000000000002</v>
      </c>
      <c r="C94" s="294">
        <v>207</v>
      </c>
      <c r="D94">
        <v>748</v>
      </c>
    </row>
    <row r="95" spans="1:4" x14ac:dyDescent="0.25">
      <c r="A95" s="346" t="s">
        <v>479</v>
      </c>
      <c r="B95" s="292">
        <v>80.52</v>
      </c>
      <c r="C95" s="294">
        <v>185</v>
      </c>
      <c r="D95">
        <v>832</v>
      </c>
    </row>
    <row r="96" spans="1:4" x14ac:dyDescent="0.25">
      <c r="A96" s="346" t="s">
        <v>478</v>
      </c>
      <c r="B96" s="292">
        <v>77.123000000000005</v>
      </c>
      <c r="C96" s="294">
        <v>572</v>
      </c>
      <c r="D96">
        <v>1038</v>
      </c>
    </row>
    <row r="97" spans="1:4" x14ac:dyDescent="0.25">
      <c r="A97" s="346" t="s">
        <v>235</v>
      </c>
      <c r="B97" s="292">
        <v>74.343999999999994</v>
      </c>
      <c r="C97" s="294">
        <v>180</v>
      </c>
      <c r="D97">
        <v>538</v>
      </c>
    </row>
    <row r="98" spans="1:4" x14ac:dyDescent="0.25">
      <c r="A98" s="346" t="s">
        <v>708</v>
      </c>
      <c r="B98" s="292">
        <v>72.459999999999994</v>
      </c>
      <c r="C98" s="294">
        <v>103</v>
      </c>
      <c r="D98">
        <v>533</v>
      </c>
    </row>
    <row r="99" spans="1:4" x14ac:dyDescent="0.25">
      <c r="A99" s="346" t="s">
        <v>477</v>
      </c>
      <c r="B99" s="292">
        <v>66.599999999999994</v>
      </c>
      <c r="C99" s="294">
        <v>258</v>
      </c>
      <c r="D99">
        <v>526</v>
      </c>
    </row>
    <row r="100" spans="1:4" x14ac:dyDescent="0.25">
      <c r="A100" s="346" t="s">
        <v>480</v>
      </c>
      <c r="B100" s="292">
        <v>47.287999999999997</v>
      </c>
      <c r="C100" s="294">
        <v>621</v>
      </c>
      <c r="D100">
        <v>886</v>
      </c>
    </row>
    <row r="101" spans="1:4" x14ac:dyDescent="0.25">
      <c r="A101" s="346" t="s">
        <v>709</v>
      </c>
      <c r="B101" s="292">
        <v>29.123999999999999</v>
      </c>
      <c r="C101" s="294">
        <v>275</v>
      </c>
      <c r="D101">
        <v>453</v>
      </c>
    </row>
    <row r="102" spans="1:4" x14ac:dyDescent="0.25">
      <c r="A102" s="346" t="s">
        <v>514</v>
      </c>
      <c r="B102" s="292">
        <v>14.897</v>
      </c>
      <c r="C102" s="294">
        <v>274</v>
      </c>
      <c r="D102">
        <v>442</v>
      </c>
    </row>
  </sheetData>
  <autoFilter ref="A2:C2" xr:uid="{2313BD74-5651-4D95-AF29-375BC024697B}">
    <sortState xmlns:xlrd2="http://schemas.microsoft.com/office/spreadsheetml/2017/richdata2" ref="A3:C102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Replay</vt:lpstr>
      <vt:lpstr>Partidos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2023-02-21T19:56:10Z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