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A17F40A0-20FA-4494-B209-B319ADC0262A}" xr6:coauthVersionLast="47" xr6:coauthVersionMax="47" xr10:uidLastSave="{00000000-0000-0000-0000-000000000000}"/>
  <bookViews>
    <workbookView xWindow="-120" yWindow="-120" windowWidth="20730" windowHeight="11160" tabRatio="769" firstSheet="3" activeTab="9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4" l="1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18" i="4"/>
  <c r="J18" i="4"/>
  <c r="I19" i="4"/>
  <c r="J19" i="4"/>
  <c r="I20" i="4"/>
  <c r="J20" i="4"/>
  <c r="I21" i="4"/>
  <c r="J2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J1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J2" i="4"/>
  <c r="P29" i="6" l="1"/>
  <c r="O29" i="6"/>
  <c r="J3" i="16"/>
  <c r="J4" i="16"/>
  <c r="J5" i="16"/>
  <c r="J6" i="16"/>
  <c r="J7" i="16"/>
  <c r="J8" i="16"/>
  <c r="J9" i="16"/>
  <c r="D49" i="13"/>
  <c r="D50" i="13" s="1"/>
  <c r="D44" i="14"/>
  <c r="D45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1" i="6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<sst xmlns="http://schemas.openxmlformats.org/spreadsheetml/2006/main" count="1505" uniqueCount="739">
  <si>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</si>
  <si>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</si>
  <si>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</si>
  <si>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</si>
  <si>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</si>
  <si>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</si>
  <si>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</si>
  <si>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</si>
  <si>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</si>
  <si>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</si>
  <si>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</si>
  <si>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</si>
  <si>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</si>
  <si>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</si>
  <si>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</si>
  <si>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</si>
  <si>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</si>
  <si>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</si>
  <si>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</si>
  <si>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</si>
  <si>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</si>
  <si>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</si>
  <si>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</si>
  <si>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</si>
  <si>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</si>
  <si>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</si>
  <si>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</si>
  <si>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</si>
  <si>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</si>
  <si>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</si>
  <si>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</si>
  <si>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</si>
  <si>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</si>
  <si>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</si>
  <si>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</si>
  <si>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</si>
  <si>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</si>
  <si>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</si>
  <si>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</si>
  <si>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</si>
  <si>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</si>
  <si>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</si>
  <si>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</si>
  <si>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</si>
  <si>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</si>
  <si>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</si>
  <si>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</si>
  <si>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</si>
  <si>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</si>
  <si>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</si>
  <si>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</si>
  <si>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</si>
  <si>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</si>
  <si>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</si>
  <si>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</si>
  <si>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</si>
  <si>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</si>
  <si>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</si>
  <si>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</si>
  <si>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</si>
  <si>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</si>
  <si>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</si>
  <si>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</si>
  <si>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</si>
  <si>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</si>
  <si>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</si>
  <si>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</si>
  <si>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</si>
  <si>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</si>
  <si>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</si>
  <si>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</si>
  <si>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</si>
  <si>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</si>
  <si>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</si>
  <si>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</si>
  <si>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</si>
  <si>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</si>
  <si>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</si>
  <si>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</si>
  <si>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</si>
  <si>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</si>
  <si>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</si>
  <si>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</si>
  <si>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</si>
  <si>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</si>
  <si>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</si>
  <si>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</si>
  <si>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</si>
  <si>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</si>
  <si>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</si>
  <si>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</si>
  <si>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</si>
  <si>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</si>
  <si>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</si>
  <si>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</si>
  <si>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</si>
  <si>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</si>
  <si>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</si>
  <si>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</si>
  <si>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</si>
  <si>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</si>
  <si>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</si>
  <si>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</si>
  <si>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</si>
  <si>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</si>
  <si>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</si>
  <si>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</si>
  <si>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</si>
  <si>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</si>
  <si>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</si>
  <si>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</si>
  <si>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</si>
  <si>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</si>
  <si>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</si>
  <si>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</si>
  <si>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</si>
  <si>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</si>
  <si>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</si>
  <si>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</si>
  <si>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</si>
  <si>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</si>
  <si>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</si>
  <si>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</si>
  <si>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</si>
  <si>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</si>
  <si>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</si>
  <si>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</si>
  <si>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</si>
  <si>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</si>
  <si>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</si>
  <si>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</si>
  <si>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</si>
  <si>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</si>
  <si>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</si>
  <si>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</si>
  <si>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</si>
  <si>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</si>
  <si>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</si>
  <si>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</si>
  <si>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</si>
  <si>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</si>
  <si>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</si>
  <si>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</si>
  <si>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</si>
  <si>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</si>
  <si>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</si>
  <si>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</si>
  <si>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</si>
  <si>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</si>
  <si>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</si>
  <si>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</si>
  <si>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</si>
  <si>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</si>
  <si>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</si>
  <si>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</si>
  <si>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</si>
  <si>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</si>
  <si>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</si>
  <si>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</si>
  <si>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</si>
  <si>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</si>
  <si>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</si>
  <si>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</si>
  <si>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</si>
  <si>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</si>
  <si>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</si>
  <si>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</si>
  <si>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</si>
  <si>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</si>
  <si>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</si>
  <si>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</si>
  <si>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</si>
  <si>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</si>
  <si>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</si>
  <si>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</si>
  <si>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</si>
  <si>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</si>
  <si>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</si>
  <si>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</si>
  <si>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</si>
  <si>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</si>
  <si>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</si>
  <si>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</si>
  <si>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</si>
  <si>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</si>
  <si>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</si>
  <si>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</si>
  <si>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</si>
  <si>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</si>
  <si>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</si>
  <si>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</si>
  <si>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</si>
  <si>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</si>
  <si>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</si>
  <si>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</si>
  <si>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</si>
  <si>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</si>
  <si>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</si>
  <si>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</si>
  <si>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</si>
  <si>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</si>
  <si>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</si>
  <si>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</si>
  <si>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</si>
  <si>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</si>
  <si>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</si>
  <si>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</si>
  <si>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</si>
  <si>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</si>
  <si>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</si>
  <si>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</si>
  <si>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</si>
  <si>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</si>
  <si>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</si>
  <si>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</si>
  <si>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</si>
  <si>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</si>
  <si>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</si>
  <si>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</si>
  <si>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</si>
  <si>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</si>
  <si>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</si>
  <si>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</si>
  <si>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</si>
  <si>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</si>
  <si>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</si>
  <si>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</si>
  <si>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</si>
  <si>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</si>
  <si>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</si>
  <si>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</si>
  <si>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</si>
  <si>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</si>
  <si>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</si>
  <si>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</si>
  <si>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</si>
  <si>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</si>
  <si>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</si>
  <si>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</si>
  <si>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</si>
  <si>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</si>
  <si>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</si>
  <si>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</si>
  <si>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</si>
  <si>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</si>
  <si>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</si>
  <si>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</si>
  <si>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</si>
  <si>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</si>
  <si>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</si>
  <si>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</si>
  <si>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</si>
  <si>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</si>
  <si>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</si>
  <si>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</si>
  <si>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</si>
  <si>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</si>
  <si>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</si>
  <si>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</si>
  <si>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</si>
  <si>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</si>
  <si>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</si>
  <si>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</si>
  <si>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</si>
  <si>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</si>
  <si>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</si>
  <si>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</si>
  <si>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</si>
  <si>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</si>
  <si>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</si>
  <si>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</si>
  <si>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</si>
  <si>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</si>
  <si>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</si>
  <si>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</si>
  <si>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</si>
  <si>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</si>
  <si>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</si>
  <si>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</si>
  <si>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</si>
  <si>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</si>
  <si>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</si>
  <si>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</si>
  <si>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</si>
  <si>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</si>
  <si>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</si>
  <si>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</si>
  <si>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</si>
  <si>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</si>
  <si>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</si>
  <si>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</si>
  <si>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</si>
  <si>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</si>
  <si>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</si>
  <si>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</si>
  <si>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</si>
  <si>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</si>
  <si>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</si>
  <si>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</si>
  <si>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</si>
  <si>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</si>
  <si>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</si>
  <si>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</si>
  <si>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</si>
  <si>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</si>
  <si>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</si>
  <si>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</si>
  <si>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</si>
  <si>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</si>
  <si>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</si>
  <si>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</si>
  <si>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</si>
  <si>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</si>
  <si>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</si>
  <si>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</si>
  <si>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</si>
  <si>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</si>
  <si>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</si>
  <si>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</si>
  <si>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</si>
  <si>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</si>
  <si>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</si>
  <si>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</si>
  <si>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</si>
  <si>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</si>
  <si>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</si>
  <si>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</si>
  <si>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</si>
  <si>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</si>
  <si>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</si>
  <si>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</si>
  <si>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</si>
  <si>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</si>
  <si>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</si>
  <si>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</si>
  <si>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</si>
  <si>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</si>
  <si>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</si>
  <si>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</si>
  <si>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</si>
  <si>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</si>
  <si>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</si>
  <si>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</si>
  <si>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</si>
  <si>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</si>
  <si>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</si>
  <si>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</si>
  <si>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</si>
  <si>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</si>
  <si>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</si>
  <si>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</si>
  <si>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</si>
  <si>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</si>
  <si>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</si>
  <si>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</si>
  <si>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</si>
  <si>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</si>
  <si>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</si>
  <si>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</si>
  <si>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</si>
  <si>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</si>
  <si>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</si>
  <si>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</si>
  <si>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</si>
  <si>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</si>
  <si>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</si>
  <si>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</si>
  <si>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</si>
  <si>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</si>
  <si>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</si>
  <si>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</si>
  <si>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</si>
  <si>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</si>
  <si>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</si>
  <si>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</si>
  <si>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</si>
  <si>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</si>
  <si>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</si>
  <si>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</si>
  <si>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</si>
  <si>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</si>
  <si>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</si>
  <si>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</si>
  <si>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</si>
  <si>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</si>
  <si>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</si>
  <si>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</si>
  <si>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</si>
  <si>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</si>
  <si>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</si>
  <si>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</si>
  <si>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</si>
  <si>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</si>
  <si>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</si>
  <si>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</si>
  <si>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</si>
  <si>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</si>
  <si>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</si>
  <si>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</si>
  <si>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</si>
  <si>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</si>
  <si>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</si>
  <si>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</si>
  <si>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</si>
  <si>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</si>
  <si>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</si>
  <si>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</si>
  <si>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</si>
  <si>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</si>
  <si>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</si>
  <si>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</si>
  <si>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</si>
  <si>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</si>
  <si>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</si>
  <si>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</si>
  <si>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</si>
  <si>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</si>
  <si>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</si>
  <si>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</si>
  <si>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</si>
  <si>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</si>
  <si>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</si>
  <si>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</si>
  <si>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</si>
  <si>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</si>
  <si>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</si>
  <si>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</si>
  <si>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</si>
  <si>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</si>
  <si>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</si>
  <si>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</si>
  <si>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</si>
  <si>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</si>
  <si>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</si>
  <si>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</si>
  <si>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</si>
  <si>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</si>
  <si>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</si>
  <si>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</si>
  <si>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</si>
  <si>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</si>
  <si>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</si>
  <si>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</si>
  <si>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</si>
  <si>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</si>
  <si>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</si>
  <si>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</si>
  <si>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</si>
  <si>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</si>
  <si>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</si>
  <si>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</si>
  <si>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</si>
  <si>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</si>
  <si>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</si>
  <si>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</si>
  <si>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</si>
  <si>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</si>
  <si>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</si>
  <si>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</si>
  <si>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</si>
  <si>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</si>
  <si>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</si>
  <si>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</si>
  <si>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</si>
  <si>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</si>
  <si>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</si>
  <si>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</si>
  <si>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</si>
  <si>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</si>
  <si>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</si>
  <si>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</si>
  <si>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</si>
  <si>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</si>
  <si>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</si>
  <si>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</si>
  <si>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</si>
  <si>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</si>
  <si>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</si>
  <si>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</si>
  <si>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</si>
  <si>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</si>
  <si>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</si>
  <si>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</si>
  <si>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</si>
  <si>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</si>
  <si>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</si>
  <si>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</si>
  <si>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</si>
  <si>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</si>
  <si>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</si>
  <si>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</si>
  <si>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</si>
  <si>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</si>
  <si>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</si>
  <si>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</si>
  <si>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</si>
  <si>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</si>
  <si>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</si>
  <si>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</si>
  <si>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</si>
  <si>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</si>
  <si>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</si>
  <si>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</si>
  <si>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</si>
  <si>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</si>
  <si>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</si>
  <si>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</si>
  <si>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</si>
  <si>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</si>
  <si>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</si>
  <si>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</si>
  <si>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</si>
  <si>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</si>
  <si>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</si>
  <si>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Camotillo, el tinterillo</t>
  </si>
  <si>
    <t>WWE Raw</t>
  </si>
  <si>
    <t>02/01-08/01</t>
  </si>
  <si>
    <t>02/01-08/02</t>
  </si>
  <si>
    <t>Amor y fuego</t>
  </si>
  <si>
    <t>Andrea</t>
  </si>
  <si>
    <t>WWE Smackdown</t>
  </si>
  <si>
    <t>09/01-15/01</t>
  </si>
  <si>
    <t>TNT</t>
  </si>
  <si>
    <t>09/01-15/02</t>
  </si>
  <si>
    <t xml:space="preserve">América Noticias: Primera Edición </t>
  </si>
  <si>
    <t>Al ángulo</t>
  </si>
  <si>
    <t>La voz Perú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</si>
  <si>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</si>
  <si>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</si>
  <si>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</si>
  <si>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</si>
  <si>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</si>
  <si>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</si>
  <si>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</si>
  <si>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</si>
  <si>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</si>
  <si>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Al fondo hay sitio </t>
  </si>
  <si>
    <t>Al fondo hay sitio</t>
  </si>
  <si>
    <t>Magaly TV</t>
  </si>
  <si>
    <t xml:space="preserve"> -</t>
  </si>
  <si>
    <t>La taxista</t>
  </si>
  <si>
    <t>Noticias en vivo</t>
  </si>
  <si>
    <t>Primer noticiero noche</t>
  </si>
  <si>
    <t>05/02-12/02</t>
  </si>
  <si>
    <t>Cinemax</t>
  </si>
  <si>
    <t>FX</t>
  </si>
  <si>
    <t>06/02-12/02</t>
  </si>
  <si>
    <t xml:space="preserve">Liga 1 </t>
  </si>
  <si>
    <t>GOLPERÚ HD</t>
  </si>
  <si>
    <t>Municipal  vs Binacional</t>
  </si>
  <si>
    <t>2023-02-20 15:30:00</t>
  </si>
  <si>
    <t>Fútbol Peruano Primera División : Universitario vs. Alianza Lima</t>
  </si>
  <si>
    <t>Voleibol Femenino Peruano Liga Nacional : Alianza Lima vs. Jaamsa</t>
  </si>
  <si>
    <t>Guasón</t>
  </si>
  <si>
    <t>Voleibol Femenino Peruano Liga Nacional : Regatas Lima vs. Circolo</t>
  </si>
  <si>
    <t>Nunca Más</t>
  </si>
  <si>
    <t>UCL #8vos - IDA</t>
  </si>
  <si>
    <t>GOLPERU</t>
  </si>
  <si>
    <t>Warner channel</t>
  </si>
  <si>
    <t>13/02-19/02</t>
  </si>
  <si>
    <t>13/01 –19/02</t>
  </si>
  <si>
    <t>20/02 –26/02</t>
  </si>
  <si>
    <t>UCL #8vos - IDA- SOIU 7897</t>
  </si>
  <si>
    <t>2023-02-21 15:00:00</t>
  </si>
  <si>
    <t>Libertadores FASE 2</t>
  </si>
  <si>
    <t>2023-02-21 17:00:00</t>
  </si>
  <si>
    <t>2023-02-21 19:00:00</t>
  </si>
  <si>
    <t>UCL #8vos - IDA- SOIU 7898</t>
  </si>
  <si>
    <t>Recopa Sudamericana IDA</t>
  </si>
  <si>
    <t>2023-02-21 19:30:00</t>
  </si>
  <si>
    <t>UCL #8vos - IDA- SOIU 7900</t>
  </si>
  <si>
    <t>2023-02-22 15:00:00</t>
  </si>
  <si>
    <t>UCL #8vos - IDA- SOIU 7899</t>
  </si>
  <si>
    <t>2023-02-22 17:00:00</t>
  </si>
  <si>
    <t>2023-02-22 19:00:00</t>
  </si>
  <si>
    <t>2023-02-22 19:30:00</t>
  </si>
  <si>
    <t>UEL #PO VTA-SOUC 5335</t>
  </si>
  <si>
    <t>2023-02-23 12:45:00</t>
  </si>
  <si>
    <t>UEL #PO VTA-SOUC 5338</t>
  </si>
  <si>
    <t>UEL #PO VTA-SOUC 5339</t>
  </si>
  <si>
    <t>2023-02-23 15:00:00</t>
  </si>
  <si>
    <t>UEL #PO VTA-SOUC 5342</t>
  </si>
  <si>
    <t>2023-02-23 17:00:00</t>
  </si>
  <si>
    <t>2023-02-23 19:00:00</t>
  </si>
  <si>
    <t>Premier #25-SOEN 16359</t>
  </si>
  <si>
    <t>2023-02-25 10:00:00</t>
  </si>
  <si>
    <t>Premier #25-SOEN 16354</t>
  </si>
  <si>
    <t>2023-02-25 12:30:00</t>
  </si>
  <si>
    <t>LPF AFA #5-SOAR 4136</t>
  </si>
  <si>
    <t>2023-02-25 19:30:00</t>
  </si>
  <si>
    <t>Bundes #22-SOGB 106025</t>
  </si>
  <si>
    <t>2023-02-25 09:30:00</t>
  </si>
  <si>
    <t>Serie A #24-SOIM 14977</t>
  </si>
  <si>
    <t>2023-02-25 12:00:00</t>
  </si>
  <si>
    <t>Serie A #24-SOIM 14975</t>
  </si>
  <si>
    <t>2023-02-26 06:30:00</t>
  </si>
  <si>
    <t>Premier #25-SOEN 16362</t>
  </si>
  <si>
    <t>2023-02-26 08:30:00</t>
  </si>
  <si>
    <t>LaLiga #23-SOIG 15013</t>
  </si>
  <si>
    <t>2023-02-26 12:30:00</t>
  </si>
  <si>
    <t>Ligue 1 #24-SOFL 4352</t>
  </si>
  <si>
    <t>2023-02-26 14:45:00</t>
  </si>
  <si>
    <t>LPF AFA #5-SOAR 4126</t>
  </si>
  <si>
    <t>2023-02-26 17:15:00</t>
  </si>
  <si>
    <t>Carabao #-SOEC 1203</t>
  </si>
  <si>
    <t>2023-02-26 11:30:00</t>
  </si>
  <si>
    <t>180,220</t>
  </si>
  <si>
    <t>100,864</t>
  </si>
  <si>
    <t>23,179</t>
  </si>
  <si>
    <t>23,933</t>
  </si>
  <si>
    <t>19,864</t>
  </si>
  <si>
    <t>49,023</t>
  </si>
  <si>
    <t>66,777</t>
  </si>
  <si>
    <t>8,846</t>
  </si>
  <si>
    <t>7,842</t>
  </si>
  <si>
    <t>13,650</t>
  </si>
  <si>
    <t>30,019</t>
  </si>
  <si>
    <t>12,068</t>
  </si>
  <si>
    <t>120,151</t>
  </si>
  <si>
    <t>11,720</t>
  </si>
  <si>
    <t>4,223</t>
  </si>
  <si>
    <t>13,509</t>
  </si>
  <si>
    <t>5,540</t>
  </si>
  <si>
    <t>22,359</t>
  </si>
  <si>
    <t>28,920</t>
  </si>
  <si>
    <t>16,697</t>
  </si>
  <si>
    <t>5,972</t>
  </si>
  <si>
    <t>8,568</t>
  </si>
  <si>
    <t>8,383</t>
  </si>
  <si>
    <t>22,163</t>
  </si>
  <si>
    <t>38,086</t>
  </si>
  <si>
    <t>35,602</t>
  </si>
  <si>
    <t>17,748</t>
  </si>
  <si>
    <t>22,752</t>
  </si>
  <si>
    <t>Fútbol Peruano Primera División : Apertura 2022: Universitario vs. Alianza Lima</t>
  </si>
  <si>
    <t>Voleibol Femenino Peruano Liga Nacional : San Martín vs. Alianza Lima</t>
  </si>
  <si>
    <t>Fútbol UEFA Champions League : Liverpool vs. Real Madrid</t>
  </si>
  <si>
    <t>Voleibol Femenino Peruano Liga Nacional : Jaamsa vs. Rebaza Acosta</t>
  </si>
  <si>
    <t>La máscara</t>
  </si>
  <si>
    <t>Fútbol UEFA Europa League : Manchester United vs. Barcelona</t>
  </si>
  <si>
    <t>Juego de asesinos</t>
  </si>
  <si>
    <t>Shazam!</t>
  </si>
  <si>
    <t>El tesoro del Amazonas</t>
  </si>
  <si>
    <t>Honest Thief</t>
  </si>
  <si>
    <t>La leyenda de Tarzán</t>
  </si>
  <si>
    <t>Voleibol Femenino Peruano Liga Nacional : Circolo vs. Latino Amisa</t>
  </si>
  <si>
    <t>Coach Carter</t>
  </si>
  <si>
    <t>Mechanic: Resurrection</t>
  </si>
  <si>
    <t>13 asesinos</t>
  </si>
  <si>
    <t>El conjuro 2</t>
  </si>
  <si>
    <t>Annabelle</t>
  </si>
  <si>
    <t>Venganza mortal</t>
  </si>
  <si>
    <t>Voleibol Femenino Peruano Liga Nacional : Jaamsa vs. Géminis</t>
  </si>
  <si>
    <t>Kong: La isla calavera</t>
  </si>
  <si>
    <t>Harry Potter y las reliquias de la muerte - Parte 2</t>
  </si>
  <si>
    <t>Voleibol Femenino Peruano Liga Nacional : Regatas Lima vs. Rebaza Acosta</t>
  </si>
  <si>
    <t>Equipo F</t>
  </si>
  <si>
    <t>Harry Potter y las reliquias de la muerte - Parte 1</t>
  </si>
  <si>
    <t>Voleibol Femenino Peruano Liga Nacional : Deportivo Alianza vs. Latino Amisa</t>
  </si>
  <si>
    <t>Tiempo extra</t>
  </si>
  <si>
    <t>Beowulf</t>
  </si>
  <si>
    <t>Voleibol Femenino Peruano Liga Nacional : Deportivo Soan vs. Géminis</t>
  </si>
  <si>
    <t>Sabrina, la bruja adolescente : Ice Station Sabrina</t>
  </si>
  <si>
    <t>Sabrina, la bruja adolescente : Love Means Having to Say You're Sorry</t>
  </si>
  <si>
    <t>Sabrina, la bruja adolescente : Sabrina Claus</t>
  </si>
  <si>
    <t>Sabrina, la bruja adolescente : Prelude to a Kiss</t>
  </si>
  <si>
    <t>Sabrina, la bruja adolescente : Aging, Not So Gracefully</t>
  </si>
  <si>
    <t>Miraculous: Las aventuras de Ladybug</t>
  </si>
  <si>
    <t>Sabrina, la bruja adolescente : Episode LXXXI: The Phantom Menace</t>
  </si>
  <si>
    <t>Sabrina, la bruja adolescente : Sabrina and the Beanstalk</t>
  </si>
  <si>
    <t>Sabrina, la bruja adolescente : Five Easy Pieces of Libby</t>
  </si>
  <si>
    <t>El príncipe del rap : I Know Why the Caged Bird Screams</t>
  </si>
  <si>
    <t>Steven Universe</t>
  </si>
  <si>
    <t>Drama total: La guardería</t>
  </si>
  <si>
    <t>Grizzy y los Lemmings</t>
  </si>
  <si>
    <t>PROGRAMAS DESTACADOS DEL 20 AL 26 DE FEBRERO</t>
  </si>
  <si>
    <t>Liverpool vs Real Madrid</t>
  </si>
  <si>
    <t>Nacional vs Sporting Cristal</t>
  </si>
  <si>
    <t xml:space="preserve">Independiente Valle vs Flamengo </t>
  </si>
  <si>
    <t>ESPN2</t>
  </si>
  <si>
    <t>RB Leipzig vs ManCity</t>
  </si>
  <si>
    <t>UEL #PO VTA</t>
  </si>
  <si>
    <t xml:space="preserve">Manchester United vs Barcelona </t>
  </si>
  <si>
    <t>Premier #25</t>
  </si>
  <si>
    <t>Leicester City vs Arsenal</t>
  </si>
  <si>
    <t>Liga 1</t>
  </si>
  <si>
    <t>Mannucci vs Universitario</t>
  </si>
  <si>
    <t>Ligue 1 #24</t>
  </si>
  <si>
    <t xml:space="preserve">Olympique Marseille vs PSG </t>
  </si>
  <si>
    <t>Tottenham vs Chelsea</t>
  </si>
  <si>
    <t>LaLiga #23</t>
  </si>
  <si>
    <t>Almeria vs Barcelona</t>
  </si>
  <si>
    <t>América Hoy</t>
  </si>
  <si>
    <t xml:space="preserve">La Cenicienta 2 </t>
  </si>
  <si>
    <t>Especial Crepúsculo: Crepúsculo: Twilight / Luna nueva / La saga crepúsculo: Eclipse / La saga Crepúsculo: Amanecer Parte I</t>
  </si>
  <si>
    <t>Star Channel</t>
  </si>
  <si>
    <t xml:space="preserve">Noche de terror: El conjuro / El conjuro 2 </t>
  </si>
  <si>
    <t xml:space="preserve">Jurasic World: El reino caído </t>
  </si>
  <si>
    <t xml:space="preserve">Luna de miel en familia </t>
  </si>
  <si>
    <t>Viña del Mar 2023: Especial</t>
  </si>
  <si>
    <t>Rascacielos: Rescate en las alturas</t>
  </si>
  <si>
    <t>Mujercitas</t>
  </si>
  <si>
    <t>Life: Vida inteligente</t>
  </si>
  <si>
    <t>AMC</t>
  </si>
  <si>
    <t xml:space="preserve">Los juegos del hambre </t>
  </si>
  <si>
    <t>Cuarto poder</t>
  </si>
  <si>
    <t xml:space="preserve">REPLAY - U vs Alianza Lima </t>
  </si>
  <si>
    <t>REPLAY - Liverpool vs Real Madrid</t>
  </si>
  <si>
    <t>REPLAY - Al Ángulo</t>
  </si>
  <si>
    <t>Mdeportes</t>
  </si>
  <si>
    <t>20/02-26/02</t>
  </si>
  <si>
    <t>Liverpool (ING) VS Real Madrid (ESP)</t>
  </si>
  <si>
    <t>Nacional PARVSSporting Cristal PER</t>
  </si>
  <si>
    <t>Curicó Unido CHIVSCerro Porteño PAR</t>
  </si>
  <si>
    <t>Eintracht Frankfurt (ALE)VSNapoli (ITA)</t>
  </si>
  <si>
    <t>Independiente del Valle (ECU)VSFlamengo (BRA)</t>
  </si>
  <si>
    <t>Inter (ITA)VSPorto (POR)</t>
  </si>
  <si>
    <t>RB Leipzig (ALE)VSManchester City (ING)</t>
  </si>
  <si>
    <t>Nacional Potosí BOL  / El Nacional ECUVSIndependiente Medellín COL</t>
  </si>
  <si>
    <t>Boston River URU / Zamora VENVSHuracán ARG</t>
  </si>
  <si>
    <t>Carabobo VENVSAtlético MG BRA</t>
  </si>
  <si>
    <t>NantesVSJuventus</t>
  </si>
  <si>
    <t>PSV EindhovenVSSevilla</t>
  </si>
  <si>
    <t>Manchester UnitedVSBarcelona</t>
  </si>
  <si>
    <t>RomaVSSalzburg</t>
  </si>
  <si>
    <t xml:space="preserve">Magallanes CHIVSAlways Ready BOL </t>
  </si>
  <si>
    <t>Universidad Catolica ECUVSMillonarios COL</t>
  </si>
  <si>
    <t>Deportivo Maldonado URUVSFortaleza BRA</t>
  </si>
  <si>
    <t>Leicester CityVSArsenal</t>
  </si>
  <si>
    <t>BournemouthVSManchester City</t>
  </si>
  <si>
    <t>Vélez SársfieldVSBoca Juniors</t>
  </si>
  <si>
    <t>HoffenheimVSBorussia Dortmund</t>
  </si>
  <si>
    <t>EmpoliVSNapoli</t>
  </si>
  <si>
    <t>BolognaVSInter</t>
  </si>
  <si>
    <t>TottenhamVSChelsea</t>
  </si>
  <si>
    <t>AlmeriaVSBarcelona</t>
  </si>
  <si>
    <t>Olympique MarseilleVSPSG</t>
  </si>
  <si>
    <t>River PlateVSArsenal</t>
  </si>
  <si>
    <t>Manchester UnitedVSNewcastle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</si>
</sst>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</borders>
  <cellStyleXfs count="8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</cellStyleXfs>
  <cellXfs count="47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3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2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2" fillId="2" borderId="0" xfId="0" applyFont="1" applyFill="1" applyBorder="1"/>
    <xf numFmtId="164" fontId="22" fillId="2" borderId="0" xfId="1" applyFont="1" applyFill="1" applyBorder="1" applyAlignment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0" fontId="22" fillId="2" borderId="0" xfId="0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9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Border="1" applyAlignment="1">
      <alignment horizontal="center" vertical="center"/>
    </xf>
    <xf numFmtId="167" fontId="22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1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9" fillId="2" borderId="0" xfId="0" applyFont="1" applyFill="1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0" fontId="29" fillId="0" borderId="0" xfId="0" applyFont="1"/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14" fontId="52" fillId="0" borderId="21" xfId="0" applyNumberFormat="1" applyFont="1" applyBorder="1"/>
    <xf numFmtId="3" fontId="29" fillId="3" borderId="17" xfId="0" applyNumberFormat="1" applyFont="1" applyFill="1" applyBorder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2" fillId="0" borderId="21" xfId="0" applyFont="1" applyBorder="1"/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2" fillId="0" borderId="46" xfId="0" applyFont="1" applyBorder="1"/>
    <xf numFmtId="0" fontId="58" fillId="0" borderId="46" xfId="0" applyFont="1" applyBorder="1"/>
    <xf numFmtId="0" fontId="58" fillId="0" borderId="46" xfId="0" applyFont="1" applyBorder="1" applyAlignment="1">
      <alignment vertical="center"/>
    </xf>
    <xf numFmtId="3" fontId="29" fillId="3" borderId="4" xfId="0" applyNumberFormat="1" applyFont="1" applyFill="1" applyBorder="1" applyAlignment="1">
      <alignment horizontal="center" vertical="center" wrapText="1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9" xfId="0" applyFont="1" applyFill="1" applyBorder="1"/>
    <xf numFmtId="0" fontId="50" fillId="56" borderId="71" xfId="0" applyFont="1" applyFill="1" applyBorder="1"/>
    <xf numFmtId="0" fontId="52" fillId="0" borderId="46" xfId="0" applyFont="1" applyBorder="1" applyAlignment="1">
      <alignment vertical="center" wrapText="1"/>
    </xf>
    <xf numFmtId="0" fontId="52" fillId="0" borderId="71" xfId="0" applyFont="1" applyBorder="1"/>
    <xf numFmtId="0" fontId="0" fillId="0" borderId="46" xfId="0" applyBorder="1"/>
    <xf numFmtId="0" fontId="50" fillId="56" borderId="50" xfId="0" applyFont="1" applyFill="1" applyBorder="1"/>
    <xf numFmtId="0" fontId="50" fillId="56" borderId="21" xfId="0" applyFont="1" applyFill="1" applyBorder="1"/>
    <xf numFmtId="0" fontId="52" fillId="0" borderId="46" xfId="0" applyFont="1" applyBorder="1" applyAlignment="1">
      <alignment vertical="center"/>
    </xf>
    <xf numFmtId="0" fontId="58" fillId="0" borderId="73" xfId="0" applyFont="1" applyBorder="1" applyAlignment="1">
      <alignment vertical="center"/>
    </xf>
    <xf numFmtId="0" fontId="58" fillId="0" borderId="74" xfId="0" applyFont="1" applyBorder="1" applyAlignment="1">
      <alignment vertical="center"/>
    </xf>
    <xf numFmtId="0" fontId="52" fillId="0" borderId="46" xfId="0" applyFont="1" applyBorder="1" applyAlignment="1">
      <alignment wrapText="1"/>
    </xf>
    <xf numFmtId="0" fontId="52" fillId="0" borderId="71" xfId="0" applyFont="1" applyBorder="1" applyAlignment="1">
      <alignment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0" fontId="50" fillId="56" borderId="76" xfId="0" applyFont="1" applyFill="1" applyBorder="1"/>
    <xf numFmtId="0" fontId="0" fillId="0" borderId="66" xfId="0" applyBorder="1"/>
    <xf numFmtId="14" fontId="52" fillId="0" borderId="73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4" fontId="0" fillId="46" borderId="77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4" fontId="3" fillId="0" borderId="58" xfId="51" applyNumberFormat="1" applyFont="1" applyBorder="1" applyAlignment="1">
      <alignment horizont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170" fontId="52" fillId="0" borderId="9" xfId="0" applyNumberFormat="1" applyFont="1" applyBorder="1"/>
    <xf numFmtId="170" fontId="52" fillId="0" borderId="9" xfId="0" applyNumberFormat="1" applyFont="1" applyBorder="1" applyAlignment="1">
      <alignment vertical="center"/>
    </xf>
    <xf numFmtId="0" fontId="0" fillId="0" borderId="21" xfId="0" applyBorder="1" applyAlignment="1">
      <alignment wrapText="1"/>
    </xf>
    <xf numFmtId="0" fontId="0" fillId="0" borderId="0" xfId="0" applyAlignment="1">
      <alignment wrapText="1"/>
    </xf>
    <xf numFmtId="18" fontId="0" fillId="0" borderId="0" xfId="0" applyNumberFormat="1"/>
    <xf numFmtId="21" fontId="58" fillId="0" borderId="46" xfId="0" applyNumberFormat="1" applyFont="1" applyBorder="1"/>
    <xf numFmtId="21" fontId="58" fillId="0" borderId="46" xfId="0" applyNumberFormat="1" applyFont="1" applyBorder="1" applyAlignment="1">
      <alignment vertical="center"/>
    </xf>
    <xf numFmtId="170" fontId="52" fillId="0" borderId="75" xfId="0" applyNumberFormat="1" applyFont="1" applyBorder="1" applyAlignment="1">
      <alignment vertical="center"/>
    </xf>
    <xf numFmtId="0" fontId="2" fillId="0" borderId="46" xfId="0" applyFont="1" applyBorder="1"/>
    <xf numFmtId="0" fontId="2" fillId="0" borderId="70" xfId="0" applyFont="1" applyBorder="1"/>
    <xf numFmtId="2" fontId="2" fillId="0" borderId="66" xfId="0" applyNumberFormat="1" applyFont="1" applyBorder="1"/>
    <xf numFmtId="2" fontId="2" fillId="0" borderId="72" xfId="0" applyNumberFormat="1" applyFont="1" applyBorder="1"/>
    <xf numFmtId="0" fontId="2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0" fontId="58" fillId="46" borderId="0" xfId="0" applyFont="1" applyFill="1"/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0.22726768379647075</c:v>
                </c:pt>
                <c:pt idx="1">
                  <c:v>0.29787570391504198</c:v>
                </c:pt>
                <c:pt idx="2">
                  <c:v>3.2450713396610903E-2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2.0228526327025743E-2</c:v>
                </c:pt>
                <c:pt idx="1">
                  <c:v>0.948662888432387</c:v>
                </c:pt>
                <c:pt idx="2">
                  <c:v>3.1108585240587273E-2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General'!$B$38:$B$46</c15:sqref>
                  </c15:fullRef>
                </c:ext>
              </c:extLst>
              <c:f>'Historico General'!$B$42:$B$46</c:f>
              <c:strCache>
                <c:ptCount val="5"/>
                <c:pt idx="0">
                  <c:v>23/01-29/01</c:v>
                </c:pt>
                <c:pt idx="1">
                  <c:v>30/01-05/02</c:v>
                </c:pt>
                <c:pt idx="2">
                  <c:v>05/02-12/02</c:v>
                </c:pt>
                <c:pt idx="3">
                  <c:v>13/02-19/02</c:v>
                </c:pt>
                <c:pt idx="4">
                  <c:v>20/02-26/02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General'!$C$38:$C$46</c15:sqref>
                  </c15:fullRef>
                </c:ext>
              </c:extLst>
              <c:f>'Historico General'!$C$42:$C$46</c:f>
              <c:numCache>
                <c:formatCode>#,##0.00</c:formatCode>
                <c:ptCount val="5"/>
                <c:pt idx="0">
                  <c:v>69752.240000000005</c:v>
                </c:pt>
                <c:pt idx="1">
                  <c:v>67114.19</c:v>
                </c:pt>
                <c:pt idx="2">
                  <c:v>66531.570000000007</c:v>
                </c:pt>
                <c:pt idx="3">
                  <c:v>67642.3</c:v>
                </c:pt>
                <c:pt idx="4">
                  <c:v>76042.3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General'!$B$38:$B$46</c15:sqref>
                  </c15:fullRef>
                </c:ext>
              </c:extLst>
              <c:f>'Historico General'!$B$42:$B$46</c:f>
              <c:strCache>
                <c:ptCount val="5"/>
                <c:pt idx="0">
                  <c:v>23/01-29/01</c:v>
                </c:pt>
                <c:pt idx="1">
                  <c:v>30/01-05/02</c:v>
                </c:pt>
                <c:pt idx="2">
                  <c:v>05/02-12/02</c:v>
                </c:pt>
                <c:pt idx="3">
                  <c:v>13/02-19/02</c:v>
                </c:pt>
                <c:pt idx="4">
                  <c:v>20/02-26/02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General'!$D$38:$D$46</c15:sqref>
                  </c15:fullRef>
                </c:ext>
              </c:extLst>
              <c:f>'Historico General'!$D$42:$D$46</c:f>
              <c:numCache>
                <c:formatCode>#,##0.00</c:formatCode>
                <c:ptCount val="5"/>
                <c:pt idx="0">
                  <c:v>3896618.32</c:v>
                </c:pt>
                <c:pt idx="1">
                  <c:v>3698863.4</c:v>
                </c:pt>
                <c:pt idx="2">
                  <c:v>3567041.22</c:v>
                </c:pt>
                <c:pt idx="3">
                  <c:v>3707359.49</c:v>
                </c:pt>
                <c:pt idx="4">
                  <c:v>3566177.13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General'!$B$38:$B$46</c15:sqref>
                        </c15:fullRef>
                        <c15:formulaRef>
                          <c15:sqref>'Historico General'!$B$42:$B$46</c15:sqref>
                        </c15:formulaRef>
                      </c:ext>
                    </c:extLst>
                    <c:strCache>
                      <c:ptCount val="5"/>
                      <c:pt idx="0">
                        <c:v>23/01-29/01</c:v>
                      </c:pt>
                      <c:pt idx="1">
                        <c:v>30/01-05/02</c:v>
                      </c:pt>
                      <c:pt idx="2">
                        <c:v>05/02-12/02</c:v>
                      </c:pt>
                      <c:pt idx="3">
                        <c:v>13/02-19/02</c:v>
                      </c:pt>
                      <c:pt idx="4">
                        <c:v>20/02-26/02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General'!$E$38:$E$46</c15:sqref>
                        </c15:fullRef>
                        <c15:formulaRef>
                          <c15:sqref>'Historico General'!$E$42:$E$46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116550.21</c:v>
                      </c:pt>
                      <c:pt idx="1">
                        <c:v>110050.19</c:v>
                      </c:pt>
                      <c:pt idx="2">
                        <c:v>107711.5</c:v>
                      </c:pt>
                      <c:pt idx="3">
                        <c:v>107238.51</c:v>
                      </c:pt>
                      <c:pt idx="4">
                        <c:v>116942.2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Dinamizado'!$B$3:$B$41</c15:sqref>
                  </c15:fullRef>
                </c:ext>
              </c:extLst>
              <c:f>'Historico Dinamizado'!$B$28:$B$41</c:f>
              <c:strCache>
                <c:ptCount val="14"/>
                <c:pt idx="0">
                  <c:v>28/11-04/12</c:v>
                </c:pt>
                <c:pt idx="1">
                  <c:v>05/12-11/12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02/01-08/02</c:v>
                </c:pt>
                <c:pt idx="7">
                  <c:v>09/01-15/02</c:v>
                </c:pt>
                <c:pt idx="8">
                  <c:v>16/01-22/01</c:v>
                </c:pt>
                <c:pt idx="9">
                  <c:v>23/01-29/01</c:v>
                </c:pt>
                <c:pt idx="10">
                  <c:v>30/01-05/02</c:v>
                </c:pt>
                <c:pt idx="11">
                  <c:v>06/02-12/02</c:v>
                </c:pt>
                <c:pt idx="12">
                  <c:v>13/02-19/02</c:v>
                </c:pt>
                <c:pt idx="13">
                  <c:v>20/02-26/02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Dinamizado'!$C$3:$C$41</c15:sqref>
                  </c15:fullRef>
                </c:ext>
              </c:extLst>
              <c:f>'Historico Dinamizado'!$C$28:$C$41</c:f>
              <c:numCache>
                <c:formatCode>#,##0.00</c:formatCode>
                <c:ptCount val="14"/>
                <c:pt idx="0">
                  <c:v>512422.67666666594</c:v>
                </c:pt>
                <c:pt idx="1">
                  <c:v>443706.27666666621</c:v>
                </c:pt>
                <c:pt idx="2">
                  <c:v>443706.27666666621</c:v>
                </c:pt>
                <c:pt idx="3">
                  <c:v>455054.15333333268</c:v>
                </c:pt>
                <c:pt idx="4">
                  <c:v>493134.93999999965</c:v>
                </c:pt>
                <c:pt idx="5">
                  <c:v>335845.12333333289</c:v>
                </c:pt>
                <c:pt idx="6">
                  <c:v>396775.91666666587</c:v>
                </c:pt>
                <c:pt idx="7">
                  <c:v>562359.86999999953</c:v>
                </c:pt>
                <c:pt idx="8">
                  <c:v>1213513.5433333314</c:v>
                </c:pt>
                <c:pt idx="9">
                  <c:v>1158280.3666666644</c:v>
                </c:pt>
                <c:pt idx="10">
                  <c:v>556152.69333333243</c:v>
                </c:pt>
                <c:pt idx="11">
                  <c:v>596447.41666666593</c:v>
                </c:pt>
                <c:pt idx="12">
                  <c:v>659821.95999999857</c:v>
                </c:pt>
                <c:pt idx="13">
                  <c:v>854335.9566666655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291-47C3-90D9-52E79E85009D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291-47C3-90D9-52E79E85009D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291-47C3-90D9-52E79E85009D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E291-47C3-90D9-52E79E85009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Dinamizado'!$B$3:$B$41</c15:sqref>
                  </c15:fullRef>
                </c:ext>
              </c:extLst>
              <c:f>'Historico Dinamizado'!$B$28:$B$41</c:f>
              <c:strCache>
                <c:ptCount val="14"/>
                <c:pt idx="0">
                  <c:v>28/11-04/12</c:v>
                </c:pt>
                <c:pt idx="1">
                  <c:v>05/12-11/12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02/01-08/02</c:v>
                </c:pt>
                <c:pt idx="7">
                  <c:v>09/01-15/02</c:v>
                </c:pt>
                <c:pt idx="8">
                  <c:v>16/01-22/01</c:v>
                </c:pt>
                <c:pt idx="9">
                  <c:v>23/01-29/01</c:v>
                </c:pt>
                <c:pt idx="10">
                  <c:v>30/01-05/02</c:v>
                </c:pt>
                <c:pt idx="11">
                  <c:v>06/02-12/02</c:v>
                </c:pt>
                <c:pt idx="12">
                  <c:v>13/02-19/02</c:v>
                </c:pt>
                <c:pt idx="13">
                  <c:v>20/02-26/02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Dinamizado'!$D$3:$D$41</c15:sqref>
                  </c15:fullRef>
                </c:ext>
              </c:extLst>
              <c:f>'Historico Dinamizado'!$D$28:$D$41</c:f>
              <c:numCache>
                <c:formatCode>#,##0.00</c:formatCode>
                <c:ptCount val="14"/>
                <c:pt idx="0">
                  <c:v>1221685.8366666653</c:v>
                </c:pt>
                <c:pt idx="1">
                  <c:v>1196007.4099999999</c:v>
                </c:pt>
                <c:pt idx="2">
                  <c:v>1196007.4099999999</c:v>
                </c:pt>
                <c:pt idx="3">
                  <c:v>1265754.3666666651</c:v>
                </c:pt>
                <c:pt idx="4">
                  <c:v>994279.96666666539</c:v>
                </c:pt>
                <c:pt idx="5">
                  <c:v>722011.46666666586</c:v>
                </c:pt>
                <c:pt idx="6">
                  <c:v>743293.46666666528</c:v>
                </c:pt>
                <c:pt idx="7">
                  <c:v>1024149.4766666663</c:v>
                </c:pt>
                <c:pt idx="8">
                  <c:v>1400777.4066666667</c:v>
                </c:pt>
                <c:pt idx="9">
                  <c:v>1740032.0833333333</c:v>
                </c:pt>
                <c:pt idx="10">
                  <c:v>1150025.44</c:v>
                </c:pt>
                <c:pt idx="11">
                  <c:v>1308902.783333333</c:v>
                </c:pt>
                <c:pt idx="12">
                  <c:v>1220556.8999999999</c:v>
                </c:pt>
                <c:pt idx="13">
                  <c:v>1119762.9166666665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Dinamizado'!$B$3:$B$41</c15:sqref>
                  </c15:fullRef>
                </c:ext>
              </c:extLst>
              <c:f>'Historico Dinamizado'!$B$28:$B$41</c:f>
              <c:strCache>
                <c:ptCount val="14"/>
                <c:pt idx="0">
                  <c:v>28/11-04/12</c:v>
                </c:pt>
                <c:pt idx="1">
                  <c:v>05/12-11/12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02/01-08/02</c:v>
                </c:pt>
                <c:pt idx="7">
                  <c:v>09/01-15/02</c:v>
                </c:pt>
                <c:pt idx="8">
                  <c:v>16/01-22/01</c:v>
                </c:pt>
                <c:pt idx="9">
                  <c:v>23/01-29/01</c:v>
                </c:pt>
                <c:pt idx="10">
                  <c:v>30/01-05/02</c:v>
                </c:pt>
                <c:pt idx="11">
                  <c:v>06/02-12/02</c:v>
                </c:pt>
                <c:pt idx="12">
                  <c:v>13/02-19/02</c:v>
                </c:pt>
                <c:pt idx="13">
                  <c:v>20/02-26/02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Dinamizado'!$E$3:$E$41</c15:sqref>
                  </c15:fullRef>
                </c:ext>
              </c:extLst>
              <c:f>'Historico Dinamizado'!$E$28:$E$41</c:f>
              <c:numCache>
                <c:formatCode>#,##0.00</c:formatCode>
                <c:ptCount val="14"/>
                <c:pt idx="0">
                  <c:v>1641.01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12845.800999999999</c:v>
                </c:pt>
                <c:pt idx="6">
                  <c:v>74445.703330000004</c:v>
                </c:pt>
                <c:pt idx="7">
                  <c:v>73721.46666666666</c:v>
                </c:pt>
                <c:pt idx="8">
                  <c:v>193714.78333333333</c:v>
                </c:pt>
                <c:pt idx="9">
                  <c:v>39471.699999999997</c:v>
                </c:pt>
                <c:pt idx="10">
                  <c:v>47174.066666666673</c:v>
                </c:pt>
                <c:pt idx="11">
                  <c:v>27914.500000000007</c:v>
                </c:pt>
                <c:pt idx="12">
                  <c:v>207555.56666666668</c:v>
                </c:pt>
                <c:pt idx="13">
                  <c:v>121987.47666666668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1" t="s">
        <v>339</v>
      </c>
      <c r="D2" s="451"/>
      <c r="E2" s="451"/>
      <c r="F2" s="452" t="s">
        <v>343</v>
      </c>
      <c r="G2" s="452"/>
      <c r="H2" s="452"/>
      <c r="I2" s="453" t="s">
        <v>0</v>
      </c>
      <c r="J2" s="453"/>
      <c r="K2" s="453"/>
    </row>
    <row r="3" spans="1:11" x14ac:dyDescent="0.25">
      <c r="A3" s="2"/>
      <c r="C3" s="451" t="s">
        <v>1</v>
      </c>
      <c r="D3" s="451"/>
      <c r="E3" s="451"/>
      <c r="F3" s="454" t="s">
        <v>2</v>
      </c>
      <c r="G3" s="454"/>
      <c r="H3" s="454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1" t="s">
        <v>339</v>
      </c>
      <c r="D241" s="451"/>
      <c r="E241" s="451"/>
      <c r="F241" s="452" t="s">
        <v>343</v>
      </c>
      <c r="G241" s="452"/>
      <c r="H241" s="452"/>
      <c r="I241" s="453" t="s">
        <v>0</v>
      </c>
      <c r="J241" s="453"/>
      <c r="K241" s="453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5" t="s">
        <v>1</v>
      </c>
      <c r="D242" s="455"/>
      <c r="E242" s="455"/>
      <c r="F242" s="456" t="s">
        <v>2</v>
      </c>
      <c r="G242" s="456"/>
      <c r="H242" s="456"/>
      <c r="I242" s="457"/>
      <c r="J242" s="457"/>
      <c r="K242" s="457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showGridLines="0" tabSelected="1" zoomScale="70" zoomScaleNormal="70" workbookViewId="0">
      <pane ySplit="1" topLeftCell="A5" activePane="bottomLeft" state="frozen"/>
      <selection pane="bottomLeft" activeCell="E17" sqref="E17"/>
    </sheetView>
  </sheetViews>
  <sheetFormatPr baseColWidth="10" defaultColWidth="9.140625" defaultRowHeight="15" x14ac:dyDescent="0.2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4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0" ht="20.100000000000001" customHeight="1" x14ac:dyDescent="0.25">
      <c r="A1" s="383" t="s">
        <v>214</v>
      </c>
      <c r="B1" s="383" t="s">
        <v>440</v>
      </c>
      <c r="C1" s="383" t="s">
        <v>215</v>
      </c>
      <c r="D1" s="384" t="s">
        <v>421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0" x14ac:dyDescent="0.25">
      <c r="A2" s="343" t="s">
        <v>548</v>
      </c>
      <c r="B2" s="343" t="s">
        <v>547</v>
      </c>
      <c r="C2" s="342" t="s">
        <v>549</v>
      </c>
      <c r="D2" s="337"/>
      <c r="E2" s="338" t="s">
        <v>550</v>
      </c>
      <c r="F2" s="335">
        <v>11667</v>
      </c>
      <c r="G2" s="477">
        <v>7884.26</v>
      </c>
      <c r="H2" s="335">
        <v>24789</v>
      </c>
      <c r="I2" s="340">
        <f>F2/G2</f>
        <v>1.4797837717173203</v>
      </c>
      <c r="J2" s="340">
        <f t="shared" ref="J2" si="0">H2/F2</f>
        <v>2.1247107225507844</v>
      </c>
    </row>
    <row r="3" spans="1:10" x14ac:dyDescent="0.25">
      <c r="A3" s="343" t="s">
        <v>508</v>
      </c>
      <c r="B3" s="343" t="s">
        <v>562</v>
      </c>
      <c r="C3" s="342" t="s">
        <v>711</v>
      </c>
      <c r="D3" s="337"/>
      <c r="E3" s="338" t="s">
        <v>563</v>
      </c>
      <c r="F3" s="335">
        <v>50518</v>
      </c>
      <c r="G3" s="400">
        <v>52806.816666666673</v>
      </c>
      <c r="H3" s="335" t="s">
        <v>606</v>
      </c>
      <c r="I3" s="340">
        <f t="shared" ref="I3:I17" si="1">F3/G3</f>
        <v>0.9566567952559154</v>
      </c>
      <c r="J3" s="340">
        <f t="shared" ref="J3:J17" si="2">H3/F3</f>
        <v>3.5674413080486165</v>
      </c>
    </row>
    <row r="4" spans="1:10" x14ac:dyDescent="0.25">
      <c r="A4" s="343" t="s">
        <v>508</v>
      </c>
      <c r="B4" s="343" t="s">
        <v>564</v>
      </c>
      <c r="C4" s="342" t="s">
        <v>712</v>
      </c>
      <c r="D4" s="337"/>
      <c r="E4" s="338" t="s">
        <v>565</v>
      </c>
      <c r="F4" s="401">
        <v>36532</v>
      </c>
      <c r="G4" s="400">
        <v>24752.033333333329</v>
      </c>
      <c r="H4" s="335" t="s">
        <v>607</v>
      </c>
      <c r="I4" s="340">
        <f t="shared" si="1"/>
        <v>1.4759191500765596</v>
      </c>
      <c r="J4" s="340">
        <f t="shared" si="2"/>
        <v>2.7609766779809481</v>
      </c>
    </row>
    <row r="5" spans="1:10" x14ac:dyDescent="0.25">
      <c r="A5" s="343" t="s">
        <v>508</v>
      </c>
      <c r="B5" s="343" t="s">
        <v>564</v>
      </c>
      <c r="C5" s="342" t="s">
        <v>713</v>
      </c>
      <c r="D5" s="337"/>
      <c r="E5" s="338" t="s">
        <v>566</v>
      </c>
      <c r="F5" s="335">
        <v>13419</v>
      </c>
      <c r="G5" s="400">
        <v>1628.383333333333</v>
      </c>
      <c r="H5" s="335" t="s">
        <v>608</v>
      </c>
      <c r="I5" s="340">
        <f t="shared" si="1"/>
        <v>8.2406886175450111</v>
      </c>
      <c r="J5" s="340">
        <f t="shared" si="2"/>
        <v>1.7273269245100231</v>
      </c>
    </row>
    <row r="6" spans="1:10" s="478" customFormat="1" x14ac:dyDescent="0.25">
      <c r="A6" s="343" t="s">
        <v>392</v>
      </c>
      <c r="B6" s="343" t="s">
        <v>567</v>
      </c>
      <c r="C6" s="342" t="s">
        <v>714</v>
      </c>
      <c r="D6" s="337"/>
      <c r="E6" s="338" t="s">
        <v>563</v>
      </c>
      <c r="F6" s="335">
        <v>10552</v>
      </c>
      <c r="G6" s="400">
        <v>1738.3</v>
      </c>
      <c r="H6" s="335" t="s">
        <v>609</v>
      </c>
      <c r="I6" s="340">
        <f t="shared" si="1"/>
        <v>6.070298567566013</v>
      </c>
      <c r="J6" s="340">
        <f t="shared" si="2"/>
        <v>2.268100833965125</v>
      </c>
    </row>
    <row r="7" spans="1:10" x14ac:dyDescent="0.25">
      <c r="A7" s="343" t="s">
        <v>392</v>
      </c>
      <c r="B7" s="343" t="s">
        <v>568</v>
      </c>
      <c r="C7" s="342" t="s">
        <v>715</v>
      </c>
      <c r="D7" s="337"/>
      <c r="E7" s="338" t="s">
        <v>569</v>
      </c>
      <c r="F7" s="401">
        <v>9393</v>
      </c>
      <c r="G7" s="400">
        <v>4983.05</v>
      </c>
      <c r="H7" s="335" t="s">
        <v>610</v>
      </c>
      <c r="I7" s="340">
        <f t="shared" si="1"/>
        <v>1.8849901164949177</v>
      </c>
      <c r="J7" s="340">
        <f t="shared" si="2"/>
        <v>2.1147663153412117</v>
      </c>
    </row>
    <row r="8" spans="1:10" x14ac:dyDescent="0.25">
      <c r="A8" s="343" t="s">
        <v>508</v>
      </c>
      <c r="B8" s="343" t="s">
        <v>570</v>
      </c>
      <c r="C8" s="342" t="s">
        <v>716</v>
      </c>
      <c r="D8" s="337"/>
      <c r="E8" s="338" t="s">
        <v>571</v>
      </c>
      <c r="F8" s="335">
        <v>17512</v>
      </c>
      <c r="G8" s="430">
        <v>6907.4833333333336</v>
      </c>
      <c r="H8" s="335" t="s">
        <v>611</v>
      </c>
      <c r="I8" s="340">
        <f t="shared" si="1"/>
        <v>2.5352214627131442</v>
      </c>
      <c r="J8" s="340">
        <f t="shared" si="2"/>
        <v>2.7993947007766105</v>
      </c>
    </row>
    <row r="9" spans="1:10" x14ac:dyDescent="0.25">
      <c r="A9" s="343" t="s">
        <v>392</v>
      </c>
      <c r="B9" s="343" t="s">
        <v>572</v>
      </c>
      <c r="C9" s="342" t="s">
        <v>717</v>
      </c>
      <c r="D9" s="337"/>
      <c r="E9" s="338" t="s">
        <v>571</v>
      </c>
      <c r="F9" s="335">
        <v>64054</v>
      </c>
      <c r="G9" s="400">
        <v>16645.51666666667</v>
      </c>
      <c r="H9" s="335" t="s">
        <v>612</v>
      </c>
      <c r="I9" s="340">
        <f t="shared" si="1"/>
        <v>3.8481232684276341</v>
      </c>
      <c r="J9" s="340">
        <f t="shared" si="2"/>
        <v>1.042511006338402</v>
      </c>
    </row>
    <row r="10" spans="1:10" x14ac:dyDescent="0.25">
      <c r="A10" s="343" t="s">
        <v>508</v>
      </c>
      <c r="B10" s="343" t="s">
        <v>564</v>
      </c>
      <c r="C10" s="342" t="s">
        <v>718</v>
      </c>
      <c r="D10" s="337"/>
      <c r="E10" s="338" t="s">
        <v>573</v>
      </c>
      <c r="F10" s="401">
        <v>4804</v>
      </c>
      <c r="G10" s="430">
        <v>2050.4333333333329</v>
      </c>
      <c r="H10" s="335" t="s">
        <v>613</v>
      </c>
      <c r="I10" s="340">
        <f t="shared" si="1"/>
        <v>2.3429193828946731</v>
      </c>
      <c r="J10" s="340">
        <f t="shared" si="2"/>
        <v>1.8413821815154039</v>
      </c>
    </row>
    <row r="11" spans="1:10" ht="19.5" customHeight="1" x14ac:dyDescent="0.25">
      <c r="A11" s="343" t="s">
        <v>392</v>
      </c>
      <c r="B11" s="343" t="s">
        <v>564</v>
      </c>
      <c r="C11" s="342" t="s">
        <v>719</v>
      </c>
      <c r="D11" s="337"/>
      <c r="E11" s="338" t="s">
        <v>574</v>
      </c>
      <c r="F11" s="335">
        <v>4974</v>
      </c>
      <c r="G11" s="400">
        <v>913.95</v>
      </c>
      <c r="H11" s="335" t="s">
        <v>614</v>
      </c>
      <c r="I11" s="340">
        <f t="shared" si="1"/>
        <v>5.4423108485146887</v>
      </c>
      <c r="J11" s="340">
        <f t="shared" si="2"/>
        <v>1.5765983112183353</v>
      </c>
    </row>
    <row r="12" spans="1:10" x14ac:dyDescent="0.25">
      <c r="A12" s="343" t="s">
        <v>508</v>
      </c>
      <c r="B12" s="343" t="s">
        <v>564</v>
      </c>
      <c r="C12" s="342" t="s">
        <v>720</v>
      </c>
      <c r="D12" s="337"/>
      <c r="E12" s="338" t="s">
        <v>575</v>
      </c>
      <c r="F12" s="335">
        <v>7221</v>
      </c>
      <c r="G12" s="400">
        <v>1677.25</v>
      </c>
      <c r="H12" s="335" t="s">
        <v>615</v>
      </c>
      <c r="I12" s="340">
        <f t="shared" si="1"/>
        <v>4.3052615889104189</v>
      </c>
      <c r="J12" s="340">
        <f t="shared" si="2"/>
        <v>1.8903199002908184</v>
      </c>
    </row>
    <row r="13" spans="1:10" x14ac:dyDescent="0.25">
      <c r="A13" s="343" t="s">
        <v>508</v>
      </c>
      <c r="B13" s="343" t="s">
        <v>576</v>
      </c>
      <c r="C13" s="342" t="s">
        <v>721</v>
      </c>
      <c r="D13" s="337"/>
      <c r="E13" s="338" t="s">
        <v>577</v>
      </c>
      <c r="F13" s="335">
        <v>13628</v>
      </c>
      <c r="G13" s="400">
        <v>9655.4666666666672</v>
      </c>
      <c r="H13" s="335" t="s">
        <v>616</v>
      </c>
      <c r="I13" s="340">
        <f t="shared" si="1"/>
        <v>1.4114284136102517</v>
      </c>
      <c r="J13" s="340">
        <f t="shared" si="2"/>
        <v>2.2027443498679191</v>
      </c>
    </row>
    <row r="14" spans="1:10" x14ac:dyDescent="0.25">
      <c r="A14" s="343" t="s">
        <v>392</v>
      </c>
      <c r="B14" s="343" t="s">
        <v>578</v>
      </c>
      <c r="C14" s="342" t="s">
        <v>722</v>
      </c>
      <c r="D14" s="337"/>
      <c r="E14" s="338" t="s">
        <v>577</v>
      </c>
      <c r="F14" s="401">
        <v>6229</v>
      </c>
      <c r="G14" s="400">
        <v>1932.5</v>
      </c>
      <c r="H14" s="335" t="s">
        <v>617</v>
      </c>
      <c r="I14" s="340">
        <f t="shared" si="1"/>
        <v>3.2232858990944373</v>
      </c>
      <c r="J14" s="340">
        <f t="shared" si="2"/>
        <v>1.9373896291539574</v>
      </c>
    </row>
    <row r="15" spans="1:10" x14ac:dyDescent="0.25">
      <c r="A15" s="343" t="s">
        <v>508</v>
      </c>
      <c r="B15" s="343" t="s">
        <v>579</v>
      </c>
      <c r="C15" s="342" t="s">
        <v>723</v>
      </c>
      <c r="D15" s="337"/>
      <c r="E15" s="338" t="s">
        <v>580</v>
      </c>
      <c r="F15" s="335">
        <v>36219</v>
      </c>
      <c r="G15" s="400">
        <v>30882.416666666672</v>
      </c>
      <c r="H15" s="335" t="s">
        <v>618</v>
      </c>
      <c r="I15" s="340">
        <f t="shared" si="1"/>
        <v>1.1728032942154245</v>
      </c>
      <c r="J15" s="340">
        <f t="shared" si="2"/>
        <v>3.3173472486816311</v>
      </c>
    </row>
    <row r="16" spans="1:10" x14ac:dyDescent="0.25">
      <c r="A16" s="343" t="s">
        <v>392</v>
      </c>
      <c r="B16" s="343" t="s">
        <v>581</v>
      </c>
      <c r="C16" s="342" t="s">
        <v>724</v>
      </c>
      <c r="D16" s="337"/>
      <c r="E16" s="338" t="s">
        <v>580</v>
      </c>
      <c r="F16" s="335">
        <v>6504</v>
      </c>
      <c r="G16" s="400">
        <v>673.23333333333335</v>
      </c>
      <c r="H16" s="335" t="s">
        <v>619</v>
      </c>
      <c r="I16" s="340">
        <f t="shared" si="1"/>
        <v>9.6608407189186511</v>
      </c>
      <c r="J16" s="340">
        <f t="shared" si="2"/>
        <v>1.8019680196801968</v>
      </c>
    </row>
    <row r="17" spans="1:10" x14ac:dyDescent="0.25">
      <c r="A17" s="343" t="s">
        <v>392</v>
      </c>
      <c r="B17" s="343" t="s">
        <v>564</v>
      </c>
      <c r="C17" s="342" t="s">
        <v>725</v>
      </c>
      <c r="D17" s="337"/>
      <c r="E17" s="338" t="s">
        <v>582</v>
      </c>
      <c r="F17" s="335">
        <v>2713</v>
      </c>
      <c r="G17" s="400">
        <v>1144.0999999999999</v>
      </c>
      <c r="H17" s="335" t="s">
        <v>620</v>
      </c>
      <c r="I17" s="340">
        <f t="shared" si="1"/>
        <v>2.3712962153657897</v>
      </c>
      <c r="J17" s="340">
        <f t="shared" si="2"/>
        <v>1.556579432362698</v>
      </c>
    </row>
    <row r="18" spans="1:10" x14ac:dyDescent="0.25">
      <c r="A18" s="343" t="s">
        <v>508</v>
      </c>
      <c r="B18" s="343" t="s">
        <v>564</v>
      </c>
      <c r="C18" s="342" t="s">
        <v>726</v>
      </c>
      <c r="D18" s="337"/>
      <c r="E18" s="338" t="s">
        <v>583</v>
      </c>
      <c r="F18" s="335">
        <v>7989</v>
      </c>
      <c r="G18" s="400">
        <v>1599.55</v>
      </c>
      <c r="H18" s="335" t="s">
        <v>621</v>
      </c>
      <c r="I18" s="340">
        <f t="shared" ref="I18:I21" si="3">F18/G18</f>
        <v>4.9945297114813538</v>
      </c>
      <c r="J18" s="340">
        <f t="shared" ref="J18:J21" si="4">H18/F18</f>
        <v>1.6909500563274502</v>
      </c>
    </row>
    <row r="19" spans="1:10" x14ac:dyDescent="0.25">
      <c r="A19" s="343" t="s">
        <v>392</v>
      </c>
      <c r="B19" s="343" t="s">
        <v>564</v>
      </c>
      <c r="C19" s="342" t="s">
        <v>727</v>
      </c>
      <c r="D19" s="337"/>
      <c r="E19" s="338" t="s">
        <v>583</v>
      </c>
      <c r="F19" s="335">
        <v>3197</v>
      </c>
      <c r="G19" s="400">
        <v>668.65</v>
      </c>
      <c r="H19" s="335" t="s">
        <v>622</v>
      </c>
      <c r="I19" s="340">
        <f t="shared" si="3"/>
        <v>4.7812757047782846</v>
      </c>
      <c r="J19" s="340">
        <f t="shared" si="4"/>
        <v>1.73287456990929</v>
      </c>
    </row>
    <row r="20" spans="1:10" x14ac:dyDescent="0.25">
      <c r="A20" s="343" t="s">
        <v>508</v>
      </c>
      <c r="B20" s="343" t="s">
        <v>584</v>
      </c>
      <c r="C20" s="342" t="s">
        <v>728</v>
      </c>
      <c r="D20" s="337"/>
      <c r="E20" s="338" t="s">
        <v>585</v>
      </c>
      <c r="F20" s="401">
        <v>9401</v>
      </c>
      <c r="G20" s="433">
        <v>7394.5666666666666</v>
      </c>
      <c r="H20" s="335" t="s">
        <v>623</v>
      </c>
      <c r="I20" s="340">
        <f t="shared" si="3"/>
        <v>1.2713388659240794</v>
      </c>
      <c r="J20" s="340">
        <f t="shared" si="4"/>
        <v>2.3783640038293798</v>
      </c>
    </row>
    <row r="21" spans="1:10" x14ac:dyDescent="0.25">
      <c r="A21" s="343" t="s">
        <v>508</v>
      </c>
      <c r="B21" s="343" t="s">
        <v>586</v>
      </c>
      <c r="C21" s="342" t="s">
        <v>729</v>
      </c>
      <c r="D21" s="337"/>
      <c r="E21" s="338" t="s">
        <v>587</v>
      </c>
      <c r="F21" s="335">
        <v>13899</v>
      </c>
      <c r="G21" s="400">
        <v>6340.6333333333332</v>
      </c>
      <c r="H21" s="335" t="s">
        <v>624</v>
      </c>
      <c r="I21" s="340">
        <f t="shared" si="3"/>
        <v>2.1920523186432481</v>
      </c>
      <c r="J21" s="340">
        <f t="shared" si="4"/>
        <v>2.0807252320310812</v>
      </c>
    </row>
    <row r="22" spans="1:10" x14ac:dyDescent="0.25">
      <c r="A22" s="343" t="s">
        <v>508</v>
      </c>
      <c r="B22" s="343" t="s">
        <v>588</v>
      </c>
      <c r="C22" s="342" t="s">
        <v>730</v>
      </c>
      <c r="D22" s="337"/>
      <c r="E22" s="338" t="s">
        <v>589</v>
      </c>
      <c r="F22" s="335">
        <v>8274</v>
      </c>
      <c r="G22" s="400">
        <v>4722.333333333333</v>
      </c>
      <c r="H22" s="335" t="s">
        <v>625</v>
      </c>
      <c r="I22" s="340">
        <f t="shared" ref="I22:I30" si="5">F22/G22</f>
        <v>1.7520999505893979</v>
      </c>
      <c r="J22" s="340">
        <f t="shared" ref="J22:J30" si="6">H22/F22</f>
        <v>2.0180082185158326</v>
      </c>
    </row>
    <row r="23" spans="1:10" x14ac:dyDescent="0.25">
      <c r="A23" s="343" t="s">
        <v>392</v>
      </c>
      <c r="B23" s="343" t="s">
        <v>590</v>
      </c>
      <c r="C23" s="342" t="s">
        <v>731</v>
      </c>
      <c r="D23" s="337"/>
      <c r="E23" s="338" t="s">
        <v>591</v>
      </c>
      <c r="F23" s="335">
        <v>3064</v>
      </c>
      <c r="G23" s="400">
        <v>1105.2333333333329</v>
      </c>
      <c r="H23" s="335" t="s">
        <v>626</v>
      </c>
      <c r="I23" s="340">
        <f t="shared" si="5"/>
        <v>2.7722652833489168</v>
      </c>
      <c r="J23" s="340">
        <f t="shared" si="6"/>
        <v>1.9490861618798956</v>
      </c>
    </row>
    <row r="24" spans="1:10" x14ac:dyDescent="0.25">
      <c r="A24" s="343" t="s">
        <v>392</v>
      </c>
      <c r="B24" s="343" t="s">
        <v>592</v>
      </c>
      <c r="C24" s="342" t="s">
        <v>732</v>
      </c>
      <c r="D24" s="337"/>
      <c r="E24" s="338" t="s">
        <v>593</v>
      </c>
      <c r="F24" s="401">
        <v>5066</v>
      </c>
      <c r="G24" s="400">
        <v>1245.833333333333</v>
      </c>
      <c r="H24" s="335" t="s">
        <v>627</v>
      </c>
      <c r="I24" s="340">
        <f t="shared" si="5"/>
        <v>4.0663545150501683</v>
      </c>
      <c r="J24" s="340">
        <f t="shared" si="6"/>
        <v>1.6912751677852349</v>
      </c>
    </row>
    <row r="25" spans="1:10" x14ac:dyDescent="0.25">
      <c r="A25" s="343" t="s">
        <v>508</v>
      </c>
      <c r="B25" s="343" t="s">
        <v>594</v>
      </c>
      <c r="C25" s="342" t="s">
        <v>733</v>
      </c>
      <c r="D25" s="337"/>
      <c r="E25" s="338" t="s">
        <v>595</v>
      </c>
      <c r="F25" s="335">
        <v>4443</v>
      </c>
      <c r="G25" s="400">
        <v>3637.7333333333331</v>
      </c>
      <c r="H25" s="335" t="s">
        <v>628</v>
      </c>
      <c r="I25" s="340">
        <f t="shared" si="5"/>
        <v>1.2213649525345454</v>
      </c>
      <c r="J25" s="340">
        <f t="shared" si="6"/>
        <v>1.8867882061670043</v>
      </c>
    </row>
    <row r="26" spans="1:10" x14ac:dyDescent="0.25">
      <c r="A26" s="343" t="s">
        <v>508</v>
      </c>
      <c r="B26" s="343" t="s">
        <v>596</v>
      </c>
      <c r="C26" s="342" t="s">
        <v>734</v>
      </c>
      <c r="D26" s="337"/>
      <c r="E26" s="338" t="s">
        <v>597</v>
      </c>
      <c r="F26" s="335">
        <v>10839</v>
      </c>
      <c r="G26" s="400">
        <v>8945.4</v>
      </c>
      <c r="H26" s="335" t="s">
        <v>629</v>
      </c>
      <c r="I26" s="340">
        <f t="shared" si="5"/>
        <v>1.2116842175866926</v>
      </c>
      <c r="J26" s="340">
        <f t="shared" si="6"/>
        <v>2.044745825260633</v>
      </c>
    </row>
    <row r="27" spans="1:10" x14ac:dyDescent="0.25">
      <c r="A27" s="343" t="s">
        <v>508</v>
      </c>
      <c r="B27" s="343" t="s">
        <v>598</v>
      </c>
      <c r="C27" s="342" t="s">
        <v>735</v>
      </c>
      <c r="D27" s="337"/>
      <c r="E27" s="338" t="s">
        <v>599</v>
      </c>
      <c r="F27" s="335">
        <v>16831</v>
      </c>
      <c r="G27" s="400">
        <v>14026.86666666667</v>
      </c>
      <c r="H27" s="335" t="s">
        <v>630</v>
      </c>
      <c r="I27" s="340">
        <f t="shared" si="5"/>
        <v>1.1999115982186563</v>
      </c>
      <c r="J27" s="340">
        <f t="shared" si="6"/>
        <v>2.2628483156081041</v>
      </c>
    </row>
    <row r="28" spans="1:10" x14ac:dyDescent="0.25">
      <c r="A28" s="343" t="s">
        <v>508</v>
      </c>
      <c r="B28" s="343" t="s">
        <v>600</v>
      </c>
      <c r="C28" s="342" t="s">
        <v>736</v>
      </c>
      <c r="D28" s="337"/>
      <c r="E28" s="338" t="s">
        <v>601</v>
      </c>
      <c r="F28" s="335">
        <v>16168</v>
      </c>
      <c r="G28" s="400">
        <v>11297.216666666671</v>
      </c>
      <c r="H28" s="335" t="s">
        <v>631</v>
      </c>
      <c r="I28" s="340">
        <f t="shared" si="5"/>
        <v>1.4311489703215978</v>
      </c>
      <c r="J28" s="340">
        <f t="shared" si="6"/>
        <v>2.2020039584364177</v>
      </c>
    </row>
    <row r="29" spans="1:10" x14ac:dyDescent="0.25">
      <c r="A29" s="343" t="s">
        <v>508</v>
      </c>
      <c r="B29" s="343" t="s">
        <v>602</v>
      </c>
      <c r="C29" s="342" t="s">
        <v>737</v>
      </c>
      <c r="D29" s="337"/>
      <c r="E29" s="338" t="s">
        <v>603</v>
      </c>
      <c r="F29" s="335">
        <v>10789</v>
      </c>
      <c r="G29" s="400">
        <v>2342.8666666666668</v>
      </c>
      <c r="H29" s="335" t="s">
        <v>632</v>
      </c>
      <c r="I29" s="340">
        <f t="shared" si="5"/>
        <v>4.6050422559257891</v>
      </c>
      <c r="J29" s="340">
        <f t="shared" si="6"/>
        <v>1.6450088052646215</v>
      </c>
    </row>
    <row r="30" spans="1:10" x14ac:dyDescent="0.25">
      <c r="A30" s="343" t="s">
        <v>392</v>
      </c>
      <c r="B30" s="343" t="s">
        <v>604</v>
      </c>
      <c r="C30" s="342" t="s">
        <v>738</v>
      </c>
      <c r="D30" s="337"/>
      <c r="E30" s="338" t="s">
        <v>605</v>
      </c>
      <c r="F30" s="335">
        <v>11044</v>
      </c>
      <c r="G30" s="400">
        <v>8110.3833333333332</v>
      </c>
      <c r="H30" s="335" t="s">
        <v>633</v>
      </c>
      <c r="I30" s="340">
        <f t="shared" si="5"/>
        <v>1.3617112220343059</v>
      </c>
      <c r="J30" s="340">
        <f t="shared" si="6"/>
        <v>2.0601231437884824</v>
      </c>
    </row>
  </sheetData>
  <autoFilter ref="A1:J1" xr:uid="{00000000-0001-0000-0300-000000000000}"/>
  <phoneticPr fontId="51" type="noConversion"/>
  <conditionalFormatting sqref="G4">
    <cfRule type="colorScale" priority="39">
      <colorScale>
        <cfvo type="min"/>
        <cfvo type="max"/>
        <color rgb="FFFCFCFF"/>
        <color rgb="FFF8696B"/>
      </colorScale>
    </cfRule>
  </conditionalFormatting>
  <conditionalFormatting sqref="G3">
    <cfRule type="colorScale" priority="37">
      <colorScale>
        <cfvo type="min"/>
        <cfvo type="max"/>
        <color rgb="FFFCFCFF"/>
        <color rgb="FFF8696B"/>
      </colorScale>
    </cfRule>
  </conditionalFormatting>
  <conditionalFormatting sqref="G2">
    <cfRule type="colorScale" priority="38">
      <colorScale>
        <cfvo type="min"/>
        <cfvo type="max"/>
        <color rgb="FFFCFCFF"/>
        <color rgb="FFF8696B"/>
      </colorScale>
    </cfRule>
  </conditionalFormatting>
  <conditionalFormatting sqref="G7">
    <cfRule type="colorScale" priority="36">
      <colorScale>
        <cfvo type="min"/>
        <cfvo type="max"/>
        <color rgb="FFFCFCFF"/>
        <color rgb="FFF8696B"/>
      </colorScale>
    </cfRule>
  </conditionalFormatting>
  <conditionalFormatting sqref="G5">
    <cfRule type="colorScale" priority="35">
      <colorScale>
        <cfvo type="min"/>
        <cfvo type="max"/>
        <color rgb="FFFCFCFF"/>
        <color rgb="FFF8696B"/>
      </colorScale>
    </cfRule>
  </conditionalFormatting>
  <conditionalFormatting sqref="G10">
    <cfRule type="colorScale" priority="33">
      <colorScale>
        <cfvo type="min"/>
        <cfvo type="max"/>
        <color rgb="FFFCFCFF"/>
        <color rgb="FFF8696B"/>
      </colorScale>
    </cfRule>
  </conditionalFormatting>
  <conditionalFormatting sqref="G9">
    <cfRule type="colorScale" priority="31">
      <colorScale>
        <cfvo type="min"/>
        <cfvo type="max"/>
        <color rgb="FFFCFCFF"/>
        <color rgb="FFF8696B"/>
      </colorScale>
    </cfRule>
  </conditionalFormatting>
  <conditionalFormatting sqref="G8">
    <cfRule type="colorScale" priority="32">
      <colorScale>
        <cfvo type="min"/>
        <cfvo type="max"/>
        <color rgb="FFFCFCFF"/>
        <color rgb="FFF8696B"/>
      </colorScale>
    </cfRule>
  </conditionalFormatting>
  <conditionalFormatting sqref="G12">
    <cfRule type="colorScale" priority="28">
      <colorScale>
        <cfvo type="min"/>
        <cfvo type="max"/>
        <color rgb="FFFCFCFF"/>
        <color rgb="FFF8696B"/>
      </colorScale>
    </cfRule>
  </conditionalFormatting>
  <conditionalFormatting sqref="G11">
    <cfRule type="colorScale" priority="29">
      <colorScale>
        <cfvo type="min"/>
        <cfvo type="max"/>
        <color rgb="FFFCFCFF"/>
        <color rgb="FFF8696B"/>
      </colorScale>
    </cfRule>
  </conditionalFormatting>
  <conditionalFormatting sqref="G14">
    <cfRule type="colorScale" priority="23">
      <colorScale>
        <cfvo type="min"/>
        <cfvo type="max"/>
        <color rgb="FFFCFCFF"/>
        <color rgb="FFF8696B"/>
      </colorScale>
    </cfRule>
  </conditionalFormatting>
  <conditionalFormatting sqref="G13">
    <cfRule type="colorScale" priority="22">
      <colorScale>
        <cfvo type="min"/>
        <cfvo type="max"/>
        <color rgb="FFFCFCFF"/>
        <color rgb="FFF8696B"/>
      </colorScale>
    </cfRule>
  </conditionalFormatting>
  <conditionalFormatting sqref="G16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5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9">
      <colorScale>
        <cfvo type="min"/>
        <cfvo type="max"/>
        <color rgb="FFFCFCFF"/>
        <color rgb="FFF8696B"/>
      </colorScale>
    </cfRule>
  </conditionalFormatting>
  <conditionalFormatting sqref="G18">
    <cfRule type="colorScale" priority="16">
      <colorScale>
        <cfvo type="min"/>
        <cfvo type="max"/>
        <color rgb="FFFCFCFF"/>
        <color rgb="FFF8696B"/>
      </colorScale>
    </cfRule>
  </conditionalFormatting>
  <conditionalFormatting sqref="G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G19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3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6">
    <cfRule type="colorScale" priority="8">
      <colorScale>
        <cfvo type="min"/>
        <cfvo type="max"/>
        <color rgb="FFFCFCFF"/>
        <color rgb="FFF8696B"/>
      </colorScale>
    </cfRule>
  </conditionalFormatting>
  <conditionalFormatting sqref="G25">
    <cfRule type="colorScale" priority="9">
      <colorScale>
        <cfvo type="min"/>
        <cfvo type="max"/>
        <color rgb="FFFCFCFF"/>
        <color rgb="FFF8696B"/>
      </colorScale>
    </cfRule>
  </conditionalFormatting>
  <conditionalFormatting sqref="G27">
    <cfRule type="colorScale" priority="7">
      <colorScale>
        <cfvo type="min"/>
        <cfvo type="max"/>
        <color rgb="FFFCFCFF"/>
        <color rgb="FFF8696B"/>
      </colorScale>
    </cfRule>
  </conditionalFormatting>
  <conditionalFormatting sqref="G29">
    <cfRule type="colorScale" priority="5">
      <colorScale>
        <cfvo type="min"/>
        <cfvo type="max"/>
        <color rgb="FFFCFCFF"/>
        <color rgb="FFF8696B"/>
      </colorScale>
    </cfRule>
  </conditionalFormatting>
  <conditionalFormatting sqref="G28">
    <cfRule type="colorScale" priority="6">
      <colorScale>
        <cfvo type="min"/>
        <cfvo type="max"/>
        <color rgb="FFFCFCFF"/>
        <color rgb="FFF8696B"/>
      </colorScale>
    </cfRule>
  </conditionalFormatting>
  <conditionalFormatting sqref="G30">
    <cfRule type="colorScale" priority="3">
      <colorScale>
        <cfvo type="min"/>
        <cfvo type="max"/>
        <color rgb="FFFCFCFF"/>
        <color rgb="FFF8696B"/>
      </colorScale>
    </cfRule>
  </conditionalFormatting>
  <conditionalFormatting sqref="G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D18" sqref="D18"/>
    </sheetView>
  </sheetViews>
  <sheetFormatPr baseColWidth="10" defaultRowHeight="15" x14ac:dyDescent="0.2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6" t="s">
        <v>431</v>
      </c>
      <c r="C2" s="347" t="s">
        <v>432</v>
      </c>
      <c r="D2" s="347" t="s">
        <v>433</v>
      </c>
      <c r="E2" s="347" t="s">
        <v>434</v>
      </c>
      <c r="F2" s="347" t="s">
        <v>435</v>
      </c>
      <c r="G2" s="347" t="s">
        <v>436</v>
      </c>
      <c r="H2" s="347" t="s">
        <v>437</v>
      </c>
      <c r="I2" s="347" t="s">
        <v>438</v>
      </c>
      <c r="J2" s="347" t="s">
        <v>16</v>
      </c>
      <c r="M2" s="358" t="s">
        <v>404</v>
      </c>
    </row>
    <row r="3" spans="2:13" ht="15.75" x14ac:dyDescent="0.25">
      <c r="B3" s="352" t="s">
        <v>398</v>
      </c>
      <c r="C3" s="375">
        <v>6796.3</v>
      </c>
      <c r="D3" s="375">
        <v>9991.5833333333339</v>
      </c>
      <c r="E3" s="375">
        <v>5228.2666666666664</v>
      </c>
      <c r="F3" s="375">
        <v>12517.33333333333</v>
      </c>
      <c r="G3" s="375">
        <v>3541.2833333333328</v>
      </c>
      <c r="H3" s="375">
        <v>11183.91666666667</v>
      </c>
      <c r="I3" s="353">
        <v>10320.183333333331</v>
      </c>
      <c r="J3" s="299">
        <f>SUM(C3:I3)</f>
        <v>59578.866666666669</v>
      </c>
      <c r="K3" s="357">
        <f>J3/$M$3</f>
        <v>1.6706648182297851E-2</v>
      </c>
      <c r="M3" s="359">
        <f>Resumen!C6</f>
        <v>3566177.13</v>
      </c>
    </row>
    <row r="4" spans="2:13" x14ac:dyDescent="0.25">
      <c r="B4" s="352" t="s">
        <v>342</v>
      </c>
      <c r="C4" s="375">
        <v>18621.349999999999</v>
      </c>
      <c r="D4" s="375">
        <v>3885.0666666666671</v>
      </c>
      <c r="E4" s="375">
        <v>3274.9333333333329</v>
      </c>
      <c r="F4" s="375">
        <v>3346.95</v>
      </c>
      <c r="G4" s="375">
        <v>4457.0333333333338</v>
      </c>
      <c r="H4" s="375">
        <v>6172.9333333333334</v>
      </c>
      <c r="I4" s="375">
        <v>86430.016666666663</v>
      </c>
      <c r="J4" s="299">
        <f t="shared" ref="J4:J12" si="0">SUM(C4:I4)</f>
        <v>126188.28333333333</v>
      </c>
      <c r="K4" s="357">
        <f t="shared" ref="K4:K13" si="1">J4/$M$3</f>
        <v>3.5384749195936135E-2</v>
      </c>
    </row>
    <row r="5" spans="2:13" x14ac:dyDescent="0.25">
      <c r="B5" s="352" t="s">
        <v>387</v>
      </c>
      <c r="C5" s="375">
        <v>1803.15</v>
      </c>
      <c r="D5" s="375">
        <v>102215.7166666667</v>
      </c>
      <c r="E5" s="375">
        <v>14272.783333333329</v>
      </c>
      <c r="F5" s="375">
        <v>53467.25</v>
      </c>
      <c r="G5" s="375">
        <v>2097.583333333333</v>
      </c>
      <c r="H5" s="375">
        <v>27077.48333333333</v>
      </c>
      <c r="I5" s="375">
        <v>47327.95</v>
      </c>
      <c r="J5" s="299">
        <f t="shared" si="0"/>
        <v>248261.91666666669</v>
      </c>
      <c r="K5" s="357">
        <f t="shared" si="1"/>
        <v>6.9615699842331361E-2</v>
      </c>
    </row>
    <row r="6" spans="2:13" x14ac:dyDescent="0.25">
      <c r="B6" s="352" t="s">
        <v>392</v>
      </c>
      <c r="C6" s="375">
        <v>726.13333333333333</v>
      </c>
      <c r="D6" s="375">
        <v>10152.066666666669</v>
      </c>
      <c r="E6" s="375">
        <v>26611.366666666661</v>
      </c>
      <c r="F6" s="375">
        <v>5179.3166666666666</v>
      </c>
      <c r="G6" s="375">
        <v>2619.0166666666669</v>
      </c>
      <c r="H6" s="375">
        <v>5512.7</v>
      </c>
      <c r="I6" s="353">
        <v>13009.9</v>
      </c>
      <c r="J6" s="299">
        <f t="shared" si="0"/>
        <v>63810.5</v>
      </c>
      <c r="K6" s="357">
        <f t="shared" si="1"/>
        <v>1.7893250299656317E-2</v>
      </c>
    </row>
    <row r="7" spans="2:13" x14ac:dyDescent="0.25">
      <c r="B7" s="352" t="s">
        <v>393</v>
      </c>
      <c r="C7" s="375">
        <v>555.2166666666667</v>
      </c>
      <c r="D7" s="375">
        <v>1574.95</v>
      </c>
      <c r="E7" s="375">
        <v>1014.833333333333</v>
      </c>
      <c r="F7" s="375">
        <v>489.25</v>
      </c>
      <c r="G7" s="375">
        <v>623.11666666666667</v>
      </c>
      <c r="H7" s="375">
        <v>895.05</v>
      </c>
      <c r="I7" s="353">
        <v>649.5</v>
      </c>
      <c r="J7" s="299">
        <f t="shared" si="0"/>
        <v>5801.916666666667</v>
      </c>
      <c r="K7" s="357">
        <f t="shared" si="1"/>
        <v>1.6269289087910972E-3</v>
      </c>
    </row>
    <row r="8" spans="2:13" x14ac:dyDescent="0.25">
      <c r="B8" s="352" t="s">
        <v>394</v>
      </c>
      <c r="C8" s="375">
        <v>851.56666666666672</v>
      </c>
      <c r="D8" s="375">
        <v>712.88333333333333</v>
      </c>
      <c r="E8" s="375">
        <v>1405.0166666666671</v>
      </c>
      <c r="F8" s="375">
        <v>551.36666666666667</v>
      </c>
      <c r="G8" s="375">
        <v>1173.166666666667</v>
      </c>
      <c r="H8" s="375">
        <v>1873.133333333333</v>
      </c>
      <c r="I8" s="375">
        <v>1304.4333333333329</v>
      </c>
      <c r="J8" s="299">
        <f t="shared" si="0"/>
        <v>7871.5666666666675</v>
      </c>
      <c r="K8" s="357">
        <f t="shared" si="1"/>
        <v>2.2072842653967297E-3</v>
      </c>
    </row>
    <row r="9" spans="2:13" x14ac:dyDescent="0.25">
      <c r="B9" s="352" t="s">
        <v>397</v>
      </c>
      <c r="C9" s="375">
        <v>1153.9833333333329</v>
      </c>
      <c r="D9" s="375">
        <v>125.1333333333333</v>
      </c>
      <c r="E9" s="375">
        <v>135.91666666666671</v>
      </c>
      <c r="F9" s="375">
        <v>94.13333333333334</v>
      </c>
      <c r="G9" s="375">
        <v>309.76666666666671</v>
      </c>
      <c r="H9" s="375">
        <v>671.51666666666665</v>
      </c>
      <c r="I9" s="353">
        <v>686.63333333333333</v>
      </c>
      <c r="J9" s="299">
        <f t="shared" si="0"/>
        <v>3177.083333333333</v>
      </c>
      <c r="K9" s="357">
        <f t="shared" si="1"/>
        <v>8.9089330605777659E-4</v>
      </c>
    </row>
    <row r="10" spans="2:13" x14ac:dyDescent="0.25">
      <c r="B10" s="352" t="s">
        <v>395</v>
      </c>
      <c r="C10" s="375">
        <v>2064.15</v>
      </c>
      <c r="D10" s="375">
        <v>553.4</v>
      </c>
      <c r="E10" s="375">
        <v>464.5</v>
      </c>
      <c r="F10" s="375">
        <v>2626.583333333333</v>
      </c>
      <c r="G10" s="375">
        <v>1261.9000000000001</v>
      </c>
      <c r="H10" s="375">
        <v>456.21666666666658</v>
      </c>
      <c r="I10" s="353">
        <v>644.41666666666663</v>
      </c>
      <c r="J10" s="299">
        <f t="shared" si="0"/>
        <v>8071.1666666666661</v>
      </c>
      <c r="K10" s="357">
        <f t="shared" si="1"/>
        <v>2.2632545643257677E-3</v>
      </c>
    </row>
    <row r="11" spans="2:13" x14ac:dyDescent="0.25">
      <c r="B11" s="352" t="s">
        <v>396</v>
      </c>
      <c r="C11" s="375">
        <v>365.71666666666658</v>
      </c>
      <c r="D11" s="375">
        <v>526.95000000000005</v>
      </c>
      <c r="E11" s="375">
        <v>523.68333333333328</v>
      </c>
      <c r="F11" s="375">
        <v>438.66666666666669</v>
      </c>
      <c r="G11" s="375">
        <v>426.51666666666671</v>
      </c>
      <c r="H11" s="375">
        <v>631.79999999999995</v>
      </c>
      <c r="I11" s="353">
        <v>553.2166666666667</v>
      </c>
      <c r="J11" s="299">
        <f t="shared" si="0"/>
        <v>3466.5499999999997</v>
      </c>
      <c r="K11" s="357">
        <f t="shared" si="1"/>
        <v>9.7206332541311541E-4</v>
      </c>
    </row>
    <row r="12" spans="2:13" x14ac:dyDescent="0.25">
      <c r="B12" s="352" t="s">
        <v>460</v>
      </c>
      <c r="C12" s="375">
        <v>312.21666666666658</v>
      </c>
      <c r="D12" s="375">
        <v>340.13333333333333</v>
      </c>
      <c r="E12" s="375">
        <v>740.88333333333333</v>
      </c>
      <c r="F12" s="375">
        <v>329.3</v>
      </c>
      <c r="G12" s="375">
        <v>1373.8</v>
      </c>
      <c r="H12" s="375">
        <v>861.2833333333333</v>
      </c>
      <c r="I12" s="353">
        <v>1825.8166666666659</v>
      </c>
      <c r="J12" s="299">
        <f t="shared" si="0"/>
        <v>5783.4333333333325</v>
      </c>
      <c r="K12" s="357">
        <f t="shared" si="1"/>
        <v>1.6217459544230022E-3</v>
      </c>
    </row>
    <row r="13" spans="2:13" ht="20.25" customHeight="1" x14ac:dyDescent="0.25">
      <c r="B13" s="354" t="s">
        <v>16</v>
      </c>
      <c r="C13" s="355">
        <f t="shared" ref="C13:I13" si="2">SUM(C3:C11)</f>
        <v>32937.566666666666</v>
      </c>
      <c r="D13" s="355">
        <f t="shared" si="2"/>
        <v>129737.75000000001</v>
      </c>
      <c r="E13" s="355">
        <f t="shared" si="2"/>
        <v>52931.299999999996</v>
      </c>
      <c r="F13" s="355">
        <f t="shared" si="2"/>
        <v>78710.849999999991</v>
      </c>
      <c r="G13" s="355">
        <f t="shared" si="2"/>
        <v>16509.383333333335</v>
      </c>
      <c r="H13" s="355">
        <f t="shared" si="2"/>
        <v>54474.75</v>
      </c>
      <c r="I13" s="355">
        <f t="shared" si="2"/>
        <v>160926.24999999997</v>
      </c>
      <c r="J13" s="356">
        <f>SUM(J3:J12)</f>
        <v>532011.28333333333</v>
      </c>
      <c r="K13" s="357">
        <f t="shared" si="1"/>
        <v>0.14918251784462913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K31" sqref="K3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66"/>
      <c r="B1" s="466"/>
    </row>
    <row r="2" spans="1:16" ht="15.75" thickBot="1" x14ac:dyDescent="0.3">
      <c r="A2" s="466"/>
      <c r="B2" s="466"/>
      <c r="C2" s="467" t="s">
        <v>560</v>
      </c>
      <c r="D2" s="468"/>
      <c r="E2" s="468"/>
      <c r="F2" s="468"/>
      <c r="G2" s="468"/>
      <c r="H2" s="468"/>
      <c r="I2" s="469"/>
      <c r="J2" s="467" t="s">
        <v>561</v>
      </c>
      <c r="K2" s="468"/>
      <c r="L2" s="468"/>
      <c r="M2" s="468"/>
      <c r="N2" s="468"/>
      <c r="O2" s="468"/>
      <c r="P2" s="469"/>
    </row>
    <row r="3" spans="1:16" ht="15.75" thickBot="1" x14ac:dyDescent="0.3">
      <c r="A3" s="466"/>
      <c r="B3" s="466"/>
      <c r="C3" s="470" t="s">
        <v>2</v>
      </c>
      <c r="D3" s="471"/>
      <c r="E3" s="471"/>
      <c r="F3" s="471"/>
      <c r="G3" s="471"/>
      <c r="H3" s="471"/>
      <c r="I3" s="472"/>
      <c r="J3" s="470" t="s">
        <v>2</v>
      </c>
      <c r="K3" s="471"/>
      <c r="L3" s="471"/>
      <c r="M3" s="471"/>
      <c r="N3" s="471"/>
      <c r="O3" s="471"/>
      <c r="P3" s="472"/>
    </row>
    <row r="4" spans="1:16" ht="15.75" thickBot="1" x14ac:dyDescent="0.3">
      <c r="A4" s="466"/>
      <c r="B4" s="466"/>
      <c r="C4" s="128">
        <v>44970</v>
      </c>
      <c r="D4" s="128">
        <v>44971</v>
      </c>
      <c r="E4" s="128">
        <v>44972</v>
      </c>
      <c r="F4" s="128">
        <v>44973</v>
      </c>
      <c r="G4" s="128">
        <v>44974</v>
      </c>
      <c r="H4" s="128">
        <v>44975</v>
      </c>
      <c r="I4" s="128">
        <v>44976</v>
      </c>
      <c r="J4" s="128">
        <v>44977</v>
      </c>
      <c r="K4" s="128">
        <v>44978</v>
      </c>
      <c r="L4" s="128">
        <v>44979</v>
      </c>
      <c r="M4" s="128">
        <v>44980</v>
      </c>
      <c r="N4" s="128">
        <v>44981</v>
      </c>
      <c r="O4" s="128">
        <v>44982</v>
      </c>
      <c r="P4" s="128">
        <v>44983</v>
      </c>
    </row>
    <row r="5" spans="1:16" ht="15.75" thickBot="1" x14ac:dyDescent="0.3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3" t="s">
        <v>346</v>
      </c>
      <c r="C6" s="189">
        <v>34232</v>
      </c>
      <c r="D6" s="190">
        <v>25146</v>
      </c>
      <c r="E6" s="190">
        <v>23482</v>
      </c>
      <c r="F6" s="190">
        <v>23584</v>
      </c>
      <c r="G6" s="190">
        <v>22770</v>
      </c>
      <c r="H6" s="190"/>
      <c r="I6" s="190"/>
      <c r="J6" s="193">
        <v>25806</v>
      </c>
      <c r="K6" s="193">
        <v>23214</v>
      </c>
      <c r="L6" s="193">
        <v>22610</v>
      </c>
      <c r="M6" s="193">
        <v>22212</v>
      </c>
      <c r="N6" s="193">
        <v>22461</v>
      </c>
      <c r="O6" s="193"/>
      <c r="P6" s="194"/>
    </row>
    <row r="7" spans="1:16" x14ac:dyDescent="0.25">
      <c r="B7" s="188" t="s">
        <v>347</v>
      </c>
      <c r="C7" s="189">
        <v>39303</v>
      </c>
      <c r="D7" s="190">
        <v>40555</v>
      </c>
      <c r="E7" s="190">
        <v>38885</v>
      </c>
      <c r="F7" s="190">
        <v>40022</v>
      </c>
      <c r="G7" s="190">
        <v>39524</v>
      </c>
      <c r="H7" s="190"/>
      <c r="I7" s="190"/>
      <c r="J7" s="193">
        <v>41654</v>
      </c>
      <c r="K7" s="193">
        <v>40556</v>
      </c>
      <c r="L7" s="193">
        <v>40203</v>
      </c>
      <c r="M7" s="193">
        <v>38267</v>
      </c>
      <c r="N7" s="193">
        <v>39506</v>
      </c>
      <c r="O7" s="193"/>
      <c r="P7" s="194"/>
    </row>
    <row r="8" spans="1:16" ht="18" customHeight="1" x14ac:dyDescent="0.25">
      <c r="B8" s="188" t="s">
        <v>348</v>
      </c>
      <c r="C8" s="189">
        <v>15633</v>
      </c>
      <c r="D8" s="190">
        <v>14870</v>
      </c>
      <c r="E8" s="190">
        <v>15693</v>
      </c>
      <c r="F8" s="190">
        <v>15015</v>
      </c>
      <c r="G8" s="190">
        <v>15042</v>
      </c>
      <c r="H8" s="190"/>
      <c r="I8" s="190"/>
      <c r="J8" s="193">
        <v>14744</v>
      </c>
      <c r="K8" s="193">
        <v>15547</v>
      </c>
      <c r="L8" s="193">
        <v>15092</v>
      </c>
      <c r="M8" s="193">
        <v>14156</v>
      </c>
      <c r="N8" s="193">
        <v>14287</v>
      </c>
      <c r="O8" s="193"/>
      <c r="P8" s="194"/>
    </row>
    <row r="9" spans="1:16" x14ac:dyDescent="0.25">
      <c r="B9" s="188" t="s">
        <v>349</v>
      </c>
      <c r="C9" s="189">
        <v>41600</v>
      </c>
      <c r="D9" s="190">
        <v>37045</v>
      </c>
      <c r="E9" s="190">
        <v>43440</v>
      </c>
      <c r="F9" s="190">
        <v>41426</v>
      </c>
      <c r="G9" s="190">
        <v>41096</v>
      </c>
      <c r="H9" s="190"/>
      <c r="I9" s="190"/>
      <c r="J9" s="192">
        <v>43375</v>
      </c>
      <c r="K9" s="193">
        <v>44444</v>
      </c>
      <c r="L9" s="193">
        <v>42135</v>
      </c>
      <c r="M9" s="193">
        <v>43295</v>
      </c>
      <c r="N9" s="193">
        <v>40245</v>
      </c>
      <c r="O9" s="193"/>
      <c r="P9" s="194"/>
    </row>
    <row r="10" spans="1:16" x14ac:dyDescent="0.25">
      <c r="B10" s="188" t="s">
        <v>350</v>
      </c>
      <c r="C10" s="189">
        <v>30341</v>
      </c>
      <c r="D10" s="190">
        <v>21783</v>
      </c>
      <c r="E10" s="190">
        <v>23905</v>
      </c>
      <c r="F10" s="190">
        <v>22682</v>
      </c>
      <c r="G10" s="190">
        <v>21618</v>
      </c>
      <c r="H10" s="190"/>
      <c r="I10" s="190"/>
      <c r="J10" s="192">
        <v>24150</v>
      </c>
      <c r="K10" s="193">
        <v>22450</v>
      </c>
      <c r="L10" s="193">
        <v>21908</v>
      </c>
      <c r="M10" s="193">
        <v>21653</v>
      </c>
      <c r="N10" s="193">
        <v>20215</v>
      </c>
      <c r="O10" s="193"/>
      <c r="P10" s="194"/>
    </row>
    <row r="11" spans="1:16" x14ac:dyDescent="0.25">
      <c r="B11" s="188" t="s">
        <v>507</v>
      </c>
      <c r="C11" s="189">
        <v>25595</v>
      </c>
      <c r="D11" s="190">
        <v>24035</v>
      </c>
      <c r="E11" s="190">
        <v>26758</v>
      </c>
      <c r="F11" s="190">
        <v>26079</v>
      </c>
      <c r="G11" s="190">
        <v>26082</v>
      </c>
      <c r="H11" s="190"/>
      <c r="I11" s="190"/>
      <c r="J11" s="192">
        <v>28083</v>
      </c>
      <c r="K11" s="193">
        <v>26884</v>
      </c>
      <c r="L11" s="193">
        <v>27884</v>
      </c>
      <c r="M11" s="193">
        <v>26822</v>
      </c>
      <c r="N11" s="193">
        <v>25377</v>
      </c>
      <c r="O11" s="193"/>
      <c r="P11" s="194"/>
    </row>
    <row r="12" spans="1:16" x14ac:dyDescent="0.25">
      <c r="B12" s="188" t="s">
        <v>352</v>
      </c>
      <c r="C12" s="189">
        <v>26975</v>
      </c>
      <c r="D12" s="190">
        <v>22008</v>
      </c>
      <c r="E12" s="190">
        <v>30427</v>
      </c>
      <c r="F12" s="190">
        <v>27205</v>
      </c>
      <c r="G12" s="190">
        <v>25545</v>
      </c>
      <c r="H12" s="190"/>
      <c r="I12" s="190"/>
      <c r="J12" s="192">
        <v>26908</v>
      </c>
      <c r="K12" s="193">
        <v>26648</v>
      </c>
      <c r="L12" s="193">
        <v>27528</v>
      </c>
      <c r="M12" s="193">
        <v>26814</v>
      </c>
      <c r="N12" s="193">
        <v>24132</v>
      </c>
      <c r="O12" s="193"/>
      <c r="P12" s="194"/>
    </row>
    <row r="13" spans="1:16" x14ac:dyDescent="0.25">
      <c r="B13" s="188" t="s">
        <v>353</v>
      </c>
      <c r="C13" s="189">
        <v>4977</v>
      </c>
      <c r="D13" s="190">
        <v>4341</v>
      </c>
      <c r="E13" s="190">
        <v>4841</v>
      </c>
      <c r="F13" s="190">
        <v>4763</v>
      </c>
      <c r="G13" s="190">
        <v>4526</v>
      </c>
      <c r="H13" s="190"/>
      <c r="I13" s="190"/>
      <c r="J13" s="193">
        <v>6276</v>
      </c>
      <c r="K13" s="193">
        <v>5626</v>
      </c>
      <c r="L13" s="193">
        <v>6211</v>
      </c>
      <c r="M13" s="193">
        <v>4962</v>
      </c>
      <c r="N13" s="193">
        <v>4351</v>
      </c>
      <c r="O13" s="193"/>
      <c r="P13" s="194"/>
    </row>
    <row r="14" spans="1:16" ht="15.75" thickBot="1" x14ac:dyDescent="0.3">
      <c r="B14" s="188" t="s">
        <v>390</v>
      </c>
      <c r="C14" s="189">
        <v>48377</v>
      </c>
      <c r="D14" s="190">
        <v>42343</v>
      </c>
      <c r="E14" s="190">
        <v>48500</v>
      </c>
      <c r="F14" s="190">
        <v>48748</v>
      </c>
      <c r="G14" s="190">
        <v>47100</v>
      </c>
      <c r="H14" s="190"/>
      <c r="I14" s="190"/>
      <c r="J14" s="192">
        <v>50056</v>
      </c>
      <c r="K14" s="193">
        <v>50925</v>
      </c>
      <c r="L14" s="193">
        <v>51026</v>
      </c>
      <c r="M14" s="193">
        <v>50761</v>
      </c>
      <c r="N14" s="193">
        <v>47455</v>
      </c>
      <c r="O14" s="193"/>
      <c r="P14" s="194"/>
    </row>
    <row r="15" spans="1:16" ht="15.75" thickBot="1" x14ac:dyDescent="0.3">
      <c r="B15" s="196" t="s">
        <v>16</v>
      </c>
      <c r="C15" s="195">
        <v>267033</v>
      </c>
      <c r="D15" s="195">
        <v>232126</v>
      </c>
      <c r="E15" s="195">
        <v>255931</v>
      </c>
      <c r="F15" s="195">
        <v>249524</v>
      </c>
      <c r="G15" s="195">
        <v>243303</v>
      </c>
      <c r="H15" s="195"/>
      <c r="I15" s="195"/>
      <c r="J15" s="195">
        <f>SUM(J6:J14)</f>
        <v>261052</v>
      </c>
      <c r="K15" s="195">
        <f t="shared" ref="K15:P15" si="0">SUM(K6:K14)</f>
        <v>256294</v>
      </c>
      <c r="L15" s="195">
        <f t="shared" si="0"/>
        <v>254597</v>
      </c>
      <c r="M15" s="195">
        <f t="shared" si="0"/>
        <v>248942</v>
      </c>
      <c r="N15" s="195">
        <f t="shared" si="0"/>
        <v>238029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16756</v>
      </c>
      <c r="I17" s="185"/>
      <c r="J17" s="186"/>
      <c r="K17" s="187"/>
      <c r="L17" s="187"/>
      <c r="M17" s="187"/>
      <c r="N17" s="187"/>
      <c r="O17" s="187">
        <v>16036</v>
      </c>
      <c r="P17" s="377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6146</v>
      </c>
      <c r="I18" s="191"/>
      <c r="J18" s="192"/>
      <c r="K18" s="193"/>
      <c r="L18" s="193"/>
      <c r="M18" s="193"/>
      <c r="N18" s="193"/>
      <c r="O18" s="193">
        <v>5862</v>
      </c>
      <c r="P18" s="378"/>
    </row>
    <row r="19" spans="2:16" x14ac:dyDescent="0.25">
      <c r="B19" s="188" t="s">
        <v>415</v>
      </c>
      <c r="C19" s="189"/>
      <c r="D19" s="190"/>
      <c r="E19" s="190"/>
      <c r="F19" s="190"/>
      <c r="G19" s="190"/>
      <c r="H19" s="190">
        <v>28974</v>
      </c>
      <c r="I19" s="191"/>
      <c r="J19" s="192"/>
      <c r="K19" s="193"/>
      <c r="L19" s="193"/>
      <c r="M19" s="193"/>
      <c r="N19" s="193"/>
      <c r="O19" s="193">
        <v>29062</v>
      </c>
      <c r="P19" s="378"/>
    </row>
    <row r="20" spans="2:16" x14ac:dyDescent="0.25">
      <c r="B20" s="188" t="s">
        <v>456</v>
      </c>
      <c r="C20" s="189"/>
      <c r="D20" s="190"/>
      <c r="E20" s="190"/>
      <c r="F20" s="190"/>
      <c r="G20" s="190"/>
      <c r="H20" s="190">
        <v>33584</v>
      </c>
      <c r="I20" s="191"/>
      <c r="J20" s="192"/>
      <c r="K20" s="193"/>
      <c r="L20" s="193"/>
      <c r="M20" s="193"/>
      <c r="N20" s="193"/>
      <c r="O20" s="193">
        <v>34889</v>
      </c>
      <c r="P20" s="378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16830</v>
      </c>
      <c r="I21" s="191"/>
      <c r="J21" s="192"/>
      <c r="K21" s="193"/>
      <c r="L21" s="193"/>
      <c r="M21" s="193"/>
      <c r="N21" s="193"/>
      <c r="O21" s="193">
        <v>15885</v>
      </c>
      <c r="P21" s="378"/>
    </row>
    <row r="22" spans="2:16" x14ac:dyDescent="0.25">
      <c r="B22" s="188" t="s">
        <v>416</v>
      </c>
      <c r="C22" s="189"/>
      <c r="D22" s="190"/>
      <c r="E22" s="190"/>
      <c r="F22" s="190"/>
      <c r="G22" s="190"/>
      <c r="H22" s="190">
        <v>28921</v>
      </c>
      <c r="I22" s="191"/>
      <c r="J22" s="192"/>
      <c r="K22" s="193"/>
      <c r="L22" s="193"/>
      <c r="M22" s="193"/>
      <c r="N22" s="193"/>
      <c r="O22" s="193">
        <v>28981</v>
      </c>
      <c r="P22" s="378"/>
    </row>
    <row r="23" spans="2:16" x14ac:dyDescent="0.25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78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33829</v>
      </c>
      <c r="J24" s="192"/>
      <c r="K24" s="193"/>
      <c r="L24" s="193"/>
      <c r="M24" s="373"/>
      <c r="N24" s="193"/>
      <c r="O24" s="193"/>
      <c r="P24" s="399">
        <v>34292</v>
      </c>
    </row>
    <row r="25" spans="2:16" x14ac:dyDescent="0.25">
      <c r="B25" s="188" t="s">
        <v>356</v>
      </c>
      <c r="I25" s="190">
        <v>39591</v>
      </c>
      <c r="J25" s="192"/>
      <c r="K25" s="193"/>
      <c r="L25" s="193"/>
      <c r="M25" s="193"/>
      <c r="N25" s="193"/>
      <c r="O25" s="193"/>
      <c r="P25" s="378">
        <v>41289</v>
      </c>
    </row>
    <row r="26" spans="2:16" x14ac:dyDescent="0.25">
      <c r="B26" s="188" t="s">
        <v>414</v>
      </c>
      <c r="I26" s="190">
        <v>27047</v>
      </c>
      <c r="J26" s="192"/>
      <c r="K26" s="193"/>
      <c r="L26" s="193"/>
      <c r="M26" s="193"/>
      <c r="N26" s="193"/>
      <c r="O26" s="193"/>
      <c r="P26" s="378">
        <v>26965</v>
      </c>
    </row>
    <row r="27" spans="2:16" ht="15.75" thickBot="1" x14ac:dyDescent="0.3">
      <c r="B27" s="188" t="s">
        <v>357</v>
      </c>
      <c r="I27" s="190">
        <v>6869</v>
      </c>
      <c r="J27" s="192"/>
      <c r="K27" s="193"/>
      <c r="L27" s="193"/>
      <c r="M27" s="193"/>
      <c r="N27" s="193"/>
      <c r="O27" s="193"/>
      <c r="P27" s="378">
        <v>5830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131211</v>
      </c>
      <c r="I28" s="292">
        <v>107336</v>
      </c>
      <c r="J28" s="195"/>
      <c r="K28" s="195"/>
      <c r="L28" s="195"/>
      <c r="M28" s="195"/>
      <c r="N28" s="195"/>
      <c r="O28" s="195">
        <f>SUM(O17:O27)</f>
        <v>130715</v>
      </c>
      <c r="P28" s="195">
        <f>SUM(P17:P27)</f>
        <v>108376</v>
      </c>
    </row>
    <row r="29" spans="2:16" ht="15.75" thickBot="1" x14ac:dyDescent="0.3"/>
    <row r="30" spans="2:16" ht="15.75" thickBot="1" x14ac:dyDescent="0.3">
      <c r="B30" s="131" t="s">
        <v>411</v>
      </c>
      <c r="C30" s="201" t="s">
        <v>560</v>
      </c>
      <c r="D30" s="201" t="s">
        <v>561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129214</v>
      </c>
      <c r="D31" s="205">
        <f t="shared" ref="D31:D40" si="2">SUM(J6:P6)</f>
        <v>116303</v>
      </c>
      <c r="E31" s="206">
        <f t="shared" ref="E31:E40" si="3">+IFERROR((D31-C31)/C31,"-")</f>
        <v>-9.9919513365424803E-2</v>
      </c>
    </row>
    <row r="32" spans="2:16" x14ac:dyDescent="0.25">
      <c r="B32" s="207" t="s">
        <v>347</v>
      </c>
      <c r="C32" s="208">
        <f t="shared" si="1"/>
        <v>198289</v>
      </c>
      <c r="D32" s="209">
        <f t="shared" si="2"/>
        <v>200186</v>
      </c>
      <c r="E32" s="210">
        <f t="shared" si="3"/>
        <v>9.5668443534437115E-3</v>
      </c>
    </row>
    <row r="33" spans="2:5" x14ac:dyDescent="0.25">
      <c r="B33" s="207" t="s">
        <v>348</v>
      </c>
      <c r="C33" s="208">
        <f t="shared" si="1"/>
        <v>76253</v>
      </c>
      <c r="D33" s="209">
        <f t="shared" si="2"/>
        <v>73826</v>
      </c>
      <c r="E33" s="210">
        <f t="shared" si="3"/>
        <v>-3.1828255937471316E-2</v>
      </c>
    </row>
    <row r="34" spans="2:5" x14ac:dyDescent="0.25">
      <c r="B34" s="207" t="s">
        <v>349</v>
      </c>
      <c r="C34" s="208">
        <f t="shared" si="1"/>
        <v>204607</v>
      </c>
      <c r="D34" s="209">
        <f t="shared" si="2"/>
        <v>213494</v>
      </c>
      <c r="E34" s="210">
        <f t="shared" si="3"/>
        <v>4.3434486601142679E-2</v>
      </c>
    </row>
    <row r="35" spans="2:5" x14ac:dyDescent="0.25">
      <c r="B35" s="207" t="s">
        <v>350</v>
      </c>
      <c r="C35" s="208">
        <f t="shared" si="1"/>
        <v>120329</v>
      </c>
      <c r="D35" s="209">
        <f t="shared" si="2"/>
        <v>110376</v>
      </c>
      <c r="E35" s="210">
        <f t="shared" si="3"/>
        <v>-8.2714890009889547E-2</v>
      </c>
    </row>
    <row r="36" spans="2:5" x14ac:dyDescent="0.25">
      <c r="B36" s="207" t="s">
        <v>351</v>
      </c>
      <c r="C36" s="208">
        <f t="shared" si="1"/>
        <v>128549</v>
      </c>
      <c r="D36" s="209">
        <f t="shared" si="2"/>
        <v>135050</v>
      </c>
      <c r="E36" s="210">
        <f t="shared" si="3"/>
        <v>5.0572155364880321E-2</v>
      </c>
    </row>
    <row r="37" spans="2:5" x14ac:dyDescent="0.25">
      <c r="B37" s="207" t="s">
        <v>352</v>
      </c>
      <c r="C37" s="208">
        <f t="shared" si="1"/>
        <v>132160</v>
      </c>
      <c r="D37" s="209">
        <f t="shared" si="2"/>
        <v>132030</v>
      </c>
      <c r="E37" s="210">
        <f t="shared" si="3"/>
        <v>-9.8365617433414051E-4</v>
      </c>
    </row>
    <row r="38" spans="2:5" x14ac:dyDescent="0.25">
      <c r="B38" s="203" t="s">
        <v>353</v>
      </c>
      <c r="C38" s="208">
        <f t="shared" si="1"/>
        <v>23448</v>
      </c>
      <c r="D38" s="209">
        <f t="shared" si="2"/>
        <v>27426</v>
      </c>
      <c r="E38" s="211">
        <f t="shared" si="3"/>
        <v>0.16965199590583419</v>
      </c>
    </row>
    <row r="39" spans="2:5" ht="15.75" thickBot="1" x14ac:dyDescent="0.3">
      <c r="B39" s="203" t="s">
        <v>390</v>
      </c>
      <c r="C39" s="208">
        <f t="shared" si="1"/>
        <v>235068</v>
      </c>
      <c r="D39" s="209">
        <f t="shared" si="2"/>
        <v>250223</v>
      </c>
      <c r="E39" s="211">
        <f t="shared" ref="E39" si="4">+IFERROR((D39-C39)/C39,"-")</f>
        <v>6.4470706348801199E-2</v>
      </c>
    </row>
    <row r="40" spans="2:5" ht="15.75" thickBot="1" x14ac:dyDescent="0.3">
      <c r="B40" s="212" t="s">
        <v>16</v>
      </c>
      <c r="C40" s="213">
        <f t="shared" si="1"/>
        <v>1247917</v>
      </c>
      <c r="D40" s="214">
        <f t="shared" si="2"/>
        <v>1258914</v>
      </c>
      <c r="E40" s="215">
        <f t="shared" si="3"/>
        <v>8.81228479137635E-3</v>
      </c>
    </row>
    <row r="41" spans="2:5" ht="15.75" thickBot="1" x14ac:dyDescent="0.3">
      <c r="B41" s="131" t="s">
        <v>412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16756</v>
      </c>
      <c r="D42" s="208">
        <f>O17</f>
        <v>16036</v>
      </c>
      <c r="E42" s="216">
        <f t="shared" si="5"/>
        <v>-4.2969682501790403E-2</v>
      </c>
    </row>
    <row r="43" spans="2:5" x14ac:dyDescent="0.25">
      <c r="B43" s="207" t="s">
        <v>359</v>
      </c>
      <c r="C43" s="208">
        <f t="shared" si="6"/>
        <v>6146</v>
      </c>
      <c r="D43" s="208">
        <f t="shared" ref="D43:D47" si="7">O18</f>
        <v>5862</v>
      </c>
      <c r="E43" s="216">
        <f t="shared" si="5"/>
        <v>-4.6208916368369671E-2</v>
      </c>
    </row>
    <row r="44" spans="2:5" x14ac:dyDescent="0.25">
      <c r="B44" s="297" t="s">
        <v>415</v>
      </c>
      <c r="C44" s="208">
        <f t="shared" si="6"/>
        <v>28974</v>
      </c>
      <c r="D44" s="208">
        <f t="shared" si="7"/>
        <v>29062</v>
      </c>
      <c r="E44" s="216">
        <f t="shared" si="5"/>
        <v>3.0372057706909645E-3</v>
      </c>
    </row>
    <row r="45" spans="2:5" ht="15.75" thickBot="1" x14ac:dyDescent="0.3">
      <c r="B45" s="297" t="s">
        <v>456</v>
      </c>
      <c r="C45" s="208">
        <f t="shared" si="6"/>
        <v>33584</v>
      </c>
      <c r="D45" s="208">
        <f t="shared" si="7"/>
        <v>34889</v>
      </c>
      <c r="E45" s="216">
        <f t="shared" si="5"/>
        <v>3.8857789423535016E-2</v>
      </c>
    </row>
    <row r="46" spans="2:5" ht="15.75" thickBot="1" x14ac:dyDescent="0.3">
      <c r="B46" s="297" t="s">
        <v>354</v>
      </c>
      <c r="C46" s="208">
        <f t="shared" si="6"/>
        <v>16830</v>
      </c>
      <c r="D46" s="208">
        <f t="shared" si="7"/>
        <v>15885</v>
      </c>
      <c r="E46" s="216">
        <f t="shared" si="5"/>
        <v>-5.6149732620320858E-2</v>
      </c>
    </row>
    <row r="47" spans="2:5" ht="15.75" thickBot="1" x14ac:dyDescent="0.3">
      <c r="B47" s="297" t="s">
        <v>416</v>
      </c>
      <c r="C47" s="208">
        <f t="shared" si="6"/>
        <v>28921</v>
      </c>
      <c r="D47" s="208">
        <f t="shared" si="7"/>
        <v>28981</v>
      </c>
      <c r="E47" s="216">
        <f t="shared" si="5"/>
        <v>2.0746170602676255E-3</v>
      </c>
    </row>
    <row r="48" spans="2:5" ht="15.75" thickBot="1" x14ac:dyDescent="0.3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33829</v>
      </c>
      <c r="D49" s="209">
        <f>P24</f>
        <v>34292</v>
      </c>
      <c r="E49" s="216">
        <f t="shared" si="5"/>
        <v>1.3686482012474504E-2</v>
      </c>
    </row>
    <row r="50" spans="2:5" ht="15.75" thickBot="1" x14ac:dyDescent="0.3">
      <c r="B50" s="207" t="s">
        <v>356</v>
      </c>
      <c r="C50" s="208">
        <f>I25</f>
        <v>39591</v>
      </c>
      <c r="D50" s="209">
        <f>P25</f>
        <v>41289</v>
      </c>
      <c r="E50" s="216">
        <f t="shared" si="5"/>
        <v>4.2888535273168146E-2</v>
      </c>
    </row>
    <row r="51" spans="2:5" ht="15.75" thickBot="1" x14ac:dyDescent="0.3">
      <c r="B51" s="297" t="s">
        <v>414</v>
      </c>
      <c r="C51" s="208">
        <f>I26</f>
        <v>27047</v>
      </c>
      <c r="D51" s="209">
        <f>P26</f>
        <v>26965</v>
      </c>
      <c r="E51" s="216">
        <f t="shared" ref="E51" si="8">+IFERROR((D51-C51)/C51,"-")</f>
        <v>-3.0317595297075462E-3</v>
      </c>
    </row>
    <row r="52" spans="2:5" ht="15.75" thickBot="1" x14ac:dyDescent="0.3">
      <c r="B52" s="207" t="s">
        <v>357</v>
      </c>
      <c r="C52" s="208">
        <f>I27</f>
        <v>6869</v>
      </c>
      <c r="D52" s="209">
        <f>P27</f>
        <v>5830</v>
      </c>
      <c r="E52" s="216">
        <f t="shared" si="5"/>
        <v>-0.15125928082690349</v>
      </c>
    </row>
    <row r="53" spans="2:5" ht="15.75" thickBot="1" x14ac:dyDescent="0.3">
      <c r="B53" s="196" t="s">
        <v>222</v>
      </c>
      <c r="C53" s="217">
        <f>SUM(C42:C52)</f>
        <v>238547</v>
      </c>
      <c r="D53" s="218">
        <f>SUM(D42:D52)</f>
        <v>239091</v>
      </c>
      <c r="E53" s="215">
        <f t="shared" si="5"/>
        <v>2.2804730304719825E-3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4" zoomScale="70" zoomScaleNormal="70" workbookViewId="0">
      <selection activeCell="M23" sqref="M23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66"/>
      <c r="B2" s="466"/>
    </row>
    <row r="3" spans="1:20" ht="15.75" thickBot="1" x14ac:dyDescent="0.3">
      <c r="A3" s="466"/>
      <c r="B3" s="466"/>
      <c r="C3" s="467" t="s">
        <v>560</v>
      </c>
      <c r="D3" s="468"/>
      <c r="E3" s="468"/>
      <c r="F3" s="468"/>
      <c r="G3" s="468"/>
      <c r="H3" s="468"/>
      <c r="I3" s="469"/>
      <c r="J3" s="467" t="s">
        <v>561</v>
      </c>
      <c r="K3" s="468"/>
      <c r="L3" s="468"/>
      <c r="M3" s="468"/>
      <c r="N3" s="468"/>
      <c r="O3" s="468"/>
      <c r="P3" s="469"/>
    </row>
    <row r="4" spans="1:20" ht="15.75" thickBot="1" x14ac:dyDescent="0.3">
      <c r="A4" s="466"/>
      <c r="B4" s="466"/>
      <c r="C4" s="470" t="s">
        <v>2</v>
      </c>
      <c r="D4" s="471"/>
      <c r="E4" s="471"/>
      <c r="F4" s="471"/>
      <c r="G4" s="471"/>
      <c r="H4" s="471"/>
      <c r="I4" s="472"/>
      <c r="J4" s="470" t="s">
        <v>2</v>
      </c>
      <c r="K4" s="471"/>
      <c r="L4" s="471"/>
      <c r="M4" s="471"/>
      <c r="N4" s="471"/>
      <c r="O4" s="471"/>
      <c r="P4" s="472"/>
    </row>
    <row r="5" spans="1:20" ht="15.75" thickBot="1" x14ac:dyDescent="0.3">
      <c r="A5" s="466"/>
      <c r="B5" s="466"/>
      <c r="C5" s="128">
        <v>44970</v>
      </c>
      <c r="D5" s="128">
        <v>44971</v>
      </c>
      <c r="E5" s="128">
        <v>44972</v>
      </c>
      <c r="F5" s="128">
        <v>44973</v>
      </c>
      <c r="G5" s="128">
        <v>44974</v>
      </c>
      <c r="H5" s="128">
        <v>44975</v>
      </c>
      <c r="I5" s="128">
        <v>44976</v>
      </c>
      <c r="J5" s="128">
        <v>44977</v>
      </c>
      <c r="K5" s="128">
        <v>44978</v>
      </c>
      <c r="L5" s="128">
        <v>44979</v>
      </c>
      <c r="M5" s="128">
        <v>44980</v>
      </c>
      <c r="N5" s="128">
        <v>44981</v>
      </c>
      <c r="O5" s="128">
        <v>44982</v>
      </c>
      <c r="P5" s="128">
        <v>44983</v>
      </c>
    </row>
    <row r="6" spans="1:20" ht="15.75" thickBot="1" x14ac:dyDescent="0.3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3" t="s">
        <v>346</v>
      </c>
      <c r="C7" s="219">
        <v>21086.266666666659</v>
      </c>
      <c r="D7" s="220">
        <v>17853.166666666672</v>
      </c>
      <c r="E7" s="220">
        <v>17645.349999999999</v>
      </c>
      <c r="F7" s="220">
        <v>17954.599999999999</v>
      </c>
      <c r="G7" s="220">
        <v>145247.1</v>
      </c>
      <c r="H7" s="220"/>
      <c r="I7" s="220"/>
      <c r="J7" s="362">
        <v>18297.5</v>
      </c>
      <c r="K7" s="362">
        <v>17825.23333333333</v>
      </c>
      <c r="L7" s="221">
        <v>17542.05</v>
      </c>
      <c r="M7" s="362">
        <v>15347.63333333333</v>
      </c>
      <c r="N7" s="362">
        <v>17210.833333333328</v>
      </c>
      <c r="O7" s="221"/>
      <c r="P7" s="222"/>
    </row>
    <row r="8" spans="1:20" x14ac:dyDescent="0.25">
      <c r="B8" s="188" t="s">
        <v>347</v>
      </c>
      <c r="C8" s="220">
        <v>37786.26666666667</v>
      </c>
      <c r="D8" s="220">
        <v>37482.73333333333</v>
      </c>
      <c r="E8" s="220">
        <v>36252.949999999997</v>
      </c>
      <c r="F8" s="220">
        <v>37039.416666666657</v>
      </c>
      <c r="G8" s="220">
        <v>36735.783333333333</v>
      </c>
      <c r="H8" s="220"/>
      <c r="I8" s="220"/>
      <c r="J8" s="362">
        <v>39068.15</v>
      </c>
      <c r="K8" s="221">
        <v>37638.216666666667</v>
      </c>
      <c r="L8" s="221">
        <v>37391.050000000003</v>
      </c>
      <c r="M8" s="221">
        <v>31116.516666666659</v>
      </c>
      <c r="N8" s="221">
        <v>36731.65</v>
      </c>
      <c r="O8" s="221"/>
      <c r="P8" s="222"/>
    </row>
    <row r="9" spans="1:20" x14ac:dyDescent="0.25">
      <c r="B9" s="188" t="s">
        <v>348</v>
      </c>
      <c r="C9" s="220">
        <v>15201.73333333333</v>
      </c>
      <c r="D9" s="220">
        <v>11721.61666666667</v>
      </c>
      <c r="E9" s="220">
        <v>13846.316666666669</v>
      </c>
      <c r="F9" s="220">
        <v>13501.216666666671</v>
      </c>
      <c r="G9" s="220">
        <v>13638.73333333333</v>
      </c>
      <c r="H9" s="220"/>
      <c r="I9" s="220"/>
      <c r="J9" s="362">
        <v>13968.88333333333</v>
      </c>
      <c r="K9" s="221">
        <v>12839.86666666667</v>
      </c>
      <c r="L9" s="221">
        <v>13672.15</v>
      </c>
      <c r="M9" s="221">
        <v>12170.98333333333</v>
      </c>
      <c r="N9" s="221">
        <v>14084.4</v>
      </c>
      <c r="O9" s="221"/>
      <c r="P9" s="222"/>
    </row>
    <row r="10" spans="1:20" ht="17.25" customHeight="1" x14ac:dyDescent="0.25">
      <c r="B10" s="188" t="s">
        <v>349</v>
      </c>
      <c r="C10" s="220">
        <v>41829.183333333327</v>
      </c>
      <c r="D10" s="220">
        <v>33309.916666666657</v>
      </c>
      <c r="E10" s="220">
        <v>43006.633333333331</v>
      </c>
      <c r="F10" s="220">
        <v>43310.533333333333</v>
      </c>
      <c r="G10" s="220">
        <v>42235.166666666657</v>
      </c>
      <c r="H10" s="220"/>
      <c r="I10" s="220"/>
      <c r="J10" s="362">
        <v>44549.216666666667</v>
      </c>
      <c r="K10" s="362">
        <v>43577.116666666669</v>
      </c>
      <c r="L10" s="221">
        <v>44050.166666666657</v>
      </c>
      <c r="M10" s="362">
        <v>45586.216666666667</v>
      </c>
      <c r="N10" s="362">
        <v>42958.816666666673</v>
      </c>
      <c r="O10" s="221"/>
      <c r="P10" s="222"/>
    </row>
    <row r="11" spans="1:20" x14ac:dyDescent="0.25">
      <c r="B11" s="188" t="s">
        <v>350</v>
      </c>
      <c r="C11" s="220">
        <v>10733.85</v>
      </c>
      <c r="D11" s="220">
        <v>9226.5499999999993</v>
      </c>
      <c r="E11" s="220">
        <v>10482.23333333333</v>
      </c>
      <c r="F11" s="220">
        <v>9953.5400000000009</v>
      </c>
      <c r="G11" s="220">
        <v>10183.41666666667</v>
      </c>
      <c r="H11" s="220"/>
      <c r="I11" s="220"/>
      <c r="J11" s="362">
        <v>10668.66666666667</v>
      </c>
      <c r="K11" s="221">
        <v>10409.98333333333</v>
      </c>
      <c r="L11" s="221">
        <v>10350.283333333329</v>
      </c>
      <c r="M11" s="221">
        <v>10117.88333333333</v>
      </c>
      <c r="N11" s="221">
        <v>10029.73333333333</v>
      </c>
      <c r="O11" s="221"/>
      <c r="P11" s="222"/>
    </row>
    <row r="12" spans="1:20" x14ac:dyDescent="0.25">
      <c r="B12" s="188" t="s">
        <v>507</v>
      </c>
      <c r="C12" s="220">
        <v>11230.716666666671</v>
      </c>
      <c r="D12" s="220">
        <v>10682.25</v>
      </c>
      <c r="E12" s="220">
        <v>11238.7</v>
      </c>
      <c r="F12" s="220">
        <v>11335.91666666667</v>
      </c>
      <c r="G12" s="220">
        <v>11707.033333333329</v>
      </c>
      <c r="H12" s="220"/>
      <c r="I12" s="220"/>
      <c r="J12" s="362">
        <v>12049.183333333331</v>
      </c>
      <c r="K12" s="221">
        <v>11419.05</v>
      </c>
      <c r="L12" s="221">
        <v>11983.51666666667</v>
      </c>
      <c r="M12" s="221">
        <v>11714.4</v>
      </c>
      <c r="N12" s="221">
        <v>11279.11666666667</v>
      </c>
      <c r="O12" s="221"/>
      <c r="P12" s="222"/>
    </row>
    <row r="13" spans="1:20" x14ac:dyDescent="0.25">
      <c r="B13" s="188" t="s">
        <v>352</v>
      </c>
      <c r="C13" s="220">
        <v>19953.400000000001</v>
      </c>
      <c r="D13" s="220">
        <v>17672.95</v>
      </c>
      <c r="E13" s="220">
        <v>25791.05</v>
      </c>
      <c r="F13" s="220">
        <v>23472.52</v>
      </c>
      <c r="G13" s="220">
        <v>20434.816666666669</v>
      </c>
      <c r="H13" s="220"/>
      <c r="I13" s="220"/>
      <c r="J13" s="362">
        <v>21155.883333333331</v>
      </c>
      <c r="K13" s="221">
        <v>22032.1</v>
      </c>
      <c r="L13" s="221">
        <v>22569.866666666661</v>
      </c>
      <c r="M13" s="221">
        <v>22667.683333333331</v>
      </c>
      <c r="N13" s="221">
        <v>20372.616666666661</v>
      </c>
      <c r="O13" s="221"/>
      <c r="P13" s="222"/>
    </row>
    <row r="14" spans="1:20" x14ac:dyDescent="0.25">
      <c r="B14" s="188" t="s">
        <v>353</v>
      </c>
      <c r="C14" s="220">
        <v>2014.5</v>
      </c>
      <c r="D14" s="220">
        <v>1642.8166666666671</v>
      </c>
      <c r="E14" s="220">
        <v>2066.0333333333328</v>
      </c>
      <c r="F14" s="220">
        <v>2064.4</v>
      </c>
      <c r="G14" s="220">
        <v>1790.75</v>
      </c>
      <c r="H14" s="220"/>
      <c r="I14" s="220"/>
      <c r="J14" s="362">
        <v>3239.2</v>
      </c>
      <c r="K14" s="221">
        <v>2631.3833333333332</v>
      </c>
      <c r="L14" s="221">
        <v>2920.5666666666671</v>
      </c>
      <c r="M14" s="221">
        <v>2117.75</v>
      </c>
      <c r="N14" s="221">
        <v>1454.45</v>
      </c>
      <c r="O14" s="362"/>
      <c r="P14" s="363"/>
    </row>
    <row r="15" spans="1:20" ht="15.75" thickBot="1" x14ac:dyDescent="0.3">
      <c r="B15" s="188" t="s">
        <v>390</v>
      </c>
      <c r="C15" s="220">
        <v>39287.98333333333</v>
      </c>
      <c r="D15" s="220">
        <v>32264.566666666669</v>
      </c>
      <c r="E15" s="220">
        <v>38844.866666666669</v>
      </c>
      <c r="F15" s="220">
        <v>39829.4</v>
      </c>
      <c r="G15" s="220">
        <v>39055.800000000003</v>
      </c>
      <c r="H15" s="220"/>
      <c r="I15" s="220"/>
      <c r="J15" s="362">
        <v>40623.183333333327</v>
      </c>
      <c r="K15" s="221">
        <v>39805.566666666673</v>
      </c>
      <c r="L15" s="221">
        <v>42617.01666666667</v>
      </c>
      <c r="M15" s="221">
        <v>42333.116666666669</v>
      </c>
      <c r="N15" s="221">
        <v>38830.550000000003</v>
      </c>
      <c r="O15" s="362"/>
      <c r="P15" s="363"/>
    </row>
    <row r="16" spans="1:20" ht="15.75" thickBot="1" x14ac:dyDescent="0.3">
      <c r="B16" s="196" t="s">
        <v>16</v>
      </c>
      <c r="C16" s="223">
        <v>199123.9</v>
      </c>
      <c r="D16" s="223">
        <v>171856.56666666671</v>
      </c>
      <c r="E16" s="223">
        <v>199174.13333333333</v>
      </c>
      <c r="F16" s="223">
        <v>198461.54333333331</v>
      </c>
      <c r="G16" s="223">
        <v>321028.59999999998</v>
      </c>
      <c r="H16" s="223">
        <v>0</v>
      </c>
      <c r="I16" s="224">
        <v>0</v>
      </c>
      <c r="J16" s="225">
        <f>SUM(J7:J15)</f>
        <v>203619.86666666667</v>
      </c>
      <c r="K16" s="225">
        <f t="shared" ref="K16:P16" si="0">SUM(K7:K15)</f>
        <v>198178.51666666666</v>
      </c>
      <c r="L16" s="225">
        <f t="shared" si="0"/>
        <v>203096.66666666666</v>
      </c>
      <c r="M16" s="225">
        <f t="shared" si="0"/>
        <v>193172.18333333329</v>
      </c>
      <c r="N16" s="225">
        <f t="shared" si="0"/>
        <v>192952.16666666669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 x14ac:dyDescent="0.3">
      <c r="B17" s="197" t="s">
        <v>412</v>
      </c>
      <c r="C17" s="200"/>
      <c r="D17" s="201"/>
      <c r="R17" s="290"/>
    </row>
    <row r="18" spans="2:18" x14ac:dyDescent="0.25">
      <c r="B18" s="198" t="s">
        <v>358</v>
      </c>
      <c r="C18" s="226"/>
      <c r="D18" s="227"/>
      <c r="E18" s="227"/>
      <c r="F18" s="227"/>
      <c r="G18" s="227"/>
      <c r="H18" s="368">
        <v>9858.0333333333328</v>
      </c>
      <c r="I18" s="369"/>
      <c r="J18" s="228"/>
      <c r="K18" s="229"/>
      <c r="L18" s="229"/>
      <c r="M18" s="229"/>
      <c r="N18" s="229"/>
      <c r="O18" s="229">
        <v>9806.5</v>
      </c>
      <c r="P18" s="434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0">
        <v>1908.3</v>
      </c>
      <c r="I19" s="371"/>
      <c r="J19" s="192"/>
      <c r="K19" s="221"/>
      <c r="L19" s="221"/>
      <c r="M19" s="193"/>
      <c r="N19" s="193"/>
      <c r="O19" s="435">
        <v>2015.7666666666671</v>
      </c>
      <c r="P19" s="436"/>
    </row>
    <row r="20" spans="2:18" x14ac:dyDescent="0.25">
      <c r="B20" s="188" t="s">
        <v>415</v>
      </c>
      <c r="C20" s="219"/>
      <c r="D20" s="220"/>
      <c r="E20" s="220"/>
      <c r="F20" s="220"/>
      <c r="G20" s="220"/>
      <c r="H20" s="370">
        <v>18786.633333333331</v>
      </c>
      <c r="I20" s="371"/>
      <c r="J20" s="192"/>
      <c r="K20" s="221"/>
      <c r="L20" s="221"/>
      <c r="M20" s="193"/>
      <c r="N20" s="193"/>
      <c r="O20" s="435">
        <v>17998.5</v>
      </c>
      <c r="P20" s="436"/>
    </row>
    <row r="21" spans="2:18" x14ac:dyDescent="0.25">
      <c r="B21" s="188" t="s">
        <v>456</v>
      </c>
      <c r="C21" s="219"/>
      <c r="D21" s="220"/>
      <c r="E21" s="220"/>
      <c r="F21" s="220"/>
      <c r="G21" s="220"/>
      <c r="H21" s="370">
        <v>27682.466666666671</v>
      </c>
      <c r="I21" s="371"/>
      <c r="J21" s="192"/>
      <c r="K21" s="221"/>
      <c r="L21" s="221"/>
      <c r="M21" s="193"/>
      <c r="N21" s="193"/>
      <c r="O21" s="435">
        <v>30146.533333333329</v>
      </c>
      <c r="P21" s="436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0">
        <v>9773.1333333333314</v>
      </c>
      <c r="I22" s="371"/>
      <c r="J22" s="192"/>
      <c r="K22" s="221"/>
      <c r="L22" s="221"/>
      <c r="M22" s="193"/>
      <c r="N22" s="193"/>
      <c r="O22" s="435">
        <v>9054.0333333333328</v>
      </c>
      <c r="P22" s="436"/>
    </row>
    <row r="23" spans="2:18" x14ac:dyDescent="0.25">
      <c r="B23" s="188" t="s">
        <v>416</v>
      </c>
      <c r="C23" s="219"/>
      <c r="D23" s="220"/>
      <c r="E23" s="220"/>
      <c r="F23" s="220"/>
      <c r="G23" s="220"/>
      <c r="H23" s="370">
        <v>13863.033333333329</v>
      </c>
      <c r="I23" s="371"/>
      <c r="J23" s="192"/>
      <c r="K23" s="221"/>
      <c r="L23" s="221"/>
      <c r="M23" s="193"/>
      <c r="N23" s="193"/>
      <c r="O23" s="435">
        <v>13019.2</v>
      </c>
      <c r="P23" s="436"/>
    </row>
    <row r="24" spans="2:18" x14ac:dyDescent="0.25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7"/>
      <c r="L24" s="221"/>
      <c r="M24" s="193"/>
      <c r="N24" s="193"/>
      <c r="O24" s="435"/>
      <c r="P24" s="436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0"/>
      <c r="I25" s="371">
        <v>16617.54</v>
      </c>
      <c r="J25" s="192"/>
      <c r="K25" s="221"/>
      <c r="L25" s="221"/>
      <c r="M25" s="193"/>
      <c r="N25" s="193"/>
      <c r="O25" s="435"/>
      <c r="P25" s="436">
        <v>15283.683333333331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0"/>
      <c r="I26" s="371">
        <v>19999.5</v>
      </c>
      <c r="J26" s="192"/>
      <c r="K26" s="221"/>
      <c r="L26" s="221"/>
      <c r="M26" s="193"/>
      <c r="N26" s="193"/>
      <c r="O26" s="435"/>
      <c r="P26" s="436">
        <v>18645.366666666661</v>
      </c>
    </row>
    <row r="27" spans="2:18" x14ac:dyDescent="0.25">
      <c r="B27" s="188" t="s">
        <v>414</v>
      </c>
      <c r="C27" s="220"/>
      <c r="D27" s="220"/>
      <c r="E27" s="220"/>
      <c r="F27" s="220"/>
      <c r="G27" s="220"/>
      <c r="H27" s="370"/>
      <c r="I27" s="370">
        <v>10808.63333333333</v>
      </c>
      <c r="J27" s="192"/>
      <c r="K27" s="221"/>
      <c r="L27" s="221"/>
      <c r="M27" s="193"/>
      <c r="N27" s="193"/>
      <c r="O27" s="435"/>
      <c r="P27" s="436">
        <v>11495.11666666667</v>
      </c>
    </row>
    <row r="28" spans="2:18" ht="15.75" thickBot="1" x14ac:dyDescent="0.3">
      <c r="B28" s="188" t="s">
        <v>357</v>
      </c>
      <c r="E28" s="220"/>
      <c r="H28" s="372"/>
      <c r="I28" s="371">
        <v>1614.883333333333</v>
      </c>
      <c r="J28" s="192"/>
      <c r="K28" s="221"/>
      <c r="L28" s="221"/>
      <c r="M28" s="193"/>
      <c r="N28" s="193"/>
      <c r="O28" s="435"/>
      <c r="P28" s="436">
        <v>1278.8166666666671</v>
      </c>
    </row>
    <row r="29" spans="2:18" ht="15.75" thickBot="1" x14ac:dyDescent="0.3">
      <c r="B29" s="196" t="s">
        <v>222</v>
      </c>
      <c r="C29" s="223"/>
      <c r="D29" s="223"/>
      <c r="E29" s="223"/>
      <c r="F29" s="223"/>
      <c r="G29" s="223"/>
      <c r="H29" s="223">
        <v>81871.599999999991</v>
      </c>
      <c r="I29" s="224">
        <v>49040.556666666664</v>
      </c>
      <c r="J29" s="195"/>
      <c r="K29" s="195"/>
      <c r="L29" s="195"/>
      <c r="M29" s="195"/>
      <c r="N29" s="195"/>
      <c r="O29" s="195">
        <f>SUM(O18:O28)</f>
        <v>82040.533333333326</v>
      </c>
      <c r="P29" s="195">
        <f>SUM(P18:P28)</f>
        <v>46702.983333333323</v>
      </c>
    </row>
    <row r="30" spans="2:18" ht="15.75" thickBot="1" x14ac:dyDescent="0.3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 x14ac:dyDescent="0.3">
      <c r="B31" s="131" t="s">
        <v>411</v>
      </c>
      <c r="C31" s="201" t="s">
        <v>560</v>
      </c>
      <c r="D31" s="201" t="s">
        <v>561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219786.48333333334</v>
      </c>
      <c r="D32" s="360">
        <f t="shared" ref="D32:D41" si="2">SUM(J7:P7)</f>
        <v>86223.249999999985</v>
      </c>
      <c r="E32" s="206">
        <f t="shared" ref="E32:E41" si="3">+IFERROR((D32-C32)/C32,"-")</f>
        <v>-0.60769539285438312</v>
      </c>
    </row>
    <row r="33" spans="2:5" x14ac:dyDescent="0.25">
      <c r="B33" s="207" t="s">
        <v>347</v>
      </c>
      <c r="C33" s="204">
        <f t="shared" si="1"/>
        <v>185297.14999999997</v>
      </c>
      <c r="D33" s="360">
        <f t="shared" si="2"/>
        <v>181945.58333333331</v>
      </c>
      <c r="E33" s="210">
        <f t="shared" si="3"/>
        <v>-1.8087524102052579E-2</v>
      </c>
    </row>
    <row r="34" spans="2:5" x14ac:dyDescent="0.25">
      <c r="B34" s="207" t="s">
        <v>348</v>
      </c>
      <c r="C34" s="204">
        <f t="shared" si="1"/>
        <v>67909.616666666669</v>
      </c>
      <c r="D34" s="205">
        <f t="shared" si="2"/>
        <v>66736.283333333326</v>
      </c>
      <c r="E34" s="210">
        <f t="shared" si="3"/>
        <v>-1.7277867125839216E-2</v>
      </c>
    </row>
    <row r="35" spans="2:5" x14ac:dyDescent="0.25">
      <c r="B35" s="207" t="s">
        <v>349</v>
      </c>
      <c r="C35" s="204">
        <f t="shared" si="1"/>
        <v>203691.43333333329</v>
      </c>
      <c r="D35" s="360">
        <f t="shared" si="2"/>
        <v>220721.53333333335</v>
      </c>
      <c r="E35" s="210">
        <f t="shared" si="3"/>
        <v>8.3607345293363181E-2</v>
      </c>
    </row>
    <row r="36" spans="2:5" x14ac:dyDescent="0.25">
      <c r="B36" s="207" t="s">
        <v>350</v>
      </c>
      <c r="C36" s="204">
        <f t="shared" si="1"/>
        <v>50579.590000000004</v>
      </c>
      <c r="D36" s="205">
        <f t="shared" si="2"/>
        <v>51576.549999999988</v>
      </c>
      <c r="E36" s="210">
        <f t="shared" si="3"/>
        <v>1.9710717307119027E-2</v>
      </c>
    </row>
    <row r="37" spans="2:5" x14ac:dyDescent="0.25">
      <c r="B37" s="207" t="s">
        <v>351</v>
      </c>
      <c r="C37" s="204">
        <f t="shared" si="1"/>
        <v>56194.616666666669</v>
      </c>
      <c r="D37" s="205">
        <f t="shared" si="2"/>
        <v>58445.26666666667</v>
      </c>
      <c r="E37" s="210">
        <f t="shared" si="3"/>
        <v>4.0050989463106958E-2</v>
      </c>
    </row>
    <row r="38" spans="2:5" x14ac:dyDescent="0.25">
      <c r="B38" s="207" t="s">
        <v>352</v>
      </c>
      <c r="C38" s="204">
        <f t="shared" si="1"/>
        <v>107324.73666666668</v>
      </c>
      <c r="D38" s="205">
        <f t="shared" si="2"/>
        <v>108798.15</v>
      </c>
      <c r="E38" s="210">
        <f t="shared" si="3"/>
        <v>1.3728552979444988E-2</v>
      </c>
    </row>
    <row r="39" spans="2:5" x14ac:dyDescent="0.25">
      <c r="B39" s="203" t="s">
        <v>353</v>
      </c>
      <c r="C39" s="204">
        <f t="shared" si="1"/>
        <v>9578.5</v>
      </c>
      <c r="D39" s="205">
        <f t="shared" si="2"/>
        <v>12363.35</v>
      </c>
      <c r="E39" s="211">
        <f t="shared" si="3"/>
        <v>0.29073967740251611</v>
      </c>
    </row>
    <row r="40" spans="2:5" ht="15.75" thickBot="1" x14ac:dyDescent="0.3">
      <c r="B40" s="203" t="s">
        <v>390</v>
      </c>
      <c r="C40" s="204">
        <f t="shared" si="1"/>
        <v>189282.6166666667</v>
      </c>
      <c r="D40" s="205">
        <f t="shared" si="2"/>
        <v>204209.43333333335</v>
      </c>
      <c r="E40" s="211">
        <f t="shared" ref="E40" si="4">+IFERROR((D40-C40)/C40,"-")</f>
        <v>7.8859944613684715E-2</v>
      </c>
    </row>
    <row r="41" spans="2:5" ht="15.75" thickBot="1" x14ac:dyDescent="0.3">
      <c r="B41" s="212" t="s">
        <v>16</v>
      </c>
      <c r="C41" s="213">
        <f t="shared" si="1"/>
        <v>1089644.7433333332</v>
      </c>
      <c r="D41" s="214">
        <f t="shared" si="2"/>
        <v>991019.39999999991</v>
      </c>
      <c r="E41" s="215">
        <f t="shared" si="3"/>
        <v>-9.0511466178993707E-2</v>
      </c>
    </row>
    <row r="42" spans="2:5" ht="15.75" thickBot="1" x14ac:dyDescent="0.3">
      <c r="B42" s="131" t="s">
        <v>412</v>
      </c>
      <c r="E42" s="285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6">
        <f t="shared" ref="C43:C49" si="6">H18</f>
        <v>9858.0333333333328</v>
      </c>
      <c r="D43" s="287">
        <f>O18</f>
        <v>9806.5</v>
      </c>
      <c r="E43" s="288">
        <f t="shared" si="5"/>
        <v>-5.2275470766650059E-3</v>
      </c>
    </row>
    <row r="44" spans="2:5" ht="15.75" thickBot="1" x14ac:dyDescent="0.3">
      <c r="B44" s="207" t="s">
        <v>359</v>
      </c>
      <c r="C44" s="286">
        <f t="shared" si="6"/>
        <v>1908.3</v>
      </c>
      <c r="D44" s="287">
        <f t="shared" ref="D44:D48" si="7">O19</f>
        <v>2015.7666666666671</v>
      </c>
      <c r="E44" s="288">
        <f t="shared" si="5"/>
        <v>5.6315394155356684E-2</v>
      </c>
    </row>
    <row r="45" spans="2:5" ht="15.75" thickBot="1" x14ac:dyDescent="0.3">
      <c r="B45" s="297" t="s">
        <v>415</v>
      </c>
      <c r="C45" s="286">
        <f t="shared" si="6"/>
        <v>18786.633333333331</v>
      </c>
      <c r="D45" s="287">
        <f t="shared" si="7"/>
        <v>17998.5</v>
      </c>
      <c r="E45" s="288">
        <f t="shared" si="5"/>
        <v>-4.1951813257298083E-2</v>
      </c>
    </row>
    <row r="46" spans="2:5" ht="15.75" thickBot="1" x14ac:dyDescent="0.3">
      <c r="B46" s="207" t="s">
        <v>456</v>
      </c>
      <c r="C46" s="286">
        <f t="shared" si="6"/>
        <v>27682.466666666671</v>
      </c>
      <c r="D46" s="287">
        <f t="shared" si="7"/>
        <v>30146.533333333329</v>
      </c>
      <c r="E46" s="288">
        <f t="shared" si="5"/>
        <v>8.9011817347683056E-2</v>
      </c>
    </row>
    <row r="47" spans="2:5" ht="15.75" thickBot="1" x14ac:dyDescent="0.3">
      <c r="B47" s="207" t="s">
        <v>448</v>
      </c>
      <c r="C47" s="286">
        <f t="shared" si="6"/>
        <v>9773.1333333333314</v>
      </c>
      <c r="D47" s="287">
        <f t="shared" si="7"/>
        <v>9054.0333333333328</v>
      </c>
      <c r="E47" s="288">
        <f t="shared" si="5"/>
        <v>-7.3579268334276832E-2</v>
      </c>
    </row>
    <row r="48" spans="2:5" ht="15.75" thickBot="1" x14ac:dyDescent="0.3">
      <c r="B48" s="297" t="s">
        <v>416</v>
      </c>
      <c r="C48" s="286">
        <f t="shared" si="6"/>
        <v>13863.033333333329</v>
      </c>
      <c r="D48" s="287">
        <f t="shared" si="7"/>
        <v>13019.2</v>
      </c>
      <c r="E48" s="288">
        <f t="shared" si="5"/>
        <v>-6.0869314315529457E-2</v>
      </c>
    </row>
    <row r="49" spans="2:5" ht="15.75" thickBot="1" x14ac:dyDescent="0.3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6">
        <f>I25</f>
        <v>16617.54</v>
      </c>
      <c r="D50" s="230">
        <f>P25</f>
        <v>15283.683333333331</v>
      </c>
      <c r="E50" s="210">
        <f t="shared" si="5"/>
        <v>-8.0267997950759867E-2</v>
      </c>
    </row>
    <row r="51" spans="2:5" ht="15.75" thickBot="1" x14ac:dyDescent="0.3">
      <c r="B51" s="207" t="s">
        <v>356</v>
      </c>
      <c r="C51" s="286">
        <f>I26</f>
        <v>19999.5</v>
      </c>
      <c r="D51" s="230">
        <f>P26</f>
        <v>18645.366666666661</v>
      </c>
      <c r="E51" s="210">
        <f t="shared" si="5"/>
        <v>-6.7708359375651325E-2</v>
      </c>
    </row>
    <row r="52" spans="2:5" ht="15.75" thickBot="1" x14ac:dyDescent="0.3">
      <c r="B52" s="297" t="s">
        <v>414</v>
      </c>
      <c r="C52" s="286">
        <f>I27</f>
        <v>10808.63333333333</v>
      </c>
      <c r="D52" s="361">
        <f>P27</f>
        <v>11495.11666666667</v>
      </c>
      <c r="E52" s="210">
        <f t="shared" ref="E52" si="8">+IFERROR((D52-C52)/C52,"-")</f>
        <v>6.3512500809538769E-2</v>
      </c>
    </row>
    <row r="53" spans="2:5" ht="15.75" thickBot="1" x14ac:dyDescent="0.3">
      <c r="B53" s="207" t="s">
        <v>357</v>
      </c>
      <c r="C53" s="286">
        <f>I28</f>
        <v>1614.883333333333</v>
      </c>
      <c r="D53" s="361">
        <f t="shared" ref="D53" si="9">P28</f>
        <v>1278.8166666666671</v>
      </c>
      <c r="E53" s="210">
        <f t="shared" si="5"/>
        <v>-0.20810584871972135</v>
      </c>
    </row>
    <row r="54" spans="2:5" ht="15.75" thickBot="1" x14ac:dyDescent="0.3">
      <c r="B54" s="196" t="s">
        <v>222</v>
      </c>
      <c r="C54" s="213">
        <f>SUM(C43:C53)</f>
        <v>130912.15666666665</v>
      </c>
      <c r="D54" s="214">
        <f>SUM(D43:D53)</f>
        <v>128743.51666666665</v>
      </c>
      <c r="E54" s="215">
        <f t="shared" si="5"/>
        <v>-1.6565612050238165E-2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K23" sqref="K23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4"/>
      <c r="B2" s="294"/>
      <c r="C2" s="467" t="s">
        <v>560</v>
      </c>
      <c r="D2" s="468"/>
      <c r="E2" s="468"/>
      <c r="F2" s="468"/>
      <c r="G2" s="468"/>
      <c r="H2" s="468"/>
      <c r="I2" s="469"/>
      <c r="J2" s="467" t="s">
        <v>561</v>
      </c>
      <c r="K2" s="468"/>
      <c r="L2" s="468"/>
      <c r="M2" s="468"/>
      <c r="N2" s="468"/>
      <c r="O2" s="468"/>
      <c r="P2" s="469"/>
      <c r="Q2" s="467" t="s">
        <v>561</v>
      </c>
      <c r="R2" s="468"/>
      <c r="S2" s="468"/>
      <c r="T2" s="468"/>
      <c r="U2" s="468"/>
      <c r="V2" s="468"/>
      <c r="W2" s="469"/>
    </row>
    <row r="3" spans="1:23" ht="15.75" thickBot="1" x14ac:dyDescent="0.3">
      <c r="A3" s="294"/>
      <c r="B3" s="294"/>
      <c r="C3" s="470" t="s">
        <v>2</v>
      </c>
      <c r="D3" s="471"/>
      <c r="E3" s="471"/>
      <c r="F3" s="471"/>
      <c r="G3" s="471"/>
      <c r="H3" s="471"/>
      <c r="I3" s="472"/>
      <c r="J3" s="470" t="s">
        <v>2</v>
      </c>
      <c r="K3" s="471"/>
      <c r="L3" s="471"/>
      <c r="M3" s="471"/>
      <c r="N3" s="471"/>
      <c r="O3" s="471"/>
      <c r="P3" s="472"/>
      <c r="Q3" s="473" t="s">
        <v>224</v>
      </c>
      <c r="R3" s="474"/>
      <c r="S3" s="474"/>
      <c r="T3" s="474"/>
      <c r="U3" s="474"/>
      <c r="V3" s="474"/>
      <c r="W3" s="475"/>
    </row>
    <row r="4" spans="1:23" ht="15.75" thickBot="1" x14ac:dyDescent="0.3">
      <c r="A4" s="294"/>
      <c r="B4" s="294"/>
      <c r="C4" s="128">
        <v>44970</v>
      </c>
      <c r="D4" s="128">
        <v>44971</v>
      </c>
      <c r="E4" s="128">
        <v>44972</v>
      </c>
      <c r="F4" s="128">
        <v>44973</v>
      </c>
      <c r="G4" s="128">
        <v>44974</v>
      </c>
      <c r="H4" s="128">
        <v>44975</v>
      </c>
      <c r="I4" s="128">
        <v>44976</v>
      </c>
      <c r="J4" s="128">
        <v>44977</v>
      </c>
      <c r="K4" s="128">
        <v>44978</v>
      </c>
      <c r="L4" s="128">
        <v>44979</v>
      </c>
      <c r="M4" s="128">
        <v>44980</v>
      </c>
      <c r="N4" s="128">
        <v>44981</v>
      </c>
      <c r="O4" s="128">
        <v>44982</v>
      </c>
      <c r="P4" s="128">
        <v>44983</v>
      </c>
      <c r="Q4" s="128">
        <v>44977</v>
      </c>
      <c r="R4" s="128">
        <v>44978</v>
      </c>
      <c r="S4" s="128">
        <v>44979</v>
      </c>
      <c r="T4" s="128">
        <v>44980</v>
      </c>
      <c r="U4" s="128">
        <v>44981</v>
      </c>
      <c r="V4" s="128">
        <v>44982</v>
      </c>
      <c r="W4" s="128">
        <v>44983</v>
      </c>
    </row>
    <row r="5" spans="1:23" ht="15.75" thickBot="1" x14ac:dyDescent="0.3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7">
        <f>IFERROR('Más Vistos-H'!C7/'Más Vistos-U'!C6,0)</f>
        <v>0.61598114824335881</v>
      </c>
      <c r="D7" s="238">
        <f>IFERROR('Más Vistos-H'!D7/'Más Vistos-U'!D6,0)</f>
        <v>0.709980381240224</v>
      </c>
      <c r="E7" s="238">
        <f>IFERROR('Más Vistos-H'!E7/'Más Vistos-U'!E6,0)</f>
        <v>0.75144152968230982</v>
      </c>
      <c r="F7" s="238">
        <f>IFERROR('Más Vistos-H'!F7/'Más Vistos-U'!F6,0)</f>
        <v>0.76130427408412482</v>
      </c>
      <c r="G7" s="238">
        <f>IFERROR('Más Vistos-H'!G7/'Más Vistos-U'!G6,0)</f>
        <v>6.3788801054018451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0.70904053320933114</v>
      </c>
      <c r="K7" s="240">
        <f>IFERROR('Más Vistos-H'!K7/'Más Vistos-U'!K6,0)</f>
        <v>0.76786565578243005</v>
      </c>
      <c r="L7" s="240">
        <f>IFERROR('Más Vistos-H'!L7/'Más Vistos-U'!L6,0)</f>
        <v>0.77585360459973463</v>
      </c>
      <c r="M7" s="240">
        <f>IFERROR('Más Vistos-H'!M7/'Más Vistos-U'!M6,0)</f>
        <v>0.69096134221741989</v>
      </c>
      <c r="N7" s="240">
        <f>IFERROR('Más Vistos-H'!N7/'Más Vistos-U'!N6,0)</f>
        <v>0.76625409969873681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0.15107505356512449</v>
      </c>
      <c r="R7" s="28">
        <f t="shared" ref="R7:R16" si="1">IFERROR((K7-D7)/D7,"-")</f>
        <v>8.1530808557117557E-2</v>
      </c>
      <c r="S7" s="28">
        <f t="shared" ref="S7:S16" si="2">IFERROR((L7-E7)/E7,"-")</f>
        <v>3.2486991939007691E-2</v>
      </c>
      <c r="T7" s="28">
        <f t="shared" ref="T7:T16" si="3">IFERROR((M7-F7)/F7,"-")</f>
        <v>-9.2397920596636457E-2</v>
      </c>
      <c r="U7" s="28">
        <f t="shared" ref="U7:U16" si="4">IFERROR((N7-G7)/G7,"-")</f>
        <v>-0.87987639099066184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7">
        <f>IFERROR('Más Vistos-H'!C8/'Más Vistos-U'!C7,0)</f>
        <v>0.96140922236640125</v>
      </c>
      <c r="D8" s="238">
        <f>IFERROR('Más Vistos-H'!D8/'Más Vistos-U'!D7,0)</f>
        <v>0.92424444170468079</v>
      </c>
      <c r="E8" s="238">
        <f>IFERROR('Más Vistos-H'!E8/'Más Vistos-U'!E7,0)</f>
        <v>0.93231194548026219</v>
      </c>
      <c r="F8" s="238">
        <f>IFERROR('Más Vistos-H'!F8/'Más Vistos-U'!F7,0)</f>
        <v>0.92547640464411218</v>
      </c>
      <c r="G8" s="238">
        <f>IFERROR('Más Vistos-H'!G8/'Más Vistos-U'!G7,0)</f>
        <v>0.92945509901157097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0.937920727901282</v>
      </c>
      <c r="K8" s="240">
        <f>IFERROR('Más Vistos-H'!K8/'Más Vistos-U'!K7,0)</f>
        <v>0.92805544596771539</v>
      </c>
      <c r="L8" s="240">
        <f>IFERROR('Más Vistos-H'!L8/'Más Vistos-U'!L7,0)</f>
        <v>0.93005621471034505</v>
      </c>
      <c r="M8" s="240">
        <f>IFERROR('Más Vistos-H'!M8/'Más Vistos-U'!M7,0)</f>
        <v>0.81314230712276003</v>
      </c>
      <c r="N8" s="240">
        <f>IFERROR('Más Vistos-H'!N8/'Más Vistos-U'!N7,0)</f>
        <v>0.92977395838606802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-2.4431318026370649E-2</v>
      </c>
      <c r="R8" s="28">
        <f t="shared" si="1"/>
        <v>4.1233726610306323E-3</v>
      </c>
      <c r="S8" s="28">
        <f t="shared" si="2"/>
        <v>-2.4195021643267116E-3</v>
      </c>
      <c r="T8" s="28">
        <f t="shared" si="3"/>
        <v>-0.12137975312784957</v>
      </c>
      <c r="U8" s="28">
        <f t="shared" si="4"/>
        <v>3.4306054680440201E-4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7">
        <f>IFERROR('Más Vistos-H'!C9/'Más Vistos-U'!C8,0)</f>
        <v>0.97241305784771503</v>
      </c>
      <c r="D9" s="238">
        <f>IFERROR('Más Vistos-H'!D9/'Más Vistos-U'!D8,0)</f>
        <v>0.78827280878726769</v>
      </c>
      <c r="E9" s="238">
        <f>IFERROR('Más Vistos-H'!E9/'Más Vistos-U'!E8,0)</f>
        <v>0.88232439091739434</v>
      </c>
      <c r="F9" s="238">
        <f>IFERROR('Más Vistos-H'!F9/'Más Vistos-U'!F8,0)</f>
        <v>0.89918192918192941</v>
      </c>
      <c r="G9" s="238">
        <f>IFERROR('Más Vistos-H'!G9/'Más Vistos-U'!G8,0)</f>
        <v>0.90671010060718849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0.94742833242901037</v>
      </c>
      <c r="K9" s="240">
        <f>IFERROR('Más Vistos-H'!K9/'Más Vistos-U'!K8,0)</f>
        <v>0.8258742308269551</v>
      </c>
      <c r="L9" s="240">
        <f>IFERROR('Más Vistos-H'!L9/'Más Vistos-U'!L8,0)</f>
        <v>0.90592035515504898</v>
      </c>
      <c r="M9" s="240">
        <f>IFERROR('Más Vistos-H'!M9/'Más Vistos-U'!M8,0)</f>
        <v>0.85977559574267659</v>
      </c>
      <c r="N9" s="240">
        <f>IFERROR('Más Vistos-H'!N9/'Más Vistos-U'!N8,0)</f>
        <v>0.9858192762651361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-2.5693531382645633E-2</v>
      </c>
      <c r="R9" s="28">
        <f t="shared" si="1"/>
        <v>4.7701026371233066E-2</v>
      </c>
      <c r="S9" s="28">
        <f t="shared" si="2"/>
        <v>2.6742958123509207E-2</v>
      </c>
      <c r="T9" s="28">
        <f t="shared" si="3"/>
        <v>-4.3824650118474327E-2</v>
      </c>
      <c r="U9" s="28">
        <f t="shared" si="4"/>
        <v>8.7248587619098192E-2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7">
        <f>IFERROR('Más Vistos-H'!C10/'Más Vistos-U'!C9,0)</f>
        <v>1.0055092147435896</v>
      </c>
      <c r="D10" s="238">
        <f>IFERROR('Más Vistos-H'!D10/'Más Vistos-U'!D9,0)</f>
        <v>0.89917442749808763</v>
      </c>
      <c r="E10" s="238">
        <f>IFERROR('Más Vistos-H'!E10/'Más Vistos-U'!E9,0)</f>
        <v>0.9900237875997544</v>
      </c>
      <c r="F10" s="238">
        <f>IFERROR('Más Vistos-H'!F10/'Más Vistos-U'!F9,0)</f>
        <v>1.0454915592462062</v>
      </c>
      <c r="G10" s="238">
        <f>IFERROR('Más Vistos-H'!G10/'Más Vistos-U'!G9,0)</f>
        <v>1.0277196483031599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1.0270712776176754</v>
      </c>
      <c r="K10" s="240">
        <f>IFERROR('Más Vistos-H'!K10/'Más Vistos-U'!K9,0)</f>
        <v>0.98049492994929954</v>
      </c>
      <c r="L10" s="240">
        <f>IFERROR('Más Vistos-H'!L10/'Más Vistos-U'!L9,0)</f>
        <v>1.0454531070764603</v>
      </c>
      <c r="M10" s="240">
        <f>IFERROR('Más Vistos-H'!M10/'Más Vistos-U'!M9,0)</f>
        <v>1.0529210455402855</v>
      </c>
      <c r="N10" s="240">
        <f>IFERROR('Más Vistos-H'!N10/'Más Vistos-U'!N9,0)</f>
        <v>1.0674323932579619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2.1443923693513084E-2</v>
      </c>
      <c r="R10" s="28">
        <f t="shared" si="1"/>
        <v>9.0439073848532989E-2</v>
      </c>
      <c r="S10" s="28">
        <f t="shared" si="2"/>
        <v>5.5987866322980542E-2</v>
      </c>
      <c r="T10" s="28">
        <f t="shared" si="3"/>
        <v>7.1062135589463555E-3</v>
      </c>
      <c r="U10" s="28">
        <f t="shared" si="4"/>
        <v>3.8641613031696609E-2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7">
        <f>IFERROR('Más Vistos-H'!C11/'Más Vistos-U'!C10,0)</f>
        <v>0.35377377146435518</v>
      </c>
      <c r="D11" s="238">
        <f>IFERROR('Más Vistos-H'!D11/'Más Vistos-U'!D10,0)</f>
        <v>0.42356654271679745</v>
      </c>
      <c r="E11" s="238">
        <f>IFERROR('Más Vistos-H'!E11/'Más Vistos-U'!E10,0)</f>
        <v>0.43849543331241708</v>
      </c>
      <c r="F11" s="238">
        <f>IFERROR('Más Vistos-H'!F11/'Más Vistos-U'!F10,0)</f>
        <v>0.43882990917908477</v>
      </c>
      <c r="G11" s="238">
        <f>IFERROR('Más Vistos-H'!G11/'Más Vistos-U'!G10,0)</f>
        <v>0.47106192370555416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0.44176673567977931</v>
      </c>
      <c r="K11" s="240">
        <f>IFERROR('Más Vistos-H'!K11/'Más Vistos-U'!K10,0)</f>
        <v>0.46369636228656258</v>
      </c>
      <c r="L11" s="240">
        <f>IFERROR('Más Vistos-H'!L11/'Más Vistos-U'!L10,0)</f>
        <v>0.47244309536851053</v>
      </c>
      <c r="M11" s="240">
        <f>IFERROR('Más Vistos-H'!M11/'Más Vistos-U'!M10,0)</f>
        <v>0.46727397281362071</v>
      </c>
      <c r="N11" s="240">
        <f>IFERROR('Más Vistos-H'!N11/'Más Vistos-U'!N10,0)</f>
        <v>0.49615302168356812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0.24872664768560987</v>
      </c>
      <c r="R11" s="28">
        <f t="shared" si="1"/>
        <v>9.4742656755579718E-2</v>
      </c>
      <c r="S11" s="28">
        <f t="shared" si="2"/>
        <v>7.7418507644768528E-2</v>
      </c>
      <c r="T11" s="28">
        <f t="shared" si="3"/>
        <v>6.4817969421788052E-2</v>
      </c>
      <c r="U11" s="28">
        <f t="shared" si="4"/>
        <v>5.3264967333037094E-2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7">
        <f>IFERROR('Más Vistos-H'!C12/'Más Vistos-U'!C11,0)</f>
        <v>0.43878557009832664</v>
      </c>
      <c r="D12" s="238">
        <f>IFERROR('Más Vistos-H'!D12/'Más Vistos-U'!D11,0)</f>
        <v>0.44444560016642398</v>
      </c>
      <c r="E12" s="238">
        <f>IFERROR('Más Vistos-H'!E12/'Más Vistos-U'!E11,0)</f>
        <v>0.42001270648030498</v>
      </c>
      <c r="F12" s="238">
        <f>IFERROR('Más Vistos-H'!F12/'Más Vistos-U'!F11,0)</f>
        <v>0.43467604841698954</v>
      </c>
      <c r="G12" s="238">
        <f>IFERROR('Más Vistos-H'!G12/'Más Vistos-U'!G11,0)</f>
        <v>0.4488548935408837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0.42905613123004416</v>
      </c>
      <c r="K12" s="240">
        <f>IFERROR('Más Vistos-H'!K12/'Más Vistos-U'!K11,0)</f>
        <v>0.4247526409760452</v>
      </c>
      <c r="L12" s="240">
        <f>IFERROR('Más Vistos-H'!L12/'Más Vistos-U'!L11,0)</f>
        <v>0.42976318557834853</v>
      </c>
      <c r="M12" s="240">
        <f>IFERROR('Más Vistos-H'!M12/'Más Vistos-U'!M11,0)</f>
        <v>0.43674595481321304</v>
      </c>
      <c r="N12" s="240">
        <f>IFERROR('Más Vistos-H'!N12/'Más Vistos-U'!N11,0)</f>
        <v>0.44446217703694962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-2.2173561601176239E-2</v>
      </c>
      <c r="R12" s="28">
        <f t="shared" si="1"/>
        <v>-4.4309042958248862E-2</v>
      </c>
      <c r="S12" s="28">
        <f t="shared" si="2"/>
        <v>2.321472409668817E-2</v>
      </c>
      <c r="T12" s="28">
        <f t="shared" si="3"/>
        <v>4.7619518116117235E-3</v>
      </c>
      <c r="U12" s="28">
        <f t="shared" si="4"/>
        <v>-9.7864957409314109E-3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7">
        <f>IFERROR('Más Vistos-H'!C13/'Más Vistos-U'!C12,0)</f>
        <v>0.73969972196478229</v>
      </c>
      <c r="D13" s="238">
        <f>IFERROR('Más Vistos-H'!D13/'Más Vistos-U'!D12,0)</f>
        <v>0.80302390039985461</v>
      </c>
      <c r="E13" s="238">
        <f>IFERROR('Más Vistos-H'!E13/'Más Vistos-U'!E12,0)</f>
        <v>0.84763696716731851</v>
      </c>
      <c r="F13" s="238">
        <f>IFERROR('Más Vistos-H'!F13/'Más Vistos-U'!F12,0)</f>
        <v>0.86280169086564973</v>
      </c>
      <c r="G13" s="238">
        <f>IFERROR('Más Vistos-H'!G13/'Más Vistos-U'!G12,0)</f>
        <v>0.79995367651856208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0.78623024131608932</v>
      </c>
      <c r="K13" s="240">
        <f>IFERROR('Más Vistos-H'!K13/'Más Vistos-U'!K12,0)</f>
        <v>0.82678249774842383</v>
      </c>
      <c r="L13" s="240">
        <f>IFERROR('Más Vistos-H'!L13/'Más Vistos-U'!L12,0)</f>
        <v>0.81988762956504868</v>
      </c>
      <c r="M13" s="240">
        <f>IFERROR('Más Vistos-H'!M13/'Más Vistos-U'!M12,0)</f>
        <v>0.84536746972974308</v>
      </c>
      <c r="N13" s="240">
        <f>IFERROR('Más Vistos-H'!N13/'Más Vistos-U'!N12,0)</f>
        <v>0.84421584065417954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6.29046057063712E-2</v>
      </c>
      <c r="R13" s="28">
        <f t="shared" si="1"/>
        <v>2.9586413725343614E-2</v>
      </c>
      <c r="S13" s="28">
        <f t="shared" si="2"/>
        <v>-3.273729046410534E-2</v>
      </c>
      <c r="T13" s="28">
        <f t="shared" si="3"/>
        <v>-2.0206521754048579E-2</v>
      </c>
      <c r="U13" s="28">
        <f t="shared" si="4"/>
        <v>5.5330909069945873E-2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7">
        <f>IFERROR('Más Vistos-H'!C14/'Más Vistos-U'!C13,0)</f>
        <v>0.40476190476190477</v>
      </c>
      <c r="D14" s="238">
        <f>IFERROR('Más Vistos-H'!D14/'Más Vistos-U'!D13,0)</f>
        <v>0.37844198725332112</v>
      </c>
      <c r="E14" s="238">
        <f>IFERROR('Más Vistos-H'!E14/'Más Vistos-U'!E13,0)</f>
        <v>0.42677821386765807</v>
      </c>
      <c r="F14" s="238">
        <f>IFERROR('Más Vistos-H'!F14/'Más Vistos-U'!F13,0)</f>
        <v>0.43342431240814616</v>
      </c>
      <c r="G14" s="238">
        <f>IFERROR('Más Vistos-H'!G14/'Más Vistos-U'!G13,0)</f>
        <v>0.39565841802916485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0.51612492033142121</v>
      </c>
      <c r="K14" s="240">
        <f>IFERROR('Más Vistos-H'!K14/'Más Vistos-U'!K13,0)</f>
        <v>0.4677183315558715</v>
      </c>
      <c r="L14" s="240">
        <f>IFERROR('Más Vistos-H'!L14/'Más Vistos-U'!L13,0)</f>
        <v>0.47022486985455919</v>
      </c>
      <c r="M14" s="240">
        <f>IFERROR('Más Vistos-H'!M14/'Más Vistos-U'!M13,0)</f>
        <v>0.42679363160016121</v>
      </c>
      <c r="N14" s="240">
        <f>IFERROR('Más Vistos-H'!N14/'Más Vistos-U'!N13,0)</f>
        <v>0.33427947598253277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0.27513215611292297</v>
      </c>
      <c r="R14" s="28">
        <f t="shared" si="1"/>
        <v>0.23590496644018169</v>
      </c>
      <c r="S14" s="28">
        <f t="shared" si="2"/>
        <v>0.10180148511604606</v>
      </c>
      <c r="T14" s="28">
        <f t="shared" si="3"/>
        <v>-1.5298359178663217E-2</v>
      </c>
      <c r="U14" s="28">
        <f t="shared" si="4"/>
        <v>-0.15513114153458427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7">
        <f>IFERROR('Más Vistos-H'!C15/'Más Vistos-U'!C14,0)</f>
        <v>0.812121118162212</v>
      </c>
      <c r="D15" s="238">
        <f>IFERROR('Más Vistos-H'!D15/'Más Vistos-U'!D14,0)</f>
        <v>0.76198112242086458</v>
      </c>
      <c r="E15" s="238">
        <f>IFERROR('Más Vistos-H'!E15/'Más Vistos-U'!E14,0)</f>
        <v>0.80092508591065292</v>
      </c>
      <c r="F15" s="238">
        <f>IFERROR('Más Vistos-H'!F15/'Más Vistos-U'!F14,0)</f>
        <v>0.81704685320423409</v>
      </c>
      <c r="G15" s="238">
        <f>IFERROR('Más Vistos-H'!G15/'Más Vistos-U'!G14,0)</f>
        <v>0.82921019108280258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0.81155472537424733</v>
      </c>
      <c r="K15" s="240">
        <f>IFERROR('Más Vistos-H'!K15/'Más Vistos-U'!K14,0)</f>
        <v>0.78165079365079382</v>
      </c>
      <c r="L15" s="240">
        <f>IFERROR('Más Vistos-H'!L15/'Más Vistos-U'!L14,0)</f>
        <v>0.83520198852872396</v>
      </c>
      <c r="M15" s="240">
        <f>IFERROR('Más Vistos-H'!M15/'Más Vistos-U'!M14,0)</f>
        <v>0.83396932027869164</v>
      </c>
      <c r="N15" s="240">
        <f>IFERROR('Más Vistos-H'!N15/'Más Vistos-U'!N14,0)</f>
        <v>0.81826045727531349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-6.9742403601864475E-4</v>
      </c>
      <c r="R15" s="28">
        <f t="shared" ref="R15" si="8">IFERROR((K15-D15)/D15,"-")</f>
        <v>2.5813856342578923E-2</v>
      </c>
      <c r="S15" s="28">
        <f t="shared" ref="S15" si="9">IFERROR((L15-E15)/E15,"-")</f>
        <v>4.2796640061658391E-2</v>
      </c>
      <c r="T15" s="28">
        <f t="shared" ref="T15" si="10">IFERROR((M15-F15)/F15,"-")</f>
        <v>2.0711746221275151E-2</v>
      </c>
      <c r="U15" s="28">
        <f t="shared" ref="U15" si="11">IFERROR((N15-G15)/G15,"-")</f>
        <v>-1.3205015960055516E-2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2">
        <f>IFERROR('Más Vistos-H'!C16/'Más Vistos-U'!C15,0)</f>
        <v>0.74569023304235804</v>
      </c>
      <c r="D16" s="241">
        <f>IFERROR('Más Vistos-H'!D16/'Más Vistos-U'!D15,0)</f>
        <v>0.74035897170789444</v>
      </c>
      <c r="E16" s="241">
        <f>IFERROR('Más Vistos-H'!E16/'Más Vistos-U'!E15,0)</f>
        <v>0.77823371663977137</v>
      </c>
      <c r="F16" s="241">
        <f>IFERROR('Más Vistos-H'!F16/'Más Vistos-U'!F15,0)</f>
        <v>0.79536053980111454</v>
      </c>
      <c r="G16" s="241">
        <f>IFERROR('Más Vistos-H'!G16/'Más Vistos-U'!G15,0)</f>
        <v>1.319460097080595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0.77999734407959587</v>
      </c>
      <c r="K16" s="243">
        <f>IFERROR('Más Vistos-H'!K16/'Más Vistos-U'!K15,0)</f>
        <v>0.77324680510143295</v>
      </c>
      <c r="L16" s="243">
        <f>IFERROR('Más Vistos-H'!L16/'Más Vistos-U'!L15,0)</f>
        <v>0.79771822396440906</v>
      </c>
      <c r="M16" s="243">
        <f>IFERROR('Más Vistos-H'!M16/'Más Vistos-U'!M15,0)</f>
        <v>0.77597264958638268</v>
      </c>
      <c r="N16" s="243">
        <f>IFERROR('Más Vistos-H'!N16/'Más Vistos-U'!N15,0)</f>
        <v>0.81062461576810674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4.600718839680585E-2</v>
      </c>
      <c r="R16" s="121">
        <f t="shared" si="1"/>
        <v>4.442146938217191E-2</v>
      </c>
      <c r="S16" s="121">
        <f t="shared" si="2"/>
        <v>2.5036832648124233E-2</v>
      </c>
      <c r="T16" s="121">
        <f t="shared" si="3"/>
        <v>-2.437622844550465E-2</v>
      </c>
      <c r="U16" s="121">
        <f t="shared" si="4"/>
        <v>-0.38563915834842233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76" t="s">
        <v>203</v>
      </c>
      <c r="K2" s="476"/>
      <c r="L2" s="476"/>
      <c r="M2" s="476"/>
      <c r="N2" s="476"/>
      <c r="O2" s="476"/>
      <c r="P2" s="476"/>
    </row>
    <row r="3" spans="1:23" x14ac:dyDescent="0.25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 x14ac:dyDescent="0.25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 x14ac:dyDescent="0.25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 x14ac:dyDescent="0.25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 x14ac:dyDescent="0.25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 x14ac:dyDescent="0.25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58" t="s">
        <v>203</v>
      </c>
      <c r="K2" s="458"/>
      <c r="L2" s="458"/>
      <c r="M2" s="458"/>
      <c r="N2" s="458"/>
      <c r="O2" s="458"/>
      <c r="P2" s="458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58" t="s">
        <v>203</v>
      </c>
      <c r="K2" s="458"/>
      <c r="L2" s="458"/>
      <c r="M2" s="458"/>
      <c r="N2" s="458"/>
      <c r="O2" s="458"/>
      <c r="P2" s="458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E9" sqref="E9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59" t="s">
        <v>401</v>
      </c>
      <c r="C2" s="460"/>
      <c r="D2" s="461"/>
      <c r="G2" s="459" t="s">
        <v>402</v>
      </c>
      <c r="H2" s="460"/>
      <c r="I2" s="461"/>
    </row>
    <row r="3" spans="2:10" ht="15.75" thickBot="1" x14ac:dyDescent="0.3">
      <c r="B3" s="459" t="str">
        <f>Replay!A1</f>
        <v>20/02 –26/02</v>
      </c>
      <c r="C3" s="460"/>
      <c r="D3" s="461"/>
      <c r="G3" s="459" t="str">
        <f>Replay!A1</f>
        <v>20/02 –26/02</v>
      </c>
      <c r="H3" s="460"/>
      <c r="I3" s="461"/>
    </row>
    <row r="4" spans="2:10" ht="15.75" thickBot="1" x14ac:dyDescent="0.3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 x14ac:dyDescent="0.25">
      <c r="B5" s="313" t="s">
        <v>375</v>
      </c>
      <c r="C5" s="438">
        <v>76042.3</v>
      </c>
      <c r="D5" s="316">
        <f>C5/C8</f>
        <v>2.0228526327025743E-2</v>
      </c>
      <c r="G5" s="313" t="s">
        <v>406</v>
      </c>
      <c r="H5" s="315">
        <f>SUM(Destacados!H4:H78)</f>
        <v>854335.9566666655</v>
      </c>
      <c r="I5" s="316">
        <f>H5/C8</f>
        <v>0.22726768379647075</v>
      </c>
    </row>
    <row r="6" spans="2:10" x14ac:dyDescent="0.25">
      <c r="B6" s="304" t="s">
        <v>196</v>
      </c>
      <c r="C6" s="305">
        <v>3566177.13</v>
      </c>
      <c r="D6" s="306">
        <f>C6/C8</f>
        <v>0.948662888432387</v>
      </c>
      <c r="G6" s="301" t="s">
        <v>405</v>
      </c>
      <c r="H6" s="302">
        <f>SUM('Más Vistos-H'!J16:P16)+SUM('Más Vistos-H'!J29:P29)</f>
        <v>1119762.9166666665</v>
      </c>
      <c r="I6" s="303">
        <f>H6/C8</f>
        <v>0.29787570391504198</v>
      </c>
      <c r="J6" s="306">
        <f>H6/C6</f>
        <v>0.31399531651044671</v>
      </c>
    </row>
    <row r="7" spans="2:10" x14ac:dyDescent="0.25">
      <c r="B7" s="307" t="s">
        <v>369</v>
      </c>
      <c r="C7" s="308">
        <v>116942.2</v>
      </c>
      <c r="D7" s="309">
        <f>C7/C8</f>
        <v>3.1108585240587273E-2</v>
      </c>
      <c r="G7" s="301" t="s">
        <v>407</v>
      </c>
      <c r="H7" s="302">
        <f>SUM(Partidos!G2:G12)</f>
        <v>121987.47666666668</v>
      </c>
      <c r="I7" s="303">
        <f>H7/C8</f>
        <v>3.2450713396610903E-2</v>
      </c>
      <c r="J7" s="306">
        <f>H7/C6</f>
        <v>3.4206791255673462E-2</v>
      </c>
    </row>
    <row r="8" spans="2:10" x14ac:dyDescent="0.25">
      <c r="B8" s="310" t="s">
        <v>16</v>
      </c>
      <c r="C8" s="311">
        <f>SUM(C5:C7)</f>
        <v>3759161.63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4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 x14ac:dyDescent="0.3"/>
    <row r="2" spans="2:8" ht="21" customHeight="1" thickBot="1" x14ac:dyDescent="0.3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420</v>
      </c>
      <c r="G2" s="314" t="s">
        <v>439</v>
      </c>
    </row>
    <row r="3" spans="2:8" ht="24.95" customHeight="1" x14ac:dyDescent="0.25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 x14ac:dyDescent="0.25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 x14ac:dyDescent="0.25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 x14ac:dyDescent="0.25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 x14ac:dyDescent="0.25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423</v>
      </c>
      <c r="G7" s="318" t="s">
        <v>422</v>
      </c>
    </row>
    <row r="8" spans="2:8" ht="24.95" customHeight="1" x14ac:dyDescent="0.25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424</v>
      </c>
      <c r="G8" s="317"/>
    </row>
    <row r="9" spans="2:8" ht="24.95" customHeight="1" x14ac:dyDescent="0.25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 x14ac:dyDescent="0.25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 x14ac:dyDescent="0.25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 x14ac:dyDescent="0.25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 x14ac:dyDescent="0.25">
      <c r="B13" s="323" t="s">
        <v>443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 x14ac:dyDescent="0.25">
      <c r="B14" s="323" t="s">
        <v>444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 x14ac:dyDescent="0.25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426</v>
      </c>
      <c r="G15" s="387" t="s">
        <v>425</v>
      </c>
      <c r="H15" s="462" t="s">
        <v>492</v>
      </c>
    </row>
    <row r="16" spans="2:8" ht="24.95" customHeight="1" x14ac:dyDescent="0.25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62"/>
    </row>
    <row r="17" spans="2:9" ht="24.95" customHeight="1" x14ac:dyDescent="0.25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427</v>
      </c>
      <c r="G17" s="389" t="s">
        <v>428</v>
      </c>
      <c r="H17" s="462"/>
    </row>
    <row r="18" spans="2:9" ht="24.95" customHeight="1" x14ac:dyDescent="0.25">
      <c r="B18" s="326" t="s">
        <v>442</v>
      </c>
      <c r="C18" s="381">
        <v>125308.59</v>
      </c>
      <c r="D18" s="327">
        <v>5916998.4100000001</v>
      </c>
      <c r="E18" s="328">
        <v>252904.34</v>
      </c>
      <c r="F18" s="329" t="s">
        <v>427</v>
      </c>
      <c r="G18" s="389" t="s">
        <v>429</v>
      </c>
      <c r="H18" s="462"/>
    </row>
    <row r="19" spans="2:9" ht="24.95" customHeight="1" x14ac:dyDescent="0.25">
      <c r="B19" s="326" t="s">
        <v>441</v>
      </c>
      <c r="C19" s="381">
        <v>117247.22</v>
      </c>
      <c r="D19" s="327">
        <v>5740230.1799999997</v>
      </c>
      <c r="E19" s="328">
        <v>239734.7</v>
      </c>
      <c r="F19" s="329" t="s">
        <v>427</v>
      </c>
      <c r="G19" s="389" t="s">
        <v>450</v>
      </c>
      <c r="H19" s="462"/>
      <c r="I19" s="390"/>
    </row>
    <row r="20" spans="2:9" ht="24.75" customHeight="1" x14ac:dyDescent="0.25">
      <c r="B20" s="326" t="s">
        <v>445</v>
      </c>
      <c r="C20" s="381">
        <v>118928.22</v>
      </c>
      <c r="D20" s="327">
        <v>5816188.1500000004</v>
      </c>
      <c r="E20" s="328">
        <v>238912.56</v>
      </c>
      <c r="F20" s="329" t="s">
        <v>427</v>
      </c>
      <c r="G20" s="389" t="s">
        <v>451</v>
      </c>
      <c r="H20" s="462"/>
      <c r="I20" s="390"/>
    </row>
    <row r="21" spans="2:9" ht="33" customHeight="1" x14ac:dyDescent="0.25">
      <c r="B21" s="326" t="s">
        <v>446</v>
      </c>
      <c r="C21" s="381">
        <v>131610.35</v>
      </c>
      <c r="D21" s="327">
        <v>6046323.7000000002</v>
      </c>
      <c r="E21" s="328">
        <v>263303.90000000002</v>
      </c>
      <c r="F21" s="329" t="s">
        <v>453</v>
      </c>
      <c r="G21" s="389" t="s">
        <v>428</v>
      </c>
      <c r="H21" s="462"/>
      <c r="I21" s="390"/>
    </row>
    <row r="22" spans="2:9" ht="33" customHeight="1" x14ac:dyDescent="0.25">
      <c r="B22" s="326" t="s">
        <v>447</v>
      </c>
      <c r="C22" s="381">
        <v>130821.32</v>
      </c>
      <c r="D22" s="327">
        <v>6076205.3600000003</v>
      </c>
      <c r="E22" s="328">
        <v>249110.57</v>
      </c>
      <c r="F22" s="329" t="s">
        <v>454</v>
      </c>
      <c r="G22" s="389" t="s">
        <v>452</v>
      </c>
      <c r="H22" s="462"/>
      <c r="I22" s="390"/>
    </row>
    <row r="23" spans="2:9" ht="24.75" customHeight="1" x14ac:dyDescent="0.25">
      <c r="B23" s="326" t="s">
        <v>449</v>
      </c>
      <c r="C23" s="381">
        <v>127202.39</v>
      </c>
      <c r="D23" s="381">
        <v>6114404.1100000003</v>
      </c>
      <c r="E23" s="328">
        <v>244551.5</v>
      </c>
      <c r="F23" s="329" t="s">
        <v>455</v>
      </c>
      <c r="G23" s="389" t="s">
        <v>455</v>
      </c>
      <c r="H23" s="462"/>
    </row>
    <row r="24" spans="2:9" x14ac:dyDescent="0.25">
      <c r="B24" s="326" t="s">
        <v>457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62"/>
    </row>
    <row r="25" spans="2:9" ht="22.5" x14ac:dyDescent="0.25">
      <c r="B25" s="326" t="s">
        <v>461</v>
      </c>
      <c r="C25" s="381">
        <v>116869.8</v>
      </c>
      <c r="D25" s="381">
        <v>5411097.5300000003</v>
      </c>
      <c r="E25" s="328">
        <v>210703.58</v>
      </c>
      <c r="F25" s="329" t="s">
        <v>489</v>
      </c>
      <c r="G25" s="389" t="s">
        <v>490</v>
      </c>
      <c r="H25" s="462"/>
    </row>
    <row r="26" spans="2:9" ht="22.5" x14ac:dyDescent="0.25">
      <c r="B26" s="326" t="s">
        <v>481</v>
      </c>
      <c r="C26" s="381">
        <v>134421.4</v>
      </c>
      <c r="D26" s="381">
        <v>5337041.28</v>
      </c>
      <c r="E26" s="328">
        <v>221698.33</v>
      </c>
      <c r="F26" s="329" t="s">
        <v>489</v>
      </c>
      <c r="G26" s="389" t="s">
        <v>491</v>
      </c>
      <c r="H26" s="462"/>
    </row>
    <row r="27" spans="2:9" x14ac:dyDescent="0.25">
      <c r="B27" s="326" t="s">
        <v>483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 x14ac:dyDescent="0.25">
      <c r="B28" s="326" t="s">
        <v>485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 x14ac:dyDescent="0.25">
      <c r="B29" s="326" t="s">
        <v>487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 x14ac:dyDescent="0.25">
      <c r="B30" s="326" t="s">
        <v>488</v>
      </c>
      <c r="C30" s="381">
        <v>107036.54</v>
      </c>
      <c r="D30" s="381">
        <v>4659302.5</v>
      </c>
      <c r="E30" s="328">
        <v>191987.59</v>
      </c>
      <c r="F30" s="329" t="s">
        <v>495</v>
      </c>
      <c r="G30" s="330" t="s">
        <v>450</v>
      </c>
    </row>
    <row r="31" spans="2:9" x14ac:dyDescent="0.25">
      <c r="B31" s="326" t="s">
        <v>493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 x14ac:dyDescent="0.25">
      <c r="B32" s="326" t="s">
        <v>496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 x14ac:dyDescent="0.25">
      <c r="B33" s="326" t="s">
        <v>497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 x14ac:dyDescent="0.25">
      <c r="B34" s="326" t="s">
        <v>499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 x14ac:dyDescent="0.25">
      <c r="B35" s="326" t="s">
        <v>501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 x14ac:dyDescent="0.25">
      <c r="B36" s="326" t="s">
        <v>503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 x14ac:dyDescent="0.25">
      <c r="B37" s="326" t="s">
        <v>505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 x14ac:dyDescent="0.25">
      <c r="B38" s="326" t="s">
        <v>512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 x14ac:dyDescent="0.25">
      <c r="B39" s="326" t="s">
        <v>516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 x14ac:dyDescent="0.25">
      <c r="B40" s="326" t="s">
        <v>521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 x14ac:dyDescent="0.25">
      <c r="B41" s="326" t="s">
        <v>527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 x14ac:dyDescent="0.25">
      <c r="B42" s="326" t="s">
        <v>532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 x14ac:dyDescent="0.25">
      <c r="B43" s="326" t="s">
        <v>535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 x14ac:dyDescent="0.25">
      <c r="B44" s="326" t="s">
        <v>543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 ht="15.75" thickBot="1" x14ac:dyDescent="0.3">
      <c r="B45" s="326" t="s">
        <v>559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 ht="15.75" thickBot="1" x14ac:dyDescent="0.3">
      <c r="B46" s="365" t="s">
        <v>710</v>
      </c>
      <c r="C46" s="432">
        <v>76042.3</v>
      </c>
      <c r="D46" s="431">
        <v>3566177.13</v>
      </c>
      <c r="E46" s="374">
        <v>116942.2</v>
      </c>
      <c r="F46" s="366"/>
      <c r="G46" s="367"/>
    </row>
    <row r="47" spans="2:7" x14ac:dyDescent="0.25">
      <c r="B47" s="402"/>
      <c r="C47" s="403"/>
      <c r="D47" s="403"/>
      <c r="E47" s="404"/>
      <c r="F47" s="405"/>
      <c r="G47" s="406"/>
    </row>
    <row r="48" spans="2:7" x14ac:dyDescent="0.25">
      <c r="B48" s="402"/>
      <c r="C48" s="403"/>
      <c r="D48" s="403"/>
      <c r="E48" s="404"/>
      <c r="F48" s="405"/>
      <c r="G48" s="406"/>
    </row>
    <row r="49" spans="4:6" x14ac:dyDescent="0.25">
      <c r="D49" s="392">
        <f>D23-D30</f>
        <v>1455101.6100000003</v>
      </c>
    </row>
    <row r="50" spans="4:6" x14ac:dyDescent="0.25">
      <c r="D50" s="393">
        <f>D49/D23</f>
        <v>0.2379792999975594</v>
      </c>
    </row>
    <row r="54" spans="4:6" x14ac:dyDescent="0.25">
      <c r="F54" s="298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5"/>
  <sheetViews>
    <sheetView showGridLines="0" topLeftCell="A10" zoomScale="90" zoomScaleNormal="90" workbookViewId="0">
      <selection activeCell="H35" sqref="H35"/>
    </sheetView>
  </sheetViews>
  <sheetFormatPr baseColWidth="10" defaultRowHeight="15" x14ac:dyDescent="0.2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 x14ac:dyDescent="0.25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 x14ac:dyDescent="0.25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 x14ac:dyDescent="0.25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 x14ac:dyDescent="0.25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 x14ac:dyDescent="0.25">
      <c r="B7" s="334" t="s">
        <v>443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 x14ac:dyDescent="0.25">
      <c r="B8" s="334" t="s">
        <v>444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 x14ac:dyDescent="0.25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 x14ac:dyDescent="0.25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 x14ac:dyDescent="0.25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 x14ac:dyDescent="0.25">
      <c r="B12" s="334" t="s">
        <v>442</v>
      </c>
      <c r="C12" s="379">
        <v>1094224.013333332</v>
      </c>
      <c r="D12" s="379">
        <v>1811610.2333333315</v>
      </c>
      <c r="E12" s="379">
        <v>474333.75099999999</v>
      </c>
    </row>
    <row r="13" spans="2:6" x14ac:dyDescent="0.25">
      <c r="B13" s="334" t="s">
        <v>441</v>
      </c>
      <c r="C13" s="379">
        <v>975683.08333333232</v>
      </c>
      <c r="D13" s="391">
        <v>1889718.6499999987</v>
      </c>
      <c r="E13" s="379">
        <v>424470.00669999997</v>
      </c>
    </row>
    <row r="14" spans="2:6" x14ac:dyDescent="0.25">
      <c r="B14" s="334" t="s">
        <v>445</v>
      </c>
      <c r="C14" s="379">
        <v>1223152.2133333324</v>
      </c>
      <c r="D14" s="379">
        <v>1781795.2599999984</v>
      </c>
      <c r="E14" s="379">
        <v>521529.59000000014</v>
      </c>
    </row>
    <row r="15" spans="2:6" x14ac:dyDescent="0.25">
      <c r="B15" s="334" t="s">
        <v>446</v>
      </c>
      <c r="C15" s="379">
        <v>1024428.1466666657</v>
      </c>
      <c r="D15" s="379">
        <v>1760664.8666666644</v>
      </c>
      <c r="E15" s="379">
        <v>584810.86666666658</v>
      </c>
    </row>
    <row r="16" spans="2:6" x14ac:dyDescent="0.25">
      <c r="B16" s="334" t="s">
        <v>447</v>
      </c>
      <c r="C16" s="379">
        <v>1020359.2299999989</v>
      </c>
      <c r="D16" s="379">
        <v>1819450.7899999984</v>
      </c>
      <c r="E16" s="379">
        <v>761014.54300000006</v>
      </c>
    </row>
    <row r="17" spans="2:5" x14ac:dyDescent="0.25">
      <c r="B17" s="334" t="s">
        <v>449</v>
      </c>
      <c r="C17" s="379">
        <v>1236435.7666666657</v>
      </c>
      <c r="D17" s="379">
        <v>1863513.5366666648</v>
      </c>
      <c r="E17" s="379">
        <v>682036.51930000028</v>
      </c>
    </row>
    <row r="18" spans="2:5" x14ac:dyDescent="0.25">
      <c r="B18" s="334" t="s">
        <v>457</v>
      </c>
      <c r="C18" s="379">
        <v>1413896.4399999988</v>
      </c>
      <c r="D18" s="382">
        <v>1911445.8866666649</v>
      </c>
      <c r="E18" s="379">
        <v>305591.94333333336</v>
      </c>
    </row>
    <row r="19" spans="2:5" x14ac:dyDescent="0.25">
      <c r="B19" s="334" t="s">
        <v>461</v>
      </c>
      <c r="C19" s="379">
        <v>728229.89666666603</v>
      </c>
      <c r="D19" s="379">
        <v>1694797.60333333</v>
      </c>
      <c r="E19" s="379">
        <v>204620.06140000001</v>
      </c>
    </row>
    <row r="20" spans="2:5" x14ac:dyDescent="0.25">
      <c r="B20" s="334" t="s">
        <v>481</v>
      </c>
      <c r="C20" s="379">
        <v>1080001.7933333321</v>
      </c>
      <c r="D20" s="379">
        <v>1689052.0499999984</v>
      </c>
      <c r="E20" s="379">
        <v>574190.40989999985</v>
      </c>
    </row>
    <row r="21" spans="2:5" x14ac:dyDescent="0.25">
      <c r="B21" s="334" t="s">
        <v>483</v>
      </c>
      <c r="C21" s="379">
        <v>1039748.3633333314</v>
      </c>
      <c r="D21" s="379">
        <v>1566862.6999999983</v>
      </c>
      <c r="E21" s="379">
        <v>495546.88539999991</v>
      </c>
    </row>
    <row r="22" spans="2:5" x14ac:dyDescent="0.25">
      <c r="B22" s="334" t="s">
        <v>485</v>
      </c>
      <c r="C22" s="379">
        <v>825826.8</v>
      </c>
      <c r="D22" s="379">
        <v>1608232.4566666654</v>
      </c>
      <c r="E22" s="379">
        <v>421434.18497000012</v>
      </c>
    </row>
    <row r="23" spans="2:5" x14ac:dyDescent="0.25">
      <c r="B23" s="334" t="s">
        <v>487</v>
      </c>
      <c r="C23" s="379">
        <v>1145203.633333331</v>
      </c>
      <c r="D23" s="379">
        <v>1734749.1999999981</v>
      </c>
      <c r="E23" s="379">
        <v>379280.33332999999</v>
      </c>
    </row>
    <row r="24" spans="2:5" x14ac:dyDescent="0.25">
      <c r="B24" s="334" t="s">
        <v>488</v>
      </c>
      <c r="C24" s="379">
        <v>1010198.6966666657</v>
      </c>
      <c r="D24" s="379">
        <v>1364365.7233333318</v>
      </c>
      <c r="E24" s="379">
        <v>241132.81</v>
      </c>
    </row>
    <row r="25" spans="2:5" x14ac:dyDescent="0.25">
      <c r="B25" s="334" t="s">
        <v>493</v>
      </c>
      <c r="C25" s="379">
        <v>1375636.3033333314</v>
      </c>
      <c r="D25" s="379">
        <v>1529460.0466666652</v>
      </c>
      <c r="E25" s="379">
        <v>478085.30900000007</v>
      </c>
    </row>
    <row r="26" spans="2:5" x14ac:dyDescent="0.25">
      <c r="B26" s="334" t="s">
        <v>496</v>
      </c>
      <c r="C26" s="379">
        <v>529672.07666666608</v>
      </c>
      <c r="D26" s="379">
        <v>1318167.7166666652</v>
      </c>
      <c r="E26" s="379">
        <v>20579.573333333334</v>
      </c>
    </row>
    <row r="27" spans="2:5" x14ac:dyDescent="0.25">
      <c r="B27" s="334" t="s">
        <v>497</v>
      </c>
      <c r="C27" s="379">
        <v>776743.3166666656</v>
      </c>
      <c r="D27" s="379">
        <v>1260408.4866666654</v>
      </c>
      <c r="E27" s="379">
        <v>0</v>
      </c>
    </row>
    <row r="28" spans="2:5" x14ac:dyDescent="0.25">
      <c r="B28" s="334" t="s">
        <v>499</v>
      </c>
      <c r="C28" s="379">
        <v>512422.67666666594</v>
      </c>
      <c r="D28" s="379">
        <v>1221685.8366666653</v>
      </c>
      <c r="E28" s="379">
        <v>1641.01</v>
      </c>
    </row>
    <row r="29" spans="2:5" x14ac:dyDescent="0.25">
      <c r="B29" s="334" t="s">
        <v>501</v>
      </c>
      <c r="C29" s="379">
        <v>443706.27666666621</v>
      </c>
      <c r="D29" s="379">
        <v>1196007.4099999999</v>
      </c>
      <c r="E29" s="379">
        <v>0</v>
      </c>
    </row>
    <row r="30" spans="2:5" x14ac:dyDescent="0.25">
      <c r="B30" s="334" t="s">
        <v>501</v>
      </c>
      <c r="C30" s="379">
        <v>443706.27666666621</v>
      </c>
      <c r="D30" s="379">
        <v>1196007.4099999999</v>
      </c>
      <c r="E30" s="379">
        <v>0</v>
      </c>
    </row>
    <row r="31" spans="2:5" x14ac:dyDescent="0.25">
      <c r="B31" s="334" t="s">
        <v>503</v>
      </c>
      <c r="C31" s="379">
        <v>455054.15333333268</v>
      </c>
      <c r="D31" s="379">
        <v>1265754.3666666651</v>
      </c>
      <c r="E31" s="379">
        <v>0</v>
      </c>
    </row>
    <row r="32" spans="2:5" x14ac:dyDescent="0.25">
      <c r="B32" s="334" t="s">
        <v>505</v>
      </c>
      <c r="C32" s="379">
        <v>493134.93999999965</v>
      </c>
      <c r="D32" s="379">
        <v>994279.96666666539</v>
      </c>
      <c r="E32" s="379">
        <v>0</v>
      </c>
    </row>
    <row r="33" spans="2:5" x14ac:dyDescent="0.25">
      <c r="B33" s="334" t="s">
        <v>512</v>
      </c>
      <c r="C33" s="379">
        <v>335845.12333333289</v>
      </c>
      <c r="D33" s="379">
        <v>722011.46666666586</v>
      </c>
      <c r="E33" s="379">
        <v>12845.800999999999</v>
      </c>
    </row>
    <row r="34" spans="2:5" x14ac:dyDescent="0.25">
      <c r="B34" s="334" t="s">
        <v>517</v>
      </c>
      <c r="C34" s="379">
        <v>396775.91666666587</v>
      </c>
      <c r="D34" s="379">
        <v>743293.46666666528</v>
      </c>
      <c r="E34" s="379">
        <v>74445.703330000004</v>
      </c>
    </row>
    <row r="35" spans="2:5" x14ac:dyDescent="0.25">
      <c r="B35" s="334" t="s">
        <v>523</v>
      </c>
      <c r="C35" s="379">
        <v>562359.86999999953</v>
      </c>
      <c r="D35" s="379">
        <v>1024149.4766666663</v>
      </c>
      <c r="E35" s="379">
        <v>73721.46666666666</v>
      </c>
    </row>
    <row r="36" spans="2:5" x14ac:dyDescent="0.25">
      <c r="B36" s="334" t="s">
        <v>527</v>
      </c>
      <c r="C36" s="379">
        <v>1213513.5433333314</v>
      </c>
      <c r="D36" s="379">
        <v>1400777.4066666667</v>
      </c>
      <c r="E36" s="379">
        <v>193714.78333333333</v>
      </c>
    </row>
    <row r="37" spans="2:5" x14ac:dyDescent="0.25">
      <c r="B37" s="334" t="s">
        <v>532</v>
      </c>
      <c r="C37" s="379">
        <v>1158280.3666666644</v>
      </c>
      <c r="D37" s="379">
        <v>1740032.0833333333</v>
      </c>
      <c r="E37" s="379">
        <v>39471.699999999997</v>
      </c>
    </row>
    <row r="38" spans="2:5" x14ac:dyDescent="0.25">
      <c r="B38" s="334" t="s">
        <v>535</v>
      </c>
      <c r="C38" s="379">
        <v>556152.69333333243</v>
      </c>
      <c r="D38" s="379">
        <v>1150025.44</v>
      </c>
      <c r="E38" s="379">
        <v>47174.066666666673</v>
      </c>
    </row>
    <row r="39" spans="2:5" x14ac:dyDescent="0.25">
      <c r="B39" s="334" t="s">
        <v>546</v>
      </c>
      <c r="C39" s="379">
        <v>596447.41666666593</v>
      </c>
      <c r="D39" s="379">
        <v>1308902.783333333</v>
      </c>
      <c r="E39" s="379">
        <v>27914.500000000007</v>
      </c>
    </row>
    <row r="40" spans="2:5" x14ac:dyDescent="0.25">
      <c r="B40" s="334" t="s">
        <v>559</v>
      </c>
      <c r="C40" s="379">
        <v>659821.95999999857</v>
      </c>
      <c r="D40" s="379">
        <v>1220556.8999999999</v>
      </c>
      <c r="E40" s="379">
        <v>207555.56666666668</v>
      </c>
    </row>
    <row r="41" spans="2:5" x14ac:dyDescent="0.25">
      <c r="B41" s="334" t="s">
        <v>710</v>
      </c>
      <c r="C41" s="379">
        <v>854335.9566666655</v>
      </c>
      <c r="D41" s="379">
        <v>1119762.9166666665</v>
      </c>
      <c r="E41" s="379">
        <v>121987.47666666668</v>
      </c>
    </row>
    <row r="42" spans="2:5" x14ac:dyDescent="0.25">
      <c r="B42" s="402"/>
      <c r="C42"/>
      <c r="D42"/>
      <c r="E42"/>
    </row>
    <row r="43" spans="2:5" x14ac:dyDescent="0.25">
      <c r="B43" s="385"/>
    </row>
    <row r="44" spans="2:5" x14ac:dyDescent="0.25">
      <c r="B44" s="385"/>
      <c r="D44" s="392">
        <f>D18-D24</f>
        <v>547080.1633333331</v>
      </c>
    </row>
    <row r="45" spans="2:5" x14ac:dyDescent="0.25">
      <c r="B45" s="385"/>
      <c r="D45" s="393">
        <f>D44/D18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8"/>
  <sheetViews>
    <sheetView zoomScaleNormal="100" zoomScaleSheetLayoutView="91" workbookViewId="0">
      <selection activeCell="D10" sqref="D10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3" t="s">
        <v>675</v>
      </c>
      <c r="C2" s="463"/>
      <c r="D2" s="463"/>
      <c r="E2" s="463"/>
      <c r="F2" s="463"/>
      <c r="G2" s="463"/>
      <c r="H2" s="463"/>
      <c r="I2" s="463"/>
    </row>
    <row r="5" spans="2:9" x14ac:dyDescent="0.25">
      <c r="B5" s="407" t="s">
        <v>196</v>
      </c>
      <c r="C5" s="408" t="s">
        <v>504</v>
      </c>
    </row>
    <row r="6" spans="2:9" x14ac:dyDescent="0.25">
      <c r="B6" s="414" t="s">
        <v>370</v>
      </c>
      <c r="C6" s="410" t="s">
        <v>504</v>
      </c>
      <c r="D6" s="415" t="s">
        <v>214</v>
      </c>
      <c r="E6" s="410" t="s">
        <v>216</v>
      </c>
      <c r="F6" s="410" t="s">
        <v>371</v>
      </c>
      <c r="G6" s="410" t="s">
        <v>372</v>
      </c>
      <c r="H6" s="410" t="s">
        <v>373</v>
      </c>
      <c r="I6" s="410" t="s">
        <v>374</v>
      </c>
    </row>
    <row r="7" spans="2:9" x14ac:dyDescent="0.25">
      <c r="B7" s="386" t="s">
        <v>556</v>
      </c>
      <c r="C7" s="396" t="s">
        <v>676</v>
      </c>
      <c r="D7" s="397" t="s">
        <v>387</v>
      </c>
      <c r="E7" s="439">
        <v>44978</v>
      </c>
      <c r="F7" s="444">
        <v>0.625</v>
      </c>
      <c r="G7" s="444">
        <v>0.70833333333333337</v>
      </c>
      <c r="H7">
        <v>52814.183333333298</v>
      </c>
      <c r="I7" s="447">
        <v>50524</v>
      </c>
    </row>
    <row r="8" spans="2:9" x14ac:dyDescent="0.25">
      <c r="B8" s="386" t="s">
        <v>564</v>
      </c>
      <c r="C8" s="396" t="s">
        <v>677</v>
      </c>
      <c r="D8" s="397" t="s">
        <v>387</v>
      </c>
      <c r="E8" s="439">
        <v>44978</v>
      </c>
      <c r="F8" s="444">
        <v>0.70833333333333337</v>
      </c>
      <c r="G8" s="444">
        <v>0.79166666666666663</v>
      </c>
      <c r="H8" s="449">
        <v>24754.966666666602</v>
      </c>
      <c r="I8" s="447">
        <v>36535</v>
      </c>
    </row>
    <row r="9" spans="2:9" x14ac:dyDescent="0.25">
      <c r="B9" s="386" t="s">
        <v>568</v>
      </c>
      <c r="C9" s="396" t="s">
        <v>678</v>
      </c>
      <c r="D9" s="397" t="s">
        <v>679</v>
      </c>
      <c r="E9" s="439">
        <v>44978</v>
      </c>
      <c r="F9" s="444">
        <v>0.8125</v>
      </c>
      <c r="G9" s="444">
        <v>0.89583333333333337</v>
      </c>
      <c r="H9" s="449">
        <v>4983.05</v>
      </c>
      <c r="I9" s="447">
        <v>9393</v>
      </c>
    </row>
    <row r="10" spans="2:9" x14ac:dyDescent="0.25">
      <c r="B10" s="386" t="s">
        <v>556</v>
      </c>
      <c r="C10" s="396" t="s">
        <v>680</v>
      </c>
      <c r="D10" s="397" t="s">
        <v>679</v>
      </c>
      <c r="E10" s="439">
        <v>44979</v>
      </c>
      <c r="F10" s="444">
        <v>0.625</v>
      </c>
      <c r="G10" s="444">
        <v>0.70833333333333337</v>
      </c>
      <c r="H10">
        <v>16645.7833333333</v>
      </c>
      <c r="I10" s="447">
        <v>24767</v>
      </c>
    </row>
    <row r="11" spans="2:9" x14ac:dyDescent="0.25">
      <c r="B11" s="386" t="s">
        <v>681</v>
      </c>
      <c r="C11" s="396" t="s">
        <v>682</v>
      </c>
      <c r="D11" s="397" t="s">
        <v>387</v>
      </c>
      <c r="E11" s="439">
        <v>44980</v>
      </c>
      <c r="F11" s="444">
        <v>0.625</v>
      </c>
      <c r="G11" s="444">
        <v>0.70833333333333337</v>
      </c>
      <c r="H11" s="449">
        <v>30882.433333333302</v>
      </c>
      <c r="I11" s="447">
        <v>36219</v>
      </c>
    </row>
    <row r="12" spans="2:9" x14ac:dyDescent="0.25">
      <c r="B12" s="386" t="s">
        <v>683</v>
      </c>
      <c r="C12" s="396" t="s">
        <v>684</v>
      </c>
      <c r="D12" s="397" t="s">
        <v>387</v>
      </c>
      <c r="E12" s="439">
        <v>44982</v>
      </c>
      <c r="F12" s="444">
        <v>0.41666666666666669</v>
      </c>
      <c r="G12" s="444">
        <v>0.5</v>
      </c>
      <c r="H12" s="449">
        <v>7395.7166666666599</v>
      </c>
      <c r="I12" s="447">
        <v>9403</v>
      </c>
    </row>
    <row r="13" spans="2:9" x14ac:dyDescent="0.25">
      <c r="B13" s="386" t="s">
        <v>685</v>
      </c>
      <c r="C13" s="396" t="s">
        <v>686</v>
      </c>
      <c r="D13" s="397" t="s">
        <v>557</v>
      </c>
      <c r="E13" s="439">
        <v>44983</v>
      </c>
      <c r="F13" s="444">
        <v>0.79166666666666663</v>
      </c>
      <c r="G13" s="444">
        <v>0.875</v>
      </c>
      <c r="H13" s="449">
        <v>53709.516666666597</v>
      </c>
      <c r="I13" s="447">
        <v>112533</v>
      </c>
    </row>
    <row r="14" spans="2:9" x14ac:dyDescent="0.25">
      <c r="B14" s="386" t="s">
        <v>687</v>
      </c>
      <c r="C14" s="396" t="s">
        <v>688</v>
      </c>
      <c r="D14" s="397" t="s">
        <v>387</v>
      </c>
      <c r="E14" s="439">
        <v>44983</v>
      </c>
      <c r="F14" s="444">
        <v>0.61458333333333337</v>
      </c>
      <c r="G14" s="444">
        <v>0.69791666666666663</v>
      </c>
      <c r="H14" s="449">
        <v>11297.2166666666</v>
      </c>
      <c r="I14" s="447">
        <v>16168</v>
      </c>
    </row>
    <row r="15" spans="2:9" x14ac:dyDescent="0.25">
      <c r="B15" s="386" t="s">
        <v>683</v>
      </c>
      <c r="C15" s="396" t="s">
        <v>689</v>
      </c>
      <c r="D15" s="397" t="s">
        <v>387</v>
      </c>
      <c r="E15" s="439">
        <v>44983</v>
      </c>
      <c r="F15" s="444">
        <v>0.35416666666666669</v>
      </c>
      <c r="G15" s="444">
        <v>0.4375</v>
      </c>
      <c r="H15" s="449">
        <v>8947.0333333333292</v>
      </c>
      <c r="I15" s="447">
        <v>10839</v>
      </c>
    </row>
    <row r="16" spans="2:9" x14ac:dyDescent="0.25">
      <c r="B16" s="386" t="s">
        <v>690</v>
      </c>
      <c r="C16" s="396" t="s">
        <v>691</v>
      </c>
      <c r="D16" s="397" t="s">
        <v>387</v>
      </c>
      <c r="E16" s="439">
        <v>44983</v>
      </c>
      <c r="F16" s="444">
        <v>0.52083333333333337</v>
      </c>
      <c r="G16" s="444">
        <v>0.60416666666666663</v>
      </c>
      <c r="H16" s="449">
        <v>14026.866666666599</v>
      </c>
      <c r="I16" s="447">
        <v>16831</v>
      </c>
    </row>
    <row r="17" spans="2:9" x14ac:dyDescent="0.25">
      <c r="B17" s="386"/>
      <c r="C17" s="396" t="s">
        <v>524</v>
      </c>
      <c r="D17" s="397" t="s">
        <v>494</v>
      </c>
      <c r="E17" s="439">
        <v>44977</v>
      </c>
      <c r="F17" s="444">
        <v>0.20833333333333334</v>
      </c>
      <c r="G17" s="444">
        <v>0.39583333333333331</v>
      </c>
      <c r="H17" s="449">
        <v>39068.15</v>
      </c>
      <c r="I17" s="447">
        <v>41654</v>
      </c>
    </row>
    <row r="18" spans="2:9" x14ac:dyDescent="0.25">
      <c r="B18" s="386"/>
      <c r="C18" s="396" t="s">
        <v>692</v>
      </c>
      <c r="D18" s="397" t="s">
        <v>494</v>
      </c>
      <c r="E18" s="439">
        <v>44977</v>
      </c>
      <c r="F18" s="444">
        <v>0.39583333333333331</v>
      </c>
      <c r="G18" s="444">
        <v>0.45833333333333331</v>
      </c>
      <c r="H18" s="449">
        <v>9867.5666666666602</v>
      </c>
      <c r="I18" s="447">
        <v>13445</v>
      </c>
    </row>
    <row r="19" spans="2:9" x14ac:dyDescent="0.25">
      <c r="B19" s="386"/>
      <c r="C19" s="396" t="s">
        <v>692</v>
      </c>
      <c r="D19" s="397" t="s">
        <v>494</v>
      </c>
      <c r="E19" s="439">
        <v>44978</v>
      </c>
      <c r="F19" s="444">
        <v>0.39583333333333331</v>
      </c>
      <c r="G19" s="444">
        <v>0.45833333333333331</v>
      </c>
      <c r="H19" s="449">
        <v>9388.85</v>
      </c>
      <c r="I19" s="447">
        <v>13104</v>
      </c>
    </row>
    <row r="20" spans="2:9" x14ac:dyDescent="0.25">
      <c r="B20" s="386"/>
      <c r="C20" s="396" t="s">
        <v>692</v>
      </c>
      <c r="D20" s="397" t="s">
        <v>494</v>
      </c>
      <c r="E20" s="439">
        <v>44979</v>
      </c>
      <c r="F20" s="444">
        <v>0.39583333333333331</v>
      </c>
      <c r="G20" s="444">
        <v>0.45833333333333331</v>
      </c>
      <c r="H20" s="449">
        <v>9799.6833333333307</v>
      </c>
      <c r="I20" s="447">
        <v>13213</v>
      </c>
    </row>
    <row r="21" spans="2:9" x14ac:dyDescent="0.25">
      <c r="B21" s="386"/>
      <c r="C21" s="396" t="s">
        <v>692</v>
      </c>
      <c r="D21" s="397" t="s">
        <v>494</v>
      </c>
      <c r="E21" s="439">
        <v>44980</v>
      </c>
      <c r="F21" s="444">
        <v>0.39583333333333331</v>
      </c>
      <c r="G21" s="444">
        <v>0.45833333333333331</v>
      </c>
      <c r="H21" s="449">
        <v>8868.9</v>
      </c>
      <c r="I21" s="447">
        <v>12219</v>
      </c>
    </row>
    <row r="22" spans="2:9" x14ac:dyDescent="0.25">
      <c r="B22" s="386"/>
      <c r="C22" s="396" t="s">
        <v>692</v>
      </c>
      <c r="D22" s="397" t="s">
        <v>494</v>
      </c>
      <c r="E22" s="439">
        <v>44981</v>
      </c>
      <c r="F22" s="444">
        <v>0.39583333333333331</v>
      </c>
      <c r="G22" s="444">
        <v>0.45833333333333331</v>
      </c>
      <c r="H22" s="449">
        <v>9963.9666666666599</v>
      </c>
      <c r="I22" s="447">
        <v>12959</v>
      </c>
    </row>
    <row r="23" spans="2:9" x14ac:dyDescent="0.25">
      <c r="B23" s="386"/>
      <c r="C23" s="396" t="s">
        <v>536</v>
      </c>
      <c r="D23" s="397" t="s">
        <v>494</v>
      </c>
      <c r="E23" s="439">
        <v>44977</v>
      </c>
      <c r="F23" s="444">
        <v>0.86111111111111116</v>
      </c>
      <c r="G23" s="444">
        <v>0.90277777777777801</v>
      </c>
      <c r="H23" s="449">
        <v>40623.183333333298</v>
      </c>
      <c r="I23" s="447">
        <v>50056</v>
      </c>
    </row>
    <row r="24" spans="2:9" x14ac:dyDescent="0.25">
      <c r="B24" s="386"/>
      <c r="C24" s="396" t="s">
        <v>537</v>
      </c>
      <c r="D24" s="397" t="s">
        <v>494</v>
      </c>
      <c r="E24" s="439">
        <v>44978</v>
      </c>
      <c r="F24" s="444">
        <v>0.86111111111111116</v>
      </c>
      <c r="G24" s="444">
        <v>0.90277777777777801</v>
      </c>
      <c r="H24" s="449">
        <v>39805.5666666666</v>
      </c>
      <c r="I24" s="447">
        <v>50925</v>
      </c>
    </row>
    <row r="25" spans="2:9" x14ac:dyDescent="0.25">
      <c r="B25" s="386"/>
      <c r="C25" s="396" t="s">
        <v>537</v>
      </c>
      <c r="D25" s="397" t="s">
        <v>494</v>
      </c>
      <c r="E25" s="439">
        <v>44979</v>
      </c>
      <c r="F25" s="444">
        <v>0.86111111111111116</v>
      </c>
      <c r="G25" s="444">
        <v>0.90277777777777801</v>
      </c>
      <c r="H25" s="449">
        <v>42617.016666666597</v>
      </c>
      <c r="I25" s="447">
        <v>51026</v>
      </c>
    </row>
    <row r="26" spans="2:9" x14ac:dyDescent="0.25">
      <c r="B26" s="386"/>
      <c r="C26" s="396" t="s">
        <v>537</v>
      </c>
      <c r="D26" s="397" t="s">
        <v>494</v>
      </c>
      <c r="E26" s="439">
        <v>44980</v>
      </c>
      <c r="F26" s="444">
        <v>0.86111111111111116</v>
      </c>
      <c r="G26" s="444">
        <v>0.90277777777777801</v>
      </c>
      <c r="H26" s="449">
        <v>42333.116666666603</v>
      </c>
      <c r="I26" s="447">
        <v>50761</v>
      </c>
    </row>
    <row r="27" spans="2:9" x14ac:dyDescent="0.25">
      <c r="B27" s="386"/>
      <c r="C27" s="396" t="s">
        <v>537</v>
      </c>
      <c r="D27" s="397" t="s">
        <v>494</v>
      </c>
      <c r="E27" s="439">
        <v>44981</v>
      </c>
      <c r="F27" s="444">
        <v>0.86111111111111116</v>
      </c>
      <c r="G27" s="444">
        <v>0.90277777777777801</v>
      </c>
      <c r="H27" s="449">
        <v>38830.550000000003</v>
      </c>
      <c r="I27" s="447">
        <v>47455</v>
      </c>
    </row>
    <row r="28" spans="2:9" x14ac:dyDescent="0.25">
      <c r="B28" s="386"/>
      <c r="C28" s="396" t="s">
        <v>526</v>
      </c>
      <c r="D28" s="397" t="s">
        <v>506</v>
      </c>
      <c r="E28" s="439">
        <v>44977</v>
      </c>
      <c r="F28" s="444">
        <v>0.83333333333333337</v>
      </c>
      <c r="G28" s="444">
        <v>0.89583333333333337</v>
      </c>
      <c r="H28" s="449">
        <v>56728.833333333299</v>
      </c>
      <c r="I28" s="447">
        <v>62149</v>
      </c>
    </row>
    <row r="29" spans="2:9" x14ac:dyDescent="0.25">
      <c r="B29" s="386"/>
      <c r="C29" s="396" t="s">
        <v>526</v>
      </c>
      <c r="D29" s="397" t="s">
        <v>506</v>
      </c>
      <c r="E29" s="439">
        <v>44978</v>
      </c>
      <c r="F29" s="444">
        <v>0.83333333333333337</v>
      </c>
      <c r="G29" s="444">
        <v>0.89583333333333337</v>
      </c>
      <c r="H29" s="449">
        <v>10864.9</v>
      </c>
      <c r="I29" s="447">
        <v>21474</v>
      </c>
    </row>
    <row r="30" spans="2:9" x14ac:dyDescent="0.25">
      <c r="B30" s="386"/>
      <c r="C30" s="396" t="s">
        <v>526</v>
      </c>
      <c r="D30" s="397" t="s">
        <v>506</v>
      </c>
      <c r="E30" s="439">
        <v>44979</v>
      </c>
      <c r="F30" s="444">
        <v>0.83333333333333337</v>
      </c>
      <c r="G30" s="444">
        <v>0.89583333333333337</v>
      </c>
      <c r="H30" s="449">
        <v>10420.85</v>
      </c>
      <c r="I30" s="447">
        <v>20292</v>
      </c>
    </row>
    <row r="31" spans="2:9" x14ac:dyDescent="0.25">
      <c r="B31" s="386"/>
      <c r="C31" s="396" t="s">
        <v>526</v>
      </c>
      <c r="D31" s="397" t="s">
        <v>506</v>
      </c>
      <c r="E31" s="439">
        <v>44980</v>
      </c>
      <c r="F31" s="444">
        <v>0.83333333333333337</v>
      </c>
      <c r="G31" s="444">
        <v>0.89583333333333337</v>
      </c>
      <c r="H31" s="449">
        <v>10268.8833333333</v>
      </c>
      <c r="I31" s="447">
        <v>20296</v>
      </c>
    </row>
    <row r="32" spans="2:9" x14ac:dyDescent="0.25">
      <c r="B32" s="386"/>
      <c r="C32" s="396" t="s">
        <v>526</v>
      </c>
      <c r="D32" s="397" t="s">
        <v>506</v>
      </c>
      <c r="E32" s="439">
        <v>44981</v>
      </c>
      <c r="F32" s="444">
        <v>0.83333333333333337</v>
      </c>
      <c r="G32" s="444">
        <v>0.89583333333333337</v>
      </c>
      <c r="H32" s="449">
        <v>9814.25</v>
      </c>
      <c r="I32" s="447">
        <v>18793</v>
      </c>
    </row>
    <row r="33" spans="2:9" x14ac:dyDescent="0.25">
      <c r="B33" s="386"/>
      <c r="C33" s="396" t="s">
        <v>538</v>
      </c>
      <c r="D33" s="397" t="s">
        <v>378</v>
      </c>
      <c r="E33" s="439">
        <v>44977</v>
      </c>
      <c r="F33" s="444">
        <v>0.90625</v>
      </c>
      <c r="G33" s="444">
        <v>0.95833333333333337</v>
      </c>
      <c r="H33" s="449">
        <v>21155.883333333299</v>
      </c>
      <c r="I33" s="447">
        <v>26908</v>
      </c>
    </row>
    <row r="34" spans="2:9" x14ac:dyDescent="0.25">
      <c r="B34" s="386"/>
      <c r="C34" s="396" t="s">
        <v>538</v>
      </c>
      <c r="D34" s="397" t="s">
        <v>378</v>
      </c>
      <c r="E34" s="439">
        <v>44978</v>
      </c>
      <c r="F34" s="444">
        <v>0.90625</v>
      </c>
      <c r="G34" s="444">
        <v>0.95833333333333337</v>
      </c>
      <c r="H34" s="449">
        <v>22032.1</v>
      </c>
      <c r="I34" s="447">
        <v>26648</v>
      </c>
    </row>
    <row r="35" spans="2:9" x14ac:dyDescent="0.25">
      <c r="B35" s="386"/>
      <c r="C35" s="396" t="s">
        <v>538</v>
      </c>
      <c r="D35" s="397" t="s">
        <v>378</v>
      </c>
      <c r="E35" s="439">
        <v>44979</v>
      </c>
      <c r="F35" s="444">
        <v>0.90625</v>
      </c>
      <c r="G35" s="444">
        <v>0.95833333333333337</v>
      </c>
      <c r="H35" s="449">
        <v>22569.866666666599</v>
      </c>
      <c r="I35" s="447">
        <v>27528</v>
      </c>
    </row>
    <row r="36" spans="2:9" x14ac:dyDescent="0.25">
      <c r="B36" s="386"/>
      <c r="C36" s="396" t="s">
        <v>538</v>
      </c>
      <c r="D36" s="397" t="s">
        <v>378</v>
      </c>
      <c r="E36" s="439">
        <v>44980</v>
      </c>
      <c r="F36" s="444">
        <v>0.90625</v>
      </c>
      <c r="G36" s="444">
        <v>0.95833333333333337</v>
      </c>
      <c r="H36" s="449">
        <v>22667.683333333302</v>
      </c>
      <c r="I36" s="447">
        <v>26814</v>
      </c>
    </row>
    <row r="37" spans="2:9" x14ac:dyDescent="0.25">
      <c r="B37" s="386"/>
      <c r="C37" s="396" t="s">
        <v>538</v>
      </c>
      <c r="D37" s="397" t="s">
        <v>378</v>
      </c>
      <c r="E37" s="439">
        <v>44981</v>
      </c>
      <c r="F37" s="444">
        <v>0.90625</v>
      </c>
      <c r="G37" s="444">
        <v>0.95833333333333337</v>
      </c>
      <c r="H37" s="449">
        <v>20372.616666666599</v>
      </c>
      <c r="I37" s="447">
        <v>24132</v>
      </c>
    </row>
    <row r="38" spans="2:9" x14ac:dyDescent="0.25">
      <c r="B38" s="386"/>
      <c r="C38" s="396" t="s">
        <v>528</v>
      </c>
      <c r="D38" s="397" t="s">
        <v>506</v>
      </c>
      <c r="E38" s="439">
        <v>44977</v>
      </c>
      <c r="F38" s="444">
        <v>0.60416666666666663</v>
      </c>
      <c r="G38" s="444">
        <v>0.83333333333333337</v>
      </c>
      <c r="H38" s="449">
        <v>15967.95</v>
      </c>
      <c r="I38" s="447">
        <v>27436</v>
      </c>
    </row>
    <row r="39" spans="2:9" x14ac:dyDescent="0.25">
      <c r="B39" s="386"/>
      <c r="C39" s="396" t="s">
        <v>528</v>
      </c>
      <c r="D39" s="397" t="s">
        <v>506</v>
      </c>
      <c r="E39" s="439">
        <v>44978</v>
      </c>
      <c r="F39" s="444">
        <v>0.60416666666666663</v>
      </c>
      <c r="G39" s="444">
        <v>0.83333333333333337</v>
      </c>
      <c r="H39" s="449">
        <v>16458.416666666599</v>
      </c>
      <c r="I39" s="447">
        <v>33995</v>
      </c>
    </row>
    <row r="40" spans="2:9" x14ac:dyDescent="0.25">
      <c r="B40" s="386"/>
      <c r="C40" s="396" t="s">
        <v>528</v>
      </c>
      <c r="D40" s="397" t="s">
        <v>506</v>
      </c>
      <c r="E40" s="439">
        <v>44979</v>
      </c>
      <c r="F40" s="444">
        <v>0.60416666666666663</v>
      </c>
      <c r="G40" s="444">
        <v>0.83333333333333337</v>
      </c>
      <c r="H40" s="449">
        <v>16314.3833333333</v>
      </c>
      <c r="I40" s="447">
        <v>121050</v>
      </c>
    </row>
    <row r="41" spans="2:9" x14ac:dyDescent="0.25">
      <c r="B41" s="386"/>
      <c r="C41" s="396" t="s">
        <v>528</v>
      </c>
      <c r="D41" s="397" t="s">
        <v>506</v>
      </c>
      <c r="E41" s="439">
        <v>44980</v>
      </c>
      <c r="F41" s="444">
        <v>0.60416666666666663</v>
      </c>
      <c r="G41" s="444">
        <v>0.83333333333333337</v>
      </c>
      <c r="H41" s="449">
        <v>15789.15</v>
      </c>
      <c r="I41" s="447">
        <v>27985</v>
      </c>
    </row>
    <row r="42" spans="2:9" x14ac:dyDescent="0.25">
      <c r="B42" s="386"/>
      <c r="C42" s="396" t="s">
        <v>528</v>
      </c>
      <c r="D42" s="397" t="s">
        <v>506</v>
      </c>
      <c r="E42" s="439">
        <v>44981</v>
      </c>
      <c r="F42" s="444">
        <v>0.60416666666666663</v>
      </c>
      <c r="G42" s="444">
        <v>0.83333333333333337</v>
      </c>
      <c r="H42" s="449">
        <v>15664.5</v>
      </c>
      <c r="I42" s="447">
        <v>23882</v>
      </c>
    </row>
    <row r="43" spans="2:9" x14ac:dyDescent="0.25">
      <c r="B43" s="386"/>
      <c r="C43" s="416" t="s">
        <v>96</v>
      </c>
      <c r="D43" s="398" t="s">
        <v>494</v>
      </c>
      <c r="E43" s="439">
        <v>44982</v>
      </c>
      <c r="F43" s="445">
        <v>0.91666666666666663</v>
      </c>
      <c r="G43" s="445">
        <v>0.99998842592592585</v>
      </c>
      <c r="H43" s="449">
        <v>7903.65</v>
      </c>
      <c r="I43" s="447">
        <v>19522</v>
      </c>
    </row>
    <row r="44" spans="2:9" x14ac:dyDescent="0.25">
      <c r="B44" s="386"/>
      <c r="C44" s="411" t="s">
        <v>693</v>
      </c>
      <c r="D44" s="398" t="s">
        <v>378</v>
      </c>
      <c r="E44" s="439">
        <v>44982</v>
      </c>
      <c r="F44" s="445">
        <v>0.77083333333333337</v>
      </c>
      <c r="G44" s="445">
        <v>0.85416666666666663</v>
      </c>
      <c r="H44" s="449">
        <v>8147.6833333333298</v>
      </c>
      <c r="I44" s="447">
        <v>16116</v>
      </c>
    </row>
    <row r="45" spans="2:9" ht="60" x14ac:dyDescent="0.25">
      <c r="B45" s="386"/>
      <c r="C45" s="411" t="s">
        <v>694</v>
      </c>
      <c r="D45" s="417" t="s">
        <v>695</v>
      </c>
      <c r="E45" s="440">
        <v>44982</v>
      </c>
      <c r="F45" s="445">
        <v>0.54166666666666663</v>
      </c>
      <c r="G45" s="445">
        <v>0.91666666666666663</v>
      </c>
      <c r="H45" s="449">
        <v>517.5</v>
      </c>
      <c r="I45" s="447">
        <v>434</v>
      </c>
    </row>
    <row r="46" spans="2:9" ht="30" x14ac:dyDescent="0.25">
      <c r="B46" s="386"/>
      <c r="C46" s="411" t="s">
        <v>696</v>
      </c>
      <c r="D46" s="418" t="s">
        <v>544</v>
      </c>
      <c r="E46" s="440">
        <v>44982</v>
      </c>
      <c r="F46" s="445">
        <v>0.875</v>
      </c>
      <c r="G46" s="445">
        <v>7.9166666666666663E-2</v>
      </c>
      <c r="H46" s="449">
        <v>1566.55</v>
      </c>
      <c r="I46" s="447">
        <v>2869</v>
      </c>
    </row>
    <row r="47" spans="2:9" x14ac:dyDescent="0.25">
      <c r="B47" s="386"/>
      <c r="C47" s="411" t="s">
        <v>697</v>
      </c>
      <c r="D47" s="418" t="s">
        <v>545</v>
      </c>
      <c r="E47" s="440">
        <v>44982</v>
      </c>
      <c r="F47" s="445">
        <v>0.70624999999999993</v>
      </c>
      <c r="G47" s="445">
        <v>0.80902777777777779</v>
      </c>
      <c r="H47" s="450">
        <v>1520.5</v>
      </c>
      <c r="I47" s="448">
        <v>2925</v>
      </c>
    </row>
    <row r="48" spans="2:9" x14ac:dyDescent="0.25">
      <c r="B48" s="386"/>
      <c r="C48" s="416" t="s">
        <v>698</v>
      </c>
      <c r="D48" s="398" t="s">
        <v>558</v>
      </c>
      <c r="E48" s="440">
        <v>44982</v>
      </c>
      <c r="F48" s="445">
        <v>0.81736111111111109</v>
      </c>
      <c r="G48" s="445">
        <v>0.91666666666666663</v>
      </c>
      <c r="H48" s="449">
        <v>971.48333333333301</v>
      </c>
      <c r="I48" s="447">
        <v>2697</v>
      </c>
    </row>
    <row r="49" spans="2:9" x14ac:dyDescent="0.25">
      <c r="B49" s="386"/>
      <c r="C49" s="419" t="s">
        <v>699</v>
      </c>
      <c r="D49" s="420" t="s">
        <v>695</v>
      </c>
      <c r="E49" s="440">
        <v>44983</v>
      </c>
      <c r="F49" s="445">
        <v>0.625</v>
      </c>
      <c r="G49" s="445">
        <v>0.70833333333333337</v>
      </c>
      <c r="H49" s="449">
        <v>119.716666666666</v>
      </c>
      <c r="I49" s="447">
        <v>121</v>
      </c>
    </row>
    <row r="50" spans="2:9" x14ac:dyDescent="0.25">
      <c r="B50" s="386"/>
      <c r="C50" s="419" t="s">
        <v>700</v>
      </c>
      <c r="D50" s="420" t="s">
        <v>545</v>
      </c>
      <c r="E50" s="440">
        <v>44983</v>
      </c>
      <c r="F50" s="445">
        <v>0.91666666666666663</v>
      </c>
      <c r="G50" s="445">
        <v>0.99998842592592585</v>
      </c>
      <c r="H50" s="449">
        <v>1451.13333333333</v>
      </c>
      <c r="I50" s="447">
        <v>3026</v>
      </c>
    </row>
    <row r="51" spans="2:9" x14ac:dyDescent="0.25">
      <c r="B51" s="386"/>
      <c r="C51" s="396" t="s">
        <v>701</v>
      </c>
      <c r="D51" s="412" t="s">
        <v>522</v>
      </c>
      <c r="E51" s="440">
        <v>44983</v>
      </c>
      <c r="F51" s="445">
        <v>0.83333333333333337</v>
      </c>
      <c r="G51" s="445">
        <v>0.96527777777777779</v>
      </c>
      <c r="H51" s="449">
        <v>761.43333333333305</v>
      </c>
      <c r="I51" s="447">
        <v>6480</v>
      </c>
    </row>
    <row r="52" spans="2:9" x14ac:dyDescent="0.25">
      <c r="B52" s="386"/>
      <c r="C52" s="419" t="s">
        <v>702</v>
      </c>
      <c r="D52" s="420" t="s">
        <v>703</v>
      </c>
      <c r="E52" s="440">
        <v>44983</v>
      </c>
      <c r="F52" s="445">
        <v>0.86458333333333337</v>
      </c>
      <c r="G52" s="445">
        <v>0.94444444444444453</v>
      </c>
      <c r="H52" s="449">
        <v>295.683333333333</v>
      </c>
      <c r="I52" s="447">
        <v>1288</v>
      </c>
    </row>
    <row r="53" spans="2:9" x14ac:dyDescent="0.25">
      <c r="B53" s="386"/>
      <c r="C53" s="396" t="s">
        <v>704</v>
      </c>
      <c r="D53" s="412" t="s">
        <v>558</v>
      </c>
      <c r="E53" s="440">
        <v>44983</v>
      </c>
      <c r="F53" s="445">
        <v>0.80555555555555547</v>
      </c>
      <c r="G53" s="445">
        <v>0.91666666666666663</v>
      </c>
      <c r="H53" s="449">
        <v>555.53333333333296</v>
      </c>
      <c r="I53" s="447">
        <v>2721</v>
      </c>
    </row>
    <row r="54" spans="2:9" x14ac:dyDescent="0.25">
      <c r="B54" s="386"/>
      <c r="C54" s="396" t="s">
        <v>705</v>
      </c>
      <c r="D54" s="412" t="s">
        <v>494</v>
      </c>
      <c r="E54" s="446">
        <v>44983</v>
      </c>
      <c r="F54" s="445">
        <v>0.83333333333333337</v>
      </c>
      <c r="G54" s="445">
        <v>0.91666666666666663</v>
      </c>
      <c r="H54" s="449">
        <v>18645.366666666599</v>
      </c>
      <c r="I54" s="447">
        <v>41289</v>
      </c>
    </row>
    <row r="55" spans="2:9" x14ac:dyDescent="0.25">
      <c r="B55" s="421"/>
      <c r="C55" s="422"/>
      <c r="D55" s="421"/>
      <c r="E55" s="423"/>
      <c r="F55" s="424"/>
      <c r="G55" s="425"/>
      <c r="H55" s="426"/>
      <c r="I55" s="426"/>
    </row>
    <row r="57" spans="2:9" x14ac:dyDescent="0.25">
      <c r="B57" s="407" t="s">
        <v>375</v>
      </c>
      <c r="C57" s="408" t="s">
        <v>504</v>
      </c>
    </row>
    <row r="58" spans="2:9" x14ac:dyDescent="0.25">
      <c r="B58" s="415" t="s">
        <v>370</v>
      </c>
      <c r="C58" s="410" t="s">
        <v>214</v>
      </c>
      <c r="D58" s="427" t="s">
        <v>376</v>
      </c>
      <c r="E58" s="410" t="s">
        <v>371</v>
      </c>
      <c r="F58" s="410" t="s">
        <v>377</v>
      </c>
      <c r="G58" s="410" t="s">
        <v>372</v>
      </c>
      <c r="H58" s="410" t="s">
        <v>373</v>
      </c>
      <c r="I58" s="410" t="s">
        <v>374</v>
      </c>
    </row>
    <row r="59" spans="2:9" x14ac:dyDescent="0.25">
      <c r="B59" s="394" t="s">
        <v>486</v>
      </c>
      <c r="C59" s="394" t="s">
        <v>378</v>
      </c>
      <c r="D59" s="376">
        <v>44977</v>
      </c>
      <c r="E59" s="395">
        <v>0.375</v>
      </c>
      <c r="F59" s="376">
        <v>44981</v>
      </c>
      <c r="G59" s="395">
        <v>0.95833333333333337</v>
      </c>
      <c r="H59" s="449">
        <v>2852.51</v>
      </c>
      <c r="I59" s="447">
        <v>3523</v>
      </c>
    </row>
    <row r="60" spans="2:9" x14ac:dyDescent="0.25">
      <c r="B60" s="441" t="s">
        <v>706</v>
      </c>
      <c r="C60" s="394" t="s">
        <v>557</v>
      </c>
      <c r="D60" s="376">
        <v>44977</v>
      </c>
      <c r="E60" s="395">
        <v>0.54166666666666663</v>
      </c>
      <c r="F60" s="376">
        <v>44981</v>
      </c>
      <c r="G60" s="395">
        <v>0.95833333333333337</v>
      </c>
      <c r="H60" s="449">
        <v>3950.32</v>
      </c>
      <c r="I60" s="447">
        <v>5708</v>
      </c>
    </row>
    <row r="61" spans="2:9" ht="30" x14ac:dyDescent="0.25">
      <c r="B61" s="441" t="s">
        <v>707</v>
      </c>
      <c r="C61" s="394" t="s">
        <v>679</v>
      </c>
      <c r="D61" s="376">
        <v>44979</v>
      </c>
      <c r="E61" s="395">
        <v>0.54166666666666663</v>
      </c>
      <c r="F61" s="376">
        <v>44980</v>
      </c>
      <c r="G61" s="395">
        <v>0.95833333333333337</v>
      </c>
      <c r="H61" s="449">
        <v>249.12</v>
      </c>
      <c r="I61" s="447">
        <v>582</v>
      </c>
    </row>
    <row r="62" spans="2:9" x14ac:dyDescent="0.25">
      <c r="B62" s="441" t="s">
        <v>708</v>
      </c>
      <c r="C62" s="394" t="s">
        <v>709</v>
      </c>
      <c r="D62" s="376">
        <v>44980</v>
      </c>
      <c r="E62" s="395">
        <v>0.54166666666666663</v>
      </c>
      <c r="F62" s="376">
        <v>44981</v>
      </c>
      <c r="G62" s="395">
        <v>0.95833333333333337</v>
      </c>
      <c r="H62" s="449">
        <v>1114.19</v>
      </c>
      <c r="I62" s="447">
        <v>2036</v>
      </c>
    </row>
    <row r="64" spans="2:9" x14ac:dyDescent="0.25">
      <c r="B64" s="442"/>
      <c r="D64" s="423"/>
      <c r="E64" s="443"/>
      <c r="F64" s="423"/>
      <c r="G64" s="443"/>
    </row>
    <row r="66" spans="2:9" x14ac:dyDescent="0.25">
      <c r="B66" s="407" t="s">
        <v>369</v>
      </c>
      <c r="C66" s="408" t="s">
        <v>504</v>
      </c>
    </row>
    <row r="67" spans="2:9" x14ac:dyDescent="0.25">
      <c r="B67" s="409" t="s">
        <v>370</v>
      </c>
      <c r="C67" s="410" t="s">
        <v>214</v>
      </c>
      <c r="D67" s="410" t="s">
        <v>376</v>
      </c>
      <c r="E67" s="410" t="s">
        <v>371</v>
      </c>
      <c r="F67" s="410" t="s">
        <v>377</v>
      </c>
      <c r="G67" s="410" t="s">
        <v>372</v>
      </c>
      <c r="H67" s="410" t="s">
        <v>373</v>
      </c>
      <c r="I67" s="410" t="s">
        <v>374</v>
      </c>
    </row>
    <row r="68" spans="2:9" x14ac:dyDescent="0.25">
      <c r="B68" s="413" t="s">
        <v>539</v>
      </c>
      <c r="C68" s="428" t="s">
        <v>539</v>
      </c>
      <c r="D68" s="429" t="s">
        <v>539</v>
      </c>
      <c r="E68" s="395" t="s">
        <v>539</v>
      </c>
      <c r="F68" s="376" t="s">
        <v>539</v>
      </c>
      <c r="G68" s="395" t="s">
        <v>539</v>
      </c>
      <c r="H68" s="413" t="s">
        <v>539</v>
      </c>
      <c r="I68" s="413" t="s">
        <v>539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B9" sqref="B9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64" t="s">
        <v>561</v>
      </c>
      <c r="B1" s="465"/>
      <c r="C1" s="465"/>
    </row>
    <row r="2" spans="1:3" ht="20.100000000000001" customHeight="1" thickBot="1" x14ac:dyDescent="0.3">
      <c r="A2" s="346" t="s">
        <v>430</v>
      </c>
      <c r="B2" s="347" t="s">
        <v>373</v>
      </c>
      <c r="C2" s="347" t="s">
        <v>374</v>
      </c>
    </row>
    <row r="3" spans="1:3" x14ac:dyDescent="0.25">
      <c r="A3" s="350" t="s">
        <v>360</v>
      </c>
      <c r="B3" s="295">
        <v>4946.9849999999997</v>
      </c>
      <c r="C3" s="296">
        <v>4980</v>
      </c>
    </row>
    <row r="4" spans="1:3" x14ac:dyDescent="0.25">
      <c r="A4" s="350" t="s">
        <v>634</v>
      </c>
      <c r="B4" s="295">
        <v>4053.913</v>
      </c>
      <c r="C4" s="296">
        <v>5810</v>
      </c>
    </row>
    <row r="5" spans="1:3" x14ac:dyDescent="0.25">
      <c r="A5" s="350" t="s">
        <v>525</v>
      </c>
      <c r="B5" s="295">
        <v>3963.8969999999999</v>
      </c>
      <c r="C5" s="296">
        <v>3730</v>
      </c>
    </row>
    <row r="6" spans="1:3" x14ac:dyDescent="0.25">
      <c r="A6" s="350" t="s">
        <v>529</v>
      </c>
      <c r="B6" s="295">
        <v>3658.4609999999998</v>
      </c>
      <c r="C6" s="296">
        <v>2645</v>
      </c>
    </row>
    <row r="7" spans="1:3" x14ac:dyDescent="0.25">
      <c r="A7" s="350" t="s">
        <v>362</v>
      </c>
      <c r="B7" s="295">
        <v>2289.9540000000002</v>
      </c>
      <c r="C7" s="296">
        <v>1573</v>
      </c>
    </row>
    <row r="8" spans="1:3" x14ac:dyDescent="0.25">
      <c r="A8" s="350" t="s">
        <v>551</v>
      </c>
      <c r="B8" s="295">
        <v>1571.2059999999999</v>
      </c>
      <c r="C8" s="296">
        <v>1483</v>
      </c>
    </row>
    <row r="9" spans="1:3" x14ac:dyDescent="0.25">
      <c r="A9" s="350" t="s">
        <v>482</v>
      </c>
      <c r="B9" s="295">
        <v>1389.5650000000001</v>
      </c>
      <c r="C9" s="296">
        <v>1018</v>
      </c>
    </row>
    <row r="10" spans="1:3" x14ac:dyDescent="0.25">
      <c r="A10" s="350" t="s">
        <v>518</v>
      </c>
      <c r="B10" s="295">
        <v>1267.5219999999999</v>
      </c>
      <c r="C10" s="296">
        <v>1160</v>
      </c>
    </row>
    <row r="11" spans="1:3" x14ac:dyDescent="0.25">
      <c r="A11" s="350" t="s">
        <v>502</v>
      </c>
      <c r="B11" s="295">
        <v>1158.8989999999999</v>
      </c>
      <c r="C11" s="296">
        <v>666</v>
      </c>
    </row>
    <row r="12" spans="1:3" x14ac:dyDescent="0.25">
      <c r="A12" s="345" t="s">
        <v>361</v>
      </c>
      <c r="B12" s="291">
        <v>1017.731</v>
      </c>
      <c r="C12" s="293">
        <v>1360</v>
      </c>
    </row>
    <row r="13" spans="1:3" x14ac:dyDescent="0.25">
      <c r="A13" s="345" t="s">
        <v>531</v>
      </c>
      <c r="B13" s="291">
        <v>974.80899999999997</v>
      </c>
      <c r="C13" s="293">
        <v>1220</v>
      </c>
    </row>
    <row r="14" spans="1:3" x14ac:dyDescent="0.25">
      <c r="A14" s="345" t="s">
        <v>635</v>
      </c>
      <c r="B14" s="291">
        <v>912.43</v>
      </c>
      <c r="C14" s="293">
        <v>808</v>
      </c>
    </row>
    <row r="15" spans="1:3" x14ac:dyDescent="0.25">
      <c r="A15" s="345" t="s">
        <v>530</v>
      </c>
      <c r="B15" s="291">
        <v>813.13900000000001</v>
      </c>
      <c r="C15" s="293">
        <v>949</v>
      </c>
    </row>
    <row r="16" spans="1:3" x14ac:dyDescent="0.25">
      <c r="A16" s="345" t="s">
        <v>636</v>
      </c>
      <c r="B16" s="291">
        <v>795.28800000000001</v>
      </c>
      <c r="C16" s="293">
        <v>1159</v>
      </c>
    </row>
    <row r="17" spans="1:3" x14ac:dyDescent="0.25">
      <c r="A17" s="345" t="s">
        <v>552</v>
      </c>
      <c r="B17" s="291">
        <v>639.77499999999998</v>
      </c>
      <c r="C17" s="293">
        <v>660</v>
      </c>
    </row>
    <row r="18" spans="1:3" x14ac:dyDescent="0.25">
      <c r="A18" s="345" t="s">
        <v>462</v>
      </c>
      <c r="B18" s="291">
        <v>546.899</v>
      </c>
      <c r="C18" s="293">
        <v>627</v>
      </c>
    </row>
    <row r="19" spans="1:3" x14ac:dyDescent="0.25">
      <c r="A19" s="345" t="s">
        <v>637</v>
      </c>
      <c r="B19" s="291">
        <v>540.54499999999996</v>
      </c>
      <c r="C19" s="293">
        <v>522</v>
      </c>
    </row>
    <row r="20" spans="1:3" x14ac:dyDescent="0.25">
      <c r="A20" s="350" t="s">
        <v>364</v>
      </c>
      <c r="B20" s="295">
        <v>515.82899999999995</v>
      </c>
      <c r="C20" s="296">
        <v>613</v>
      </c>
    </row>
    <row r="21" spans="1:3" x14ac:dyDescent="0.25">
      <c r="A21" s="345" t="s">
        <v>638</v>
      </c>
      <c r="B21" s="291">
        <v>500.72399999999999</v>
      </c>
      <c r="C21" s="293">
        <v>549</v>
      </c>
    </row>
    <row r="22" spans="1:3" x14ac:dyDescent="0.25">
      <c r="A22" s="345" t="s">
        <v>519</v>
      </c>
      <c r="B22" s="291">
        <v>469.61</v>
      </c>
      <c r="C22" s="293">
        <v>708</v>
      </c>
    </row>
    <row r="23" spans="1:3" x14ac:dyDescent="0.25">
      <c r="A23" s="345" t="s">
        <v>553</v>
      </c>
      <c r="B23" s="291">
        <v>466.50900000000001</v>
      </c>
      <c r="C23" s="293">
        <v>521</v>
      </c>
    </row>
    <row r="24" spans="1:3" x14ac:dyDescent="0.25">
      <c r="A24" s="345">
        <v>300</v>
      </c>
      <c r="B24" s="291">
        <v>466.34500000000003</v>
      </c>
      <c r="C24" s="293">
        <v>588</v>
      </c>
    </row>
    <row r="25" spans="1:3" x14ac:dyDescent="0.25">
      <c r="A25" s="345" t="s">
        <v>639</v>
      </c>
      <c r="B25" s="291">
        <v>464.43700000000001</v>
      </c>
      <c r="C25" s="293">
        <v>1263</v>
      </c>
    </row>
    <row r="26" spans="1:3" x14ac:dyDescent="0.25">
      <c r="A26" s="345" t="s">
        <v>464</v>
      </c>
      <c r="B26" s="291">
        <v>461.16899999999998</v>
      </c>
      <c r="C26" s="293">
        <v>384</v>
      </c>
    </row>
    <row r="27" spans="1:3" x14ac:dyDescent="0.25">
      <c r="A27" s="345" t="s">
        <v>363</v>
      </c>
      <c r="B27" s="291">
        <v>455.73899999999998</v>
      </c>
      <c r="C27" s="293">
        <v>668</v>
      </c>
    </row>
    <row r="28" spans="1:3" x14ac:dyDescent="0.25">
      <c r="A28" s="345" t="s">
        <v>419</v>
      </c>
      <c r="B28" s="291">
        <v>445.79599999999999</v>
      </c>
      <c r="C28" s="293">
        <v>1513</v>
      </c>
    </row>
    <row r="29" spans="1:3" x14ac:dyDescent="0.25">
      <c r="A29" s="345" t="s">
        <v>540</v>
      </c>
      <c r="B29" s="291">
        <v>442.71600000000001</v>
      </c>
      <c r="C29" s="293">
        <v>653</v>
      </c>
    </row>
    <row r="30" spans="1:3" x14ac:dyDescent="0.25">
      <c r="A30" s="345" t="s">
        <v>640</v>
      </c>
      <c r="B30" s="291">
        <v>424.82299999999998</v>
      </c>
      <c r="C30" s="293">
        <v>418</v>
      </c>
    </row>
    <row r="31" spans="1:3" x14ac:dyDescent="0.25">
      <c r="A31" s="345" t="s">
        <v>463</v>
      </c>
      <c r="B31" s="291">
        <v>410.35</v>
      </c>
      <c r="C31" s="293">
        <v>756</v>
      </c>
    </row>
    <row r="32" spans="1:3" x14ac:dyDescent="0.25">
      <c r="A32" s="345" t="s">
        <v>641</v>
      </c>
      <c r="B32" s="291">
        <v>409.39</v>
      </c>
      <c r="C32" s="293">
        <v>392</v>
      </c>
    </row>
    <row r="33" spans="1:3" x14ac:dyDescent="0.25">
      <c r="A33" s="345" t="s">
        <v>466</v>
      </c>
      <c r="B33" s="291">
        <v>409.36599999999999</v>
      </c>
      <c r="C33" s="293">
        <v>789</v>
      </c>
    </row>
    <row r="34" spans="1:3" x14ac:dyDescent="0.25">
      <c r="A34" s="345" t="s">
        <v>317</v>
      </c>
      <c r="B34" s="291">
        <v>371.78899999999999</v>
      </c>
      <c r="C34" s="293">
        <v>439</v>
      </c>
    </row>
    <row r="35" spans="1:3" x14ac:dyDescent="0.25">
      <c r="A35" s="345" t="s">
        <v>642</v>
      </c>
      <c r="B35" s="291">
        <v>367.69099999999997</v>
      </c>
      <c r="C35" s="293">
        <v>429</v>
      </c>
    </row>
    <row r="36" spans="1:3" x14ac:dyDescent="0.25">
      <c r="A36" s="345" t="s">
        <v>643</v>
      </c>
      <c r="B36" s="291">
        <v>348.44600000000003</v>
      </c>
      <c r="C36" s="293">
        <v>454</v>
      </c>
    </row>
    <row r="37" spans="1:3" x14ac:dyDescent="0.25">
      <c r="A37" s="345" t="s">
        <v>644</v>
      </c>
      <c r="B37" s="291">
        <v>336.5</v>
      </c>
      <c r="C37" s="293">
        <v>374</v>
      </c>
    </row>
    <row r="38" spans="1:3" x14ac:dyDescent="0.25">
      <c r="A38" s="345" t="s">
        <v>645</v>
      </c>
      <c r="B38" s="291">
        <v>334.48899999999998</v>
      </c>
      <c r="C38" s="293">
        <v>354</v>
      </c>
    </row>
    <row r="39" spans="1:3" x14ac:dyDescent="0.25">
      <c r="A39" s="345" t="s">
        <v>646</v>
      </c>
      <c r="B39" s="291">
        <v>314.01600000000002</v>
      </c>
      <c r="C39" s="293">
        <v>241</v>
      </c>
    </row>
    <row r="40" spans="1:3" x14ac:dyDescent="0.25">
      <c r="A40" s="345" t="s">
        <v>647</v>
      </c>
      <c r="B40" s="291">
        <v>309.57</v>
      </c>
      <c r="C40" s="293">
        <v>324</v>
      </c>
    </row>
    <row r="41" spans="1:3" x14ac:dyDescent="0.25">
      <c r="A41" s="345" t="s">
        <v>520</v>
      </c>
      <c r="B41" s="291">
        <v>308.98200000000003</v>
      </c>
      <c r="C41" s="293">
        <v>289</v>
      </c>
    </row>
    <row r="42" spans="1:3" x14ac:dyDescent="0.25">
      <c r="A42" s="345" t="s">
        <v>468</v>
      </c>
      <c r="B42" s="291">
        <v>294.60899999999998</v>
      </c>
      <c r="C42" s="293">
        <v>514</v>
      </c>
    </row>
    <row r="43" spans="1:3" x14ac:dyDescent="0.25">
      <c r="A43" s="345" t="s">
        <v>648</v>
      </c>
      <c r="B43" s="291">
        <v>289.30099999999999</v>
      </c>
      <c r="C43" s="293">
        <v>338</v>
      </c>
    </row>
    <row r="44" spans="1:3" x14ac:dyDescent="0.25">
      <c r="A44" s="345" t="s">
        <v>649</v>
      </c>
      <c r="B44" s="291">
        <v>277.767</v>
      </c>
      <c r="C44" s="293">
        <v>247</v>
      </c>
    </row>
    <row r="45" spans="1:3" x14ac:dyDescent="0.25">
      <c r="A45" s="345" t="s">
        <v>650</v>
      </c>
      <c r="B45" s="291">
        <v>274.83499999999998</v>
      </c>
      <c r="C45" s="293">
        <v>302</v>
      </c>
    </row>
    <row r="46" spans="1:3" x14ac:dyDescent="0.25">
      <c r="A46" s="345" t="s">
        <v>509</v>
      </c>
      <c r="B46" s="291">
        <v>273.21300000000002</v>
      </c>
      <c r="C46" s="293">
        <v>290</v>
      </c>
    </row>
    <row r="47" spans="1:3" x14ac:dyDescent="0.25">
      <c r="A47" s="345" t="s">
        <v>554</v>
      </c>
      <c r="B47" s="291">
        <v>269.77</v>
      </c>
      <c r="C47" s="293">
        <v>380</v>
      </c>
    </row>
    <row r="48" spans="1:3" x14ac:dyDescent="0.25">
      <c r="A48" s="345" t="s">
        <v>484</v>
      </c>
      <c r="B48" s="291">
        <v>265.40199999999999</v>
      </c>
      <c r="C48" s="293">
        <v>389</v>
      </c>
    </row>
    <row r="49" spans="1:3" x14ac:dyDescent="0.25">
      <c r="A49" s="345" t="s">
        <v>515</v>
      </c>
      <c r="B49" s="291">
        <v>251.59299999999999</v>
      </c>
      <c r="C49" s="293">
        <v>201</v>
      </c>
    </row>
    <row r="50" spans="1:3" x14ac:dyDescent="0.25">
      <c r="A50" s="345" t="s">
        <v>651</v>
      </c>
      <c r="B50" s="291">
        <v>250.97200000000001</v>
      </c>
      <c r="C50" s="293">
        <v>352</v>
      </c>
    </row>
    <row r="51" spans="1:3" x14ac:dyDescent="0.25">
      <c r="A51" s="345" t="s">
        <v>467</v>
      </c>
      <c r="B51" s="291">
        <v>235.68299999999999</v>
      </c>
      <c r="C51" s="293">
        <v>628</v>
      </c>
    </row>
    <row r="52" spans="1:3" x14ac:dyDescent="0.25">
      <c r="A52" s="345" t="s">
        <v>541</v>
      </c>
      <c r="B52" s="291">
        <v>227.27099999999999</v>
      </c>
      <c r="C52" s="293">
        <v>905</v>
      </c>
    </row>
    <row r="53" spans="1:3" x14ac:dyDescent="0.25">
      <c r="A53" s="345" t="s">
        <v>652</v>
      </c>
      <c r="B53" s="291">
        <v>223.85499999999999</v>
      </c>
      <c r="C53" s="293">
        <v>235</v>
      </c>
    </row>
    <row r="54" spans="1:3" x14ac:dyDescent="0.25">
      <c r="A54" s="345" t="s">
        <v>465</v>
      </c>
      <c r="B54" s="291">
        <v>223.096</v>
      </c>
      <c r="C54" s="293">
        <v>747</v>
      </c>
    </row>
    <row r="55" spans="1:3" x14ac:dyDescent="0.25">
      <c r="A55" s="345" t="s">
        <v>653</v>
      </c>
      <c r="B55" s="291">
        <v>215.78399999999999</v>
      </c>
      <c r="C55" s="293">
        <v>305</v>
      </c>
    </row>
    <row r="56" spans="1:3" x14ac:dyDescent="0.25">
      <c r="A56" s="345" t="s">
        <v>365</v>
      </c>
      <c r="B56" s="291">
        <v>204.37700000000001</v>
      </c>
      <c r="C56" s="293">
        <v>857</v>
      </c>
    </row>
    <row r="57" spans="1:3" x14ac:dyDescent="0.25">
      <c r="A57" s="345" t="s">
        <v>654</v>
      </c>
      <c r="B57" s="291">
        <v>199.971</v>
      </c>
      <c r="C57" s="293">
        <v>195</v>
      </c>
    </row>
    <row r="58" spans="1:3" x14ac:dyDescent="0.25">
      <c r="A58" s="345" t="s">
        <v>655</v>
      </c>
      <c r="B58" s="291">
        <v>195.87299999999999</v>
      </c>
      <c r="C58" s="293">
        <v>265</v>
      </c>
    </row>
    <row r="59" spans="1:3" x14ac:dyDescent="0.25">
      <c r="A59" s="345" t="s">
        <v>511</v>
      </c>
      <c r="B59" s="291">
        <v>195.52</v>
      </c>
      <c r="C59" s="293">
        <v>492</v>
      </c>
    </row>
    <row r="60" spans="1:3" x14ac:dyDescent="0.25">
      <c r="A60" s="345" t="s">
        <v>656</v>
      </c>
      <c r="B60" s="291">
        <v>195.04599999999999</v>
      </c>
      <c r="C60" s="293">
        <v>248</v>
      </c>
    </row>
    <row r="61" spans="1:3" x14ac:dyDescent="0.25">
      <c r="A61" s="345" t="s">
        <v>510</v>
      </c>
      <c r="B61" s="291">
        <v>185.24199999999999</v>
      </c>
      <c r="C61" s="293">
        <v>214</v>
      </c>
    </row>
    <row r="62" spans="1:3" x14ac:dyDescent="0.25">
      <c r="A62" s="345" t="s">
        <v>498</v>
      </c>
      <c r="B62" s="291">
        <v>183.751</v>
      </c>
      <c r="C62" s="293">
        <v>441</v>
      </c>
    </row>
    <row r="63" spans="1:3" x14ac:dyDescent="0.25">
      <c r="A63" s="345" t="s">
        <v>470</v>
      </c>
      <c r="B63" s="291">
        <v>180.31200000000001</v>
      </c>
      <c r="C63" s="293">
        <v>249</v>
      </c>
    </row>
    <row r="64" spans="1:3" x14ac:dyDescent="0.25">
      <c r="A64" s="345" t="s">
        <v>657</v>
      </c>
      <c r="B64" s="291">
        <v>172.16499999999999</v>
      </c>
      <c r="C64" s="293">
        <v>206</v>
      </c>
    </row>
    <row r="65" spans="1:3" x14ac:dyDescent="0.25">
      <c r="A65" s="345" t="s">
        <v>658</v>
      </c>
      <c r="B65" s="291">
        <v>164.971</v>
      </c>
      <c r="C65" s="293">
        <v>299</v>
      </c>
    </row>
    <row r="66" spans="1:3" x14ac:dyDescent="0.25">
      <c r="A66" s="345" t="s">
        <v>469</v>
      </c>
      <c r="B66" s="291">
        <v>162.20500000000001</v>
      </c>
      <c r="C66" s="293">
        <v>422</v>
      </c>
    </row>
    <row r="67" spans="1:3" x14ac:dyDescent="0.25">
      <c r="A67" s="345" t="s">
        <v>659</v>
      </c>
      <c r="B67" s="291">
        <v>159.91800000000001</v>
      </c>
      <c r="C67" s="293">
        <v>281</v>
      </c>
    </row>
    <row r="68" spans="1:3" x14ac:dyDescent="0.25">
      <c r="A68" s="345" t="s">
        <v>471</v>
      </c>
      <c r="B68" s="291">
        <v>155.67599999999999</v>
      </c>
      <c r="C68" s="293">
        <v>709</v>
      </c>
    </row>
    <row r="69" spans="1:3" x14ac:dyDescent="0.25">
      <c r="A69" s="345" t="s">
        <v>500</v>
      </c>
      <c r="B69" s="291">
        <v>154.32300000000001</v>
      </c>
      <c r="C69" s="293">
        <v>291</v>
      </c>
    </row>
    <row r="70" spans="1:3" x14ac:dyDescent="0.25">
      <c r="A70" s="345" t="s">
        <v>660</v>
      </c>
      <c r="B70" s="291">
        <v>135.35300000000001</v>
      </c>
      <c r="C70" s="293">
        <v>430</v>
      </c>
    </row>
    <row r="71" spans="1:3" x14ac:dyDescent="0.25">
      <c r="A71" s="345" t="s">
        <v>542</v>
      </c>
      <c r="B71" s="291">
        <v>135.00299999999999</v>
      </c>
      <c r="C71" s="293">
        <v>620</v>
      </c>
    </row>
    <row r="72" spans="1:3" x14ac:dyDescent="0.25">
      <c r="A72" s="345" t="s">
        <v>533</v>
      </c>
      <c r="B72" s="291">
        <v>130.26499999999999</v>
      </c>
      <c r="C72" s="293">
        <v>590</v>
      </c>
    </row>
    <row r="73" spans="1:3" x14ac:dyDescent="0.25">
      <c r="A73" s="345" t="s">
        <v>661</v>
      </c>
      <c r="B73" s="291">
        <v>128.25</v>
      </c>
      <c r="C73" s="293">
        <v>250</v>
      </c>
    </row>
    <row r="74" spans="1:3" x14ac:dyDescent="0.25">
      <c r="A74" s="345" t="s">
        <v>662</v>
      </c>
      <c r="B74" s="291">
        <v>125.282</v>
      </c>
      <c r="C74" s="293">
        <v>396</v>
      </c>
    </row>
    <row r="75" spans="1:3" x14ac:dyDescent="0.25">
      <c r="A75" s="345" t="s">
        <v>459</v>
      </c>
      <c r="B75" s="291">
        <v>125.044</v>
      </c>
      <c r="C75" s="293">
        <v>388</v>
      </c>
    </row>
    <row r="76" spans="1:3" x14ac:dyDescent="0.25">
      <c r="A76" s="345" t="s">
        <v>458</v>
      </c>
      <c r="B76" s="291">
        <v>123.771</v>
      </c>
      <c r="C76" s="293">
        <v>304</v>
      </c>
    </row>
    <row r="77" spans="1:3" x14ac:dyDescent="0.25">
      <c r="A77" s="345" t="s">
        <v>513</v>
      </c>
      <c r="B77" s="291">
        <v>120.512</v>
      </c>
      <c r="C77" s="293">
        <v>236</v>
      </c>
    </row>
    <row r="78" spans="1:3" x14ac:dyDescent="0.25">
      <c r="A78" s="345" t="s">
        <v>663</v>
      </c>
      <c r="B78" s="291">
        <v>118.779</v>
      </c>
      <c r="C78" s="293">
        <v>398</v>
      </c>
    </row>
    <row r="79" spans="1:3" x14ac:dyDescent="0.25">
      <c r="A79" s="345" t="s">
        <v>474</v>
      </c>
      <c r="B79" s="291">
        <v>117.63</v>
      </c>
      <c r="C79" s="293">
        <v>274</v>
      </c>
    </row>
    <row r="80" spans="1:3" x14ac:dyDescent="0.25">
      <c r="A80" s="345" t="s">
        <v>472</v>
      </c>
      <c r="B80" s="291">
        <v>117.455</v>
      </c>
      <c r="C80" s="293">
        <v>269</v>
      </c>
    </row>
    <row r="81" spans="1:3" x14ac:dyDescent="0.25">
      <c r="A81" s="345" t="s">
        <v>555</v>
      </c>
      <c r="B81" s="291">
        <v>112.283</v>
      </c>
      <c r="C81" s="293">
        <v>231</v>
      </c>
    </row>
    <row r="82" spans="1:3" x14ac:dyDescent="0.25">
      <c r="A82" s="345" t="s">
        <v>476</v>
      </c>
      <c r="B82" s="291">
        <v>102.637</v>
      </c>
      <c r="C82" s="293">
        <v>317</v>
      </c>
    </row>
    <row r="83" spans="1:3" x14ac:dyDescent="0.25">
      <c r="A83" s="345" t="s">
        <v>664</v>
      </c>
      <c r="B83" s="291">
        <v>99.849000000000004</v>
      </c>
      <c r="C83" s="293">
        <v>342</v>
      </c>
    </row>
    <row r="84" spans="1:3" x14ac:dyDescent="0.25">
      <c r="A84" s="345" t="s">
        <v>665</v>
      </c>
      <c r="B84" s="291">
        <v>98.296999999999997</v>
      </c>
      <c r="C84" s="293">
        <v>365</v>
      </c>
    </row>
    <row r="85" spans="1:3" x14ac:dyDescent="0.25">
      <c r="A85" s="345" t="s">
        <v>666</v>
      </c>
      <c r="B85" s="291">
        <v>97.876000000000005</v>
      </c>
      <c r="C85" s="293">
        <v>300</v>
      </c>
    </row>
    <row r="86" spans="1:3" x14ac:dyDescent="0.25">
      <c r="A86" s="345" t="s">
        <v>473</v>
      </c>
      <c r="B86" s="291">
        <v>95.537999999999997</v>
      </c>
      <c r="C86" s="293">
        <v>413</v>
      </c>
    </row>
    <row r="87" spans="1:3" x14ac:dyDescent="0.25">
      <c r="A87" s="345" t="s">
        <v>667</v>
      </c>
      <c r="B87" s="291">
        <v>95.366</v>
      </c>
      <c r="C87" s="293">
        <v>156</v>
      </c>
    </row>
    <row r="88" spans="1:3" x14ac:dyDescent="0.25">
      <c r="A88" s="345" t="s">
        <v>668</v>
      </c>
      <c r="B88" s="291">
        <v>91.391000000000005</v>
      </c>
      <c r="C88" s="293">
        <v>340</v>
      </c>
    </row>
    <row r="89" spans="1:3" x14ac:dyDescent="0.25">
      <c r="A89" s="345" t="s">
        <v>669</v>
      </c>
      <c r="B89" s="291">
        <v>91.340999999999994</v>
      </c>
      <c r="C89" s="293">
        <v>302</v>
      </c>
    </row>
    <row r="90" spans="1:3" x14ac:dyDescent="0.25">
      <c r="A90" s="345" t="s">
        <v>475</v>
      </c>
      <c r="B90" s="291">
        <v>89.619</v>
      </c>
      <c r="C90" s="293">
        <v>301</v>
      </c>
    </row>
    <row r="91" spans="1:3" x14ac:dyDescent="0.25">
      <c r="A91" s="345" t="s">
        <v>670</v>
      </c>
      <c r="B91" s="291">
        <v>83.936999999999998</v>
      </c>
      <c r="C91" s="293">
        <v>254</v>
      </c>
    </row>
    <row r="92" spans="1:3" x14ac:dyDescent="0.25">
      <c r="A92" s="345" t="s">
        <v>477</v>
      </c>
      <c r="B92" s="291">
        <v>83.465000000000003</v>
      </c>
      <c r="C92" s="293">
        <v>279</v>
      </c>
    </row>
    <row r="93" spans="1:3" x14ac:dyDescent="0.25">
      <c r="A93" s="345" t="s">
        <v>671</v>
      </c>
      <c r="B93" s="291">
        <v>81.040000000000006</v>
      </c>
      <c r="C93" s="293">
        <v>289</v>
      </c>
    </row>
    <row r="94" spans="1:3" x14ac:dyDescent="0.25">
      <c r="A94" s="345" t="s">
        <v>534</v>
      </c>
      <c r="B94" s="291">
        <v>80.483000000000004</v>
      </c>
      <c r="C94" s="293">
        <v>287</v>
      </c>
    </row>
    <row r="95" spans="1:3" x14ac:dyDescent="0.25">
      <c r="A95" s="345" t="s">
        <v>478</v>
      </c>
      <c r="B95" s="291">
        <v>79.828000000000003</v>
      </c>
      <c r="C95" s="293">
        <v>451</v>
      </c>
    </row>
    <row r="96" spans="1:3" x14ac:dyDescent="0.25">
      <c r="A96" s="345" t="s">
        <v>235</v>
      </c>
      <c r="B96" s="291">
        <v>76.296000000000006</v>
      </c>
      <c r="C96" s="293">
        <v>154</v>
      </c>
    </row>
    <row r="97" spans="1:3" x14ac:dyDescent="0.25">
      <c r="A97" s="345" t="s">
        <v>479</v>
      </c>
      <c r="B97" s="291">
        <v>58.261000000000003</v>
      </c>
      <c r="C97" s="293">
        <v>168</v>
      </c>
    </row>
    <row r="98" spans="1:3" x14ac:dyDescent="0.25">
      <c r="A98" s="345" t="s">
        <v>480</v>
      </c>
      <c r="B98" s="291">
        <v>50.655999999999999</v>
      </c>
      <c r="C98" s="293">
        <v>621</v>
      </c>
    </row>
    <row r="99" spans="1:3" x14ac:dyDescent="0.25">
      <c r="A99" s="345" t="s">
        <v>672</v>
      </c>
      <c r="B99" s="291">
        <v>44</v>
      </c>
      <c r="C99" s="293">
        <v>35</v>
      </c>
    </row>
    <row r="100" spans="1:3" x14ac:dyDescent="0.25">
      <c r="A100" s="345" t="s">
        <v>673</v>
      </c>
      <c r="B100" s="291">
        <v>38.344000000000001</v>
      </c>
      <c r="C100" s="293">
        <v>98</v>
      </c>
    </row>
    <row r="101" spans="1:3" x14ac:dyDescent="0.25">
      <c r="A101" s="345" t="s">
        <v>674</v>
      </c>
      <c r="B101" s="291">
        <v>34.69</v>
      </c>
      <c r="C101" s="293">
        <v>152</v>
      </c>
    </row>
    <row r="102" spans="1:3" x14ac:dyDescent="0.25">
      <c r="A102" s="345" t="s">
        <v>514</v>
      </c>
      <c r="B102" s="291">
        <v>17.972999999999999</v>
      </c>
      <c r="C102" s="293">
        <v>302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2023-03-01T02:15:07Z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