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6626E6FD-3621-4410-80F0-6DD2898AE962}" xr6:coauthVersionLast="47" xr6:coauthVersionMax="47" xr10:uidLastSave="{00000000-0000-0000-0000-000000000000}"/>
  <bookViews>
    <workbookView xWindow="-120" yWindow="-120" windowWidth="20730" windowHeight="11160" tabRatio="769" firstSheet="4" activeTab="8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Destacados!$B$3:$I$49</definedName>
    <definedName name="_xlnm._FilterDatabase" localSheetId="9" hidden="1">Partidos!$A$1:$J$1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4" l="1"/>
  <c r="J22" i="4"/>
  <c r="J23" i="4"/>
  <c r="J24" i="4"/>
  <c r="J25" i="4"/>
  <c r="J26" i="4"/>
  <c r="I21" i="4"/>
  <c r="I22" i="4"/>
  <c r="I23" i="4"/>
  <c r="I24" i="4"/>
  <c r="I26" i="4"/>
  <c r="I27" i="4"/>
  <c r="I28" i="4"/>
  <c r="I29" i="4"/>
  <c r="I30" i="4"/>
  <c r="I31" i="4"/>
  <c r="I32" i="4"/>
  <c r="I33" i="4"/>
  <c r="I34" i="4"/>
  <c r="I35" i="4"/>
  <c r="I36" i="4"/>
  <c r="J29" i="4"/>
  <c r="J30" i="4"/>
  <c r="J31" i="4"/>
  <c r="J32" i="4"/>
  <c r="J33" i="4"/>
  <c r="J34" i="4"/>
  <c r="J35" i="4"/>
  <c r="J36" i="4"/>
  <c r="H5" i="10"/>
  <c r="D51" i="6"/>
  <c r="I25" i="4"/>
  <c r="J27" i="4"/>
  <c r="J28" i="4"/>
  <c r="I18" i="4"/>
  <c r="J18" i="4"/>
  <c r="I19" i="4"/>
  <c r="J19" i="4"/>
  <c r="I20" i="4"/>
  <c r="J20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2" i="4"/>
  <c r="J17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D44" i="6"/>
  <c r="D45" i="6"/>
  <c r="D46" i="6"/>
  <c r="D47" i="6"/>
  <c r="D48" i="6"/>
  <c r="D43" i="6"/>
  <c r="D43" i="5"/>
  <c r="D44" i="5"/>
  <c r="D45" i="5"/>
  <c r="D46" i="5"/>
  <c r="D47" i="5"/>
  <c r="D42" i="5"/>
  <c r="H7" i="10"/>
  <c r="J2" i="4"/>
  <c r="P29" i="6" l="1"/>
  <c r="O29" i="6"/>
  <c r="J3" i="16"/>
  <c r="J4" i="16"/>
  <c r="J5" i="16"/>
  <c r="J6" i="16"/>
  <c r="J7" i="16"/>
  <c r="J8" i="16"/>
  <c r="J9" i="16"/>
  <c r="D51" i="13"/>
  <c r="D52" i="13" s="1"/>
  <c r="D46" i="14"/>
  <c r="D47" i="14" s="1"/>
  <c r="J15" i="5"/>
  <c r="K15" i="5"/>
  <c r="L15" i="5"/>
  <c r="M15" i="5"/>
  <c r="N15" i="5"/>
  <c r="O15" i="5"/>
  <c r="P15" i="5"/>
  <c r="J10" i="16"/>
  <c r="J11" i="16"/>
  <c r="J12" i="16"/>
  <c r="J13" i="16" l="1"/>
  <c r="C43" i="5" l="1"/>
  <c r="C44" i="5"/>
  <c r="C45" i="5"/>
  <c r="C46" i="5"/>
  <c r="C47" i="5"/>
  <c r="E47" i="5" s="1"/>
  <c r="C51" i="6"/>
  <c r="C52" i="6"/>
  <c r="C53" i="6"/>
  <c r="C44" i="6"/>
  <c r="C45" i="6"/>
  <c r="C46" i="6"/>
  <c r="C47" i="6"/>
  <c r="C48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M3" i="16" l="1"/>
  <c r="D50" i="5"/>
  <c r="D52" i="5"/>
  <c r="D49" i="5"/>
  <c r="C50" i="5"/>
  <c r="C52" i="5"/>
  <c r="C49" i="5"/>
  <c r="D53" i="6"/>
  <c r="D50" i="6"/>
  <c r="C50" i="6"/>
  <c r="C49" i="6"/>
  <c r="C43" i="6"/>
  <c r="D48" i="5"/>
  <c r="C48" i="5"/>
  <c r="C42" i="5"/>
  <c r="K12" i="16" l="1"/>
  <c r="K7" i="16"/>
  <c r="K4" i="16"/>
  <c r="K9" i="16"/>
  <c r="K6" i="16"/>
  <c r="K8" i="16"/>
  <c r="K5" i="16"/>
  <c r="K3" i="16"/>
  <c r="K11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<sst xmlns="http://schemas.openxmlformats.org/spreadsheetml/2006/main" count="1532" uniqueCount="764">
  <si>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</si>
  <si>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</si>
  <si>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</si>
  <si>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</si>
  <si>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</si>
  <si>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</si>
  <si>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</si>
  <si>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</si>
  <si>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</si>
  <si>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</si>
  <si>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</si>
  <si>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</si>
  <si>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</si>
  <si>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</si>
  <si>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</si>
  <si>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</si>
  <si>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</si>
  <si>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</si>
  <si>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</si>
  <si>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</si>
  <si>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</si>
  <si>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</si>
  <si>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</si>
  <si>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</si>
  <si>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</si>
  <si>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</si>
  <si>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</si>
  <si>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</si>
  <si>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</si>
  <si>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</si>
  <si>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</si>
  <si>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</si>
  <si>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</si>
  <si>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</si>
  <si>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</si>
  <si>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</si>
  <si>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</si>
  <si>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</si>
  <si>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</si>
  <si>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</si>
  <si>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</si>
  <si>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</si>
  <si>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</si>
  <si>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</si>
  <si>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</si>
  <si>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</si>
  <si>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</si>
  <si>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</si>
  <si>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</si>
  <si>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</si>
  <si>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</si>
  <si>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</si>
  <si>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</si>
  <si>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</si>
  <si>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</si>
  <si>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</si>
  <si>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</si>
  <si>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</si>
  <si>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</si>
  <si>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</si>
  <si>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</si>
  <si>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</si>
  <si>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</si>
  <si>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</si>
  <si>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</si>
  <si>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</si>
  <si>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</si>
  <si>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</si>
  <si>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</si>
  <si>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</si>
  <si>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</si>
  <si>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</si>
  <si>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</si>
  <si>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</si>
  <si>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</si>
  <si>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</si>
  <si>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</si>
  <si>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</si>
  <si>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</si>
  <si>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</si>
  <si>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</si>
  <si>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</si>
  <si>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</si>
  <si>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</si>
  <si>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</si>
  <si>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</si>
  <si>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</si>
  <si>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</si>
  <si>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</si>
  <si>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</si>
  <si>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</si>
  <si>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</si>
  <si>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</si>
  <si>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</si>
  <si>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</si>
  <si>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</si>
  <si>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</si>
  <si>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</si>
  <si>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</si>
  <si>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</si>
  <si>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</si>
  <si>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</si>
  <si>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</si>
  <si>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</si>
  <si>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</si>
  <si>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</si>
  <si>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</si>
  <si>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</si>
  <si>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</si>
  <si>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</si>
  <si>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</si>
  <si>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</si>
  <si>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</si>
  <si>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</si>
  <si>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</si>
  <si>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</si>
  <si>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</si>
  <si>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</si>
  <si>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</si>
  <si>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</si>
  <si>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</si>
  <si>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</si>
  <si>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</si>
  <si>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</si>
  <si>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</si>
  <si>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</si>
  <si>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</si>
  <si>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</si>
  <si>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</si>
  <si>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</si>
  <si>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</si>
  <si>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</si>
  <si>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</si>
  <si>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</si>
  <si>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</si>
  <si>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</si>
  <si>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</si>
  <si>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</si>
  <si>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</si>
  <si>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</si>
  <si>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</si>
  <si>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</si>
  <si>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</si>
  <si>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</si>
  <si>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</si>
  <si>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</si>
  <si>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</si>
  <si>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</si>
  <si>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</si>
  <si>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</si>
  <si>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</si>
  <si>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</si>
  <si>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</si>
  <si>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</si>
  <si>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</si>
  <si>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</si>
  <si>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</si>
  <si>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</si>
  <si>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</si>
  <si>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</si>
  <si>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</si>
  <si>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</si>
  <si>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</si>
  <si>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</si>
  <si>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</si>
  <si>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</si>
  <si>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</si>
  <si>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</si>
  <si>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</si>
  <si>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</si>
  <si>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</si>
  <si>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</si>
  <si>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</si>
  <si>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</si>
  <si>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</si>
  <si>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</si>
  <si>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</si>
  <si>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</si>
  <si>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</si>
  <si>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</si>
  <si>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</si>
  <si>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</si>
  <si>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</si>
  <si>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</si>
  <si>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</si>
  <si>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</si>
  <si>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</si>
  <si>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</si>
  <si>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</si>
  <si>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</si>
  <si>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</si>
  <si>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</si>
  <si>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</si>
  <si>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</si>
  <si>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</si>
  <si>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</si>
  <si>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</si>
  <si>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</si>
  <si>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</si>
  <si>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</si>
  <si>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</si>
  <si>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</si>
  <si>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</si>
  <si>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</si>
  <si>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</si>
  <si>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</si>
  <si>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</si>
  <si>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</si>
  <si>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</si>
  <si>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</si>
  <si>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</si>
  <si>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</si>
  <si>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</si>
  <si>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</si>
  <si>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</si>
  <si>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</si>
  <si>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</si>
  <si>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</si>
  <si>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</si>
  <si>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</si>
  <si>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</si>
  <si>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</si>
  <si>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</si>
  <si>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</si>
  <si>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</si>
  <si>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</si>
  <si>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</si>
  <si>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</si>
  <si>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</si>
  <si>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</si>
  <si>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</si>
  <si>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</si>
  <si>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</si>
  <si>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</si>
  <si>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</si>
  <si>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</si>
  <si>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</si>
  <si>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</si>
  <si>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</si>
  <si>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</si>
  <si>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</si>
  <si>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</si>
  <si>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</si>
  <si>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</si>
  <si>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</si>
  <si>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</si>
  <si>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</si>
  <si>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</si>
  <si>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</si>
  <si>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</si>
  <si>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</si>
  <si>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</si>
  <si>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</si>
  <si>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</si>
  <si>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</si>
  <si>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</si>
  <si>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</si>
  <si>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</si>
  <si>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</si>
  <si>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</si>
  <si>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</si>
  <si>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</si>
  <si>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</si>
  <si>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</si>
  <si>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</si>
  <si>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</si>
  <si>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</si>
  <si>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</si>
  <si>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</si>
  <si>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</si>
  <si>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</si>
  <si>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</si>
  <si>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</si>
  <si>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</si>
  <si>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</si>
  <si>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</si>
  <si>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</si>
  <si>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</si>
  <si>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</si>
  <si>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</si>
  <si>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</si>
  <si>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</si>
  <si>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</si>
  <si>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</si>
  <si>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</si>
  <si>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</si>
  <si>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</si>
  <si>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</si>
  <si>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</si>
  <si>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</si>
  <si>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</si>
  <si>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</si>
  <si>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</si>
  <si>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</si>
  <si>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</si>
  <si>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</si>
  <si>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</si>
  <si>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</si>
  <si>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</si>
  <si>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</si>
  <si>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</si>
  <si>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</si>
  <si>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</si>
  <si>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</si>
  <si>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</si>
  <si>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</si>
  <si>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</si>
  <si>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</si>
  <si>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</si>
  <si>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</si>
  <si>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</si>
  <si>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</si>
  <si>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</si>
  <si>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</si>
  <si>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</si>
  <si>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</si>
  <si>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</si>
  <si>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</si>
  <si>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</si>
  <si>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</si>
  <si>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</si>
  <si>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</si>
  <si>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</si>
  <si>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</si>
  <si>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</si>
  <si>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</si>
  <si>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</si>
  <si>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</si>
  <si>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</si>
  <si>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</si>
  <si>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</si>
  <si>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</si>
  <si>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</si>
  <si>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</si>
  <si>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</si>
  <si>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</si>
  <si>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</si>
  <si>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</si>
  <si>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</si>
  <si>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</si>
  <si>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</si>
  <si>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</si>
  <si>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</si>
  <si>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</si>
  <si>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</si>
  <si>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</si>
  <si>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</si>
  <si>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</si>
  <si>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</si>
  <si>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</si>
  <si>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</si>
  <si>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</si>
  <si>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</si>
  <si>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</si>
  <si>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</si>
  <si>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</si>
  <si>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</si>
  <si>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</si>
  <si>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</si>
  <si>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</si>
  <si>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</si>
  <si>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Perdóname</t>
  </si>
  <si>
    <t>Elif</t>
  </si>
  <si>
    <t>ATV Noticias al estilo Juliana</t>
  </si>
  <si>
    <t>Combutters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</si>
  <si>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</si>
  <si>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</si>
  <si>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</si>
  <si>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</si>
  <si>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</si>
  <si>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</si>
  <si>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</si>
  <si>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</si>
  <si>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</si>
  <si>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</si>
  <si>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</si>
  <si>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</si>
  <si>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</si>
  <si>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</si>
  <si>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17/06-23/06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</si>
  <si>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</si>
  <si>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</si>
  <si>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</si>
  <si>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</si>
  <si>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</si>
  <si>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</si>
  <si>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</si>
  <si>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</si>
  <si>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</si>
  <si>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</si>
  <si>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</si>
  <si>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</si>
  <si>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</si>
  <si>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</si>
  <si>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</si>
  <si>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</si>
  <si>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</si>
  <si>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</si>
  <si>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</si>
  <si>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</si>
  <si>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</si>
  <si>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</si>
  <si>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</si>
  <si>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</si>
  <si>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</si>
  <si>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</si>
  <si>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</si>
  <si>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</si>
  <si>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</si>
  <si>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</si>
  <si>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</si>
  <si>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</si>
  <si>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</si>
  <si>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</si>
  <si>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</si>
  <si>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</si>
  <si>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</si>
  <si>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</si>
  <si>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</si>
  <si>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</si>
  <si>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</si>
  <si>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</si>
  <si>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</si>
  <si>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</si>
  <si>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</si>
  <si>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</si>
  <si>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</si>
  <si>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</si>
  <si>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</si>
  <si>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</si>
  <si>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</si>
  <si>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</si>
  <si>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</si>
  <si>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</si>
  <si>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</si>
  <si>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</si>
  <si>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</si>
  <si>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</si>
  <si>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</si>
  <si>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</si>
  <si>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</si>
  <si>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</si>
  <si>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</si>
  <si>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</si>
  <si>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</si>
  <si>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</si>
  <si>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</si>
  <si>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</si>
  <si>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</si>
  <si>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</si>
  <si>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</si>
  <si>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</si>
  <si>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</si>
  <si>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</si>
  <si>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</si>
  <si>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</si>
  <si>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</si>
  <si>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Pedro el escamoso</t>
  </si>
  <si>
    <t>De película</t>
  </si>
  <si>
    <t>ESPN EXTRA HD</t>
  </si>
  <si>
    <t>26/09-02/10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</si>
  <si>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</si>
  <si>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</si>
  <si>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</si>
  <si>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</si>
  <si>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</si>
  <si>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</si>
  <si>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</si>
  <si>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ATV noticias edición matinal</t>
  </si>
  <si>
    <t>PBO digital</t>
  </si>
  <si>
    <t>Masha y el oso</t>
  </si>
  <si>
    <t>Los Picapiedra</t>
  </si>
  <si>
    <t>Los jóvenes titanes en acción</t>
  </si>
  <si>
    <t>Escandalosos</t>
  </si>
  <si>
    <t>Willax noticias edición mediodía</t>
  </si>
  <si>
    <t>Mickey Mouse Funhouse</t>
  </si>
  <si>
    <t>Hora y treinta</t>
  </si>
  <si>
    <t>SportsCenter</t>
  </si>
  <si>
    <t>El mundo de Craig</t>
  </si>
  <si>
    <t>N Deportes</t>
  </si>
  <si>
    <t>03/10-09/10</t>
  </si>
  <si>
    <t>Legado de amor</t>
  </si>
  <si>
    <t>10/10-16/10</t>
  </si>
  <si>
    <t>Día D</t>
  </si>
  <si>
    <t>17/10-23/10</t>
  </si>
  <si>
    <t>Replay - JB en ATV</t>
  </si>
  <si>
    <t>24/10-30/10</t>
  </si>
  <si>
    <t>31/10-06/11</t>
  </si>
  <si>
    <t>Suspensión 'SOSPECHOSAS' FULL - LITE</t>
  </si>
  <si>
    <t>348k</t>
  </si>
  <si>
    <t>32k</t>
  </si>
  <si>
    <t>651 K</t>
  </si>
  <si>
    <t>07/11-13/11</t>
  </si>
  <si>
    <t>América TV</t>
  </si>
  <si>
    <t>Eliminaación 'SOSPECHOSAS' FULL</t>
  </si>
  <si>
    <t>14/11-20/11</t>
  </si>
  <si>
    <t>21/11-27/11</t>
  </si>
  <si>
    <t>La vacuna del humor</t>
  </si>
  <si>
    <t>28/11-04/12</t>
  </si>
  <si>
    <t>Bluey</t>
  </si>
  <si>
    <t>05/12-11/12</t>
  </si>
  <si>
    <t>Feriha</t>
  </si>
  <si>
    <t>12/12-18/12</t>
  </si>
  <si>
    <t> </t>
  </si>
  <si>
    <t>19/12-25/12</t>
  </si>
  <si>
    <t>Latina</t>
  </si>
  <si>
    <t>Maricucha 21:30 a 22:30</t>
  </si>
  <si>
    <t>ESPN HD</t>
  </si>
  <si>
    <t>Almas Suspendidas : Piloto</t>
  </si>
  <si>
    <t>A Corazón Abierto</t>
  </si>
  <si>
    <t>Criminología Naval</t>
  </si>
  <si>
    <t>26/12-01/01</t>
  </si>
  <si>
    <t>Código fútbol</t>
  </si>
  <si>
    <t>Camotillo, el tinterillo</t>
  </si>
  <si>
    <t>WWE Raw</t>
  </si>
  <si>
    <t>02/01-08/01</t>
  </si>
  <si>
    <t>02/01-08/02</t>
  </si>
  <si>
    <t>Amor y fuego</t>
  </si>
  <si>
    <t>Andrea</t>
  </si>
  <si>
    <t>09/01-15/01</t>
  </si>
  <si>
    <t>TNT</t>
  </si>
  <si>
    <t>09/01-15/02</t>
  </si>
  <si>
    <t xml:space="preserve">América Noticias: Primera Edición </t>
  </si>
  <si>
    <t>Al ángulo</t>
  </si>
  <si>
    <t>La voz Perú</t>
  </si>
  <si>
    <t>16/01-22/01</t>
  </si>
  <si>
    <t>Bloque de novelas turcas</t>
  </si>
  <si>
    <t>Magaly TV, la firme</t>
  </si>
  <si>
    <t>Beto a saber</t>
  </si>
  <si>
    <t>Después de todo</t>
  </si>
  <si>
    <t>23/01-29/01</t>
  </si>
  <si>
    <t>El show de los Looney Tunes</t>
  </si>
  <si>
    <t>El camerino</t>
  </si>
  <si>
    <t>30/01-05/02</t>
  </si>
  <si>
    <t xml:space="preserve">Al fondo hay sitio </t>
  </si>
  <si>
    <t>Al fondo hay sitio</t>
  </si>
  <si>
    <t xml:space="preserve"> -</t>
  </si>
  <si>
    <t>La taxista</t>
  </si>
  <si>
    <t>Noticias en vivo</t>
  </si>
  <si>
    <t>Primer noticiero noche</t>
  </si>
  <si>
    <t>05/02-12/02</t>
  </si>
  <si>
    <t>Cinemax</t>
  </si>
  <si>
    <t>06/02-12/02</t>
  </si>
  <si>
    <t>Nunca Más</t>
  </si>
  <si>
    <t>13/02-19/02</t>
  </si>
  <si>
    <t>20/02 –26/02</t>
  </si>
  <si>
    <t>Steven Universe</t>
  </si>
  <si>
    <t>ESPN2</t>
  </si>
  <si>
    <t>Star Channel</t>
  </si>
  <si>
    <t>Cuarto poder</t>
  </si>
  <si>
    <t>20/02-26/02</t>
  </si>
  <si>
    <t>27/02 –05/03</t>
  </si>
  <si>
    <t>Voleibol Femenino Peruano Liga Nacional : Circolo vs. Alianza Lima</t>
  </si>
  <si>
    <t>Corazón de león</t>
  </si>
  <si>
    <t>Mad Max: Furia en el camino</t>
  </si>
  <si>
    <t>Fútbol Peruano Primera División : Universitario vs. Melgar</t>
  </si>
  <si>
    <t>Contracorriente, el dominical de Willax</t>
  </si>
  <si>
    <t>Fútbol 7 Superliga Peruana</t>
  </si>
  <si>
    <t>Los 7 magníficos</t>
  </si>
  <si>
    <t>Mi corazón es tuyo</t>
  </si>
  <si>
    <t>La tribuna</t>
  </si>
  <si>
    <t>PJ Masks: Héroes en pijamas</t>
  </si>
  <si>
    <t>Dulces secretos</t>
  </si>
  <si>
    <t>Ximena en casa</t>
  </si>
  <si>
    <t>27/02-05/03</t>
  </si>
  <si>
    <t>Esto es Guerra</t>
  </si>
  <si>
    <t>América</t>
  </si>
  <si>
    <t>Mujeres de la PM</t>
  </si>
  <si>
    <t>Cinecanal</t>
  </si>
  <si>
    <t>Terremoto: La falla de San Andrés</t>
  </si>
  <si>
    <t>27/02 –05/02</t>
  </si>
  <si>
    <t>06/02 –12/03</t>
  </si>
  <si>
    <t>TORNEO SUPERLIGA</t>
  </si>
  <si>
    <t>LPF AFA #6-SOAR 4140</t>
  </si>
  <si>
    <t>UCL #8vos - VTA- SOIU 7902</t>
  </si>
  <si>
    <t xml:space="preserve">Sudamericana Fase #1 </t>
  </si>
  <si>
    <t>UCL #8vos - VTA- SOIU 7901</t>
  </si>
  <si>
    <t>UCL #8vos - VTA- SOIU 7904</t>
  </si>
  <si>
    <t>UCL #8vos - VTA- SOIU 7903</t>
  </si>
  <si>
    <t>UEL #8vos - IDA-SOUC 5346</t>
  </si>
  <si>
    <t>UEL #8vos - IDA-SOUC 5348</t>
  </si>
  <si>
    <t>UEL #8vos - IDA-SOUC 5345</t>
  </si>
  <si>
    <t>UEL #8vos - IDA-SOUC 5347</t>
  </si>
  <si>
    <t>Serie A #26-SOIM 15004</t>
  </si>
  <si>
    <t>Libertadores FASE 3 SOIL 1394</t>
  </si>
  <si>
    <t>Libertadores FASE 3 SOIL 1391</t>
  </si>
  <si>
    <t>Libertadores FASE 3 SOIL 1392</t>
  </si>
  <si>
    <t>Libertadores FASE 3 SOIL 1393</t>
  </si>
  <si>
    <t>LaLiga #25-SOIG 15023</t>
  </si>
  <si>
    <t>Premier #27-SOEN 16382</t>
  </si>
  <si>
    <t>Premier #27-SOEN 16375</t>
  </si>
  <si>
    <t>Ligue 1 #27 - SOFL 4364</t>
  </si>
  <si>
    <t>Premier #27-SOEN 16374</t>
  </si>
  <si>
    <t>Bundes #24-SOGB 106038</t>
  </si>
  <si>
    <t>LaLiga #25-SOIG 15026</t>
  </si>
  <si>
    <t>Serie A #26-SOIM 14995</t>
  </si>
  <si>
    <t>Premier #27-SOEN 16383</t>
  </si>
  <si>
    <t>Serie A #26-SOIM 15003</t>
  </si>
  <si>
    <t>Serie A #26-SOIM 14999</t>
  </si>
  <si>
    <t>LPF AFA #7-SOAR 4155</t>
  </si>
  <si>
    <t>LPF AFA #7-SOAR 4163</t>
  </si>
  <si>
    <t>Bundes #24-SOGB 106046</t>
  </si>
  <si>
    <t>2023-03-06 15:00:00</t>
  </si>
  <si>
    <t>Municipal vs. D. Garcilaso</t>
  </si>
  <si>
    <t>2023-03-12 16:00:00</t>
  </si>
  <si>
    <t>Mannucci vs. UTC</t>
  </si>
  <si>
    <t>MDEPORTES HD</t>
  </si>
  <si>
    <t>2023-03-10 19:00:00</t>
  </si>
  <si>
    <t>Once machos vs. Academia</t>
  </si>
  <si>
    <t>Sporting vs. Embajadur Crema</t>
  </si>
  <si>
    <t>Alianza FC vs. Poetas</t>
  </si>
  <si>
    <t>2023-03-06 19:00:00</t>
  </si>
  <si>
    <t>Boca Juniors vs. Defensa y Justicia</t>
  </si>
  <si>
    <t>2023-03-07 15:00:00</t>
  </si>
  <si>
    <t>Chelsea (ING) vs. Borussia Dortmund (ALE)</t>
  </si>
  <si>
    <t>2023-03-07 19:00:00</t>
  </si>
  <si>
    <t>River Plate URU vs. Peñarol URU</t>
  </si>
  <si>
    <t>Benfica (POR) vs. Club Brujas (BEL)</t>
  </si>
  <si>
    <t>2023-03-08 15:00:00</t>
  </si>
  <si>
    <t>Bayern Munich (ALE) vs. PSG (FRA)</t>
  </si>
  <si>
    <t>2023-03-08 21:00:00</t>
  </si>
  <si>
    <t>Univ. César Vallejo PER vs. Binacional PER</t>
  </si>
  <si>
    <t>Tottenham (ING) vs. Milan (ITA)</t>
  </si>
  <si>
    <t>2023-03-09 12:45:00</t>
  </si>
  <si>
    <t>Roma vs. Real Sociedad</t>
  </si>
  <si>
    <t>2023-03-09 15:00:00</t>
  </si>
  <si>
    <t>Manchester United vs. Betis</t>
  </si>
  <si>
    <t>Sporting Lisboa vs. Arsenal</t>
  </si>
  <si>
    <t>Juventus vs. Freiburg</t>
  </si>
  <si>
    <t>2023-03-10 14:45:00</t>
  </si>
  <si>
    <t>Spezia vs. Inter</t>
  </si>
  <si>
    <t>2023-03-08 17:15:00</t>
  </si>
  <si>
    <t>Magallanes vs. vs. Independiente Medellin</t>
  </si>
  <si>
    <t>2023-03-08 19:30:00</t>
  </si>
  <si>
    <t>Millonarios vs. Atl. Mineiro</t>
  </si>
  <si>
    <t>2023-03-09 19:00:00</t>
  </si>
  <si>
    <t>Huracán vs. vs. Sp. Cristal</t>
  </si>
  <si>
    <t>Fortaleza vs. vs. Cerro Porteño</t>
  </si>
  <si>
    <t>2023-03-11 08:00:00</t>
  </si>
  <si>
    <t>Real Madrid vs. Espanyol</t>
  </si>
  <si>
    <t>2023-03-11 10:00:00</t>
  </si>
  <si>
    <t>Tottenham vs. Nottingham Forest</t>
  </si>
  <si>
    <t>2023-03-11 12:30:00</t>
  </si>
  <si>
    <t>Crystal Palace vs. Manchester City</t>
  </si>
  <si>
    <t>2023-03-11 15:00:00</t>
  </si>
  <si>
    <t>Brest vs. PSG</t>
  </si>
  <si>
    <t>2023-03-11 07:30:00</t>
  </si>
  <si>
    <t>Bournemouth vs. Liverpool</t>
  </si>
  <si>
    <t>2023-03-11 09:30:00</t>
  </si>
  <si>
    <t>Bayern Munich vs. Augsburg</t>
  </si>
  <si>
    <t>Celta de Vigo vs. Rayo Vallecano</t>
  </si>
  <si>
    <t>2023-03-11 14:45:00</t>
  </si>
  <si>
    <t>Bologna vs. Lazio</t>
  </si>
  <si>
    <t>2023-03-12 09:00:00</t>
  </si>
  <si>
    <t>West Ham vs. Aston Villa</t>
  </si>
  <si>
    <t>2023-03-12 12:00:00</t>
  </si>
  <si>
    <t>Roma vs. Sassuolo</t>
  </si>
  <si>
    <t>2023-03-12 14:45:00</t>
  </si>
  <si>
    <t>Juventus vs. Sampdoria</t>
  </si>
  <si>
    <t>2023-03-12 17:15:00</t>
  </si>
  <si>
    <t xml:space="preserve">River Plate vs. Godoy Cruz </t>
  </si>
  <si>
    <t>2023-03-12 19:30:00</t>
  </si>
  <si>
    <t>Banfield vs. Boca Juniors</t>
  </si>
  <si>
    <t>2023-03-12 11:30:00</t>
  </si>
  <si>
    <t>Werder Bremen vs. Bayer Leverkusen</t>
  </si>
  <si>
    <t>32,348</t>
  </si>
  <si>
    <t>20,267</t>
  </si>
  <si>
    <t>19,009</t>
  </si>
  <si>
    <t>93,344</t>
  </si>
  <si>
    <t>18,585</t>
  </si>
  <si>
    <t>195,814</t>
  </si>
  <si>
    <t>54,774</t>
  </si>
  <si>
    <t>40,048</t>
  </si>
  <si>
    <t>23,580</t>
  </si>
  <si>
    <t>42,529</t>
  </si>
  <si>
    <t>16,713</t>
  </si>
  <si>
    <t>10,677</t>
  </si>
  <si>
    <t>12,120</t>
  </si>
  <si>
    <t>8,435</t>
  </si>
  <si>
    <t>13,141</t>
  </si>
  <si>
    <t>165,040</t>
  </si>
  <si>
    <t>24,147</t>
  </si>
  <si>
    <t>14,755</t>
  </si>
  <si>
    <t>27,369</t>
  </si>
  <si>
    <t>24,210</t>
  </si>
  <si>
    <t>12,503</t>
  </si>
  <si>
    <t>7,473</t>
  </si>
  <si>
    <t>3,766</t>
  </si>
  <si>
    <t>3,978</t>
  </si>
  <si>
    <t>18,471</t>
  </si>
  <si>
    <t>13,578</t>
  </si>
  <si>
    <t>20,366</t>
  </si>
  <si>
    <t>14,262</t>
  </si>
  <si>
    <t>18,457</t>
  </si>
  <si>
    <t>3,039</t>
  </si>
  <si>
    <t>2023-03-10 21:00:00</t>
  </si>
  <si>
    <t>2023-03-10 20:00:00</t>
  </si>
  <si>
    <t>Voleibol Femenino Peruano Liga Nacional : Regatas Lima vs. Alianza Lima</t>
  </si>
  <si>
    <t>Voleibol Femenino Peruano Liga Nacional : Jaamsa vs. Universidad San Martín</t>
  </si>
  <si>
    <t>Asesino ninja</t>
  </si>
  <si>
    <t>Voleibol Femenino Peruano Liga Nacional : Sumak Selva vs. Alianza Lima</t>
  </si>
  <si>
    <t>Voleibol Femenino Peruano Liga Nacional : Circolo vs. Túpac Amaru</t>
  </si>
  <si>
    <t>Fútbol UEFA Champions League : Bayern München vs. Paris Saint-Germain</t>
  </si>
  <si>
    <t>Operación peligrosa</t>
  </si>
  <si>
    <t>Voleibol Femenino Peruano Liga Nacional : Géminis vs. Sumak Selva</t>
  </si>
  <si>
    <t>Guasón</t>
  </si>
  <si>
    <t>Striptease</t>
  </si>
  <si>
    <t>El ataque</t>
  </si>
  <si>
    <t>WWE Smackdown</t>
  </si>
  <si>
    <t>17 otra vez</t>
  </si>
  <si>
    <t>Hotel Transylvania 3: Monstruos de vacaciones</t>
  </si>
  <si>
    <t>Premios Oscar 2023</t>
  </si>
  <si>
    <t>Fútbol CONMEBOL Libertadores : Huracán vs. Sporting Cristal</t>
  </si>
  <si>
    <t>Sabrina, la bruja adolescente : Salem's Daughter</t>
  </si>
  <si>
    <t>Mechanic: Resurrection</t>
  </si>
  <si>
    <t>Fútbol UEFA Champions League : Chelsea vs. Borussia Dortmund</t>
  </si>
  <si>
    <t>Almas Suspendidas</t>
  </si>
  <si>
    <t>La familia de mi esposo</t>
  </si>
  <si>
    <t>Conan, el bárbaro</t>
  </si>
  <si>
    <t>Fútbol 7 Superliga Peruana : Once Machos vs. Academia</t>
  </si>
  <si>
    <t>Sabrina, la bruja adolescente : She's Baaaack!</t>
  </si>
  <si>
    <t>Gol Perú noticias</t>
  </si>
  <si>
    <t>Sabrina, la bruja adolescente : Mom vs. Magic</t>
  </si>
  <si>
    <t>Voleibol Femenino Peruano Liga Nacional : Deportivo Alianza vs. Deportivo Soan</t>
  </si>
  <si>
    <t>Sabrina, la bruja adolescente : Bundt Friday</t>
  </si>
  <si>
    <t>Miraculous: Las aventuras de Ladybug</t>
  </si>
  <si>
    <t>Sabrina, la bruja adolescente : Welcome Back, Duke</t>
  </si>
  <si>
    <t>Spidey y sus sorprendentes amigos</t>
  </si>
  <si>
    <t>Zona mixta</t>
  </si>
  <si>
    <t>Willax deportes</t>
  </si>
  <si>
    <t>Fútbol Peruano Primera División : Universitario vs. Alianza Lima</t>
  </si>
  <si>
    <t>06/03-12/03</t>
  </si>
  <si>
    <t>06/03 –12/03</t>
  </si>
  <si>
    <t>PROGRAMAS DESTACADOS DEL 06 DE FEBRERO AL 12 DE MARZO</t>
  </si>
  <si>
    <t>UCL #8vos - VTA</t>
  </si>
  <si>
    <t>Chelsea vs Borussia Dortmund</t>
  </si>
  <si>
    <t>River Plate vs Peñarol</t>
  </si>
  <si>
    <t xml:space="preserve">Bayern Munich vs PSG </t>
  </si>
  <si>
    <t>Sudamericana Fase #1</t>
  </si>
  <si>
    <t>Univ. César Vallejo  vs Binacional</t>
  </si>
  <si>
    <t>Tottenham vs Milan</t>
  </si>
  <si>
    <t>UEL #8vos - IDA</t>
  </si>
  <si>
    <t>Manchester United vs Betis</t>
  </si>
  <si>
    <t>Libertadores FASE 3</t>
  </si>
  <si>
    <t>Huracán vs Sp. Cristal</t>
  </si>
  <si>
    <t>LaLiga #25</t>
  </si>
  <si>
    <t>Real Madrid vs Espanyol</t>
  </si>
  <si>
    <t>Bournemouth vs Liverpool</t>
  </si>
  <si>
    <t xml:space="preserve">Ligue 1 #27 </t>
  </si>
  <si>
    <t>Brest vs PSG</t>
  </si>
  <si>
    <t>América Hoy</t>
  </si>
  <si>
    <t>Frozen: una aventura congelada</t>
  </si>
  <si>
    <t xml:space="preserve">Ocean's 8: las estafadoras </t>
  </si>
  <si>
    <t>Armageddon</t>
  </si>
  <si>
    <t xml:space="preserve">Escuadrón suicida </t>
  </si>
  <si>
    <t xml:space="preserve">La Voz Perú </t>
  </si>
  <si>
    <t xml:space="preserve">Oscars 2023 </t>
  </si>
  <si>
    <t>Parásitos</t>
  </si>
  <si>
    <t>Amenaza en lo profundo</t>
  </si>
  <si>
    <t>Especial animado: Mi villano favorito / Los croods / La vida secreta de tus mascotas 2</t>
  </si>
  <si>
    <t>Masacre en Texas: Herencia maldita</t>
  </si>
  <si>
    <t>AMC</t>
  </si>
  <si>
    <t>El rey Artueo: La leyenda de la espada</t>
  </si>
  <si>
    <t>Warner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</si>
</sst>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</numFmts>
  <fonts count="66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 tint="0.499984740745262"/>
      <name val="Calibri"/>
      <family val="2"/>
      <charset val="1"/>
    </font>
    <font>
      <b/>
      <sz val="11"/>
      <color rgb="FFFFFFFF"/>
      <name val="Calibri"/>
      <family val="2"/>
    </font>
    <font>
      <b/>
      <sz val="14"/>
      <color theme="1"/>
      <name val="Calibri"/>
      <family val="2"/>
      <scheme val="minor"/>
    </font>
    <font>
      <sz val="9"/>
      <color theme="1"/>
      <name val="Var(--font-family-body)"/>
    </font>
  </fonts>
  <fills count="5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89">
    <xf numFmtId="0" fontId="0" fillId="0" borderId="0"/>
    <xf numFmtId="164" fontId="32" fillId="0" borderId="0" applyBorder="0" applyProtection="0"/>
    <xf numFmtId="165" fontId="32" fillId="0" borderId="0" applyBorder="0" applyProtection="0"/>
    <xf numFmtId="0" fontId="32" fillId="0" borderId="0"/>
    <xf numFmtId="0" fontId="21" fillId="0" borderId="0"/>
    <xf numFmtId="0" fontId="20" fillId="0" borderId="0"/>
    <xf numFmtId="0" fontId="33" fillId="0" borderId="0" applyNumberFormat="0" applyFill="0" applyBorder="0" applyAlignment="0" applyProtection="0"/>
    <xf numFmtId="0" fontId="34" fillId="0" borderId="36" applyNumberFormat="0" applyFill="0" applyAlignment="0" applyProtection="0"/>
    <xf numFmtId="0" fontId="35" fillId="0" borderId="37" applyNumberFormat="0" applyFill="0" applyAlignment="0" applyProtection="0"/>
    <xf numFmtId="0" fontId="36" fillId="0" borderId="38" applyNumberFormat="0" applyFill="0" applyAlignment="0" applyProtection="0"/>
    <xf numFmtId="0" fontId="36" fillId="0" borderId="0" applyNumberFormat="0" applyFill="0" applyBorder="0" applyAlignment="0" applyProtection="0"/>
    <xf numFmtId="0" fontId="37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40" fillId="17" borderId="39" applyNumberFormat="0" applyAlignment="0" applyProtection="0"/>
    <xf numFmtId="0" fontId="41" fillId="18" borderId="40" applyNumberFormat="0" applyAlignment="0" applyProtection="0"/>
    <xf numFmtId="0" fontId="42" fillId="18" borderId="39" applyNumberFormat="0" applyAlignment="0" applyProtection="0"/>
    <xf numFmtId="0" fontId="43" fillId="0" borderId="41" applyNumberFormat="0" applyFill="0" applyAlignment="0" applyProtection="0"/>
    <xf numFmtId="0" fontId="44" fillId="19" borderId="42" applyNumberFormat="0" applyAlignment="0" applyProtection="0"/>
    <xf numFmtId="0" fontId="45" fillId="0" borderId="0" applyNumberFormat="0" applyFill="0" applyBorder="0" applyAlignment="0" applyProtection="0"/>
    <xf numFmtId="0" fontId="46" fillId="0" borderId="44" applyNumberFormat="0" applyFill="0" applyAlignment="0" applyProtection="0"/>
    <xf numFmtId="0" fontId="47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47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47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47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47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47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0" borderId="0"/>
    <xf numFmtId="0" fontId="19" fillId="20" borderId="43" applyNumberFormat="0" applyFont="0" applyAlignment="0" applyProtection="0"/>
    <xf numFmtId="0" fontId="48" fillId="0" borderId="0" applyNumberFormat="0" applyFill="0" applyBorder="0" applyAlignment="0" applyProtection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0" borderId="0"/>
    <xf numFmtId="0" fontId="9" fillId="20" borderId="43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7" fillId="0" borderId="0"/>
    <xf numFmtId="0" fontId="5" fillId="0" borderId="0"/>
    <xf numFmtId="0" fontId="4" fillId="0" borderId="0"/>
  </cellStyleXfs>
  <cellXfs count="485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23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23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24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24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23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5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22" fillId="5" borderId="18" xfId="1" applyFont="1" applyFill="1" applyBorder="1" applyAlignment="1" applyProtection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/>
    </xf>
    <xf numFmtId="164" fontId="22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22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24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22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26" fillId="2" borderId="0" xfId="0" applyFont="1" applyFill="1"/>
    <xf numFmtId="0" fontId="2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22" fillId="2" borderId="0" xfId="0" applyFont="1" applyFill="1" applyBorder="1"/>
    <xf numFmtId="164" fontId="22" fillId="2" borderId="0" xfId="1" applyFont="1" applyFill="1" applyBorder="1" applyAlignment="1" applyProtection="1"/>
    <xf numFmtId="3" fontId="27" fillId="0" borderId="0" xfId="0" applyNumberFormat="1" applyFont="1"/>
    <xf numFmtId="0" fontId="28" fillId="2" borderId="0" xfId="0" applyFont="1" applyFill="1" applyAlignment="1">
      <alignment horizontal="center" vertical="center"/>
    </xf>
    <xf numFmtId="165" fontId="27" fillId="0" borderId="0" xfId="2" applyFont="1" applyBorder="1" applyAlignment="1" applyProtection="1">
      <alignment horizontal="center" vertical="center"/>
    </xf>
    <xf numFmtId="0" fontId="24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24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27" fillId="2" borderId="0" xfId="0" applyNumberFormat="1" applyFont="1" applyFill="1"/>
    <xf numFmtId="0" fontId="22" fillId="2" borderId="0" xfId="0" applyFont="1" applyFill="1"/>
    <xf numFmtId="167" fontId="22" fillId="7" borderId="13" xfId="0" applyNumberFormat="1" applyFont="1" applyFill="1" applyBorder="1" applyAlignment="1">
      <alignment horizontal="center" vertical="center"/>
    </xf>
    <xf numFmtId="168" fontId="22" fillId="2" borderId="11" xfId="0" applyNumberFormat="1" applyFont="1" applyFill="1" applyBorder="1" applyAlignment="1">
      <alignment horizontal="center" vertical="center"/>
    </xf>
    <xf numFmtId="168" fontId="22" fillId="7" borderId="11" xfId="0" applyNumberFormat="1" applyFont="1" applyFill="1" applyBorder="1" applyAlignment="1">
      <alignment horizontal="center" vertical="center"/>
    </xf>
    <xf numFmtId="0" fontId="23" fillId="2" borderId="15" xfId="0" applyFont="1" applyFill="1" applyBorder="1" applyAlignment="1">
      <alignment vertical="center"/>
    </xf>
    <xf numFmtId="0" fontId="29" fillId="0" borderId="15" xfId="0" applyFont="1" applyBorder="1"/>
    <xf numFmtId="0" fontId="29" fillId="0" borderId="16" xfId="0" applyFont="1" applyBorder="1"/>
    <xf numFmtId="0" fontId="29" fillId="0" borderId="17" xfId="0" applyFont="1" applyBorder="1"/>
    <xf numFmtId="0" fontId="29" fillId="2" borderId="3" xfId="0" applyFont="1" applyFill="1" applyBorder="1"/>
    <xf numFmtId="0" fontId="29" fillId="2" borderId="0" xfId="0" applyFont="1" applyFill="1"/>
    <xf numFmtId="0" fontId="29" fillId="0" borderId="4" xfId="0" applyFont="1" applyBorder="1"/>
    <xf numFmtId="0" fontId="29" fillId="0" borderId="3" xfId="0" applyFont="1" applyBorder="1"/>
    <xf numFmtId="0" fontId="29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23" fillId="8" borderId="11" xfId="0" applyFont="1" applyFill="1" applyBorder="1" applyAlignment="1">
      <alignment vertical="center"/>
    </xf>
    <xf numFmtId="0" fontId="0" fillId="2" borderId="4" xfId="0" applyFill="1" applyBorder="1"/>
    <xf numFmtId="0" fontId="23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9" fillId="0" borderId="14" xfId="0" applyFont="1" applyBorder="1"/>
    <xf numFmtId="0" fontId="24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9" fillId="0" borderId="19" xfId="0" applyNumberFormat="1" applyFont="1" applyBorder="1"/>
    <xf numFmtId="0" fontId="29" fillId="0" borderId="20" xfId="0" applyFont="1" applyBorder="1"/>
    <xf numFmtId="3" fontId="29" fillId="0" borderId="14" xfId="0" applyNumberFormat="1" applyFont="1" applyBorder="1"/>
    <xf numFmtId="3" fontId="29" fillId="2" borderId="19" xfId="0" applyNumberFormat="1" applyFont="1" applyFill="1" applyBorder="1"/>
    <xf numFmtId="3" fontId="29" fillId="2" borderId="14" xfId="0" applyNumberFormat="1" applyFont="1" applyFill="1" applyBorder="1"/>
    <xf numFmtId="0" fontId="29" fillId="2" borderId="14" xfId="0" applyFont="1" applyFill="1" applyBorder="1"/>
    <xf numFmtId="3" fontId="29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24" fillId="2" borderId="18" xfId="0" applyFont="1" applyFill="1" applyBorder="1"/>
    <xf numFmtId="0" fontId="29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9" fillId="2" borderId="19" xfId="0" applyFont="1" applyFill="1" applyBorder="1"/>
    <xf numFmtId="3" fontId="29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9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9" fillId="8" borderId="18" xfId="0" applyFont="1" applyFill="1" applyBorder="1"/>
    <xf numFmtId="0" fontId="29" fillId="10" borderId="18" xfId="0" applyFont="1" applyFill="1" applyBorder="1"/>
    <xf numFmtId="0" fontId="29" fillId="0" borderId="18" xfId="0" applyFont="1" applyBorder="1"/>
    <xf numFmtId="0" fontId="29" fillId="11" borderId="18" xfId="0" applyFont="1" applyFill="1" applyBorder="1"/>
    <xf numFmtId="0" fontId="29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30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5" fillId="2" borderId="13" xfId="0" applyFont="1" applyFill="1" applyBorder="1"/>
    <xf numFmtId="0" fontId="31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30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30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25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24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22" fillId="2" borderId="0" xfId="0" applyNumberFormat="1" applyFont="1" applyFill="1" applyBorder="1" applyAlignment="1">
      <alignment horizontal="center" vertical="center"/>
    </xf>
    <xf numFmtId="167" fontId="22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22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22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31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9" fillId="2" borderId="0" xfId="0" applyFont="1" applyFill="1" applyBorder="1"/>
    <xf numFmtId="0" fontId="29" fillId="2" borderId="16" xfId="0" applyFont="1" applyFill="1" applyBorder="1"/>
    <xf numFmtId="0" fontId="49" fillId="0" borderId="46" xfId="0" applyFont="1" applyBorder="1" applyAlignment="1">
      <alignment horizontal="center" vertical="center" wrapText="1"/>
    </xf>
    <xf numFmtId="0" fontId="23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30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32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9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30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0" fontId="53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32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32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32" fillId="46" borderId="51" xfId="2" applyNumberFormat="1" applyFill="1" applyBorder="1" applyAlignment="1">
      <alignment horizontal="center" vertical="center"/>
    </xf>
    <xf numFmtId="0" fontId="50" fillId="50" borderId="51" xfId="0" applyFont="1" applyFill="1" applyBorder="1" applyAlignment="1">
      <alignment horizontal="center" vertical="center"/>
    </xf>
    <xf numFmtId="4" fontId="50" fillId="50" borderId="51" xfId="0" applyNumberFormat="1" applyFont="1" applyFill="1" applyBorder="1" applyAlignment="1">
      <alignment horizontal="center" vertical="center"/>
    </xf>
    <xf numFmtId="169" fontId="50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2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32" fillId="0" borderId="56" xfId="2" applyNumberFormat="1" applyBorder="1" applyAlignment="1">
      <alignment horizontal="center" vertical="center"/>
    </xf>
    <xf numFmtId="0" fontId="54" fillId="0" borderId="51" xfId="0" applyFont="1" applyBorder="1" applyAlignment="1">
      <alignment horizontal="center" vertical="center"/>
    </xf>
    <xf numFmtId="0" fontId="54" fillId="0" borderId="51" xfId="0" applyFont="1" applyBorder="1" applyAlignment="1">
      <alignment horizontal="center" vertical="center" wrapText="1"/>
    </xf>
    <xf numFmtId="0" fontId="54" fillId="48" borderId="51" xfId="0" applyFont="1" applyFill="1" applyBorder="1" applyAlignment="1">
      <alignment horizontal="center" vertical="center" wrapText="1"/>
    </xf>
    <xf numFmtId="4" fontId="50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50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50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56" fillId="0" borderId="57" xfId="0" applyFont="1" applyBorder="1" applyAlignment="1">
      <alignment horizontal="center" vertical="center" wrapText="1"/>
    </xf>
    <xf numFmtId="0" fontId="54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5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50" fillId="0" borderId="58" xfId="0" applyNumberFormat="1" applyFont="1" applyBorder="1" applyAlignment="1">
      <alignment horizontal="center" vertical="center"/>
    </xf>
    <xf numFmtId="3" fontId="13" fillId="51" borderId="58" xfId="51" applyNumberFormat="1" applyFont="1" applyFill="1" applyBorder="1" applyAlignment="1">
      <alignment horizontal="center"/>
    </xf>
    <xf numFmtId="0" fontId="58" fillId="0" borderId="0" xfId="0" applyFont="1"/>
    <xf numFmtId="0" fontId="58" fillId="52" borderId="58" xfId="0" applyFont="1" applyFill="1" applyBorder="1" applyAlignment="1">
      <alignment horizontal="center"/>
    </xf>
    <xf numFmtId="0" fontId="58" fillId="51" borderId="58" xfId="0" applyFont="1" applyFill="1" applyBorder="1" applyAlignment="1">
      <alignment horizontal="center"/>
    </xf>
    <xf numFmtId="0" fontId="58" fillId="0" borderId="0" xfId="0" applyFont="1" applyAlignment="1">
      <alignment horizontal="center"/>
    </xf>
    <xf numFmtId="2" fontId="58" fillId="53" borderId="58" xfId="0" applyNumberFormat="1" applyFont="1" applyFill="1" applyBorder="1" applyAlignment="1">
      <alignment horizontal="center"/>
    </xf>
    <xf numFmtId="2" fontId="58" fillId="0" borderId="0" xfId="0" applyNumberFormat="1" applyFont="1" applyAlignment="1">
      <alignment horizontal="center"/>
    </xf>
    <xf numFmtId="0" fontId="58" fillId="52" borderId="58" xfId="0" applyFont="1" applyFill="1" applyBorder="1" applyAlignment="1">
      <alignment horizontal="left" indent="1"/>
    </xf>
    <xf numFmtId="0" fontId="58" fillId="51" borderId="58" xfId="0" applyFont="1" applyFill="1" applyBorder="1" applyAlignment="1">
      <alignment horizontal="left" indent="1"/>
    </xf>
    <xf numFmtId="0" fontId="58" fillId="0" borderId="0" xfId="0" applyFont="1" applyAlignment="1">
      <alignment horizontal="left" indent="1"/>
    </xf>
    <xf numFmtId="0" fontId="0" fillId="0" borderId="21" xfId="0" applyBorder="1" applyAlignment="1">
      <alignment horizontal="left" indent="1"/>
    </xf>
    <xf numFmtId="0" fontId="57" fillId="3" borderId="52" xfId="0" applyFont="1" applyFill="1" applyBorder="1" applyAlignment="1">
      <alignment horizontal="left" vertical="center" indent="1"/>
    </xf>
    <xf numFmtId="0" fontId="57" fillId="3" borderId="52" xfId="0" applyFont="1" applyFill="1" applyBorder="1" applyAlignment="1">
      <alignment horizontal="center" vertical="center"/>
    </xf>
    <xf numFmtId="4" fontId="50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50" fillId="45" borderId="50" xfId="0" applyFont="1" applyFill="1" applyBorder="1" applyAlignment="1">
      <alignment horizontal="left" vertical="center" wrapText="1" indent="1"/>
    </xf>
    <xf numFmtId="4" fontId="52" fillId="45" borderId="21" xfId="0" applyNumberFormat="1" applyFont="1" applyFill="1" applyBorder="1" applyAlignment="1">
      <alignment horizontal="center" vertical="center" wrapText="1"/>
    </xf>
    <xf numFmtId="0" fontId="50" fillId="49" borderId="50" xfId="0" applyFont="1" applyFill="1" applyBorder="1" applyAlignment="1">
      <alignment horizontal="left" vertical="center" wrapText="1" indent="1"/>
    </xf>
    <xf numFmtId="4" fontId="50" fillId="49" borderId="21" xfId="0" applyNumberFormat="1" applyFont="1" applyFill="1" applyBorder="1" applyAlignment="1">
      <alignment horizontal="center" vertical="center" wrapText="1"/>
    </xf>
    <xf numFmtId="4" fontId="50" fillId="49" borderId="21" xfId="0" applyNumberFormat="1" applyFont="1" applyFill="1" applyBorder="1" applyAlignment="1">
      <alignment horizontal="center"/>
    </xf>
    <xf numFmtId="169" fontId="50" fillId="47" borderId="21" xfId="2" applyNumberFormat="1" applyFont="1" applyFill="1" applyBorder="1" applyAlignment="1">
      <alignment horizontal="center"/>
    </xf>
    <xf numFmtId="0" fontId="60" fillId="47" borderId="21" xfId="0" applyFont="1" applyFill="1" applyBorder="1" applyAlignment="1">
      <alignment horizontal="center" vertical="center" wrapText="1"/>
    </xf>
    <xf numFmtId="4" fontId="61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24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9" fillId="3" borderId="3" xfId="0" applyNumberFormat="1" applyFont="1" applyFill="1" applyBorder="1" applyAlignment="1">
      <alignment horizontal="center" vertical="center"/>
    </xf>
    <xf numFmtId="4" fontId="50" fillId="0" borderId="63" xfId="0" applyNumberFormat="1" applyFont="1" applyBorder="1" applyAlignment="1">
      <alignment horizontal="center" vertical="center"/>
    </xf>
    <xf numFmtId="0" fontId="56" fillId="0" borderId="64" xfId="0" applyFont="1" applyBorder="1" applyAlignment="1">
      <alignment horizontal="center" vertical="center" wrapText="1"/>
    </xf>
    <xf numFmtId="0" fontId="54" fillId="0" borderId="65" xfId="0" applyFont="1" applyBorder="1" applyAlignment="1">
      <alignment horizontal="center" vertical="center"/>
    </xf>
    <xf numFmtId="4" fontId="29" fillId="0" borderId="16" xfId="0" applyNumberFormat="1" applyFont="1" applyBorder="1" applyAlignment="1">
      <alignment horizontal="center" vertical="center"/>
    </xf>
    <xf numFmtId="4" fontId="29" fillId="0" borderId="17" xfId="0" applyNumberFormat="1" applyFont="1" applyBorder="1" applyAlignment="1">
      <alignment horizontal="center" vertical="center"/>
    </xf>
    <xf numFmtId="4" fontId="29" fillId="0" borderId="0" xfId="0" applyNumberFormat="1" applyFont="1" applyAlignment="1">
      <alignment horizontal="center" vertical="center"/>
    </xf>
    <xf numFmtId="4" fontId="29" fillId="0" borderId="4" xfId="0" applyNumberFormat="1" applyFont="1" applyBorder="1" applyAlignment="1">
      <alignment horizontal="center" vertical="center"/>
    </xf>
    <xf numFmtId="0" fontId="29" fillId="0" borderId="0" xfId="0" applyFont="1"/>
    <xf numFmtId="3" fontId="29" fillId="3" borderId="0" xfId="0" applyNumberFormat="1" applyFont="1" applyFill="1" applyAlignment="1">
      <alignment horizontal="center" vertical="center"/>
    </xf>
    <xf numFmtId="4" fontId="0" fillId="0" borderId="64" xfId="0" applyNumberFormat="1" applyFill="1" applyBorder="1" applyAlignment="1">
      <alignment horizontal="center" vertical="center"/>
    </xf>
    <xf numFmtId="4" fontId="52" fillId="46" borderId="21" xfId="0" applyNumberFormat="1" applyFont="1" applyFill="1" applyBorder="1" applyAlignment="1">
      <alignment horizontal="center" vertical="center" wrapText="1"/>
    </xf>
    <xf numFmtId="14" fontId="52" fillId="0" borderId="21" xfId="0" applyNumberFormat="1" applyFont="1" applyBorder="1"/>
    <xf numFmtId="3" fontId="29" fillId="3" borderId="17" xfId="0" applyNumberFormat="1" applyFont="1" applyFill="1" applyBorder="1" applyAlignment="1">
      <alignment horizontal="center" vertical="center"/>
    </xf>
    <xf numFmtId="3" fontId="29" fillId="3" borderId="4" xfId="0" applyNumberFormat="1" applyFont="1" applyFill="1" applyBorder="1" applyAlignment="1">
      <alignment horizontal="center" vertical="center"/>
    </xf>
    <xf numFmtId="4" fontId="0" fillId="0" borderId="58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0" fontId="57" fillId="3" borderId="67" xfId="0" applyFont="1" applyFill="1" applyBorder="1" applyAlignment="1">
      <alignment horizontal="left" vertical="center" indent="1"/>
    </xf>
    <xf numFmtId="0" fontId="57" fillId="3" borderId="67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52" fillId="0" borderId="21" xfId="0" applyFont="1" applyBorder="1"/>
    <xf numFmtId="0" fontId="54" fillId="48" borderId="68" xfId="0" applyFont="1" applyFill="1" applyBorder="1" applyAlignment="1">
      <alignment horizontal="center" vertical="center"/>
    </xf>
    <xf numFmtId="0" fontId="54" fillId="0" borderId="68" xfId="0" applyFont="1" applyBorder="1" applyAlignment="1">
      <alignment horizontal="center" vertical="center"/>
    </xf>
    <xf numFmtId="0" fontId="54" fillId="0" borderId="69" xfId="0" applyFont="1" applyBorder="1" applyAlignment="1">
      <alignment horizontal="center" vertical="center"/>
    </xf>
    <xf numFmtId="0" fontId="0" fillId="0" borderId="0" xfId="0" applyFill="1" applyBorder="1" applyAlignment="1"/>
    <xf numFmtId="4" fontId="0" fillId="46" borderId="58" xfId="0" applyNumberFormat="1" applyFill="1" applyBorder="1" applyAlignment="1">
      <alignment horizontal="center" vertical="center"/>
    </xf>
    <xf numFmtId="4" fontId="62" fillId="0" borderId="0" xfId="0" applyNumberFormat="1" applyFont="1" applyAlignment="1">
      <alignment horizontal="center" vertical="center"/>
    </xf>
    <xf numFmtId="165" fontId="62" fillId="0" borderId="0" xfId="2" applyFont="1" applyAlignment="1">
      <alignment horizontal="center" vertical="center"/>
    </xf>
    <xf numFmtId="0" fontId="0" fillId="0" borderId="21" xfId="0" applyBorder="1"/>
    <xf numFmtId="18" fontId="0" fillId="0" borderId="21" xfId="0" applyNumberFormat="1" applyBorder="1"/>
    <xf numFmtId="0" fontId="52" fillId="0" borderId="46" xfId="0" applyFont="1" applyBorder="1"/>
    <xf numFmtId="0" fontId="58" fillId="0" borderId="46" xfId="0" applyFont="1" applyBorder="1"/>
    <xf numFmtId="0" fontId="58" fillId="0" borderId="46" xfId="0" applyFont="1" applyBorder="1" applyAlignment="1">
      <alignment vertical="center"/>
    </xf>
    <xf numFmtId="3" fontId="29" fillId="3" borderId="4" xfId="0" applyNumberFormat="1" applyFont="1" applyFill="1" applyBorder="1" applyAlignment="1">
      <alignment horizontal="center" vertical="center" wrapText="1"/>
    </xf>
    <xf numFmtId="4" fontId="6" fillId="0" borderId="58" xfId="51" applyNumberFormat="1" applyFont="1" applyBorder="1" applyAlignment="1">
      <alignment horizontal="center"/>
    </xf>
    <xf numFmtId="3" fontId="6" fillId="51" borderId="58" xfId="51" applyNumberFormat="1" applyFont="1" applyFill="1" applyBorder="1" applyAlignment="1">
      <alignment horizontal="center" wrapText="1"/>
    </xf>
    <xf numFmtId="4" fontId="50" fillId="0" borderId="0" xfId="0" applyNumberFormat="1" applyFont="1" applyBorder="1" applyAlignment="1">
      <alignment horizontal="center" vertical="center"/>
    </xf>
    <xf numFmtId="4" fontId="0" fillId="46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56" fillId="0" borderId="0" xfId="0" applyFont="1" applyBorder="1" applyAlignment="1">
      <alignment horizontal="center" vertical="center" wrapText="1"/>
    </xf>
    <xf numFmtId="0" fontId="54" fillId="0" borderId="0" xfId="0" applyFont="1" applyBorder="1" applyAlignment="1">
      <alignment horizontal="center" vertical="center"/>
    </xf>
    <xf numFmtId="0" fontId="63" fillId="55" borderId="21" xfId="0" applyFont="1" applyFill="1" applyBorder="1"/>
    <xf numFmtId="0" fontId="63" fillId="55" borderId="0" xfId="0" applyFont="1" applyFill="1"/>
    <xf numFmtId="0" fontId="50" fillId="56" borderId="9" xfId="0" applyFont="1" applyFill="1" applyBorder="1"/>
    <xf numFmtId="0" fontId="50" fillId="56" borderId="70" xfId="0" applyFont="1" applyFill="1" applyBorder="1"/>
    <xf numFmtId="0" fontId="52" fillId="0" borderId="46" xfId="0" applyFont="1" applyBorder="1" applyAlignment="1">
      <alignment vertical="center" wrapText="1"/>
    </xf>
    <xf numFmtId="0" fontId="52" fillId="0" borderId="70" xfId="0" applyFont="1" applyBorder="1"/>
    <xf numFmtId="0" fontId="0" fillId="0" borderId="46" xfId="0" applyBorder="1"/>
    <xf numFmtId="0" fontId="50" fillId="56" borderId="50" xfId="0" applyFont="1" applyFill="1" applyBorder="1"/>
    <xf numFmtId="0" fontId="50" fillId="56" borderId="21" xfId="0" applyFont="1" applyFill="1" applyBorder="1"/>
    <xf numFmtId="0" fontId="52" fillId="0" borderId="46" xfId="0" applyFont="1" applyBorder="1" applyAlignment="1">
      <alignment vertical="center"/>
    </xf>
    <xf numFmtId="0" fontId="58" fillId="0" borderId="71" xfId="0" applyFont="1" applyBorder="1" applyAlignment="1">
      <alignment vertical="center"/>
    </xf>
    <xf numFmtId="0" fontId="58" fillId="0" borderId="72" xfId="0" applyFont="1" applyBorder="1" applyAlignment="1">
      <alignment vertical="center"/>
    </xf>
    <xf numFmtId="0" fontId="52" fillId="0" borderId="46" xfId="0" applyFont="1" applyBorder="1" applyAlignment="1">
      <alignment wrapText="1"/>
    </xf>
    <xf numFmtId="0" fontId="52" fillId="0" borderId="70" xfId="0" applyFont="1" applyBorder="1" applyAlignment="1">
      <alignment vertical="center"/>
    </xf>
    <xf numFmtId="0" fontId="52" fillId="0" borderId="0" xfId="0" applyFont="1"/>
    <xf numFmtId="0" fontId="52" fillId="0" borderId="0" xfId="0" applyFont="1" applyAlignment="1">
      <alignment vertical="center" wrapText="1"/>
    </xf>
    <xf numFmtId="14" fontId="52" fillId="0" borderId="0" xfId="0" applyNumberFormat="1" applyFont="1"/>
    <xf numFmtId="18" fontId="58" fillId="0" borderId="0" xfId="0" applyNumberFormat="1" applyFont="1" applyAlignment="1">
      <alignment vertical="center"/>
    </xf>
    <xf numFmtId="18" fontId="58" fillId="0" borderId="0" xfId="0" applyNumberFormat="1" applyFont="1"/>
    <xf numFmtId="0" fontId="45" fillId="0" borderId="0" xfId="0" applyFont="1"/>
    <xf numFmtId="0" fontId="50" fillId="56" borderId="74" xfId="0" applyFont="1" applyFill="1" applyBorder="1"/>
    <xf numFmtId="0" fontId="0" fillId="0" borderId="66" xfId="0" applyBorder="1"/>
    <xf numFmtId="14" fontId="52" fillId="0" borderId="71" xfId="0" applyNumberFormat="1" applyFont="1" applyBorder="1"/>
    <xf numFmtId="4" fontId="6" fillId="57" borderId="58" xfId="51" applyNumberFormat="1" applyFont="1" applyFill="1" applyBorder="1" applyAlignment="1">
      <alignment horizontal="center"/>
    </xf>
    <xf numFmtId="4" fontId="0" fillId="46" borderId="75" xfId="0" applyNumberFormat="1" applyFill="1" applyBorder="1" applyAlignment="1">
      <alignment horizontal="center" vertical="center"/>
    </xf>
    <xf numFmtId="4" fontId="0" fillId="46" borderId="65" xfId="0" applyNumberFormat="1" applyFill="1" applyBorder="1" applyAlignment="1">
      <alignment horizontal="center" vertical="center"/>
    </xf>
    <xf numFmtId="4" fontId="3" fillId="0" borderId="58" xfId="51" applyNumberFormat="1" applyFont="1" applyBorder="1" applyAlignment="1">
      <alignment horizontal="center"/>
    </xf>
    <xf numFmtId="2" fontId="29" fillId="3" borderId="17" xfId="0" applyNumberFormat="1" applyFont="1" applyFill="1" applyBorder="1" applyAlignment="1">
      <alignment horizontal="center" vertical="center"/>
    </xf>
    <xf numFmtId="2" fontId="29" fillId="3" borderId="0" xfId="0" applyNumberFormat="1" applyFont="1" applyFill="1" applyAlignment="1">
      <alignment horizontal="center" vertical="center"/>
    </xf>
    <xf numFmtId="2" fontId="29" fillId="3" borderId="4" xfId="0" applyNumberFormat="1" applyFont="1" applyFill="1" applyBorder="1" applyAlignment="1">
      <alignment horizontal="center" vertical="center"/>
    </xf>
    <xf numFmtId="4" fontId="29" fillId="3" borderId="0" xfId="0" applyNumberFormat="1" applyFont="1" applyFill="1" applyAlignment="1">
      <alignment horizontal="center" vertical="center"/>
    </xf>
    <xf numFmtId="4" fontId="0" fillId="0" borderId="56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18" fontId="0" fillId="0" borderId="0" xfId="0" applyNumberFormat="1"/>
    <xf numFmtId="4" fontId="2" fillId="0" borderId="58" xfId="51" applyNumberFormat="1" applyFont="1" applyBorder="1" applyAlignment="1">
      <alignment horizontal="center"/>
    </xf>
    <xf numFmtId="0" fontId="58" fillId="46" borderId="0" xfId="0" applyFont="1" applyFill="1"/>
    <xf numFmtId="14" fontId="52" fillId="0" borderId="9" xfId="0" applyNumberFormat="1" applyFont="1" applyBorder="1"/>
    <xf numFmtId="18" fontId="58" fillId="0" borderId="46" xfId="0" applyNumberFormat="1" applyFont="1" applyBorder="1"/>
    <xf numFmtId="18" fontId="58" fillId="0" borderId="46" xfId="0" applyNumberFormat="1" applyFont="1" applyBorder="1" applyAlignment="1">
      <alignment vertical="center"/>
    </xf>
    <xf numFmtId="0" fontId="22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2" fillId="2" borderId="35" xfId="0" applyFont="1" applyFill="1" applyBorder="1" applyAlignment="1">
      <alignment horizontal="center" vertical="center"/>
    </xf>
    <xf numFmtId="0" fontId="22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22" fillId="3" borderId="53" xfId="0" applyFont="1" applyFill="1" applyBorder="1" applyAlignment="1">
      <alignment horizontal="center" vertical="center"/>
    </xf>
    <xf numFmtId="0" fontId="22" fillId="3" borderId="54" xfId="0" applyFont="1" applyFill="1" applyBorder="1" applyAlignment="1">
      <alignment horizontal="center" vertical="center"/>
    </xf>
    <xf numFmtId="0" fontId="22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4" fillId="0" borderId="0" xfId="0" applyFont="1" applyAlignment="1">
      <alignment horizontal="left"/>
    </xf>
    <xf numFmtId="0" fontId="59" fillId="54" borderId="60" xfId="0" applyFont="1" applyFill="1" applyBorder="1" applyAlignment="1">
      <alignment horizontal="center" vertical="center"/>
    </xf>
    <xf numFmtId="0" fontId="59" fillId="54" borderId="6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3" borderId="19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22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62" xfId="0" applyFont="1" applyFill="1" applyBorder="1" applyAlignment="1">
      <alignment horizontal="center" vertical="center"/>
    </xf>
    <xf numFmtId="0" fontId="22" fillId="12" borderId="53" xfId="0" applyFont="1" applyFill="1" applyBorder="1" applyAlignment="1">
      <alignment horizontal="center" vertical="center"/>
    </xf>
    <xf numFmtId="0" fontId="22" fillId="12" borderId="54" xfId="0" applyFont="1" applyFill="1" applyBorder="1" applyAlignment="1">
      <alignment horizontal="center" vertical="center"/>
    </xf>
    <xf numFmtId="0" fontId="22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  <xf numFmtId="22" fontId="58" fillId="51" borderId="58" xfId="0" applyNumberFormat="1" applyFont="1" applyFill="1" applyBorder="1" applyAlignment="1">
      <alignment horizontal="center"/>
    </xf>
    <xf numFmtId="49" fontId="58" fillId="51" borderId="58" xfId="0" applyNumberFormat="1" applyFont="1" applyFill="1" applyBorder="1" applyAlignment="1">
      <alignment horizontal="center"/>
    </xf>
    <xf numFmtId="4" fontId="1" fillId="0" borderId="58" xfId="51" applyNumberFormat="1" applyFont="1" applyBorder="1" applyAlignment="1">
      <alignment horizontal="center"/>
    </xf>
    <xf numFmtId="3" fontId="1" fillId="51" borderId="58" xfId="51" applyNumberFormat="1" applyFont="1" applyFill="1" applyBorder="1" applyAlignment="1">
      <alignment horizontal="center" wrapText="1"/>
    </xf>
    <xf numFmtId="0" fontId="50" fillId="56" borderId="76" xfId="0" applyFont="1" applyFill="1" applyBorder="1"/>
    <xf numFmtId="18" fontId="58" fillId="0" borderId="77" xfId="0" applyNumberFormat="1" applyFont="1" applyBorder="1"/>
    <xf numFmtId="2" fontId="0" fillId="46" borderId="21" xfId="0" applyNumberFormat="1" applyFill="1" applyBorder="1"/>
    <xf numFmtId="0" fontId="0" fillId="46" borderId="21" xfId="0" applyFill="1" applyBorder="1"/>
    <xf numFmtId="18" fontId="58" fillId="46" borderId="46" xfId="0" applyNumberFormat="1" applyFont="1" applyFill="1" applyBorder="1" applyAlignment="1">
      <alignment vertical="center"/>
    </xf>
    <xf numFmtId="18" fontId="58" fillId="46" borderId="77" xfId="0" applyNumberFormat="1" applyFont="1" applyFill="1" applyBorder="1" applyAlignment="1">
      <alignment vertical="center"/>
    </xf>
    <xf numFmtId="2" fontId="65" fillId="46" borderId="21" xfId="0" applyNumberFormat="1" applyFont="1" applyFill="1" applyBorder="1" applyAlignment="1">
      <alignment horizontal="center" vertical="center"/>
    </xf>
    <xf numFmtId="14" fontId="52" fillId="0" borderId="73" xfId="0" applyNumberFormat="1" applyFont="1" applyBorder="1"/>
    <xf numFmtId="18" fontId="58" fillId="0" borderId="77" xfId="0" applyNumberFormat="1" applyFont="1" applyBorder="1" applyAlignment="1">
      <alignment vertical="center"/>
    </xf>
  </cellXfs>
  <cellStyles count="89">
    <cellStyle name="20% - Énfasis1" xfId="22" builtinId="30" customBuiltin="1"/>
    <cellStyle name="20% - Énfasis1 2" xfId="58" xr:uid="{C2E771AE-61E2-4E81-9BBB-18B0208881D5}"/>
    <cellStyle name="20% - Énfasis2" xfId="26" builtinId="34" customBuiltin="1"/>
    <cellStyle name="20% - Énfasis2 2" xfId="61" xr:uid="{8548D439-5105-4496-86B7-CD73432D0160}"/>
    <cellStyle name="20% - Énfasis3" xfId="30" builtinId="38" customBuiltin="1"/>
    <cellStyle name="20% - Énfasis3 2" xfId="64" xr:uid="{5CAEE6A9-2CC7-4861-9792-710B29E4BAEF}"/>
    <cellStyle name="20% - Énfasis4" xfId="34" builtinId="42" customBuiltin="1"/>
    <cellStyle name="20% - Énfasis4 2" xfId="67" xr:uid="{43CABF30-083D-4F5B-B382-DFF2BD5F5D4C}"/>
    <cellStyle name="20% - Énfasis5" xfId="38" builtinId="46" customBuiltin="1"/>
    <cellStyle name="20% - Énfasis5 2" xfId="70" xr:uid="{5D442BEF-04C7-4969-8079-16324F62325B}"/>
    <cellStyle name="20% - Énfasis6" xfId="42" builtinId="50" customBuiltin="1"/>
    <cellStyle name="20% - Énfasis6 2" xfId="73" xr:uid="{ACAB39BF-66F5-44B9-AB3E-CBA01038ECCD}"/>
    <cellStyle name="40% - Énfasis1" xfId="23" builtinId="31" customBuiltin="1"/>
    <cellStyle name="40% - Énfasis1 2" xfId="59" xr:uid="{7C13F38D-3E9B-4FB1-8CFE-59CB2B9BC969}"/>
    <cellStyle name="40% - Énfasis2" xfId="27" builtinId="35" customBuiltin="1"/>
    <cellStyle name="40% - Énfasis2 2" xfId="62" xr:uid="{EBF8E4BF-C8F6-42F3-9BB2-5997CDB939D5}"/>
    <cellStyle name="40% - Énfasis3" xfId="31" builtinId="39" customBuiltin="1"/>
    <cellStyle name="40% - Énfasis3 2" xfId="65" xr:uid="{0D2E72D5-BF94-4B4B-9938-05EBA0BFD86D}"/>
    <cellStyle name="40% - Énfasis4" xfId="35" builtinId="43" customBuiltin="1"/>
    <cellStyle name="40% - Énfasis4 2" xfId="68" xr:uid="{81E2B20C-B1DB-4484-81A8-705805C68BC0}"/>
    <cellStyle name="40% - Énfasis5" xfId="39" builtinId="47" customBuiltin="1"/>
    <cellStyle name="40% - Énfasis5 2" xfId="71" xr:uid="{1C3992A7-BF22-4DFD-887F-6D5D8BDE1744}"/>
    <cellStyle name="40% - Énfasis6" xfId="43" builtinId="51" customBuiltin="1"/>
    <cellStyle name="40% - Énfasis6 2" xfId="74" xr:uid="{D77E66FE-77A0-42E1-82BB-C95BE178075C}"/>
    <cellStyle name="60% - Énfasis1" xfId="24" builtinId="32" customBuiltin="1"/>
    <cellStyle name="60% - Énfasis1 2" xfId="60" xr:uid="{42028651-6329-4AEB-8774-8016A5F00687}"/>
    <cellStyle name="60% - Énfasis2" xfId="28" builtinId="36" customBuiltin="1"/>
    <cellStyle name="60% - Énfasis2 2" xfId="63" xr:uid="{B35EFA76-B8A2-42A7-9307-65D78C92C02D}"/>
    <cellStyle name="60% - Énfasis3" xfId="32" builtinId="40" customBuiltin="1"/>
    <cellStyle name="60% - Énfasis3 2" xfId="66" xr:uid="{7E4CC07A-8AF1-40E8-A196-A6FD5516F2C2}"/>
    <cellStyle name="60% - Énfasis4" xfId="36" builtinId="44" customBuiltin="1"/>
    <cellStyle name="60% - Énfasis4 2" xfId="69" xr:uid="{1BD337F1-FEF6-43D1-884D-3586AC6D7648}"/>
    <cellStyle name="60% - Énfasis5" xfId="40" builtinId="48" customBuiltin="1"/>
    <cellStyle name="60% - Énfasis5 2" xfId="72" xr:uid="{C919B70A-9514-47DA-A353-3478E33D6A5E}"/>
    <cellStyle name="60% - Énfasis6" xfId="44" builtinId="52" customBuiltin="1"/>
    <cellStyle name="60% - Énfasis6 2" xfId="75" xr:uid="{711E543F-4A94-45BE-8E94-967F2AF941BA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15" xfId="87" xr:uid="{DC529A40-6A53-47DA-8412-714EB7038FCF}"/>
    <cellStyle name="Normal 16" xfId="88" xr:uid="{CF361A70-845B-4722-932C-00ACA2EBF0DC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0.23212276465451465</c:v>
                </c:pt>
                <c:pt idx="1">
                  <c:v>0.31244156405924733</c:v>
                </c:pt>
                <c:pt idx="2">
                  <c:v>3.6059647696832411E-2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1.7842815508984974E-2</c:v>
                </c:pt>
                <c:pt idx="1">
                  <c:v>0.95562058180947096</c:v>
                </c:pt>
                <c:pt idx="2">
                  <c:v>2.6536602681544154E-2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General'!$B$38:$B$48</c:f>
              <c:strCache>
                <c:ptCount val="11"/>
                <c:pt idx="0">
                  <c:v>26/12-01/01</c:v>
                </c:pt>
                <c:pt idx="1">
                  <c:v>02/01-08/01</c:v>
                </c:pt>
                <c:pt idx="2">
                  <c:v>09/01-15/01</c:v>
                </c:pt>
                <c:pt idx="3">
                  <c:v>16/01-22/01</c:v>
                </c:pt>
                <c:pt idx="4">
                  <c:v>23/01-29/01</c:v>
                </c:pt>
                <c:pt idx="5">
                  <c:v>30/01-05/02</c:v>
                </c:pt>
                <c:pt idx="6">
                  <c:v>05/02-12/02</c:v>
                </c:pt>
                <c:pt idx="7">
                  <c:v>13/02-19/02</c:v>
                </c:pt>
                <c:pt idx="8">
                  <c:v>20/02-26/02</c:v>
                </c:pt>
                <c:pt idx="9">
                  <c:v>27/02-05/03</c:v>
                </c:pt>
                <c:pt idx="10">
                  <c:v>06/03-12/03</c:v>
                </c:pt>
              </c:strCache>
            </c:strRef>
          </c:cat>
          <c:val>
            <c:numRef>
              <c:f>'Historico General'!$C$38:$C$48</c:f>
              <c:numCache>
                <c:formatCode>#,##0.00</c:formatCode>
                <c:ptCount val="11"/>
                <c:pt idx="0">
                  <c:v>52719.3</c:v>
                </c:pt>
                <c:pt idx="1">
                  <c:v>56805.21</c:v>
                </c:pt>
                <c:pt idx="2">
                  <c:v>57246.26</c:v>
                </c:pt>
                <c:pt idx="3">
                  <c:v>68543.460000000006</c:v>
                </c:pt>
                <c:pt idx="4">
                  <c:v>69752.240000000005</c:v>
                </c:pt>
                <c:pt idx="5">
                  <c:v>67114.19</c:v>
                </c:pt>
                <c:pt idx="6">
                  <c:v>66531.570000000007</c:v>
                </c:pt>
                <c:pt idx="7">
                  <c:v>67642.3</c:v>
                </c:pt>
                <c:pt idx="8">
                  <c:v>76042.3</c:v>
                </c:pt>
                <c:pt idx="9">
                  <c:v>72002.27</c:v>
                </c:pt>
                <c:pt idx="10">
                  <c:v>69163.27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General'!$B$38:$B$48</c:f>
              <c:strCache>
                <c:ptCount val="11"/>
                <c:pt idx="0">
                  <c:v>26/12-01/01</c:v>
                </c:pt>
                <c:pt idx="1">
                  <c:v>02/01-08/01</c:v>
                </c:pt>
                <c:pt idx="2">
                  <c:v>09/01-15/01</c:v>
                </c:pt>
                <c:pt idx="3">
                  <c:v>16/01-22/01</c:v>
                </c:pt>
                <c:pt idx="4">
                  <c:v>23/01-29/01</c:v>
                </c:pt>
                <c:pt idx="5">
                  <c:v>30/01-05/02</c:v>
                </c:pt>
                <c:pt idx="6">
                  <c:v>05/02-12/02</c:v>
                </c:pt>
                <c:pt idx="7">
                  <c:v>13/02-19/02</c:v>
                </c:pt>
                <c:pt idx="8">
                  <c:v>20/02-26/02</c:v>
                </c:pt>
                <c:pt idx="9">
                  <c:v>27/02-05/03</c:v>
                </c:pt>
                <c:pt idx="10">
                  <c:v>06/03-12/03</c:v>
                </c:pt>
              </c:strCache>
            </c:strRef>
          </c:cat>
          <c:val>
            <c:numRef>
              <c:f>'Historico General'!$D$38:$D$48</c:f>
              <c:numCache>
                <c:formatCode>#,##0.00</c:formatCode>
                <c:ptCount val="11"/>
                <c:pt idx="0">
                  <c:v>2771073.19</c:v>
                </c:pt>
                <c:pt idx="1">
                  <c:v>3114231.22</c:v>
                </c:pt>
                <c:pt idx="2">
                  <c:v>3419303.34</c:v>
                </c:pt>
                <c:pt idx="3">
                  <c:v>4182102.12</c:v>
                </c:pt>
                <c:pt idx="4">
                  <c:v>3896618.32</c:v>
                </c:pt>
                <c:pt idx="5">
                  <c:v>3698863.4</c:v>
                </c:pt>
                <c:pt idx="6">
                  <c:v>3567041.22</c:v>
                </c:pt>
                <c:pt idx="7">
                  <c:v>3707359.49</c:v>
                </c:pt>
                <c:pt idx="8">
                  <c:v>3566177.13</c:v>
                </c:pt>
                <c:pt idx="9">
                  <c:v>3530259.29</c:v>
                </c:pt>
                <c:pt idx="10">
                  <c:v>3704227.3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'Historico General'!$B$38:$B$48</c15:sqref>
                        </c15:formulaRef>
                      </c:ext>
                    </c:extLst>
                    <c:strCache>
                      <c:ptCount val="11"/>
                      <c:pt idx="0">
                        <c:v>26/12-01/01</c:v>
                      </c:pt>
                      <c:pt idx="1">
                        <c:v>02/01-08/01</c:v>
                      </c:pt>
                      <c:pt idx="2">
                        <c:v>09/01-15/01</c:v>
                      </c:pt>
                      <c:pt idx="3">
                        <c:v>16/01-22/01</c:v>
                      </c:pt>
                      <c:pt idx="4">
                        <c:v>23/01-29/01</c:v>
                      </c:pt>
                      <c:pt idx="5">
                        <c:v>30/01-05/02</c:v>
                      </c:pt>
                      <c:pt idx="6">
                        <c:v>05/02-12/02</c:v>
                      </c:pt>
                      <c:pt idx="7">
                        <c:v>13/02-19/02</c:v>
                      </c:pt>
                      <c:pt idx="8">
                        <c:v>20/02-26/02</c:v>
                      </c:pt>
                      <c:pt idx="9">
                        <c:v>27/02-05/03</c:v>
                      </c:pt>
                      <c:pt idx="10">
                        <c:v>06/03-12/03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'Historico General'!$E$38:$E$48</c15:sqref>
                        </c15:formulaRef>
                      </c:ext>
                    </c:extLst>
                    <c:numCache>
                      <c:formatCode>#,##0.00</c:formatCode>
                      <c:ptCount val="11"/>
                      <c:pt idx="0">
                        <c:v>105873.15</c:v>
                      </c:pt>
                      <c:pt idx="1">
                        <c:v>109283.27</c:v>
                      </c:pt>
                      <c:pt idx="2">
                        <c:v>106800.56</c:v>
                      </c:pt>
                      <c:pt idx="3">
                        <c:v>118585.23</c:v>
                      </c:pt>
                      <c:pt idx="4">
                        <c:v>116550.21</c:v>
                      </c:pt>
                      <c:pt idx="5">
                        <c:v>110050.19</c:v>
                      </c:pt>
                      <c:pt idx="6">
                        <c:v>107711.5</c:v>
                      </c:pt>
                      <c:pt idx="7">
                        <c:v>107238.51</c:v>
                      </c:pt>
                      <c:pt idx="8">
                        <c:v>116942.2</c:v>
                      </c:pt>
                      <c:pt idx="9">
                        <c:v>109494.3</c:v>
                      </c:pt>
                      <c:pt idx="10">
                        <c:v>102862.59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Dinamizado'!$B$3:$B$43</c15:sqref>
                  </c15:fullRef>
                </c:ext>
              </c:extLst>
              <c:f>'Historico Dinamizado'!$B$24:$B$43</c:f>
              <c:strCache>
                <c:ptCount val="20"/>
                <c:pt idx="0">
                  <c:v>31/10-06/11</c:v>
                </c:pt>
                <c:pt idx="1">
                  <c:v>07/11-13/11</c:v>
                </c:pt>
                <c:pt idx="2">
                  <c:v>14/11-20/11</c:v>
                </c:pt>
                <c:pt idx="3">
                  <c:v>21/11-27/11</c:v>
                </c:pt>
                <c:pt idx="4">
                  <c:v>28/11-04/12</c:v>
                </c:pt>
                <c:pt idx="5">
                  <c:v>05/12-11/12</c:v>
                </c:pt>
                <c:pt idx="6">
                  <c:v>05/12-11/12</c:v>
                </c:pt>
                <c:pt idx="7">
                  <c:v>12/12-18/12</c:v>
                </c:pt>
                <c:pt idx="8">
                  <c:v>19/12-25/12</c:v>
                </c:pt>
                <c:pt idx="9">
                  <c:v>26/12-01/01</c:v>
                </c:pt>
                <c:pt idx="10">
                  <c:v>02/01-08/02</c:v>
                </c:pt>
                <c:pt idx="11">
                  <c:v>09/01-15/02</c:v>
                </c:pt>
                <c:pt idx="12">
                  <c:v>16/01-22/01</c:v>
                </c:pt>
                <c:pt idx="13">
                  <c:v>23/01-29/01</c:v>
                </c:pt>
                <c:pt idx="14">
                  <c:v>30/01-05/02</c:v>
                </c:pt>
                <c:pt idx="15">
                  <c:v>06/02-12/02</c:v>
                </c:pt>
                <c:pt idx="16">
                  <c:v>13/02-19/02</c:v>
                </c:pt>
                <c:pt idx="17">
                  <c:v>20/02-26/02</c:v>
                </c:pt>
                <c:pt idx="18">
                  <c:v>27/02-05/03</c:v>
                </c:pt>
                <c:pt idx="19">
                  <c:v>06/03-12/03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Dinamizado'!$C$3:$C$43</c15:sqref>
                  </c15:fullRef>
                </c:ext>
              </c:extLst>
              <c:f>'Historico Dinamizado'!$C$24:$C$43</c:f>
              <c:numCache>
                <c:formatCode>#,##0.00</c:formatCode>
                <c:ptCount val="20"/>
                <c:pt idx="0">
                  <c:v>1010198.6966666657</c:v>
                </c:pt>
                <c:pt idx="1">
                  <c:v>1375636.3033333314</c:v>
                </c:pt>
                <c:pt idx="2">
                  <c:v>529672.07666666608</c:v>
                </c:pt>
                <c:pt idx="3">
                  <c:v>776743.3166666656</c:v>
                </c:pt>
                <c:pt idx="4">
                  <c:v>512422.67666666594</c:v>
                </c:pt>
                <c:pt idx="5">
                  <c:v>443706.27666666621</c:v>
                </c:pt>
                <c:pt idx="6">
                  <c:v>443706.27666666621</c:v>
                </c:pt>
                <c:pt idx="7">
                  <c:v>455054.15333333268</c:v>
                </c:pt>
                <c:pt idx="8">
                  <c:v>493134.93999999965</c:v>
                </c:pt>
                <c:pt idx="9">
                  <c:v>335845.12333333289</c:v>
                </c:pt>
                <c:pt idx="10">
                  <c:v>396775.91666666587</c:v>
                </c:pt>
                <c:pt idx="11">
                  <c:v>562359.86999999953</c:v>
                </c:pt>
                <c:pt idx="12">
                  <c:v>1213513.5433333314</c:v>
                </c:pt>
                <c:pt idx="13">
                  <c:v>1158280.3666666644</c:v>
                </c:pt>
                <c:pt idx="14">
                  <c:v>556152.69333333243</c:v>
                </c:pt>
                <c:pt idx="15">
                  <c:v>596447.41666666593</c:v>
                </c:pt>
                <c:pt idx="16">
                  <c:v>659821.95999999857</c:v>
                </c:pt>
                <c:pt idx="17">
                  <c:v>854335.95666666597</c:v>
                </c:pt>
                <c:pt idx="18">
                  <c:v>940381.27999999851</c:v>
                </c:pt>
                <c:pt idx="19">
                  <c:v>899766.59999999858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'Historico Dinamizado'!$C$6</c15:sqref>
                  <c15:dLbl>
                    <c:idx val="-1"/>
                    <c:layout>
                      <c:manualLayout>
                        <c:x val="-3.8302573509531632E-2"/>
                        <c:y val="-6.092354699318708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E548-49B1-9EF6-91640E343866}"/>
                      </c:ext>
                    </c:extLst>
                  </c15:dLbl>
                </c15:categoryFilterException>
                <c15:categoryFilterException>
                  <c15:sqref>'Historico Dinamizado'!$C$8</c15:sqref>
                  <c15:dLbl>
                    <c:idx val="-1"/>
                    <c:layout>
                      <c:manualLayout>
                        <c:x val="-5.13420766936621E-2"/>
                        <c:y val="-6.889122972942307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E548-49B1-9EF6-91640E343866}"/>
                      </c:ext>
                    </c:extLst>
                  </c15:dLbl>
                </c15:categoryFilterException>
                <c15:categoryFilterException>
                  <c15:sqref>'Historico Dinamizado'!$C$9</c15:sqref>
                  <c15:dLbl>
                    <c:idx val="-1"/>
                    <c:layout>
                      <c:manualLayout>
                        <c:x val="-6.7062488821227062E-2"/>
                        <c:y val="-4.955379659039251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E548-49B1-9EF6-91640E343866}"/>
                      </c:ext>
                    </c:extLst>
                  </c15:dLbl>
                </c15:categoryFilterException>
                <c15:categoryFilterException>
                  <c15:sqref>'Historico Dinamizado'!$C$10</c15:sqref>
                  <c15:dLbl>
                    <c:idx val="-1"/>
                    <c:layout>
                      <c:manualLayout>
                        <c:x val="-8.8914079705554191E-2"/>
                        <c:y val="-1.529703604939402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E548-49B1-9EF6-91640E343866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Dinamizado'!$B$3:$B$43</c15:sqref>
                  </c15:fullRef>
                </c:ext>
              </c:extLst>
              <c:f>'Historico Dinamizado'!$B$24:$B$43</c:f>
              <c:strCache>
                <c:ptCount val="20"/>
                <c:pt idx="0">
                  <c:v>31/10-06/11</c:v>
                </c:pt>
                <c:pt idx="1">
                  <c:v>07/11-13/11</c:v>
                </c:pt>
                <c:pt idx="2">
                  <c:v>14/11-20/11</c:v>
                </c:pt>
                <c:pt idx="3">
                  <c:v>21/11-27/11</c:v>
                </c:pt>
                <c:pt idx="4">
                  <c:v>28/11-04/12</c:v>
                </c:pt>
                <c:pt idx="5">
                  <c:v>05/12-11/12</c:v>
                </c:pt>
                <c:pt idx="6">
                  <c:v>05/12-11/12</c:v>
                </c:pt>
                <c:pt idx="7">
                  <c:v>12/12-18/12</c:v>
                </c:pt>
                <c:pt idx="8">
                  <c:v>19/12-25/12</c:v>
                </c:pt>
                <c:pt idx="9">
                  <c:v>26/12-01/01</c:v>
                </c:pt>
                <c:pt idx="10">
                  <c:v>02/01-08/02</c:v>
                </c:pt>
                <c:pt idx="11">
                  <c:v>09/01-15/02</c:v>
                </c:pt>
                <c:pt idx="12">
                  <c:v>16/01-22/01</c:v>
                </c:pt>
                <c:pt idx="13">
                  <c:v>23/01-29/01</c:v>
                </c:pt>
                <c:pt idx="14">
                  <c:v>30/01-05/02</c:v>
                </c:pt>
                <c:pt idx="15">
                  <c:v>06/02-12/02</c:v>
                </c:pt>
                <c:pt idx="16">
                  <c:v>13/02-19/02</c:v>
                </c:pt>
                <c:pt idx="17">
                  <c:v>20/02-26/02</c:v>
                </c:pt>
                <c:pt idx="18">
                  <c:v>27/02-05/03</c:v>
                </c:pt>
                <c:pt idx="19">
                  <c:v>06/03-12/03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Dinamizado'!$D$3:$D$43</c15:sqref>
                  </c15:fullRef>
                </c:ext>
              </c:extLst>
              <c:f>'Historico Dinamizado'!$D$24:$D$43</c:f>
              <c:numCache>
                <c:formatCode>#,##0.00</c:formatCode>
                <c:ptCount val="20"/>
                <c:pt idx="0">
                  <c:v>1364365.7233333318</c:v>
                </c:pt>
                <c:pt idx="1">
                  <c:v>1529460.0466666652</c:v>
                </c:pt>
                <c:pt idx="2">
                  <c:v>1318167.7166666652</c:v>
                </c:pt>
                <c:pt idx="3">
                  <c:v>1260408.4866666654</c:v>
                </c:pt>
                <c:pt idx="4">
                  <c:v>1221685.8366666653</c:v>
                </c:pt>
                <c:pt idx="5">
                  <c:v>1196007.4099999999</c:v>
                </c:pt>
                <c:pt idx="6">
                  <c:v>1196007.4099999999</c:v>
                </c:pt>
                <c:pt idx="7">
                  <c:v>1265754.3666666651</c:v>
                </c:pt>
                <c:pt idx="8">
                  <c:v>994279.96666666539</c:v>
                </c:pt>
                <c:pt idx="9">
                  <c:v>722011.46666666586</c:v>
                </c:pt>
                <c:pt idx="10">
                  <c:v>743293.46666666528</c:v>
                </c:pt>
                <c:pt idx="11">
                  <c:v>1024149.4766666663</c:v>
                </c:pt>
                <c:pt idx="12">
                  <c:v>1400777.4066666667</c:v>
                </c:pt>
                <c:pt idx="13">
                  <c:v>1740032.0833333333</c:v>
                </c:pt>
                <c:pt idx="14">
                  <c:v>1150025.44</c:v>
                </c:pt>
                <c:pt idx="15">
                  <c:v>1308902.783333333</c:v>
                </c:pt>
                <c:pt idx="16">
                  <c:v>1220556.8999999999</c:v>
                </c:pt>
                <c:pt idx="17">
                  <c:v>1119762.9166666665</c:v>
                </c:pt>
                <c:pt idx="18">
                  <c:v>1139445.6433333333</c:v>
                </c:pt>
                <c:pt idx="19">
                  <c:v>1211102.5999999999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Dinamizado'!$B$3:$B$43</c15:sqref>
                  </c15:fullRef>
                </c:ext>
              </c:extLst>
              <c:f>'Historico Dinamizado'!$B$24:$B$43</c:f>
              <c:strCache>
                <c:ptCount val="20"/>
                <c:pt idx="0">
                  <c:v>31/10-06/11</c:v>
                </c:pt>
                <c:pt idx="1">
                  <c:v>07/11-13/11</c:v>
                </c:pt>
                <c:pt idx="2">
                  <c:v>14/11-20/11</c:v>
                </c:pt>
                <c:pt idx="3">
                  <c:v>21/11-27/11</c:v>
                </c:pt>
                <c:pt idx="4">
                  <c:v>28/11-04/12</c:v>
                </c:pt>
                <c:pt idx="5">
                  <c:v>05/12-11/12</c:v>
                </c:pt>
                <c:pt idx="6">
                  <c:v>05/12-11/12</c:v>
                </c:pt>
                <c:pt idx="7">
                  <c:v>12/12-18/12</c:v>
                </c:pt>
                <c:pt idx="8">
                  <c:v>19/12-25/12</c:v>
                </c:pt>
                <c:pt idx="9">
                  <c:v>26/12-01/01</c:v>
                </c:pt>
                <c:pt idx="10">
                  <c:v>02/01-08/02</c:v>
                </c:pt>
                <c:pt idx="11">
                  <c:v>09/01-15/02</c:v>
                </c:pt>
                <c:pt idx="12">
                  <c:v>16/01-22/01</c:v>
                </c:pt>
                <c:pt idx="13">
                  <c:v>23/01-29/01</c:v>
                </c:pt>
                <c:pt idx="14">
                  <c:v>30/01-05/02</c:v>
                </c:pt>
                <c:pt idx="15">
                  <c:v>06/02-12/02</c:v>
                </c:pt>
                <c:pt idx="16">
                  <c:v>13/02-19/02</c:v>
                </c:pt>
                <c:pt idx="17">
                  <c:v>20/02-26/02</c:v>
                </c:pt>
                <c:pt idx="18">
                  <c:v>27/02-05/03</c:v>
                </c:pt>
                <c:pt idx="19">
                  <c:v>06/03-12/03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Dinamizado'!$E$3:$E$43</c15:sqref>
                  </c15:fullRef>
                </c:ext>
              </c:extLst>
              <c:f>'Historico Dinamizado'!$E$24:$E$43</c:f>
              <c:numCache>
                <c:formatCode>#,##0.00</c:formatCode>
                <c:ptCount val="20"/>
                <c:pt idx="0">
                  <c:v>241132.81</c:v>
                </c:pt>
                <c:pt idx="1">
                  <c:v>478085.30900000007</c:v>
                </c:pt>
                <c:pt idx="2">
                  <c:v>20579.573333333334</c:v>
                </c:pt>
                <c:pt idx="3">
                  <c:v>0</c:v>
                </c:pt>
                <c:pt idx="4">
                  <c:v>1641.01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12845.800999999999</c:v>
                </c:pt>
                <c:pt idx="10">
                  <c:v>74445.703330000004</c:v>
                </c:pt>
                <c:pt idx="11">
                  <c:v>73721.46666666666</c:v>
                </c:pt>
                <c:pt idx="12">
                  <c:v>193714.78333333333</c:v>
                </c:pt>
                <c:pt idx="13">
                  <c:v>39471.699999999997</c:v>
                </c:pt>
                <c:pt idx="14">
                  <c:v>47174.066666666673</c:v>
                </c:pt>
                <c:pt idx="15">
                  <c:v>27914.500000000007</c:v>
                </c:pt>
                <c:pt idx="16">
                  <c:v>207555.56666666668</c:v>
                </c:pt>
                <c:pt idx="17">
                  <c:v>121987.47666666668</c:v>
                </c:pt>
                <c:pt idx="18">
                  <c:v>280639.21666666662</c:v>
                </c:pt>
                <c:pt idx="19">
                  <c:v>139776.32333333333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>
      <c r="A1" s="2"/>
    </row>
    <row r="2" spans="1:11">
      <c r="A2" s="2"/>
      <c r="C2" s="446" t="s">
        <v>339</v>
      </c>
      <c r="D2" s="446"/>
      <c r="E2" s="446"/>
      <c r="F2" s="447" t="s">
        <v>343</v>
      </c>
      <c r="G2" s="447"/>
      <c r="H2" s="447"/>
      <c r="I2" s="448" t="s">
        <v>0</v>
      </c>
      <c r="J2" s="448"/>
      <c r="K2" s="448"/>
    </row>
    <row r="3" spans="1:11">
      <c r="A3" s="2"/>
      <c r="C3" s="446" t="s">
        <v>1</v>
      </c>
      <c r="D3" s="446"/>
      <c r="E3" s="446"/>
      <c r="F3" s="452" t="s">
        <v>2</v>
      </c>
      <c r="G3" s="452"/>
      <c r="H3" s="452"/>
      <c r="I3" s="3"/>
      <c r="J3" s="4"/>
      <c r="K3" s="5"/>
    </row>
    <row r="4" spans="1:11" ht="30.75" customHeight="1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>
      <c r="B6" s="23" t="s">
        <v>329</v>
      </c>
      <c r="C6" s="270">
        <f>SUM(Horas!C6:I6)</f>
        <v>0</v>
      </c>
      <c r="D6" s="268"/>
      <c r="E6" s="269" t="str">
        <f t="shared" ref="E6:E8" si="0">+IFERROR(C6/D6,"-")</f>
        <v>-</v>
      </c>
      <c r="F6" s="271">
        <f>SUM(Horas!J6:P6)</f>
        <v>0</v>
      </c>
      <c r="G6" s="265"/>
      <c r="H6" s="272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>
      <c r="B7" s="23" t="s">
        <v>330</v>
      </c>
      <c r="C7" s="270">
        <f>SUM(Horas!C7:I7)</f>
        <v>0</v>
      </c>
      <c r="D7" s="268"/>
      <c r="E7" s="269" t="str">
        <f t="shared" si="0"/>
        <v>-</v>
      </c>
      <c r="F7" s="271">
        <f>SUM(Horas!J7:P7)</f>
        <v>0</v>
      </c>
      <c r="G7" s="265"/>
      <c r="H7" s="272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>
      <c r="B8" s="23" t="s">
        <v>331</v>
      </c>
      <c r="C8" s="270">
        <f>SUM(Horas!C8:I8)</f>
        <v>0</v>
      </c>
      <c r="D8" s="268"/>
      <c r="E8" s="269" t="str">
        <f t="shared" si="0"/>
        <v>-</v>
      </c>
      <c r="F8" s="271">
        <f>SUM(Horas!J8:P8)</f>
        <v>0</v>
      </c>
      <c r="G8" s="265"/>
      <c r="H8" s="272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>
      <c r="B9" s="23" t="s">
        <v>332</v>
      </c>
      <c r="C9" s="270">
        <f>SUM(Horas!C9:I9)</f>
        <v>0</v>
      </c>
      <c r="D9" s="267"/>
      <c r="E9" s="269" t="str">
        <f t="shared" ref="E9:E12" si="5">+IFERROR(C9/D9,"-")</f>
        <v>-</v>
      </c>
      <c r="F9" s="271">
        <f>SUM(Horas!J9:P9)</f>
        <v>0</v>
      </c>
      <c r="G9" s="266"/>
      <c r="H9" s="272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>
      <c r="B10" s="23" t="s">
        <v>333</v>
      </c>
      <c r="C10" s="270">
        <f>SUM(Horas!C10:I10)</f>
        <v>0</v>
      </c>
      <c r="D10" s="267"/>
      <c r="E10" s="269" t="str">
        <f t="shared" si="5"/>
        <v>-</v>
      </c>
      <c r="F10" s="271">
        <f>SUM(Horas!J10:P10)</f>
        <v>0</v>
      </c>
      <c r="G10" s="266"/>
      <c r="H10" s="272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>
      <c r="B11" s="23" t="s">
        <v>334</v>
      </c>
      <c r="C11" s="270">
        <f>SUM(Horas!C11:I11)</f>
        <v>0</v>
      </c>
      <c r="D11" s="267"/>
      <c r="E11" s="269" t="str">
        <f t="shared" si="5"/>
        <v>-</v>
      </c>
      <c r="F11" s="271">
        <f>SUM(Horas!J11:P11)</f>
        <v>0</v>
      </c>
      <c r="G11" s="266"/>
      <c r="H11" s="272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>
      <c r="B12" s="23" t="s">
        <v>335</v>
      </c>
      <c r="C12" s="270">
        <f>SUM(Horas!C12:I12)</f>
        <v>0</v>
      </c>
      <c r="D12" s="267"/>
      <c r="E12" s="269" t="str">
        <f t="shared" si="5"/>
        <v>-</v>
      </c>
      <c r="F12" s="271">
        <f>SUM(Horas!J12:P12)</f>
        <v>0</v>
      </c>
      <c r="G12" s="266"/>
      <c r="H12" s="272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>
      <c r="B13" s="30"/>
      <c r="C13" s="270"/>
      <c r="D13" s="267"/>
      <c r="E13" s="269"/>
      <c r="F13" s="271">
        <f>SUM(Horas!J13:P13)</f>
        <v>0</v>
      </c>
      <c r="G13" s="266"/>
      <c r="H13" s="272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>
      <c r="B16" s="23" t="s">
        <v>324</v>
      </c>
      <c r="C16" s="270">
        <f>SUM(Horas!C15:I15)</f>
        <v>0</v>
      </c>
      <c r="D16" s="267"/>
      <c r="E16" s="269" t="str">
        <f t="shared" ref="E16:E25" si="9">+IFERROR(C16/D16,"-")</f>
        <v>-</v>
      </c>
      <c r="F16" s="271">
        <f>SUM(Horas!J15:P15)</f>
        <v>0</v>
      </c>
      <c r="G16" s="273"/>
      <c r="H16" s="272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>
      <c r="B17" s="23" t="s">
        <v>10</v>
      </c>
      <c r="C17" s="270">
        <f>SUM(Horas!C16:I16)</f>
        <v>0</v>
      </c>
      <c r="D17" s="267"/>
      <c r="E17" s="269" t="str">
        <f t="shared" si="9"/>
        <v>-</v>
      </c>
      <c r="F17" s="271">
        <f>SUM(Horas!J16:P16)</f>
        <v>0</v>
      </c>
      <c r="G17" s="273"/>
      <c r="H17" s="272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>
      <c r="B18" s="23" t="s">
        <v>336</v>
      </c>
      <c r="C18" s="270">
        <f>SUM(Horas!C17:I17)</f>
        <v>0</v>
      </c>
      <c r="D18" s="267"/>
      <c r="E18" s="269" t="str">
        <f t="shared" si="9"/>
        <v>-</v>
      </c>
      <c r="F18" s="271">
        <f>SUM(Horas!J17:P17)</f>
        <v>0</v>
      </c>
      <c r="G18" s="273"/>
      <c r="H18" s="272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>
      <c r="B19" s="23" t="s">
        <v>337</v>
      </c>
      <c r="C19" s="270">
        <f>SUM(Horas!C18:I18)</f>
        <v>0</v>
      </c>
      <c r="D19" s="267"/>
      <c r="E19" s="269" t="str">
        <f t="shared" si="9"/>
        <v>-</v>
      </c>
      <c r="F19" s="271">
        <f>SUM(Horas!J18:P18)</f>
        <v>0</v>
      </c>
      <c r="G19" s="273"/>
      <c r="H19" s="272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>
      <c r="B20" s="23" t="s">
        <v>325</v>
      </c>
      <c r="C20" s="270">
        <f>SUM(Horas!C19:I19)</f>
        <v>0</v>
      </c>
      <c r="D20" s="267"/>
      <c r="E20" s="269" t="str">
        <f>+IFERROR(C20/D20,"-")</f>
        <v>-</v>
      </c>
      <c r="F20" s="271">
        <f>SUM(Horas!J19:P19)</f>
        <v>0</v>
      </c>
      <c r="G20" s="273"/>
      <c r="H20" s="272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>
      <c r="B21" s="23" t="s">
        <v>112</v>
      </c>
      <c r="C21" s="270">
        <f>SUM(Horas!C20:I20)</f>
        <v>0</v>
      </c>
      <c r="D21" s="267"/>
      <c r="E21" s="269" t="str">
        <f t="shared" si="9"/>
        <v>-</v>
      </c>
      <c r="F21" s="271">
        <f>SUM(Horas!J20:P20)</f>
        <v>0</v>
      </c>
      <c r="G21" s="273"/>
      <c r="H21" s="272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>
      <c r="B22" s="30" t="s">
        <v>326</v>
      </c>
      <c r="C22" s="270">
        <f>SUM(Horas!C21:I21)</f>
        <v>0</v>
      </c>
      <c r="D22" s="267"/>
      <c r="E22" s="269" t="str">
        <f t="shared" si="9"/>
        <v>-</v>
      </c>
      <c r="F22" s="271">
        <f>SUM(Horas!J21:P21)</f>
        <v>0</v>
      </c>
      <c r="G22" s="273"/>
      <c r="H22" s="272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>
      <c r="B23" s="23" t="s">
        <v>312</v>
      </c>
      <c r="C23" s="270">
        <f>SUM(Horas!C22:I22)</f>
        <v>0</v>
      </c>
      <c r="D23" s="267"/>
      <c r="E23" s="269" t="str">
        <f t="shared" si="9"/>
        <v>-</v>
      </c>
      <c r="F23" s="271">
        <f>SUM(Horas!J22:P22)</f>
        <v>0</v>
      </c>
      <c r="G23" s="273"/>
      <c r="H23" s="272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>
      <c r="B24" s="30" t="s">
        <v>338</v>
      </c>
      <c r="C24" s="270">
        <f>SUM(Horas!C23:I23)</f>
        <v>0</v>
      </c>
      <c r="D24" s="267"/>
      <c r="E24" s="269" t="str">
        <f t="shared" si="9"/>
        <v>-</v>
      </c>
      <c r="F24" s="271">
        <f>SUM(Horas!J23:P23)</f>
        <v>0</v>
      </c>
      <c r="G24" s="266"/>
      <c r="H24" s="272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>
      <c r="B25" s="23" t="s">
        <v>317</v>
      </c>
      <c r="C25" s="270">
        <f>SUM(Horas!C24:I24)</f>
        <v>0</v>
      </c>
      <c r="D25" s="267"/>
      <c r="E25" s="269" t="str">
        <f t="shared" si="9"/>
        <v>-</v>
      </c>
      <c r="F25" s="271">
        <f>SUM(Horas!J24:P24)</f>
        <v>0</v>
      </c>
      <c r="G25" s="273"/>
      <c r="H25" s="272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>
      <c r="B126" s="279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>
      <c r="B180" s="55" t="s">
        <v>16</v>
      </c>
      <c r="C180" s="264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>
      <c r="B181" s="263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>
      <c r="B241" s="99"/>
      <c r="C241" s="446" t="s">
        <v>339</v>
      </c>
      <c r="D241" s="446"/>
      <c r="E241" s="446"/>
      <c r="F241" s="447" t="s">
        <v>343</v>
      </c>
      <c r="G241" s="447"/>
      <c r="H241" s="447"/>
      <c r="I241" s="448" t="s">
        <v>0</v>
      </c>
      <c r="J241" s="448"/>
      <c r="K241" s="448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>
      <c r="B242" s="97"/>
      <c r="C242" s="449" t="s">
        <v>1</v>
      </c>
      <c r="D242" s="449"/>
      <c r="E242" s="449"/>
      <c r="F242" s="450" t="s">
        <v>2</v>
      </c>
      <c r="G242" s="450"/>
      <c r="H242" s="450"/>
      <c r="I242" s="451"/>
      <c r="J242" s="451"/>
      <c r="K242" s="451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>
      <c r="B243" s="97"/>
      <c r="C243" s="257" t="s">
        <v>3</v>
      </c>
      <c r="D243" s="258" t="s">
        <v>4</v>
      </c>
      <c r="E243" s="259" t="s">
        <v>5</v>
      </c>
      <c r="F243" s="260" t="s">
        <v>3</v>
      </c>
      <c r="G243" s="261" t="s">
        <v>4</v>
      </c>
      <c r="H243" s="262" t="s">
        <v>5</v>
      </c>
      <c r="I243" s="101" t="s">
        <v>6</v>
      </c>
      <c r="J243" s="102" t="s">
        <v>4</v>
      </c>
      <c r="K243" s="103" t="s">
        <v>7</v>
      </c>
    </row>
    <row r="244" spans="2:18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>
      <c r="B258" s="124"/>
      <c r="D258" s="93">
        <f>SUM(F244:F250)+SUM(F252:F256)</f>
        <v>3268894.4740000004</v>
      </c>
      <c r="G258" s="126">
        <v>9239200</v>
      </c>
    </row>
    <row r="259" spans="2:11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>
      <c r="B260" s="127" t="str">
        <f>"Consumo LIVE Contenidos Dinamizados: "&amp;ROUND(G259*100,0)&amp;"%"</f>
        <v>Consumo LIVE Contenidos Dinamizados: 35%</v>
      </c>
    </row>
  </sheetData>
  <mergeCells count="11">
    <mergeCell ref="C2:E2"/>
    <mergeCell ref="F2:H2"/>
    <mergeCell ref="I2:K2"/>
    <mergeCell ref="C3:E3"/>
    <mergeCell ref="F3:H3"/>
    <mergeCell ref="C241:E241"/>
    <mergeCell ref="F241:H241"/>
    <mergeCell ref="I241:K241"/>
    <mergeCell ref="C242:E242"/>
    <mergeCell ref="F242:H242"/>
    <mergeCell ref="I242:K242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6"/>
  <sheetViews>
    <sheetView showGridLines="0" zoomScale="70" zoomScaleNormal="70" workbookViewId="0">
      <pane ySplit="1" topLeftCell="A8" activePane="bottomLeft" state="frozen"/>
      <selection pane="bottomLeft" activeCell="G11" sqref="G11"/>
    </sheetView>
  </sheetViews>
  <sheetFormatPr baseColWidth="10" defaultColWidth="9.140625" defaultRowHeight="15"/>
  <cols>
    <col min="1" max="1" width="25.5703125" style="344" customWidth="1"/>
    <col min="2" max="2" width="28.5703125" style="344" bestFit="1" customWidth="1"/>
    <col min="3" max="3" width="44.85546875" style="344" customWidth="1"/>
    <col min="4" max="4" width="32.42578125" style="339" customWidth="1"/>
    <col min="5" max="5" width="32.7109375" style="339" customWidth="1"/>
    <col min="6" max="6" width="19.85546875" style="339" customWidth="1"/>
    <col min="7" max="7" width="17.28515625" style="341" bestFit="1" customWidth="1"/>
    <col min="8" max="8" width="15.7109375" style="339" customWidth="1"/>
    <col min="9" max="9" width="19.140625" style="339" customWidth="1"/>
    <col min="10" max="10" width="15.7109375" style="339" customWidth="1"/>
    <col min="11" max="1027" width="10.5703125" style="336" customWidth="1"/>
    <col min="1028" max="16384" width="9.140625" style="336"/>
  </cols>
  <sheetData>
    <row r="1" spans="1:10" ht="20.100000000000001" customHeight="1">
      <c r="A1" s="383" t="s">
        <v>214</v>
      </c>
      <c r="B1" s="383" t="s">
        <v>439</v>
      </c>
      <c r="C1" s="383" t="s">
        <v>215</v>
      </c>
      <c r="D1" s="384" t="s">
        <v>420</v>
      </c>
      <c r="E1" s="384" t="s">
        <v>216</v>
      </c>
      <c r="F1" s="384" t="s">
        <v>217</v>
      </c>
      <c r="G1" s="384" t="s">
        <v>218</v>
      </c>
      <c r="H1" s="384" t="s">
        <v>219</v>
      </c>
      <c r="I1" s="384" t="s">
        <v>220</v>
      </c>
      <c r="J1" s="384" t="s">
        <v>221</v>
      </c>
    </row>
    <row r="2" spans="1:10">
      <c r="A2" s="343" t="s">
        <v>342</v>
      </c>
      <c r="B2" s="343" t="s">
        <v>572</v>
      </c>
      <c r="C2" s="342" t="s">
        <v>603</v>
      </c>
      <c r="D2" s="337"/>
      <c r="E2" s="338" t="s">
        <v>602</v>
      </c>
      <c r="F2" s="335">
        <v>14017</v>
      </c>
      <c r="G2" s="441">
        <v>8849.3333333333339</v>
      </c>
      <c r="H2" s="335" t="s">
        <v>665</v>
      </c>
      <c r="I2" s="340">
        <f>F2/G2</f>
        <v>1.5839611270152176</v>
      </c>
      <c r="J2" s="340">
        <f t="shared" ref="J2" si="0">H2/F2</f>
        <v>2.3077691374759222</v>
      </c>
    </row>
    <row r="3" spans="1:10">
      <c r="A3" s="343" t="s">
        <v>342</v>
      </c>
      <c r="B3" s="343" t="s">
        <v>572</v>
      </c>
      <c r="C3" s="342" t="s">
        <v>605</v>
      </c>
      <c r="D3" s="337"/>
      <c r="E3" s="338" t="s">
        <v>604</v>
      </c>
      <c r="F3" s="335">
        <v>11901</v>
      </c>
      <c r="G3" s="400">
        <v>2142.2833333333328</v>
      </c>
      <c r="H3" s="335" t="s">
        <v>666</v>
      </c>
      <c r="I3" s="340">
        <f t="shared" ref="I3:I17" si="1">F3/G3</f>
        <v>5.5552875825637766</v>
      </c>
      <c r="J3" s="340">
        <f t="shared" ref="J3:J17" si="2">H3/F3</f>
        <v>1.7029661372993865</v>
      </c>
    </row>
    <row r="4" spans="1:10" ht="14.25" customHeight="1">
      <c r="A4" s="343" t="s">
        <v>606</v>
      </c>
      <c r="B4" s="343" t="s">
        <v>572</v>
      </c>
      <c r="C4" s="342" t="s">
        <v>608</v>
      </c>
      <c r="D4" s="337"/>
      <c r="E4" s="338" t="s">
        <v>607</v>
      </c>
      <c r="F4" s="401">
        <v>3410</v>
      </c>
      <c r="G4" s="474">
        <v>785.32</v>
      </c>
      <c r="H4" s="475">
        <v>4988</v>
      </c>
      <c r="I4" s="340">
        <f t="shared" si="1"/>
        <v>4.3421789843630618</v>
      </c>
      <c r="J4" s="340">
        <f t="shared" si="2"/>
        <v>1.4627565982404691</v>
      </c>
    </row>
    <row r="5" spans="1:10">
      <c r="A5" s="343" t="s">
        <v>606</v>
      </c>
      <c r="B5" s="343" t="s">
        <v>572</v>
      </c>
      <c r="C5" s="342" t="s">
        <v>609</v>
      </c>
      <c r="D5" s="337"/>
      <c r="E5" s="473" t="s">
        <v>695</v>
      </c>
      <c r="F5" s="335">
        <v>4000</v>
      </c>
      <c r="G5" s="400">
        <v>905.38</v>
      </c>
      <c r="H5" s="335">
        <v>5896</v>
      </c>
      <c r="I5" s="340">
        <f t="shared" si="1"/>
        <v>4.418034416488104</v>
      </c>
      <c r="J5" s="340">
        <f t="shared" si="2"/>
        <v>1.474</v>
      </c>
    </row>
    <row r="6" spans="1:10" s="442" customFormat="1">
      <c r="A6" s="343" t="s">
        <v>606</v>
      </c>
      <c r="B6" s="343" t="s">
        <v>572</v>
      </c>
      <c r="C6" s="342" t="s">
        <v>610</v>
      </c>
      <c r="D6" s="337"/>
      <c r="E6" s="473" t="s">
        <v>696</v>
      </c>
      <c r="F6" s="335">
        <v>4091</v>
      </c>
      <c r="G6" s="400">
        <v>775.29</v>
      </c>
      <c r="H6" s="335">
        <v>5862</v>
      </c>
      <c r="I6" s="340">
        <f t="shared" si="1"/>
        <v>5.2767351571669963</v>
      </c>
      <c r="J6" s="340">
        <f t="shared" si="2"/>
        <v>1.432901491077976</v>
      </c>
    </row>
    <row r="7" spans="1:10">
      <c r="A7" s="343" t="s">
        <v>507</v>
      </c>
      <c r="B7" s="343" t="s">
        <v>573</v>
      </c>
      <c r="C7" s="342" t="s">
        <v>612</v>
      </c>
      <c r="D7" s="337"/>
      <c r="E7" s="338" t="s">
        <v>611</v>
      </c>
      <c r="F7" s="401">
        <v>9256</v>
      </c>
      <c r="G7" s="400">
        <v>5381.95</v>
      </c>
      <c r="H7" s="335" t="s">
        <v>667</v>
      </c>
      <c r="I7" s="340">
        <f t="shared" si="1"/>
        <v>1.7198227408281386</v>
      </c>
      <c r="J7" s="340">
        <f t="shared" si="2"/>
        <v>2.0536949006050129</v>
      </c>
    </row>
    <row r="8" spans="1:10">
      <c r="A8" s="343" t="s">
        <v>507</v>
      </c>
      <c r="B8" s="343" t="s">
        <v>574</v>
      </c>
      <c r="C8" s="342" t="s">
        <v>614</v>
      </c>
      <c r="D8" s="337"/>
      <c r="E8" s="338" t="s">
        <v>613</v>
      </c>
      <c r="F8" s="335">
        <v>28625</v>
      </c>
      <c r="G8" s="430">
        <v>27709.533333333329</v>
      </c>
      <c r="H8" s="335" t="s">
        <v>668</v>
      </c>
      <c r="I8" s="340">
        <f t="shared" si="1"/>
        <v>1.0330379676789938</v>
      </c>
      <c r="J8" s="340">
        <f t="shared" si="2"/>
        <v>3.2609257641921396</v>
      </c>
    </row>
    <row r="9" spans="1:10">
      <c r="A9" s="343" t="s">
        <v>507</v>
      </c>
      <c r="B9" s="343" t="s">
        <v>575</v>
      </c>
      <c r="C9" s="342" t="s">
        <v>616</v>
      </c>
      <c r="D9" s="337"/>
      <c r="E9" s="338" t="s">
        <v>615</v>
      </c>
      <c r="F9" s="335">
        <v>10432</v>
      </c>
      <c r="G9" s="400">
        <v>3139.3833333333332</v>
      </c>
      <c r="H9" s="335" t="s">
        <v>669</v>
      </c>
      <c r="I9" s="340">
        <f t="shared" si="1"/>
        <v>3.3229455891018937</v>
      </c>
      <c r="J9" s="340">
        <f t="shared" si="2"/>
        <v>1.7815375766871167</v>
      </c>
    </row>
    <row r="10" spans="1:10">
      <c r="A10" s="343" t="s">
        <v>507</v>
      </c>
      <c r="B10" s="343" t="s">
        <v>576</v>
      </c>
      <c r="C10" s="342" t="s">
        <v>617</v>
      </c>
      <c r="D10" s="337"/>
      <c r="E10" s="338" t="s">
        <v>613</v>
      </c>
      <c r="F10" s="401">
        <v>28625</v>
      </c>
      <c r="G10" s="430">
        <v>27709.533333333329</v>
      </c>
      <c r="H10" s="335" t="s">
        <v>668</v>
      </c>
      <c r="I10" s="340">
        <f t="shared" si="1"/>
        <v>1.0330379676789938</v>
      </c>
      <c r="J10" s="340">
        <f t="shared" si="2"/>
        <v>3.2609257641921396</v>
      </c>
    </row>
    <row r="11" spans="1:10" ht="19.5" customHeight="1">
      <c r="A11" s="343" t="s">
        <v>507</v>
      </c>
      <c r="B11" s="343" t="s">
        <v>577</v>
      </c>
      <c r="C11" s="342" t="s">
        <v>619</v>
      </c>
      <c r="D11" s="337"/>
      <c r="E11" s="338" t="s">
        <v>618</v>
      </c>
      <c r="F11" s="335">
        <v>54838</v>
      </c>
      <c r="G11" s="400">
        <v>47106.35</v>
      </c>
      <c r="H11" s="335" t="s">
        <v>670</v>
      </c>
      <c r="I11" s="340">
        <f t="shared" si="1"/>
        <v>1.1641317996406004</v>
      </c>
      <c r="J11" s="340">
        <f t="shared" si="2"/>
        <v>3.5707720923447246</v>
      </c>
    </row>
    <row r="12" spans="1:10">
      <c r="A12" s="343" t="s">
        <v>507</v>
      </c>
      <c r="B12" s="343" t="s">
        <v>575</v>
      </c>
      <c r="C12" s="342" t="s">
        <v>621</v>
      </c>
      <c r="D12" s="337"/>
      <c r="E12" s="338" t="s">
        <v>620</v>
      </c>
      <c r="F12" s="335">
        <v>22509</v>
      </c>
      <c r="G12" s="400">
        <v>15271.966666666671</v>
      </c>
      <c r="H12" s="335" t="s">
        <v>671</v>
      </c>
      <c r="I12" s="340">
        <f t="shared" si="1"/>
        <v>1.4738769728413057</v>
      </c>
      <c r="J12" s="340">
        <f t="shared" si="2"/>
        <v>2.4334266293482605</v>
      </c>
    </row>
    <row r="13" spans="1:10">
      <c r="A13" s="343" t="s">
        <v>392</v>
      </c>
      <c r="B13" s="343" t="s">
        <v>578</v>
      </c>
      <c r="C13" s="342" t="s">
        <v>622</v>
      </c>
      <c r="D13" s="337"/>
      <c r="E13" s="338" t="s">
        <v>618</v>
      </c>
      <c r="F13" s="335">
        <v>17286</v>
      </c>
      <c r="G13" s="400">
        <v>5889.35</v>
      </c>
      <c r="H13" s="335" t="s">
        <v>672</v>
      </c>
      <c r="I13" s="340">
        <f t="shared" si="1"/>
        <v>2.9351286644536323</v>
      </c>
      <c r="J13" s="340">
        <f t="shared" si="2"/>
        <v>2.316788152261946</v>
      </c>
    </row>
    <row r="14" spans="1:10">
      <c r="A14" s="343" t="s">
        <v>507</v>
      </c>
      <c r="B14" s="343" t="s">
        <v>579</v>
      </c>
      <c r="C14" s="342" t="s">
        <v>624</v>
      </c>
      <c r="D14" s="337"/>
      <c r="E14" s="338" t="s">
        <v>623</v>
      </c>
      <c r="F14" s="401">
        <v>11174</v>
      </c>
      <c r="G14" s="400">
        <v>5098.45</v>
      </c>
      <c r="H14" s="335" t="s">
        <v>673</v>
      </c>
      <c r="I14" s="340">
        <f t="shared" si="1"/>
        <v>2.1916464807931821</v>
      </c>
      <c r="J14" s="340">
        <f t="shared" si="2"/>
        <v>2.1102559513155539</v>
      </c>
    </row>
    <row r="15" spans="1:10">
      <c r="A15" s="343" t="s">
        <v>507</v>
      </c>
      <c r="B15" s="343" t="s">
        <v>580</v>
      </c>
      <c r="C15" s="342" t="s">
        <v>626</v>
      </c>
      <c r="D15" s="337"/>
      <c r="E15" s="338" t="s">
        <v>625</v>
      </c>
      <c r="F15" s="335">
        <v>16552</v>
      </c>
      <c r="G15" s="400">
        <v>12522.35</v>
      </c>
      <c r="H15" s="335" t="s">
        <v>674</v>
      </c>
      <c r="I15" s="340">
        <f t="shared" si="1"/>
        <v>1.3217966276297979</v>
      </c>
      <c r="J15" s="340">
        <f t="shared" si="2"/>
        <v>2.5694175930401162</v>
      </c>
    </row>
    <row r="16" spans="1:10">
      <c r="A16" s="343" t="s">
        <v>393</v>
      </c>
      <c r="B16" s="343" t="s">
        <v>581</v>
      </c>
      <c r="C16" s="342" t="s">
        <v>627</v>
      </c>
      <c r="D16" s="337"/>
      <c r="E16" s="338" t="s">
        <v>623</v>
      </c>
      <c r="F16" s="335">
        <v>7456</v>
      </c>
      <c r="G16" s="400">
        <v>5080.2166666666662</v>
      </c>
      <c r="H16" s="335" t="s">
        <v>675</v>
      </c>
      <c r="I16" s="340">
        <f t="shared" si="1"/>
        <v>1.4676539386443492</v>
      </c>
      <c r="J16" s="340">
        <f t="shared" si="2"/>
        <v>2.2415504291845494</v>
      </c>
    </row>
    <row r="17" spans="1:10">
      <c r="A17" s="343" t="s">
        <v>393</v>
      </c>
      <c r="B17" s="343" t="s">
        <v>582</v>
      </c>
      <c r="C17" s="342" t="s">
        <v>628</v>
      </c>
      <c r="D17" s="337"/>
      <c r="E17" s="338" t="s">
        <v>625</v>
      </c>
      <c r="F17" s="335">
        <v>5054</v>
      </c>
      <c r="G17" s="400">
        <v>1840.166666666667</v>
      </c>
      <c r="H17" s="335" t="s">
        <v>676</v>
      </c>
      <c r="I17" s="340">
        <f t="shared" si="1"/>
        <v>2.7464903541345889</v>
      </c>
      <c r="J17" s="340">
        <f t="shared" si="2"/>
        <v>2.1125840918084684</v>
      </c>
    </row>
    <row r="18" spans="1:10">
      <c r="A18" s="343" t="s">
        <v>507</v>
      </c>
      <c r="B18" s="343" t="s">
        <v>583</v>
      </c>
      <c r="C18" s="342" t="s">
        <v>630</v>
      </c>
      <c r="D18" s="337"/>
      <c r="E18" s="338" t="s">
        <v>629</v>
      </c>
      <c r="F18" s="335">
        <v>6066</v>
      </c>
      <c r="G18" s="400">
        <v>2778.65</v>
      </c>
      <c r="H18" s="335" t="s">
        <v>677</v>
      </c>
      <c r="I18" s="340">
        <f t="shared" ref="I18:I24" si="3">F18/G18</f>
        <v>2.1830745146024149</v>
      </c>
      <c r="J18" s="340">
        <f t="shared" ref="J18:J26" si="4">H18/F18</f>
        <v>1.9980217606330366</v>
      </c>
    </row>
    <row r="19" spans="1:10">
      <c r="A19" s="343" t="s">
        <v>392</v>
      </c>
      <c r="B19" s="343" t="s">
        <v>584</v>
      </c>
      <c r="C19" s="342" t="s">
        <v>632</v>
      </c>
      <c r="D19" s="337"/>
      <c r="E19" s="338" t="s">
        <v>631</v>
      </c>
      <c r="F19" s="335">
        <v>4922</v>
      </c>
      <c r="G19" s="400">
        <v>1761.75</v>
      </c>
      <c r="H19" s="335" t="s">
        <v>678</v>
      </c>
      <c r="I19" s="340">
        <f t="shared" si="3"/>
        <v>2.7938129700581809</v>
      </c>
      <c r="J19" s="340">
        <f t="shared" si="4"/>
        <v>1.7137342543681431</v>
      </c>
    </row>
    <row r="20" spans="1:10">
      <c r="A20" s="343" t="s">
        <v>392</v>
      </c>
      <c r="B20" s="343" t="s">
        <v>585</v>
      </c>
      <c r="C20" s="342" t="s">
        <v>634</v>
      </c>
      <c r="D20" s="337"/>
      <c r="E20" s="338" t="s">
        <v>633</v>
      </c>
      <c r="F20" s="401">
        <v>7290</v>
      </c>
      <c r="G20" s="433">
        <v>2266.8166666666671</v>
      </c>
      <c r="H20" s="335" t="s">
        <v>679</v>
      </c>
      <c r="I20" s="340">
        <f t="shared" si="3"/>
        <v>3.2159636494643733</v>
      </c>
      <c r="J20" s="340">
        <f t="shared" si="4"/>
        <v>1.8026063100137175</v>
      </c>
    </row>
    <row r="21" spans="1:10">
      <c r="A21" s="343" t="s">
        <v>507</v>
      </c>
      <c r="B21" s="343" t="s">
        <v>586</v>
      </c>
      <c r="C21" s="342" t="s">
        <v>636</v>
      </c>
      <c r="D21" s="337"/>
      <c r="E21" s="472">
        <v>44994.708333333336</v>
      </c>
      <c r="F21" s="475">
        <v>18910</v>
      </c>
      <c r="G21" s="433">
        <v>17413.439999999999</v>
      </c>
      <c r="H21" s="335">
        <v>37719</v>
      </c>
      <c r="I21" s="340">
        <f t="shared" si="3"/>
        <v>1.0859428119889005</v>
      </c>
      <c r="J21" s="340">
        <f t="shared" si="4"/>
        <v>1.9946589106292967</v>
      </c>
    </row>
    <row r="22" spans="1:10">
      <c r="A22" s="343" t="s">
        <v>507</v>
      </c>
      <c r="B22" s="343" t="s">
        <v>587</v>
      </c>
      <c r="C22" s="342" t="s">
        <v>637</v>
      </c>
      <c r="D22" s="337"/>
      <c r="E22" s="338" t="s">
        <v>635</v>
      </c>
      <c r="F22" s="401">
        <v>55340</v>
      </c>
      <c r="G22" s="433">
        <v>44369.933333333327</v>
      </c>
      <c r="H22" s="335" t="s">
        <v>680</v>
      </c>
      <c r="I22" s="340">
        <f t="shared" si="3"/>
        <v>1.2472409995357219</v>
      </c>
      <c r="J22" s="340">
        <f t="shared" si="4"/>
        <v>2.9822912902059993</v>
      </c>
    </row>
    <row r="23" spans="1:10">
      <c r="A23" s="343" t="s">
        <v>507</v>
      </c>
      <c r="B23" s="343" t="s">
        <v>588</v>
      </c>
      <c r="C23" s="342" t="s">
        <v>639</v>
      </c>
      <c r="D23" s="337"/>
      <c r="E23" s="338" t="s">
        <v>638</v>
      </c>
      <c r="F23" s="335">
        <v>10696</v>
      </c>
      <c r="G23" s="400">
        <v>6718.7</v>
      </c>
      <c r="H23" s="335" t="s">
        <v>681</v>
      </c>
      <c r="I23" s="340">
        <f t="shared" si="3"/>
        <v>1.5919746379507942</v>
      </c>
      <c r="J23" s="340">
        <f t="shared" si="4"/>
        <v>2.2575729244577412</v>
      </c>
    </row>
    <row r="24" spans="1:10">
      <c r="A24" s="343" t="s">
        <v>507</v>
      </c>
      <c r="B24" s="343" t="s">
        <v>589</v>
      </c>
      <c r="C24" s="342" t="s">
        <v>641</v>
      </c>
      <c r="D24" s="337"/>
      <c r="E24" s="338" t="s">
        <v>640</v>
      </c>
      <c r="F24" s="401">
        <v>7427</v>
      </c>
      <c r="G24" s="400">
        <v>4501.25</v>
      </c>
      <c r="H24" s="335" t="s">
        <v>682</v>
      </c>
      <c r="I24" s="340">
        <f t="shared" si="3"/>
        <v>1.6499861149680644</v>
      </c>
      <c r="J24" s="340">
        <f t="shared" si="4"/>
        <v>1.9866702571697858</v>
      </c>
    </row>
    <row r="25" spans="1:10">
      <c r="A25" s="343" t="s">
        <v>507</v>
      </c>
      <c r="B25" s="343" t="s">
        <v>590</v>
      </c>
      <c r="C25" s="342" t="s">
        <v>643</v>
      </c>
      <c r="D25" s="337"/>
      <c r="E25" s="338" t="s">
        <v>642</v>
      </c>
      <c r="F25" s="335">
        <v>12651</v>
      </c>
      <c r="G25" s="400">
        <v>8610.5833333333339</v>
      </c>
      <c r="H25" s="335" t="s">
        <v>683</v>
      </c>
      <c r="I25" s="340">
        <f t="shared" ref="I22:I36" si="5">F25/G25</f>
        <v>1.4692384371945377</v>
      </c>
      <c r="J25" s="340">
        <f t="shared" si="4"/>
        <v>2.1633862935736303</v>
      </c>
    </row>
    <row r="26" spans="1:10">
      <c r="A26" s="343" t="s">
        <v>507</v>
      </c>
      <c r="B26" s="343" t="s">
        <v>591</v>
      </c>
      <c r="C26" s="342" t="s">
        <v>645</v>
      </c>
      <c r="D26" s="337"/>
      <c r="E26" s="338" t="s">
        <v>644</v>
      </c>
      <c r="F26" s="335">
        <v>11613</v>
      </c>
      <c r="G26" s="400">
        <v>7682.7833333333338</v>
      </c>
      <c r="H26" s="335" t="s">
        <v>684</v>
      </c>
      <c r="I26" s="340">
        <f t="shared" si="5"/>
        <v>1.5115615651445764</v>
      </c>
      <c r="J26" s="340">
        <f t="shared" si="4"/>
        <v>2.0847326272281066</v>
      </c>
    </row>
    <row r="27" spans="1:10">
      <c r="A27" s="343" t="s">
        <v>392</v>
      </c>
      <c r="B27" s="343" t="s">
        <v>592</v>
      </c>
      <c r="C27" s="342" t="s">
        <v>647</v>
      </c>
      <c r="D27" s="337"/>
      <c r="E27" s="338" t="s">
        <v>646</v>
      </c>
      <c r="F27" s="335">
        <v>5876</v>
      </c>
      <c r="G27" s="400">
        <v>3697.85</v>
      </c>
      <c r="H27" s="335" t="s">
        <v>685</v>
      </c>
      <c r="I27" s="340">
        <f t="shared" si="5"/>
        <v>1.5890314642292143</v>
      </c>
      <c r="J27" s="340">
        <f t="shared" ref="J22:J28" si="6">H27/F27</f>
        <v>2.1278080326752895</v>
      </c>
    </row>
    <row r="28" spans="1:10">
      <c r="A28" s="343" t="s">
        <v>392</v>
      </c>
      <c r="B28" s="343" t="s">
        <v>593</v>
      </c>
      <c r="C28" s="342" t="s">
        <v>649</v>
      </c>
      <c r="D28" s="337"/>
      <c r="E28" s="338" t="s">
        <v>648</v>
      </c>
      <c r="F28" s="335">
        <v>4393</v>
      </c>
      <c r="G28" s="400">
        <v>1619.53</v>
      </c>
      <c r="H28" s="335" t="s">
        <v>686</v>
      </c>
      <c r="I28" s="340">
        <f t="shared" si="5"/>
        <v>2.7125153593943923</v>
      </c>
      <c r="J28" s="340">
        <f t="shared" si="6"/>
        <v>1.701115410880947</v>
      </c>
    </row>
    <row r="29" spans="1:10">
      <c r="A29" s="343" t="s">
        <v>393</v>
      </c>
      <c r="B29" s="343" t="s">
        <v>594</v>
      </c>
      <c r="C29" s="342" t="s">
        <v>650</v>
      </c>
      <c r="D29" s="337"/>
      <c r="E29" s="338" t="s">
        <v>642</v>
      </c>
      <c r="F29" s="335">
        <v>2407</v>
      </c>
      <c r="G29" s="400">
        <v>543.33333333333337</v>
      </c>
      <c r="H29" s="335" t="s">
        <v>687</v>
      </c>
      <c r="I29" s="340">
        <f t="shared" si="5"/>
        <v>4.4300613496932515</v>
      </c>
      <c r="J29" s="340">
        <f t="shared" ref="J29:J36" si="7">H29/F29</f>
        <v>1.5646032405484005</v>
      </c>
    </row>
    <row r="30" spans="1:10">
      <c r="A30" s="343" t="s">
        <v>393</v>
      </c>
      <c r="B30" s="343" t="s">
        <v>595</v>
      </c>
      <c r="C30" s="342" t="s">
        <v>652</v>
      </c>
      <c r="D30" s="337"/>
      <c r="E30" s="338" t="s">
        <v>651</v>
      </c>
      <c r="F30" s="335">
        <v>2203</v>
      </c>
      <c r="G30" s="400">
        <v>572.5333333333333</v>
      </c>
      <c r="H30" s="335" t="s">
        <v>688</v>
      </c>
      <c r="I30" s="340">
        <f t="shared" si="5"/>
        <v>3.8478108989287381</v>
      </c>
      <c r="J30" s="340">
        <f t="shared" si="7"/>
        <v>1.8057194734453019</v>
      </c>
    </row>
    <row r="31" spans="1:10">
      <c r="A31" s="343" t="s">
        <v>507</v>
      </c>
      <c r="B31" s="343" t="s">
        <v>596</v>
      </c>
      <c r="C31" s="342" t="s">
        <v>654</v>
      </c>
      <c r="D31" s="337"/>
      <c r="E31" s="338" t="s">
        <v>653</v>
      </c>
      <c r="F31" s="401">
        <v>9793</v>
      </c>
      <c r="G31" s="400">
        <v>5137.25</v>
      </c>
      <c r="H31" s="335" t="s">
        <v>689</v>
      </c>
      <c r="I31" s="340">
        <f t="shared" si="5"/>
        <v>1.9062728113290184</v>
      </c>
      <c r="J31" s="340">
        <f t="shared" si="7"/>
        <v>1.8861431634841213</v>
      </c>
    </row>
    <row r="32" spans="1:10">
      <c r="A32" s="343" t="s">
        <v>507</v>
      </c>
      <c r="B32" s="343" t="s">
        <v>597</v>
      </c>
      <c r="C32" s="342" t="s">
        <v>656</v>
      </c>
      <c r="D32" s="337"/>
      <c r="E32" s="338" t="s">
        <v>655</v>
      </c>
      <c r="F32" s="335">
        <v>7576</v>
      </c>
      <c r="G32" s="400">
        <v>3136.7333333333331</v>
      </c>
      <c r="H32" s="335" t="s">
        <v>690</v>
      </c>
      <c r="I32" s="340">
        <f t="shared" si="5"/>
        <v>2.4152515355677884</v>
      </c>
      <c r="J32" s="340">
        <f t="shared" si="7"/>
        <v>1.7922386483632524</v>
      </c>
    </row>
    <row r="33" spans="1:10">
      <c r="A33" s="343" t="s">
        <v>507</v>
      </c>
      <c r="B33" s="343" t="s">
        <v>598</v>
      </c>
      <c r="C33" s="342" t="s">
        <v>658</v>
      </c>
      <c r="D33" s="337"/>
      <c r="E33" s="338" t="s">
        <v>657</v>
      </c>
      <c r="F33" s="335">
        <v>10709</v>
      </c>
      <c r="G33" s="400">
        <v>3717.65</v>
      </c>
      <c r="H33" s="335" t="s">
        <v>691</v>
      </c>
      <c r="I33" s="340">
        <f t="shared" si="5"/>
        <v>2.8805831640955981</v>
      </c>
      <c r="J33" s="340">
        <f t="shared" si="7"/>
        <v>1.9017648706695303</v>
      </c>
    </row>
    <row r="34" spans="1:10">
      <c r="A34" s="343" t="s">
        <v>507</v>
      </c>
      <c r="B34" s="343" t="s">
        <v>599</v>
      </c>
      <c r="C34" s="342" t="s">
        <v>660</v>
      </c>
      <c r="D34" s="337"/>
      <c r="E34" s="338" t="s">
        <v>659</v>
      </c>
      <c r="F34" s="335">
        <v>8336</v>
      </c>
      <c r="G34" s="400">
        <v>2433.416666666667</v>
      </c>
      <c r="H34" s="335" t="s">
        <v>692</v>
      </c>
      <c r="I34" s="340">
        <f t="shared" si="5"/>
        <v>3.4256361083524531</v>
      </c>
      <c r="J34" s="340">
        <f t="shared" si="7"/>
        <v>1.7108925143953935</v>
      </c>
    </row>
    <row r="35" spans="1:10">
      <c r="A35" s="343" t="s">
        <v>507</v>
      </c>
      <c r="B35" s="343" t="s">
        <v>600</v>
      </c>
      <c r="C35" s="342" t="s">
        <v>662</v>
      </c>
      <c r="D35" s="337"/>
      <c r="E35" s="338" t="s">
        <v>661</v>
      </c>
      <c r="F35" s="335">
        <v>10062</v>
      </c>
      <c r="G35" s="400">
        <v>4002.8</v>
      </c>
      <c r="H35" s="335" t="s">
        <v>693</v>
      </c>
      <c r="I35" s="340">
        <f t="shared" si="5"/>
        <v>2.513740381732787</v>
      </c>
      <c r="J35" s="340">
        <f t="shared" si="7"/>
        <v>1.834327171536474</v>
      </c>
    </row>
    <row r="36" spans="1:10">
      <c r="A36" s="343" t="s">
        <v>394</v>
      </c>
      <c r="B36" s="343" t="s">
        <v>601</v>
      </c>
      <c r="C36" s="342" t="s">
        <v>664</v>
      </c>
      <c r="D36" s="337"/>
      <c r="E36" s="338" t="s">
        <v>663</v>
      </c>
      <c r="F36" s="335">
        <v>2075</v>
      </c>
      <c r="G36" s="400">
        <v>461.9</v>
      </c>
      <c r="H36" s="335" t="s">
        <v>694</v>
      </c>
      <c r="I36" s="340">
        <f t="shared" si="5"/>
        <v>4.4923143537562247</v>
      </c>
      <c r="J36" s="340">
        <f t="shared" si="7"/>
        <v>1.4645783132530121</v>
      </c>
    </row>
  </sheetData>
  <autoFilter ref="A1:J1" xr:uid="{00000000-0001-0000-0300-000000000000}"/>
  <phoneticPr fontId="51" type="noConversion"/>
  <conditionalFormatting sqref="G4">
    <cfRule type="colorScale" priority="50">
      <colorScale>
        <cfvo type="min"/>
        <cfvo type="max"/>
        <color rgb="FFFCFCFF"/>
        <color rgb="FFF8696B"/>
      </colorScale>
    </cfRule>
  </conditionalFormatting>
  <conditionalFormatting sqref="G3">
    <cfRule type="colorScale" priority="48">
      <colorScale>
        <cfvo type="min"/>
        <cfvo type="max"/>
        <color rgb="FFFCFCFF"/>
        <color rgb="FFF8696B"/>
      </colorScale>
    </cfRule>
  </conditionalFormatting>
  <conditionalFormatting sqref="G2">
    <cfRule type="colorScale" priority="49">
      <colorScale>
        <cfvo type="min"/>
        <cfvo type="max"/>
        <color rgb="FFFCFCFF"/>
        <color rgb="FFF8696B"/>
      </colorScale>
    </cfRule>
  </conditionalFormatting>
  <conditionalFormatting sqref="G7">
    <cfRule type="colorScale" priority="47">
      <colorScale>
        <cfvo type="min"/>
        <cfvo type="max"/>
        <color rgb="FFFCFCFF"/>
        <color rgb="FFF8696B"/>
      </colorScale>
    </cfRule>
  </conditionalFormatting>
  <conditionalFormatting sqref="G5">
    <cfRule type="colorScale" priority="46">
      <colorScale>
        <cfvo type="min"/>
        <cfvo type="max"/>
        <color rgb="FFFCFCFF"/>
        <color rgb="FFF8696B"/>
      </colorScale>
    </cfRule>
  </conditionalFormatting>
  <conditionalFormatting sqref="G10">
    <cfRule type="colorScale" priority="44">
      <colorScale>
        <cfvo type="min"/>
        <cfvo type="max"/>
        <color rgb="FFFCFCFF"/>
        <color rgb="FFF8696B"/>
      </colorScale>
    </cfRule>
  </conditionalFormatting>
  <conditionalFormatting sqref="G9">
    <cfRule type="colorScale" priority="42">
      <colorScale>
        <cfvo type="min"/>
        <cfvo type="max"/>
        <color rgb="FFFCFCFF"/>
        <color rgb="FFF8696B"/>
      </colorScale>
    </cfRule>
  </conditionalFormatting>
  <conditionalFormatting sqref="G8">
    <cfRule type="colorScale" priority="43">
      <colorScale>
        <cfvo type="min"/>
        <cfvo type="max"/>
        <color rgb="FFFCFCFF"/>
        <color rgb="FFF8696B"/>
      </colorScale>
    </cfRule>
  </conditionalFormatting>
  <conditionalFormatting sqref="G12">
    <cfRule type="colorScale" priority="39">
      <colorScale>
        <cfvo type="min"/>
        <cfvo type="max"/>
        <color rgb="FFFCFCFF"/>
        <color rgb="FFF8696B"/>
      </colorScale>
    </cfRule>
  </conditionalFormatting>
  <conditionalFormatting sqref="G11">
    <cfRule type="colorScale" priority="40">
      <colorScale>
        <cfvo type="min"/>
        <cfvo type="max"/>
        <color rgb="FFFCFCFF"/>
        <color rgb="FFF8696B"/>
      </colorScale>
    </cfRule>
  </conditionalFormatting>
  <conditionalFormatting sqref="G14">
    <cfRule type="colorScale" priority="34">
      <colorScale>
        <cfvo type="min"/>
        <cfvo type="max"/>
        <color rgb="FFFCFCFF"/>
        <color rgb="FFF8696B"/>
      </colorScale>
    </cfRule>
  </conditionalFormatting>
  <conditionalFormatting sqref="G13">
    <cfRule type="colorScale" priority="33">
      <colorScale>
        <cfvo type="min"/>
        <cfvo type="max"/>
        <color rgb="FFFCFCFF"/>
        <color rgb="FFF8696B"/>
      </colorScale>
    </cfRule>
  </conditionalFormatting>
  <conditionalFormatting sqref="G16">
    <cfRule type="colorScale" priority="31">
      <colorScale>
        <cfvo type="min"/>
        <cfvo type="max"/>
        <color rgb="FFFCFCFF"/>
        <color rgb="FFF8696B"/>
      </colorScale>
    </cfRule>
  </conditionalFormatting>
  <conditionalFormatting sqref="G15">
    <cfRule type="colorScale" priority="32">
      <colorScale>
        <cfvo type="min"/>
        <cfvo type="max"/>
        <color rgb="FFFCFCFF"/>
        <color rgb="FFF8696B"/>
      </colorScale>
    </cfRule>
  </conditionalFormatting>
  <conditionalFormatting sqref="G17">
    <cfRule type="colorScale" priority="30">
      <colorScale>
        <cfvo type="min"/>
        <cfvo type="max"/>
        <color rgb="FFFCFCFF"/>
        <color rgb="FFF8696B"/>
      </colorScale>
    </cfRule>
  </conditionalFormatting>
  <conditionalFormatting sqref="G18">
    <cfRule type="colorScale" priority="27">
      <colorScale>
        <cfvo type="min"/>
        <cfvo type="max"/>
        <color rgb="FFFCFCFF"/>
        <color rgb="FFF8696B"/>
      </colorScale>
    </cfRule>
  </conditionalFormatting>
  <conditionalFormatting sqref="G20">
    <cfRule type="colorScale" priority="26">
      <colorScale>
        <cfvo type="min"/>
        <cfvo type="max"/>
        <color rgb="FFFCFCFF"/>
        <color rgb="FFF8696B"/>
      </colorScale>
    </cfRule>
  </conditionalFormatting>
  <conditionalFormatting sqref="G19">
    <cfRule type="colorScale" priority="25">
      <colorScale>
        <cfvo type="min"/>
        <cfvo type="max"/>
        <color rgb="FFFCFCFF"/>
        <color rgb="FFF8696B"/>
      </colorScale>
    </cfRule>
  </conditionalFormatting>
  <conditionalFormatting sqref="G24">
    <cfRule type="colorScale" priority="22">
      <colorScale>
        <cfvo type="min"/>
        <cfvo type="max"/>
        <color rgb="FFFCFCFF"/>
        <color rgb="FFF8696B"/>
      </colorScale>
    </cfRule>
  </conditionalFormatting>
  <conditionalFormatting sqref="G23">
    <cfRule type="colorScale" priority="21">
      <colorScale>
        <cfvo type="min"/>
        <cfvo type="max"/>
        <color rgb="FFFCFCFF"/>
        <color rgb="FFF8696B"/>
      </colorScale>
    </cfRule>
  </conditionalFormatting>
  <conditionalFormatting sqref="G26">
    <cfRule type="colorScale" priority="19">
      <colorScale>
        <cfvo type="min"/>
        <cfvo type="max"/>
        <color rgb="FFFCFCFF"/>
        <color rgb="FFF8696B"/>
      </colorScale>
    </cfRule>
  </conditionalFormatting>
  <conditionalFormatting sqref="G25">
    <cfRule type="colorScale" priority="20">
      <colorScale>
        <cfvo type="min"/>
        <cfvo type="max"/>
        <color rgb="FFFCFCFF"/>
        <color rgb="FFF8696B"/>
      </colorScale>
    </cfRule>
  </conditionalFormatting>
  <conditionalFormatting sqref="G27">
    <cfRule type="colorScale" priority="18">
      <colorScale>
        <cfvo type="min"/>
        <cfvo type="max"/>
        <color rgb="FFFCFCFF"/>
        <color rgb="FFF8696B"/>
      </colorScale>
    </cfRule>
  </conditionalFormatting>
  <conditionalFormatting sqref="G28">
    <cfRule type="colorScale" priority="17">
      <colorScale>
        <cfvo type="min"/>
        <cfvo type="max"/>
        <color rgb="FFFCFCFF"/>
        <color rgb="FFF8696B"/>
      </colorScale>
    </cfRule>
  </conditionalFormatting>
  <conditionalFormatting sqref="G6">
    <cfRule type="colorScale" priority="12">
      <colorScale>
        <cfvo type="min"/>
        <cfvo type="max"/>
        <color rgb="FFFCFCFF"/>
        <color rgb="FFF8696B"/>
      </colorScale>
    </cfRule>
  </conditionalFormatting>
  <conditionalFormatting sqref="G29">
    <cfRule type="colorScale" priority="11">
      <colorScale>
        <cfvo type="min"/>
        <cfvo type="max"/>
        <color rgb="FFFCFCFF"/>
        <color rgb="FFF8696B"/>
      </colorScale>
    </cfRule>
  </conditionalFormatting>
  <conditionalFormatting sqref="G31">
    <cfRule type="colorScale" priority="10">
      <colorScale>
        <cfvo type="min"/>
        <cfvo type="max"/>
        <color rgb="FFFCFCFF"/>
        <color rgb="FFF8696B"/>
      </colorScale>
    </cfRule>
  </conditionalFormatting>
  <conditionalFormatting sqref="G30">
    <cfRule type="colorScale" priority="9">
      <colorScale>
        <cfvo type="min"/>
        <cfvo type="max"/>
        <color rgb="FFFCFCFF"/>
        <color rgb="FFF8696B"/>
      </colorScale>
    </cfRule>
  </conditionalFormatting>
  <conditionalFormatting sqref="G33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8">
      <colorScale>
        <cfvo type="min"/>
        <cfvo type="max"/>
        <color rgb="FFFCFCFF"/>
        <color rgb="FFF8696B"/>
      </colorScale>
    </cfRule>
  </conditionalFormatting>
  <conditionalFormatting sqref="G34">
    <cfRule type="colorScale" priority="6">
      <colorScale>
        <cfvo type="min"/>
        <cfvo type="max"/>
        <color rgb="FFFCFCFF"/>
        <color rgb="FFF8696B"/>
      </colorScale>
    </cfRule>
  </conditionalFormatting>
  <conditionalFormatting sqref="G35">
    <cfRule type="colorScale" priority="5">
      <colorScale>
        <cfvo type="min"/>
        <cfvo type="max"/>
        <color rgb="FFFCFCFF"/>
        <color rgb="FFF8696B"/>
      </colorScale>
    </cfRule>
  </conditionalFormatting>
  <conditionalFormatting sqref="G36">
    <cfRule type="colorScale" priority="4">
      <colorScale>
        <cfvo type="min"/>
        <cfvo type="max"/>
        <color rgb="FFFCFCFF"/>
        <color rgb="FFF8696B"/>
      </colorScale>
    </cfRule>
  </conditionalFormatting>
  <conditionalFormatting sqref="G22">
    <cfRule type="colorScale" priority="3">
      <colorScale>
        <cfvo type="min"/>
        <cfvo type="max"/>
        <color rgb="FFFCFCFF"/>
        <color rgb="FFF8696B"/>
      </colorScale>
    </cfRule>
  </conditionalFormatting>
  <conditionalFormatting sqref="G2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D3" sqref="D3:G12"/>
    </sheetView>
  </sheetViews>
  <sheetFormatPr baseColWidth="10" defaultRowHeight="15"/>
  <cols>
    <col min="1" max="1" width="1" customWidth="1"/>
    <col min="2" max="2" width="19.7109375" style="351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/>
    <row r="2" spans="2:13" ht="16.5" thickBot="1">
      <c r="B2" s="346" t="s">
        <v>430</v>
      </c>
      <c r="C2" s="347" t="s">
        <v>431</v>
      </c>
      <c r="D2" s="347" t="s">
        <v>432</v>
      </c>
      <c r="E2" s="347" t="s">
        <v>433</v>
      </c>
      <c r="F2" s="347" t="s">
        <v>434</v>
      </c>
      <c r="G2" s="347" t="s">
        <v>435</v>
      </c>
      <c r="H2" s="347" t="s">
        <v>436</v>
      </c>
      <c r="I2" s="347" t="s">
        <v>437</v>
      </c>
      <c r="J2" s="347" t="s">
        <v>16</v>
      </c>
      <c r="M2" s="358" t="s">
        <v>404</v>
      </c>
    </row>
    <row r="3" spans="2:13" ht="15.75">
      <c r="B3" s="352" t="s">
        <v>398</v>
      </c>
      <c r="C3" s="375">
        <v>6418.333333333333</v>
      </c>
      <c r="D3" s="375">
        <v>13945.566666666669</v>
      </c>
      <c r="E3" s="375">
        <v>4669.3500000000004</v>
      </c>
      <c r="F3" s="375">
        <v>10622.43</v>
      </c>
      <c r="G3" s="375">
        <v>5872.8666666666668</v>
      </c>
      <c r="H3" s="375">
        <v>18576.23333333333</v>
      </c>
      <c r="I3" s="353">
        <v>10736.35</v>
      </c>
      <c r="J3" s="299">
        <f>SUM(C3:I3)</f>
        <v>70841.13</v>
      </c>
      <c r="K3" s="357">
        <f>J3/$M$3</f>
        <v>1.91244014642406E-2</v>
      </c>
      <c r="M3" s="359">
        <f>Resumen!C6</f>
        <v>3704227.3</v>
      </c>
    </row>
    <row r="4" spans="2:13">
      <c r="B4" s="352" t="s">
        <v>342</v>
      </c>
      <c r="C4" s="375">
        <v>17623.383333333339</v>
      </c>
      <c r="D4" s="375">
        <v>5126.4833333333336</v>
      </c>
      <c r="E4" s="375">
        <v>4276.95</v>
      </c>
      <c r="F4" s="375">
        <v>4791.9666666666662</v>
      </c>
      <c r="G4" s="375">
        <v>5025.9833333333336</v>
      </c>
      <c r="H4" s="375">
        <v>8767.8833333333332</v>
      </c>
      <c r="I4" s="375">
        <v>10035.283333333329</v>
      </c>
      <c r="J4" s="299">
        <f t="shared" ref="J4:J12" si="0">SUM(C4:I4)</f>
        <v>55647.933333333334</v>
      </c>
      <c r="K4" s="357">
        <f t="shared" ref="K4:K13" si="1">J4/$M$3</f>
        <v>1.5022818209166953E-2</v>
      </c>
    </row>
    <row r="5" spans="2:13">
      <c r="B5" s="352" t="s">
        <v>387</v>
      </c>
      <c r="C5" s="375">
        <v>8928.7666666666664</v>
      </c>
      <c r="D5" s="375">
        <v>43949.533333333333</v>
      </c>
      <c r="E5" s="375">
        <v>94659.416666666686</v>
      </c>
      <c r="F5" s="375">
        <v>85423.166666666672</v>
      </c>
      <c r="G5" s="375">
        <v>5813.43</v>
      </c>
      <c r="H5" s="375">
        <v>34428.449999999997</v>
      </c>
      <c r="I5" s="375">
        <v>23503.3</v>
      </c>
      <c r="J5" s="299">
        <f t="shared" si="0"/>
        <v>296706.06333333335</v>
      </c>
      <c r="K5" s="357">
        <f t="shared" si="1"/>
        <v>8.0099313379968173E-2</v>
      </c>
    </row>
    <row r="6" spans="2:13">
      <c r="B6" s="352" t="s">
        <v>392</v>
      </c>
      <c r="C6" s="375">
        <v>1333.333333333333</v>
      </c>
      <c r="D6" s="375">
        <v>3251.6166666666668</v>
      </c>
      <c r="E6" s="375">
        <v>12327.466666666671</v>
      </c>
      <c r="F6" s="375">
        <v>776.93333333333328</v>
      </c>
      <c r="G6" s="375">
        <v>690.65</v>
      </c>
      <c r="H6" s="375">
        <v>6652.7166666666662</v>
      </c>
      <c r="I6" s="353">
        <v>1086.2</v>
      </c>
      <c r="J6" s="299">
        <f t="shared" si="0"/>
        <v>26118.916666666675</v>
      </c>
      <c r="K6" s="357">
        <f t="shared" si="1"/>
        <v>7.0511106774324237E-3</v>
      </c>
    </row>
    <row r="7" spans="2:13">
      <c r="B7" s="352" t="s">
        <v>393</v>
      </c>
      <c r="C7" s="375">
        <v>679.56666666666672</v>
      </c>
      <c r="D7" s="375">
        <v>1584.5333333333331</v>
      </c>
      <c r="E7" s="375">
        <v>1423.4833333333329</v>
      </c>
      <c r="F7" s="375">
        <v>8468.5333333333328</v>
      </c>
      <c r="G7" s="375">
        <v>1065.866666666667</v>
      </c>
      <c r="H7" s="375">
        <v>2069.3833333333332</v>
      </c>
      <c r="I7" s="353">
        <v>3337.9333333333329</v>
      </c>
      <c r="J7" s="299">
        <f t="shared" si="0"/>
        <v>18629.3</v>
      </c>
      <c r="K7" s="357">
        <f t="shared" si="1"/>
        <v>5.0292000169644014E-3</v>
      </c>
    </row>
    <row r="8" spans="2:13">
      <c r="B8" s="352" t="s">
        <v>394</v>
      </c>
      <c r="C8" s="375">
        <v>943.8</v>
      </c>
      <c r="D8" s="375">
        <v>996.43333333333317</v>
      </c>
      <c r="E8" s="375">
        <v>902.93333333333317</v>
      </c>
      <c r="F8" s="375">
        <v>1083.333333333333</v>
      </c>
      <c r="G8" s="375">
        <v>1301.383333333333</v>
      </c>
      <c r="H8" s="375">
        <v>2219.1166666666668</v>
      </c>
      <c r="I8" s="375">
        <v>2045.7333333333329</v>
      </c>
      <c r="J8" s="299">
        <f t="shared" si="0"/>
        <v>9492.7333333333318</v>
      </c>
      <c r="K8" s="357">
        <f t="shared" si="1"/>
        <v>2.5626757119719223E-3</v>
      </c>
    </row>
    <row r="9" spans="2:13">
      <c r="B9" s="352" t="s">
        <v>397</v>
      </c>
      <c r="C9" s="375">
        <v>331.33333333333331</v>
      </c>
      <c r="D9" s="375">
        <v>205.2</v>
      </c>
      <c r="E9" s="375">
        <v>193.1166666666667</v>
      </c>
      <c r="F9" s="375">
        <v>268</v>
      </c>
      <c r="G9" s="375">
        <v>427.11</v>
      </c>
      <c r="H9" s="375">
        <v>539.5</v>
      </c>
      <c r="I9" s="353">
        <v>714.31666666666672</v>
      </c>
      <c r="J9" s="299">
        <f t="shared" si="0"/>
        <v>2678.5766666666668</v>
      </c>
      <c r="K9" s="357">
        <f t="shared" si="1"/>
        <v>7.2311347272524746E-4</v>
      </c>
    </row>
    <row r="10" spans="2:13">
      <c r="B10" s="352" t="s">
        <v>395</v>
      </c>
      <c r="C10" s="375">
        <v>2146.7666666666669</v>
      </c>
      <c r="D10" s="375">
        <v>744.4</v>
      </c>
      <c r="E10" s="375">
        <v>774.26666666666665</v>
      </c>
      <c r="F10" s="375">
        <v>1464.7166666666669</v>
      </c>
      <c r="G10" s="375">
        <v>1454.75</v>
      </c>
      <c r="H10" s="375">
        <v>438.4</v>
      </c>
      <c r="I10" s="353">
        <v>519.6</v>
      </c>
      <c r="J10" s="299">
        <f t="shared" si="0"/>
        <v>7542.9000000000005</v>
      </c>
      <c r="K10" s="357">
        <f t="shared" si="1"/>
        <v>2.0362951269216121E-3</v>
      </c>
    </row>
    <row r="11" spans="2:13">
      <c r="B11" s="352" t="s">
        <v>396</v>
      </c>
      <c r="C11" s="375">
        <v>258.60000000000002</v>
      </c>
      <c r="D11" s="375">
        <v>355.13333333333333</v>
      </c>
      <c r="E11" s="375">
        <v>382.1</v>
      </c>
      <c r="F11" s="375">
        <v>390</v>
      </c>
      <c r="G11" s="375">
        <v>377.66666666666669</v>
      </c>
      <c r="H11" s="375">
        <v>691.7166666666667</v>
      </c>
      <c r="I11" s="353">
        <v>582.26666666666665</v>
      </c>
      <c r="J11" s="299">
        <f t="shared" si="0"/>
        <v>3037.4833333333336</v>
      </c>
      <c r="K11" s="357">
        <f t="shared" si="1"/>
        <v>8.200045751332089E-4</v>
      </c>
    </row>
    <row r="12" spans="2:13">
      <c r="B12" s="352" t="s">
        <v>459</v>
      </c>
      <c r="C12" s="375">
        <v>247.08333333333329</v>
      </c>
      <c r="D12" s="375">
        <v>300.06666666666672</v>
      </c>
      <c r="E12" s="375">
        <v>511.16666666666669</v>
      </c>
      <c r="F12" s="375">
        <v>616.15</v>
      </c>
      <c r="G12" s="375">
        <v>765.48333333333335</v>
      </c>
      <c r="H12" s="375">
        <v>860.01666666666665</v>
      </c>
      <c r="I12" s="353">
        <v>2181.4666666666672</v>
      </c>
      <c r="J12" s="299">
        <f t="shared" si="0"/>
        <v>5481.4333333333334</v>
      </c>
      <c r="K12" s="357">
        <f t="shared" si="1"/>
        <v>1.4797778023323065E-3</v>
      </c>
    </row>
    <row r="13" spans="2:13" ht="20.25" customHeight="1">
      <c r="B13" s="354" t="s">
        <v>16</v>
      </c>
      <c r="C13" s="355">
        <f t="shared" ref="C13:I13" si="2">SUM(C3:C11)</f>
        <v>38663.883333333346</v>
      </c>
      <c r="D13" s="355">
        <f t="shared" si="2"/>
        <v>70158.899999999994</v>
      </c>
      <c r="E13" s="355">
        <f t="shared" si="2"/>
        <v>119609.08333333337</v>
      </c>
      <c r="F13" s="355">
        <f t="shared" si="2"/>
        <v>113289.07999999999</v>
      </c>
      <c r="G13" s="355">
        <f t="shared" si="2"/>
        <v>22029.706666666669</v>
      </c>
      <c r="H13" s="355">
        <f t="shared" si="2"/>
        <v>74383.39999999998</v>
      </c>
      <c r="I13" s="355">
        <f t="shared" si="2"/>
        <v>52560.98333333333</v>
      </c>
      <c r="J13" s="356">
        <f>SUM(J3:J12)</f>
        <v>496176.47000000009</v>
      </c>
      <c r="K13" s="357">
        <f t="shared" si="1"/>
        <v>0.13394871043685685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2" activePane="bottomLeft" state="frozen"/>
      <selection activeCell="L33" sqref="L33:L37"/>
      <selection pane="bottomLeft" activeCell="O23" sqref="O23:O26"/>
    </sheetView>
  </sheetViews>
  <sheetFormatPr baseColWidth="10" defaultColWidth="9.140625" defaultRowHeight="1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>
      <c r="A1" s="461"/>
      <c r="B1" s="461"/>
    </row>
    <row r="2" spans="1:16" ht="15.75" thickBot="1">
      <c r="A2" s="461"/>
      <c r="B2" s="461"/>
      <c r="C2" s="462" t="s">
        <v>570</v>
      </c>
      <c r="D2" s="463"/>
      <c r="E2" s="463"/>
      <c r="F2" s="463"/>
      <c r="G2" s="463"/>
      <c r="H2" s="463"/>
      <c r="I2" s="464"/>
      <c r="J2" s="462" t="s">
        <v>571</v>
      </c>
      <c r="K2" s="463"/>
      <c r="L2" s="463"/>
      <c r="M2" s="463"/>
      <c r="N2" s="463"/>
      <c r="O2" s="463"/>
      <c r="P2" s="464"/>
    </row>
    <row r="3" spans="1:16" ht="15.75" thickBot="1">
      <c r="A3" s="461"/>
      <c r="B3" s="461"/>
      <c r="C3" s="465" t="s">
        <v>2</v>
      </c>
      <c r="D3" s="466"/>
      <c r="E3" s="466"/>
      <c r="F3" s="466"/>
      <c r="G3" s="466"/>
      <c r="H3" s="466"/>
      <c r="I3" s="467"/>
      <c r="J3" s="465" t="s">
        <v>2</v>
      </c>
      <c r="K3" s="466"/>
      <c r="L3" s="466"/>
      <c r="M3" s="466"/>
      <c r="N3" s="466"/>
      <c r="O3" s="466"/>
      <c r="P3" s="467"/>
    </row>
    <row r="4" spans="1:16" ht="15.75" thickBot="1">
      <c r="A4" s="461"/>
      <c r="B4" s="461"/>
      <c r="C4" s="128">
        <v>44984</v>
      </c>
      <c r="D4" s="128">
        <v>44985</v>
      </c>
      <c r="E4" s="128">
        <v>44986</v>
      </c>
      <c r="F4" s="128">
        <v>44987</v>
      </c>
      <c r="G4" s="128">
        <v>44988</v>
      </c>
      <c r="H4" s="128">
        <v>44989</v>
      </c>
      <c r="I4" s="128">
        <v>44990</v>
      </c>
      <c r="J4" s="128">
        <v>44991</v>
      </c>
      <c r="K4" s="128">
        <v>44992</v>
      </c>
      <c r="L4" s="128">
        <v>44993</v>
      </c>
      <c r="M4" s="128">
        <v>44994</v>
      </c>
      <c r="N4" s="128">
        <v>44995</v>
      </c>
      <c r="O4" s="128">
        <v>44996</v>
      </c>
      <c r="P4" s="128">
        <v>44997</v>
      </c>
    </row>
    <row r="5" spans="1:16" ht="15.75" thickBot="1">
      <c r="B5" s="15" t="s">
        <v>411</v>
      </c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16">
      <c r="B6" s="283" t="s">
        <v>346</v>
      </c>
      <c r="C6" s="189">
        <v>24816</v>
      </c>
      <c r="D6" s="190">
        <v>22668</v>
      </c>
      <c r="E6" s="190">
        <v>23067</v>
      </c>
      <c r="F6" s="190">
        <v>22799</v>
      </c>
      <c r="G6" s="190">
        <v>23390</v>
      </c>
      <c r="H6" s="190"/>
      <c r="I6" s="190"/>
      <c r="J6" s="193">
        <v>27034</v>
      </c>
      <c r="K6" s="193">
        <v>24702</v>
      </c>
      <c r="L6" s="193">
        <v>23893</v>
      </c>
      <c r="M6" s="193">
        <v>23953</v>
      </c>
      <c r="N6" s="193">
        <v>25884</v>
      </c>
      <c r="O6" s="193"/>
      <c r="P6" s="194"/>
    </row>
    <row r="7" spans="1:16">
      <c r="B7" s="188" t="s">
        <v>347</v>
      </c>
      <c r="C7" s="189">
        <v>39790</v>
      </c>
      <c r="D7" s="190">
        <v>39223</v>
      </c>
      <c r="E7" s="190">
        <v>39361</v>
      </c>
      <c r="F7" s="190">
        <v>40279</v>
      </c>
      <c r="G7" s="190">
        <v>40678</v>
      </c>
      <c r="H7" s="190"/>
      <c r="I7" s="190"/>
      <c r="J7" s="193">
        <v>44221</v>
      </c>
      <c r="K7" s="193">
        <v>43483</v>
      </c>
      <c r="L7" s="193">
        <v>42853</v>
      </c>
      <c r="M7" s="193">
        <v>43240</v>
      </c>
      <c r="N7" s="193">
        <v>45285</v>
      </c>
      <c r="O7" s="193"/>
      <c r="P7" s="194"/>
    </row>
    <row r="8" spans="1:16" ht="18" customHeight="1">
      <c r="B8" s="188" t="s">
        <v>348</v>
      </c>
      <c r="C8" s="189">
        <v>15136</v>
      </c>
      <c r="D8" s="190">
        <v>14476</v>
      </c>
      <c r="E8" s="190">
        <v>14697</v>
      </c>
      <c r="F8" s="190">
        <v>15571</v>
      </c>
      <c r="G8" s="190">
        <v>14234</v>
      </c>
      <c r="H8" s="190"/>
      <c r="I8" s="190"/>
      <c r="J8" s="193">
        <v>15297</v>
      </c>
      <c r="K8" s="193">
        <v>15752</v>
      </c>
      <c r="L8" s="193">
        <v>15358</v>
      </c>
      <c r="M8" s="193">
        <v>15112</v>
      </c>
      <c r="N8" s="193">
        <v>14790</v>
      </c>
      <c r="O8" s="193"/>
      <c r="P8" s="194"/>
    </row>
    <row r="9" spans="1:16">
      <c r="B9" s="188" t="s">
        <v>349</v>
      </c>
      <c r="C9" s="189">
        <v>43619</v>
      </c>
      <c r="D9" s="190">
        <v>44319</v>
      </c>
      <c r="E9" s="190">
        <v>44974</v>
      </c>
      <c r="F9" s="190">
        <v>44276</v>
      </c>
      <c r="G9" s="190">
        <v>41728</v>
      </c>
      <c r="H9" s="190"/>
      <c r="I9" s="190"/>
      <c r="J9" s="192">
        <v>43561</v>
      </c>
      <c r="K9" s="193">
        <v>44405</v>
      </c>
      <c r="L9" s="193">
        <v>41453</v>
      </c>
      <c r="M9" s="193">
        <v>46862</v>
      </c>
      <c r="N9" s="193">
        <v>44165</v>
      </c>
      <c r="O9" s="193"/>
      <c r="P9" s="194"/>
    </row>
    <row r="10" spans="1:16">
      <c r="B10" s="188" t="s">
        <v>350</v>
      </c>
      <c r="C10" s="189">
        <v>23359</v>
      </c>
      <c r="D10" s="190">
        <v>24266</v>
      </c>
      <c r="E10" s="190">
        <v>22913</v>
      </c>
      <c r="F10" s="190">
        <v>22051</v>
      </c>
      <c r="G10" s="190">
        <v>20533</v>
      </c>
      <c r="H10" s="190"/>
      <c r="I10" s="190"/>
      <c r="J10" s="192">
        <v>23611</v>
      </c>
      <c r="K10" s="193">
        <v>22624</v>
      </c>
      <c r="L10" s="193">
        <v>21355</v>
      </c>
      <c r="M10" s="193">
        <v>27357</v>
      </c>
      <c r="N10" s="193">
        <v>21809</v>
      </c>
      <c r="O10" s="193"/>
      <c r="P10" s="194"/>
    </row>
    <row r="11" spans="1:16">
      <c r="B11" s="188" t="s">
        <v>506</v>
      </c>
      <c r="C11" s="189">
        <v>29906</v>
      </c>
      <c r="D11" s="190">
        <v>28181</v>
      </c>
      <c r="E11" s="190">
        <v>28078</v>
      </c>
      <c r="F11" s="190">
        <v>26831</v>
      </c>
      <c r="G11" s="190">
        <v>25331</v>
      </c>
      <c r="H11" s="190"/>
      <c r="I11" s="190"/>
      <c r="J11" s="192">
        <v>27893</v>
      </c>
      <c r="K11" s="193">
        <v>27387</v>
      </c>
      <c r="L11" s="193">
        <v>25937</v>
      </c>
      <c r="M11" s="193">
        <v>28208</v>
      </c>
      <c r="N11" s="193">
        <v>26553</v>
      </c>
      <c r="O11" s="193"/>
      <c r="P11" s="194"/>
    </row>
    <row r="12" spans="1:16">
      <c r="B12" s="188" t="s">
        <v>352</v>
      </c>
      <c r="C12" s="189">
        <v>29336</v>
      </c>
      <c r="D12" s="190">
        <v>26174</v>
      </c>
      <c r="E12" s="190">
        <v>26372</v>
      </c>
      <c r="F12" s="190">
        <v>25629</v>
      </c>
      <c r="G12" s="190">
        <v>23904</v>
      </c>
      <c r="H12" s="190"/>
      <c r="I12" s="190"/>
      <c r="J12" s="192">
        <v>25998</v>
      </c>
      <c r="K12" s="193">
        <v>25556</v>
      </c>
      <c r="L12" s="193">
        <v>24221</v>
      </c>
      <c r="M12" s="193">
        <v>26008</v>
      </c>
      <c r="N12" s="193">
        <v>25351</v>
      </c>
      <c r="O12" s="193"/>
      <c r="P12" s="194"/>
    </row>
    <row r="13" spans="1:16">
      <c r="B13" s="188" t="s">
        <v>353</v>
      </c>
      <c r="C13" s="189">
        <v>5422</v>
      </c>
      <c r="D13" s="190">
        <v>8543</v>
      </c>
      <c r="E13" s="190">
        <v>6539</v>
      </c>
      <c r="F13" s="190">
        <v>4887</v>
      </c>
      <c r="G13" s="190">
        <v>5065</v>
      </c>
      <c r="H13" s="190"/>
      <c r="I13" s="190"/>
      <c r="J13" s="193">
        <v>6189</v>
      </c>
      <c r="K13" s="193">
        <v>7725</v>
      </c>
      <c r="L13" s="193">
        <v>5497</v>
      </c>
      <c r="M13" s="193">
        <v>8196</v>
      </c>
      <c r="N13" s="193">
        <v>5091</v>
      </c>
      <c r="O13" s="193"/>
      <c r="P13" s="194"/>
    </row>
    <row r="14" spans="1:16" ht="15.75" thickBot="1">
      <c r="B14" s="188" t="s">
        <v>390</v>
      </c>
      <c r="C14" s="189">
        <v>50184</v>
      </c>
      <c r="D14" s="190">
        <v>55214</v>
      </c>
      <c r="E14" s="190">
        <v>56126</v>
      </c>
      <c r="F14" s="190">
        <v>51827</v>
      </c>
      <c r="G14" s="190">
        <v>75797</v>
      </c>
      <c r="H14" s="190"/>
      <c r="I14" s="190"/>
      <c r="J14" s="192">
        <v>51935</v>
      </c>
      <c r="K14" s="193">
        <v>51045</v>
      </c>
      <c r="L14" s="193">
        <v>48699</v>
      </c>
      <c r="M14" s="193">
        <v>56872</v>
      </c>
      <c r="N14" s="193">
        <v>50573</v>
      </c>
      <c r="O14" s="193"/>
      <c r="P14" s="194"/>
    </row>
    <row r="15" spans="1:16" ht="15.75" thickBot="1">
      <c r="B15" s="196" t="s">
        <v>16</v>
      </c>
      <c r="C15" s="195">
        <v>261568</v>
      </c>
      <c r="D15" s="195">
        <v>263064</v>
      </c>
      <c r="E15" s="195">
        <v>262127</v>
      </c>
      <c r="F15" s="195">
        <v>254150</v>
      </c>
      <c r="G15" s="195">
        <v>270660</v>
      </c>
      <c r="H15" s="195"/>
      <c r="I15" s="195"/>
      <c r="J15" s="195">
        <f>SUM(J6:J14)</f>
        <v>265739</v>
      </c>
      <c r="K15" s="195">
        <f t="shared" ref="K15:P15" si="0">SUM(K6:K14)</f>
        <v>262679</v>
      </c>
      <c r="L15" s="195">
        <f t="shared" si="0"/>
        <v>249266</v>
      </c>
      <c r="M15" s="195">
        <f t="shared" si="0"/>
        <v>275808</v>
      </c>
      <c r="N15" s="195">
        <f t="shared" si="0"/>
        <v>259501</v>
      </c>
      <c r="O15" s="195">
        <f t="shared" si="0"/>
        <v>0</v>
      </c>
      <c r="P15" s="195">
        <f t="shared" si="0"/>
        <v>0</v>
      </c>
    </row>
    <row r="16" spans="1:16" ht="15.75" thickBot="1">
      <c r="B16" s="197" t="s">
        <v>412</v>
      </c>
    </row>
    <row r="17" spans="2:16">
      <c r="B17" s="198" t="s">
        <v>358</v>
      </c>
      <c r="C17" s="183"/>
      <c r="D17" s="184"/>
      <c r="E17" s="184"/>
      <c r="F17" s="184"/>
      <c r="G17" s="184"/>
      <c r="H17" s="184">
        <v>15725</v>
      </c>
      <c r="I17" s="185"/>
      <c r="J17" s="186"/>
      <c r="K17" s="187"/>
      <c r="L17" s="187"/>
      <c r="M17" s="187"/>
      <c r="N17" s="187"/>
      <c r="O17" s="187">
        <v>18716</v>
      </c>
      <c r="P17" s="377"/>
    </row>
    <row r="18" spans="2:16">
      <c r="B18" s="188" t="s">
        <v>359</v>
      </c>
      <c r="C18" s="189"/>
      <c r="D18" s="190"/>
      <c r="E18" s="190"/>
      <c r="F18" s="190"/>
      <c r="G18" s="190"/>
      <c r="H18" s="190">
        <v>5781</v>
      </c>
      <c r="I18" s="191"/>
      <c r="J18" s="192"/>
      <c r="K18" s="193"/>
      <c r="L18" s="193"/>
      <c r="M18" s="193"/>
      <c r="N18" s="193"/>
      <c r="O18" s="193">
        <v>6307</v>
      </c>
      <c r="P18" s="378"/>
    </row>
    <row r="19" spans="2:16">
      <c r="B19" s="188" t="s">
        <v>415</v>
      </c>
      <c r="C19" s="189"/>
      <c r="D19" s="190"/>
      <c r="E19" s="190"/>
      <c r="F19" s="190"/>
      <c r="G19" s="190"/>
      <c r="H19" s="190">
        <v>29147</v>
      </c>
      <c r="I19" s="191"/>
      <c r="J19" s="192"/>
      <c r="K19" s="193"/>
      <c r="L19" s="193"/>
      <c r="M19" s="193"/>
      <c r="N19" s="193"/>
      <c r="O19" s="193">
        <v>34881</v>
      </c>
      <c r="P19" s="378"/>
    </row>
    <row r="20" spans="2:16">
      <c r="B20" s="188" t="s">
        <v>455</v>
      </c>
      <c r="C20" s="189"/>
      <c r="D20" s="190"/>
      <c r="E20" s="190"/>
      <c r="F20" s="190"/>
      <c r="G20" s="190"/>
      <c r="H20" s="190">
        <v>33464</v>
      </c>
      <c r="I20" s="191"/>
      <c r="J20" s="192"/>
      <c r="K20" s="193"/>
      <c r="L20" s="193"/>
      <c r="M20" s="193"/>
      <c r="N20" s="193"/>
      <c r="O20" s="193">
        <v>34588</v>
      </c>
      <c r="P20" s="378"/>
    </row>
    <row r="21" spans="2:16">
      <c r="B21" s="188" t="s">
        <v>354</v>
      </c>
      <c r="C21" s="189"/>
      <c r="D21" s="190"/>
      <c r="E21" s="190"/>
      <c r="F21" s="190"/>
      <c r="G21" s="190"/>
      <c r="H21" s="190">
        <v>16196</v>
      </c>
      <c r="I21" s="191"/>
      <c r="J21" s="192"/>
      <c r="K21" s="193"/>
      <c r="L21" s="193"/>
      <c r="M21" s="193"/>
      <c r="N21" s="193"/>
      <c r="O21" s="193">
        <v>17727</v>
      </c>
      <c r="P21" s="378"/>
    </row>
    <row r="22" spans="2:16">
      <c r="B22" s="188" t="s">
        <v>416</v>
      </c>
      <c r="C22" s="189"/>
      <c r="D22" s="190"/>
      <c r="E22" s="190"/>
      <c r="F22" s="190"/>
      <c r="G22" s="190"/>
      <c r="H22" s="190">
        <v>34947</v>
      </c>
      <c r="I22" s="191"/>
      <c r="J22" s="192"/>
      <c r="K22" s="193"/>
      <c r="L22" s="193"/>
      <c r="M22" s="193"/>
      <c r="N22" s="193"/>
      <c r="O22" s="193">
        <v>34071</v>
      </c>
      <c r="P22" s="378"/>
    </row>
    <row r="23" spans="2:16">
      <c r="B23" s="256" t="s">
        <v>413</v>
      </c>
      <c r="C23" s="189"/>
      <c r="D23" s="190"/>
      <c r="E23" s="190"/>
      <c r="F23" s="190"/>
      <c r="G23" s="190"/>
      <c r="H23" s="190"/>
      <c r="I23" s="191"/>
      <c r="J23" s="192"/>
      <c r="K23" s="193"/>
      <c r="L23" s="193"/>
      <c r="M23" s="193"/>
      <c r="N23" s="193"/>
      <c r="O23" s="193"/>
      <c r="P23" s="378"/>
    </row>
    <row r="24" spans="2:16">
      <c r="B24" s="188" t="s">
        <v>355</v>
      </c>
      <c r="C24" s="189"/>
      <c r="D24" s="190"/>
      <c r="E24" s="190"/>
      <c r="F24" s="190"/>
      <c r="G24" s="190"/>
      <c r="H24" s="190"/>
      <c r="I24" s="191">
        <v>33458</v>
      </c>
      <c r="J24" s="192"/>
      <c r="K24" s="193"/>
      <c r="L24" s="193"/>
      <c r="M24" s="373"/>
      <c r="N24" s="193"/>
      <c r="O24" s="193"/>
      <c r="P24" s="399">
        <v>40620</v>
      </c>
    </row>
    <row r="25" spans="2:16">
      <c r="B25" s="188" t="s">
        <v>356</v>
      </c>
      <c r="I25" s="190">
        <v>41368</v>
      </c>
      <c r="J25" s="192"/>
      <c r="K25" s="193"/>
      <c r="L25" s="193"/>
      <c r="M25" s="193"/>
      <c r="N25" s="193"/>
      <c r="O25" s="193"/>
      <c r="P25" s="378">
        <v>48102</v>
      </c>
    </row>
    <row r="26" spans="2:16">
      <c r="B26" s="188" t="s">
        <v>414</v>
      </c>
      <c r="I26" s="190">
        <v>28668</v>
      </c>
      <c r="J26" s="192"/>
      <c r="K26" s="193"/>
      <c r="L26" s="193"/>
      <c r="M26" s="193"/>
      <c r="N26" s="193"/>
      <c r="O26" s="193"/>
      <c r="P26" s="378">
        <v>33191</v>
      </c>
    </row>
    <row r="27" spans="2:16" ht="15.75" thickBot="1">
      <c r="B27" s="188" t="s">
        <v>357</v>
      </c>
      <c r="I27" s="190">
        <v>7319</v>
      </c>
      <c r="J27" s="192"/>
      <c r="K27" s="193"/>
      <c r="L27" s="193"/>
      <c r="M27" s="193"/>
      <c r="N27" s="193"/>
      <c r="O27" s="193"/>
      <c r="P27" s="378">
        <v>7699</v>
      </c>
    </row>
    <row r="28" spans="2:16" ht="15.75" thickBot="1">
      <c r="B28" s="196" t="s">
        <v>222</v>
      </c>
      <c r="C28" s="199"/>
      <c r="D28" s="199"/>
      <c r="E28" s="199"/>
      <c r="F28" s="199"/>
      <c r="G28" s="199"/>
      <c r="H28" s="199">
        <v>135260</v>
      </c>
      <c r="I28" s="292">
        <v>110813</v>
      </c>
      <c r="J28" s="195"/>
      <c r="K28" s="195"/>
      <c r="L28" s="195"/>
      <c r="M28" s="195"/>
      <c r="N28" s="195"/>
      <c r="O28" s="195">
        <f>SUM(O17:O27)</f>
        <v>146290</v>
      </c>
      <c r="P28" s="195">
        <f>SUM(P17:P27)</f>
        <v>129612</v>
      </c>
    </row>
    <row r="29" spans="2:16" ht="15.75" thickBot="1"/>
    <row r="30" spans="2:16" ht="15.75" thickBot="1">
      <c r="B30" s="131" t="s">
        <v>411</v>
      </c>
      <c r="C30" s="201" t="s">
        <v>570</v>
      </c>
      <c r="D30" s="201" t="s">
        <v>571</v>
      </c>
      <c r="E30" s="202" t="s">
        <v>223</v>
      </c>
    </row>
    <row r="31" spans="2:16">
      <c r="B31" s="203" t="s">
        <v>346</v>
      </c>
      <c r="C31" s="204">
        <f t="shared" ref="C31:C40" si="1">SUM(C6:I6)</f>
        <v>116740</v>
      </c>
      <c r="D31" s="205">
        <f t="shared" ref="D31:D40" si="2">SUM(J6:P6)</f>
        <v>125466</v>
      </c>
      <c r="E31" s="206">
        <f t="shared" ref="E31:E40" si="3">+IFERROR((D31-C31)/C31,"-")</f>
        <v>7.4747301696076754E-2</v>
      </c>
    </row>
    <row r="32" spans="2:16">
      <c r="B32" s="207" t="s">
        <v>347</v>
      </c>
      <c r="C32" s="208">
        <f t="shared" si="1"/>
        <v>199331</v>
      </c>
      <c r="D32" s="209">
        <f t="shared" si="2"/>
        <v>219082</v>
      </c>
      <c r="E32" s="210">
        <f t="shared" si="3"/>
        <v>9.9086444155700823E-2</v>
      </c>
    </row>
    <row r="33" spans="2:5">
      <c r="B33" s="207" t="s">
        <v>348</v>
      </c>
      <c r="C33" s="208">
        <f t="shared" si="1"/>
        <v>74114</v>
      </c>
      <c r="D33" s="209">
        <f t="shared" si="2"/>
        <v>76309</v>
      </c>
      <c r="E33" s="210">
        <f t="shared" si="3"/>
        <v>2.9616536686725856E-2</v>
      </c>
    </row>
    <row r="34" spans="2:5">
      <c r="B34" s="207" t="s">
        <v>349</v>
      </c>
      <c r="C34" s="208">
        <f t="shared" si="1"/>
        <v>218916</v>
      </c>
      <c r="D34" s="209">
        <f t="shared" si="2"/>
        <v>220446</v>
      </c>
      <c r="E34" s="210">
        <f t="shared" si="3"/>
        <v>6.9889820753165598E-3</v>
      </c>
    </row>
    <row r="35" spans="2:5">
      <c r="B35" s="207" t="s">
        <v>350</v>
      </c>
      <c r="C35" s="208">
        <f t="shared" si="1"/>
        <v>113122</v>
      </c>
      <c r="D35" s="209">
        <f t="shared" si="2"/>
        <v>116756</v>
      </c>
      <c r="E35" s="210">
        <f t="shared" si="3"/>
        <v>3.2124608829405418E-2</v>
      </c>
    </row>
    <row r="36" spans="2:5">
      <c r="B36" s="207" t="s">
        <v>351</v>
      </c>
      <c r="C36" s="208">
        <f t="shared" si="1"/>
        <v>138327</v>
      </c>
      <c r="D36" s="209">
        <f t="shared" si="2"/>
        <v>135978</v>
      </c>
      <c r="E36" s="210">
        <f t="shared" si="3"/>
        <v>-1.698150035784771E-2</v>
      </c>
    </row>
    <row r="37" spans="2:5">
      <c r="B37" s="207" t="s">
        <v>352</v>
      </c>
      <c r="C37" s="208">
        <f t="shared" si="1"/>
        <v>131415</v>
      </c>
      <c r="D37" s="209">
        <f t="shared" si="2"/>
        <v>127134</v>
      </c>
      <c r="E37" s="210">
        <f t="shared" si="3"/>
        <v>-3.257618993265609E-2</v>
      </c>
    </row>
    <row r="38" spans="2:5">
      <c r="B38" s="203" t="s">
        <v>353</v>
      </c>
      <c r="C38" s="208">
        <f t="shared" si="1"/>
        <v>30456</v>
      </c>
      <c r="D38" s="209">
        <f t="shared" si="2"/>
        <v>32698</v>
      </c>
      <c r="E38" s="211">
        <f t="shared" si="3"/>
        <v>7.3614394536380356E-2</v>
      </c>
    </row>
    <row r="39" spans="2:5" ht="15.75" thickBot="1">
      <c r="B39" s="203" t="s">
        <v>390</v>
      </c>
      <c r="C39" s="208">
        <f t="shared" si="1"/>
        <v>289148</v>
      </c>
      <c r="D39" s="209">
        <f t="shared" si="2"/>
        <v>259124</v>
      </c>
      <c r="E39" s="211">
        <f t="shared" ref="E39" si="4">+IFERROR((D39-C39)/C39,"-")</f>
        <v>-0.10383609777691701</v>
      </c>
    </row>
    <row r="40" spans="2:5" ht="15.75" thickBot="1">
      <c r="B40" s="212" t="s">
        <v>16</v>
      </c>
      <c r="C40" s="213">
        <f t="shared" si="1"/>
        <v>1311569</v>
      </c>
      <c r="D40" s="214">
        <f t="shared" si="2"/>
        <v>1312993</v>
      </c>
      <c r="E40" s="215">
        <f t="shared" si="3"/>
        <v>1.0857225201266574E-3</v>
      </c>
    </row>
    <row r="41" spans="2:5" ht="15.75" thickBot="1">
      <c r="B41" s="131" t="s">
        <v>412</v>
      </c>
      <c r="E41" s="216" t="str">
        <f t="shared" ref="E41:E53" si="5">+IFERROR((D41-C41)/C41,"-")</f>
        <v>-</v>
      </c>
    </row>
    <row r="42" spans="2:5">
      <c r="B42" s="207" t="s">
        <v>358</v>
      </c>
      <c r="C42" s="208">
        <f t="shared" ref="C42:C48" si="6">H17</f>
        <v>15725</v>
      </c>
      <c r="D42" s="208">
        <f>O17</f>
        <v>18716</v>
      </c>
      <c r="E42" s="216">
        <f t="shared" si="5"/>
        <v>0.19020667726550081</v>
      </c>
    </row>
    <row r="43" spans="2:5">
      <c r="B43" s="207" t="s">
        <v>359</v>
      </c>
      <c r="C43" s="208">
        <f t="shared" si="6"/>
        <v>5781</v>
      </c>
      <c r="D43" s="208">
        <f t="shared" ref="D43:D47" si="7">O18</f>
        <v>6307</v>
      </c>
      <c r="E43" s="216">
        <f t="shared" si="5"/>
        <v>9.0987718387822172E-2</v>
      </c>
    </row>
    <row r="44" spans="2:5">
      <c r="B44" s="297" t="s">
        <v>415</v>
      </c>
      <c r="C44" s="208">
        <f t="shared" si="6"/>
        <v>29147</v>
      </c>
      <c r="D44" s="208">
        <f t="shared" si="7"/>
        <v>34881</v>
      </c>
      <c r="E44" s="216">
        <f t="shared" si="5"/>
        <v>0.19672693587676263</v>
      </c>
    </row>
    <row r="45" spans="2:5" ht="15.75" thickBot="1">
      <c r="B45" s="297" t="s">
        <v>455</v>
      </c>
      <c r="C45" s="208">
        <f t="shared" si="6"/>
        <v>33464</v>
      </c>
      <c r="D45" s="208">
        <f t="shared" si="7"/>
        <v>34588</v>
      </c>
      <c r="E45" s="216">
        <f t="shared" si="5"/>
        <v>3.3588333731771454E-2</v>
      </c>
    </row>
    <row r="46" spans="2:5" ht="15.75" thickBot="1">
      <c r="B46" s="297" t="s">
        <v>354</v>
      </c>
      <c r="C46" s="208">
        <f t="shared" si="6"/>
        <v>16196</v>
      </c>
      <c r="D46" s="208">
        <f t="shared" si="7"/>
        <v>17727</v>
      </c>
      <c r="E46" s="216">
        <f t="shared" si="5"/>
        <v>9.4529513460113609E-2</v>
      </c>
    </row>
    <row r="47" spans="2:5" ht="15.75" thickBot="1">
      <c r="B47" s="297" t="s">
        <v>416</v>
      </c>
      <c r="C47" s="208">
        <f t="shared" si="6"/>
        <v>34947</v>
      </c>
      <c r="D47" s="208">
        <f t="shared" si="7"/>
        <v>34071</v>
      </c>
      <c r="E47" s="216">
        <f t="shared" si="5"/>
        <v>-2.5066529315821099E-2</v>
      </c>
    </row>
    <row r="48" spans="2:5" ht="15.75" thickBot="1">
      <c r="B48" s="131" t="s">
        <v>413</v>
      </c>
      <c r="C48" s="208">
        <f t="shared" si="6"/>
        <v>0</v>
      </c>
      <c r="D48" s="209">
        <f>I23</f>
        <v>0</v>
      </c>
      <c r="E48" s="216" t="str">
        <f t="shared" si="5"/>
        <v>-</v>
      </c>
    </row>
    <row r="49" spans="2:5" ht="15.75" thickBot="1">
      <c r="B49" s="207" t="s">
        <v>355</v>
      </c>
      <c r="C49" s="208">
        <f>I24</f>
        <v>33458</v>
      </c>
      <c r="D49" s="209">
        <f>P24</f>
        <v>40620</v>
      </c>
      <c r="E49" s="216">
        <f t="shared" si="5"/>
        <v>0.21405941777751211</v>
      </c>
    </row>
    <row r="50" spans="2:5" ht="15.75" thickBot="1">
      <c r="B50" s="207" t="s">
        <v>356</v>
      </c>
      <c r="C50" s="208">
        <f>I25</f>
        <v>41368</v>
      </c>
      <c r="D50" s="209">
        <f>P25</f>
        <v>48102</v>
      </c>
      <c r="E50" s="216">
        <f t="shared" si="5"/>
        <v>0.16278282730613033</v>
      </c>
    </row>
    <row r="51" spans="2:5" ht="15.75" thickBot="1">
      <c r="B51" s="297" t="s">
        <v>414</v>
      </c>
      <c r="C51" s="208">
        <f>I26</f>
        <v>28668</v>
      </c>
      <c r="D51" s="209">
        <f>P26</f>
        <v>33191</v>
      </c>
      <c r="E51" s="216">
        <f t="shared" ref="E51" si="8">+IFERROR((D51-C51)/C51,"-")</f>
        <v>0.1577717315473699</v>
      </c>
    </row>
    <row r="52" spans="2:5" ht="15.75" thickBot="1">
      <c r="B52" s="207" t="s">
        <v>357</v>
      </c>
      <c r="C52" s="208">
        <f>I27</f>
        <v>7319</v>
      </c>
      <c r="D52" s="209">
        <f>P27</f>
        <v>7699</v>
      </c>
      <c r="E52" s="216">
        <f t="shared" si="5"/>
        <v>5.1919661155895615E-2</v>
      </c>
    </row>
    <row r="53" spans="2:5" ht="15.75" thickBot="1">
      <c r="B53" s="196" t="s">
        <v>222</v>
      </c>
      <c r="C53" s="217">
        <f>SUM(C42:C52)</f>
        <v>246073</v>
      </c>
      <c r="D53" s="218">
        <f>SUM(D42:D52)</f>
        <v>275902</v>
      </c>
      <c r="E53" s="215">
        <f t="shared" si="5"/>
        <v>0.12122012573504611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zoomScale="70" zoomScaleNormal="70" workbookViewId="0">
      <selection activeCell="F14" sqref="F14"/>
    </sheetView>
  </sheetViews>
  <sheetFormatPr baseColWidth="10" defaultColWidth="9.140625" defaultRowHeight="1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/>
    <row r="2" spans="1:20">
      <c r="A2" s="461"/>
      <c r="B2" s="461"/>
    </row>
    <row r="3" spans="1:20" ht="15.75" thickBot="1">
      <c r="A3" s="461"/>
      <c r="B3" s="461"/>
      <c r="C3" s="462" t="s">
        <v>570</v>
      </c>
      <c r="D3" s="463"/>
      <c r="E3" s="463"/>
      <c r="F3" s="463"/>
      <c r="G3" s="463"/>
      <c r="H3" s="463"/>
      <c r="I3" s="464"/>
      <c r="J3" s="462" t="s">
        <v>571</v>
      </c>
      <c r="K3" s="463"/>
      <c r="L3" s="463"/>
      <c r="M3" s="463"/>
      <c r="N3" s="463"/>
      <c r="O3" s="463"/>
      <c r="P3" s="464"/>
    </row>
    <row r="4" spans="1:20" ht="15.75" thickBot="1">
      <c r="A4" s="461"/>
      <c r="B4" s="461"/>
      <c r="C4" s="465" t="s">
        <v>2</v>
      </c>
      <c r="D4" s="466"/>
      <c r="E4" s="466"/>
      <c r="F4" s="466"/>
      <c r="G4" s="466"/>
      <c r="H4" s="466"/>
      <c r="I4" s="467"/>
      <c r="J4" s="465" t="s">
        <v>2</v>
      </c>
      <c r="K4" s="466"/>
      <c r="L4" s="466"/>
      <c r="M4" s="466"/>
      <c r="N4" s="466"/>
      <c r="O4" s="466"/>
      <c r="P4" s="467"/>
    </row>
    <row r="5" spans="1:20" ht="15.75" thickBot="1">
      <c r="A5" s="461"/>
      <c r="B5" s="461"/>
      <c r="C5" s="128">
        <v>44984</v>
      </c>
      <c r="D5" s="128">
        <v>44985</v>
      </c>
      <c r="E5" s="128">
        <v>44986</v>
      </c>
      <c r="F5" s="128">
        <v>44987</v>
      </c>
      <c r="G5" s="128">
        <v>44988</v>
      </c>
      <c r="H5" s="128">
        <v>44989</v>
      </c>
      <c r="I5" s="128">
        <v>44990</v>
      </c>
      <c r="J5" s="128">
        <v>44991</v>
      </c>
      <c r="K5" s="128">
        <v>44992</v>
      </c>
      <c r="L5" s="128">
        <v>44993</v>
      </c>
      <c r="M5" s="128">
        <v>44994</v>
      </c>
      <c r="N5" s="128">
        <v>44995</v>
      </c>
      <c r="O5" s="128">
        <v>44996</v>
      </c>
      <c r="P5" s="128">
        <v>44997</v>
      </c>
    </row>
    <row r="6" spans="1:20" ht="15.75" thickBot="1">
      <c r="B6" s="15" t="s">
        <v>411</v>
      </c>
      <c r="C6" s="130">
        <v>44767</v>
      </c>
      <c r="D6" s="130">
        <v>44768</v>
      </c>
      <c r="E6" s="130">
        <v>44769</v>
      </c>
      <c r="F6" s="130">
        <v>44770</v>
      </c>
      <c r="G6" s="130">
        <v>44771</v>
      </c>
      <c r="H6" s="130">
        <v>44772</v>
      </c>
      <c r="I6" s="130">
        <v>44773</v>
      </c>
      <c r="J6" s="130">
        <v>44767</v>
      </c>
      <c r="K6" s="130">
        <v>44768</v>
      </c>
      <c r="L6" s="130">
        <v>44769</v>
      </c>
      <c r="M6" s="130">
        <v>44770</v>
      </c>
      <c r="N6" s="130">
        <v>44771</v>
      </c>
      <c r="O6" s="130">
        <v>44772</v>
      </c>
      <c r="P6" s="130">
        <v>44773</v>
      </c>
    </row>
    <row r="7" spans="1:20">
      <c r="B7" s="283" t="s">
        <v>346</v>
      </c>
      <c r="C7" s="219">
        <v>18412</v>
      </c>
      <c r="D7" s="220">
        <v>17710.633333333339</v>
      </c>
      <c r="E7" s="220">
        <v>17956.833333333328</v>
      </c>
      <c r="F7" s="220">
        <v>17817.55</v>
      </c>
      <c r="G7" s="220">
        <v>18613.099999999999</v>
      </c>
      <c r="H7" s="220"/>
      <c r="I7" s="220"/>
      <c r="J7" s="362">
        <v>19459.383333333331</v>
      </c>
      <c r="K7" s="362">
        <v>19146.666666666672</v>
      </c>
      <c r="L7" s="221">
        <v>18816.23333333333</v>
      </c>
      <c r="M7" s="362">
        <v>19002.466666666671</v>
      </c>
      <c r="N7" s="362">
        <v>19690.883333333331</v>
      </c>
      <c r="O7" s="221"/>
      <c r="P7" s="222"/>
    </row>
    <row r="8" spans="1:20">
      <c r="B8" s="188" t="s">
        <v>347</v>
      </c>
      <c r="C8" s="220">
        <v>36692.066666666673</v>
      </c>
      <c r="D8" s="220">
        <v>36845.949999999997</v>
      </c>
      <c r="E8" s="220">
        <v>36052.783333333333</v>
      </c>
      <c r="F8" s="220">
        <v>37428.933333333327</v>
      </c>
      <c r="G8" s="220">
        <v>37354.370000000003</v>
      </c>
      <c r="H8" s="220"/>
      <c r="I8" s="220"/>
      <c r="J8" s="362">
        <v>41962.416666666657</v>
      </c>
      <c r="K8" s="221">
        <v>41850.166666666657</v>
      </c>
      <c r="L8" s="221">
        <v>41707.199999999997</v>
      </c>
      <c r="M8" s="221">
        <v>42655.116666666669</v>
      </c>
      <c r="N8" s="221">
        <v>42412.216666666667</v>
      </c>
      <c r="O8" s="221"/>
      <c r="P8" s="222"/>
    </row>
    <row r="9" spans="1:20">
      <c r="B9" s="188" t="s">
        <v>348</v>
      </c>
      <c r="C9" s="220">
        <v>14531.63333333333</v>
      </c>
      <c r="D9" s="220">
        <v>13833.61666666667</v>
      </c>
      <c r="E9" s="220">
        <v>14249.33333333333</v>
      </c>
      <c r="F9" s="220">
        <v>14328.1</v>
      </c>
      <c r="G9" s="220">
        <v>13879.066666666669</v>
      </c>
      <c r="H9" s="220"/>
      <c r="I9" s="220"/>
      <c r="J9" s="362">
        <v>15272.45</v>
      </c>
      <c r="K9" s="221">
        <v>14500.48333333333</v>
      </c>
      <c r="L9" s="221">
        <v>12614.566666666669</v>
      </c>
      <c r="M9" s="221">
        <v>13666.3</v>
      </c>
      <c r="N9" s="221">
        <v>13613.316666666669</v>
      </c>
      <c r="O9" s="221"/>
      <c r="P9" s="222"/>
    </row>
    <row r="10" spans="1:20" ht="17.25" customHeight="1">
      <c r="B10" s="188" t="s">
        <v>349</v>
      </c>
      <c r="C10" s="220">
        <v>44340.76666666667</v>
      </c>
      <c r="D10" s="220">
        <v>37806.47</v>
      </c>
      <c r="E10" s="220">
        <v>45959.366666666669</v>
      </c>
      <c r="F10" s="220">
        <v>44013.3</v>
      </c>
      <c r="G10" s="220">
        <v>42823.816666666673</v>
      </c>
      <c r="H10" s="220"/>
      <c r="I10" s="220"/>
      <c r="J10" s="362">
        <v>43856.45</v>
      </c>
      <c r="K10" s="362">
        <v>45184.333333333343</v>
      </c>
      <c r="L10" s="221">
        <v>41393.133333333331</v>
      </c>
      <c r="M10" s="362">
        <v>37965.133333333331</v>
      </c>
      <c r="N10" s="362">
        <v>42351.3</v>
      </c>
      <c r="O10" s="221"/>
      <c r="P10" s="222"/>
    </row>
    <row r="11" spans="1:20">
      <c r="B11" s="188" t="s">
        <v>350</v>
      </c>
      <c r="C11" s="220">
        <v>10760.95</v>
      </c>
      <c r="D11" s="220">
        <v>10420.799999999999</v>
      </c>
      <c r="E11" s="220">
        <v>10732.33333333333</v>
      </c>
      <c r="F11" s="220">
        <v>10821.1</v>
      </c>
      <c r="G11" s="220">
        <v>10192.200000000001</v>
      </c>
      <c r="H11" s="220"/>
      <c r="I11" s="220"/>
      <c r="J11" s="362">
        <v>10698.9</v>
      </c>
      <c r="K11" s="221">
        <v>10717.433333333331</v>
      </c>
      <c r="L11" s="221">
        <v>10380.25</v>
      </c>
      <c r="M11" s="221">
        <v>10914.6</v>
      </c>
      <c r="N11" s="221">
        <v>10180.299999999999</v>
      </c>
      <c r="O11" s="221"/>
      <c r="P11" s="222"/>
    </row>
    <row r="12" spans="1:20">
      <c r="B12" s="188" t="s">
        <v>506</v>
      </c>
      <c r="C12" s="220">
        <v>12690.65</v>
      </c>
      <c r="D12" s="220">
        <v>11034.88333333333</v>
      </c>
      <c r="E12" s="220">
        <v>11758</v>
      </c>
      <c r="F12" s="220">
        <v>11493.63333333333</v>
      </c>
      <c r="G12" s="220">
        <v>11398.45</v>
      </c>
      <c r="H12" s="220"/>
      <c r="I12" s="220"/>
      <c r="J12" s="362">
        <v>11990.5</v>
      </c>
      <c r="K12" s="221">
        <v>11763.48333333333</v>
      </c>
      <c r="L12" s="221">
        <v>10994.783333333329</v>
      </c>
      <c r="M12" s="221">
        <v>11393.9</v>
      </c>
      <c r="N12" s="221">
        <v>11177.5</v>
      </c>
      <c r="O12" s="221"/>
      <c r="P12" s="222"/>
    </row>
    <row r="13" spans="1:20">
      <c r="B13" s="188" t="s">
        <v>352</v>
      </c>
      <c r="C13" s="220">
        <v>22261.35</v>
      </c>
      <c r="D13" s="220">
        <v>20588.900000000001</v>
      </c>
      <c r="E13" s="220">
        <v>21915.366666666661</v>
      </c>
      <c r="F13" s="220">
        <v>21077.416666666672</v>
      </c>
      <c r="G13" s="220">
        <v>19067.516666666659</v>
      </c>
      <c r="H13" s="220"/>
      <c r="I13" s="220"/>
      <c r="J13" s="362">
        <v>21654.98333333333</v>
      </c>
      <c r="K13" s="362">
        <v>21100.799999999999</v>
      </c>
      <c r="L13" s="221">
        <v>20093.616666666661</v>
      </c>
      <c r="M13" s="362">
        <v>20637.2</v>
      </c>
      <c r="N13" s="362">
        <v>71560.133333333331</v>
      </c>
      <c r="O13" s="221"/>
      <c r="P13" s="222"/>
    </row>
    <row r="14" spans="1:20">
      <c r="B14" s="188" t="s">
        <v>353</v>
      </c>
      <c r="C14" s="220">
        <v>2631.6166666666668</v>
      </c>
      <c r="D14" s="220">
        <v>4469.4333333333334</v>
      </c>
      <c r="E14" s="220">
        <v>3525.1166666666668</v>
      </c>
      <c r="F14" s="220">
        <v>864.48333333333301</v>
      </c>
      <c r="G14" s="220">
        <v>2214.25</v>
      </c>
      <c r="H14" s="220"/>
      <c r="I14" s="220"/>
      <c r="J14" s="362">
        <v>3293.8166666666671</v>
      </c>
      <c r="K14" s="221">
        <v>3942.85</v>
      </c>
      <c r="L14" s="221">
        <v>2151.2833333333328</v>
      </c>
      <c r="M14" s="221">
        <v>2598.3166666666671</v>
      </c>
      <c r="N14" s="221">
        <v>1503.2166666666669</v>
      </c>
      <c r="O14" s="362"/>
      <c r="P14" s="363"/>
    </row>
    <row r="15" spans="1:20" ht="15.75" thickBot="1">
      <c r="B15" s="188" t="s">
        <v>390</v>
      </c>
      <c r="C15" s="220">
        <v>40491.133333333331</v>
      </c>
      <c r="D15" s="220">
        <v>41710.76666666667</v>
      </c>
      <c r="E15" s="220">
        <v>44969.616666666669</v>
      </c>
      <c r="F15" s="220">
        <v>41948.933333333327</v>
      </c>
      <c r="G15" s="220">
        <v>39910.120000000003</v>
      </c>
      <c r="H15" s="220"/>
      <c r="I15" s="220"/>
      <c r="J15" s="362">
        <v>41469.316666666673</v>
      </c>
      <c r="K15" s="221">
        <v>41003.35</v>
      </c>
      <c r="L15" s="221">
        <v>37992.216666666667</v>
      </c>
      <c r="M15" s="221">
        <v>40467.933333333327</v>
      </c>
      <c r="N15" s="221">
        <v>41337.683333333327</v>
      </c>
      <c r="O15" s="362"/>
      <c r="P15" s="363"/>
    </row>
    <row r="16" spans="1:20" ht="15.75" thickBot="1">
      <c r="B16" s="196" t="s">
        <v>16</v>
      </c>
      <c r="C16" s="223">
        <v>202812.16666666669</v>
      </c>
      <c r="D16" s="223">
        <v>194421.45333333334</v>
      </c>
      <c r="E16" s="223">
        <v>207118.75</v>
      </c>
      <c r="F16" s="223">
        <v>199793.44999999998</v>
      </c>
      <c r="G16" s="223">
        <v>195452.88999999998</v>
      </c>
      <c r="H16" s="223">
        <v>0</v>
      </c>
      <c r="I16" s="224">
        <v>0</v>
      </c>
      <c r="J16" s="225">
        <f>SUM(J7:J15)</f>
        <v>209658.21666666667</v>
      </c>
      <c r="K16" s="225">
        <f t="shared" ref="K16:P16" si="0">SUM(K7:K15)</f>
        <v>209209.56666666665</v>
      </c>
      <c r="L16" s="225">
        <f t="shared" si="0"/>
        <v>196143.28333333333</v>
      </c>
      <c r="M16" s="225">
        <f t="shared" si="0"/>
        <v>199300.9666666667</v>
      </c>
      <c r="N16" s="225">
        <f t="shared" si="0"/>
        <v>253826.55</v>
      </c>
      <c r="O16" s="225">
        <f t="shared" si="0"/>
        <v>0</v>
      </c>
      <c r="P16" s="225">
        <f t="shared" si="0"/>
        <v>0</v>
      </c>
      <c r="Q16" s="289"/>
      <c r="S16" s="289"/>
      <c r="T16" s="290"/>
    </row>
    <row r="17" spans="2:18" ht="15.75" thickBot="1">
      <c r="B17" s="197" t="s">
        <v>412</v>
      </c>
      <c r="C17" s="200"/>
      <c r="D17" s="201"/>
      <c r="R17" s="290"/>
    </row>
    <row r="18" spans="2:18">
      <c r="B18" s="198" t="s">
        <v>358</v>
      </c>
      <c r="C18" s="226"/>
      <c r="D18" s="227"/>
      <c r="E18" s="227"/>
      <c r="F18" s="227"/>
      <c r="G18" s="227"/>
      <c r="H18" s="368">
        <v>9191.5499999999993</v>
      </c>
      <c r="I18" s="369"/>
      <c r="J18" s="228"/>
      <c r="K18" s="229"/>
      <c r="L18" s="229"/>
      <c r="M18" s="229"/>
      <c r="N18" s="229"/>
      <c r="O18" s="229">
        <v>11007.15</v>
      </c>
      <c r="P18" s="434"/>
    </row>
    <row r="19" spans="2:18">
      <c r="B19" s="188" t="s">
        <v>359</v>
      </c>
      <c r="C19" s="219"/>
      <c r="D19" s="220"/>
      <c r="E19" s="220"/>
      <c r="F19" s="220"/>
      <c r="G19" s="220"/>
      <c r="H19" s="370">
        <v>1817.15</v>
      </c>
      <c r="I19" s="371"/>
      <c r="J19" s="192"/>
      <c r="K19" s="221"/>
      <c r="L19" s="221"/>
      <c r="M19" s="193"/>
      <c r="N19" s="193"/>
      <c r="O19" s="435">
        <v>2078.2166666666672</v>
      </c>
      <c r="P19" s="436"/>
    </row>
    <row r="20" spans="2:18">
      <c r="B20" s="188" t="s">
        <v>415</v>
      </c>
      <c r="C20" s="219"/>
      <c r="D20" s="220"/>
      <c r="E20" s="220"/>
      <c r="F20" s="220"/>
      <c r="G20" s="220"/>
      <c r="H20" s="370">
        <v>18831.716666666671</v>
      </c>
      <c r="I20" s="371"/>
      <c r="J20" s="192"/>
      <c r="K20" s="221"/>
      <c r="L20" s="221"/>
      <c r="M20" s="193"/>
      <c r="N20" s="193"/>
      <c r="O20" s="435">
        <v>16998.966666666671</v>
      </c>
      <c r="P20" s="436"/>
    </row>
    <row r="21" spans="2:18">
      <c r="B21" s="188" t="s">
        <v>455</v>
      </c>
      <c r="C21" s="219"/>
      <c r="D21" s="220"/>
      <c r="E21" s="220"/>
      <c r="F21" s="220"/>
      <c r="G21" s="220"/>
      <c r="H21" s="370">
        <v>28680.516666666659</v>
      </c>
      <c r="I21" s="371"/>
      <c r="J21" s="192"/>
      <c r="K21" s="221"/>
      <c r="L21" s="221"/>
      <c r="M21" s="193"/>
      <c r="N21" s="193"/>
      <c r="O21" s="435">
        <v>26146.116666666661</v>
      </c>
      <c r="P21" s="436"/>
    </row>
    <row r="22" spans="2:18">
      <c r="B22" s="188" t="s">
        <v>354</v>
      </c>
      <c r="C22" s="219"/>
      <c r="D22" s="220"/>
      <c r="E22" s="220"/>
      <c r="F22" s="220"/>
      <c r="G22" s="220"/>
      <c r="H22" s="370">
        <v>8326.1</v>
      </c>
      <c r="I22" s="371"/>
      <c r="J22" s="192"/>
      <c r="K22" s="221"/>
      <c r="L22" s="221"/>
      <c r="M22" s="193"/>
      <c r="N22" s="193"/>
      <c r="O22" s="435">
        <v>9973.2999999999993</v>
      </c>
      <c r="P22" s="436"/>
    </row>
    <row r="23" spans="2:18">
      <c r="B23" s="188" t="s">
        <v>416</v>
      </c>
      <c r="C23" s="219"/>
      <c r="D23" s="220"/>
      <c r="E23" s="220"/>
      <c r="F23" s="220"/>
      <c r="G23" s="220"/>
      <c r="H23" s="370">
        <v>21106.866666666661</v>
      </c>
      <c r="I23" s="371"/>
      <c r="J23" s="192"/>
      <c r="K23" s="221"/>
      <c r="L23" s="221"/>
      <c r="M23" s="193"/>
      <c r="N23" s="193"/>
      <c r="O23" s="435">
        <v>17624.816666666669</v>
      </c>
      <c r="P23" s="436"/>
    </row>
    <row r="24" spans="2:18">
      <c r="B24" s="256" t="s">
        <v>413</v>
      </c>
      <c r="C24" s="219"/>
      <c r="D24" s="220"/>
      <c r="E24" s="220"/>
      <c r="F24" s="220"/>
      <c r="G24" s="220"/>
      <c r="H24" s="370"/>
      <c r="I24" s="371"/>
      <c r="J24" s="364"/>
      <c r="K24" s="437"/>
      <c r="L24" s="221"/>
      <c r="M24" s="193"/>
      <c r="N24" s="193"/>
      <c r="O24" s="435"/>
      <c r="P24" s="436"/>
    </row>
    <row r="25" spans="2:18">
      <c r="B25" s="188" t="s">
        <v>355</v>
      </c>
      <c r="C25" s="219"/>
      <c r="D25" s="220"/>
      <c r="E25" s="220"/>
      <c r="F25" s="220"/>
      <c r="G25" s="220"/>
      <c r="H25" s="370"/>
      <c r="I25" s="371">
        <v>16202.95</v>
      </c>
      <c r="J25" s="192"/>
      <c r="K25" s="221"/>
      <c r="L25" s="221"/>
      <c r="M25" s="193"/>
      <c r="N25" s="193"/>
      <c r="O25" s="435"/>
      <c r="P25" s="436">
        <v>20400.016666666659</v>
      </c>
    </row>
    <row r="26" spans="2:18">
      <c r="B26" s="188" t="s">
        <v>356</v>
      </c>
      <c r="C26" s="219"/>
      <c r="D26" s="220"/>
      <c r="E26" s="220"/>
      <c r="F26" s="220"/>
      <c r="G26" s="220"/>
      <c r="H26" s="370"/>
      <c r="I26" s="371">
        <v>20052.900000000001</v>
      </c>
      <c r="J26" s="192"/>
      <c r="K26" s="221"/>
      <c r="L26" s="221"/>
      <c r="M26" s="193"/>
      <c r="N26" s="193"/>
      <c r="O26" s="435"/>
      <c r="P26" s="436">
        <v>23163.55</v>
      </c>
    </row>
    <row r="27" spans="2:18">
      <c r="B27" s="188" t="s">
        <v>414</v>
      </c>
      <c r="C27" s="220"/>
      <c r="D27" s="220"/>
      <c r="E27" s="220"/>
      <c r="F27" s="220"/>
      <c r="G27" s="220"/>
      <c r="H27" s="370"/>
      <c r="I27" s="370">
        <v>13751.41666666667</v>
      </c>
      <c r="J27" s="192"/>
      <c r="K27" s="221"/>
      <c r="L27" s="221"/>
      <c r="M27" s="193"/>
      <c r="N27" s="193"/>
      <c r="O27" s="435"/>
      <c r="P27" s="436">
        <v>14036.01666666667</v>
      </c>
    </row>
    <row r="28" spans="2:18" ht="15.75" thickBot="1">
      <c r="B28" s="188" t="s">
        <v>357</v>
      </c>
      <c r="E28" s="220"/>
      <c r="H28" s="372"/>
      <c r="I28" s="371">
        <v>1885.7666666666671</v>
      </c>
      <c r="J28" s="192"/>
      <c r="K28" s="221"/>
      <c r="L28" s="221"/>
      <c r="M28" s="193"/>
      <c r="N28" s="193"/>
      <c r="O28" s="435"/>
      <c r="P28" s="436">
        <v>1535.866666666667</v>
      </c>
    </row>
    <row r="29" spans="2:18" ht="15.75" thickBot="1">
      <c r="B29" s="196" t="s">
        <v>222</v>
      </c>
      <c r="C29" s="223"/>
      <c r="D29" s="223"/>
      <c r="E29" s="223"/>
      <c r="F29" s="223"/>
      <c r="G29" s="223"/>
      <c r="H29" s="223">
        <v>87953.9</v>
      </c>
      <c r="I29" s="224">
        <v>51893.033333333347</v>
      </c>
      <c r="J29" s="195"/>
      <c r="K29" s="195"/>
      <c r="L29" s="195"/>
      <c r="M29" s="195"/>
      <c r="N29" s="195"/>
      <c r="O29" s="195">
        <f>SUM(O18:O28)</f>
        <v>83828.566666666666</v>
      </c>
      <c r="P29" s="195">
        <f>SUM(P18:P28)</f>
        <v>59135.45</v>
      </c>
    </row>
    <row r="30" spans="2:18" ht="15.75" thickBot="1">
      <c r="C30" s="281"/>
      <c r="D30" s="281"/>
      <c r="E30" s="281"/>
      <c r="F30" s="282"/>
      <c r="G30" s="282"/>
      <c r="H30" s="282"/>
      <c r="I30" s="282"/>
      <c r="J30" s="284"/>
      <c r="K30" s="284"/>
      <c r="L30" s="284"/>
      <c r="M30" s="284"/>
      <c r="N30" s="284"/>
      <c r="O30" s="284"/>
      <c r="P30" s="284"/>
    </row>
    <row r="31" spans="2:18" ht="15.75" thickBot="1">
      <c r="B31" s="131" t="s">
        <v>411</v>
      </c>
      <c r="C31" s="201" t="s">
        <v>545</v>
      </c>
      <c r="D31" s="201" t="s">
        <v>551</v>
      </c>
      <c r="E31" s="202" t="s">
        <v>223</v>
      </c>
    </row>
    <row r="32" spans="2:18">
      <c r="B32" s="203" t="s">
        <v>346</v>
      </c>
      <c r="C32" s="204">
        <f t="shared" ref="C32:C41" si="1">SUM(C7:I7)</f>
        <v>90510.116666666669</v>
      </c>
      <c r="D32" s="360">
        <f t="shared" ref="D32:D41" si="2">SUM(J7:P7)</f>
        <v>96115.633333333331</v>
      </c>
      <c r="E32" s="206">
        <f t="shared" ref="E32:E41" si="3">+IFERROR((D32-C32)/C32,"-")</f>
        <v>6.1932487473315555E-2</v>
      </c>
    </row>
    <row r="33" spans="2:5">
      <c r="B33" s="207" t="s">
        <v>347</v>
      </c>
      <c r="C33" s="204">
        <f t="shared" si="1"/>
        <v>184374.1033333333</v>
      </c>
      <c r="D33" s="360">
        <f t="shared" si="2"/>
        <v>210587.11666666664</v>
      </c>
      <c r="E33" s="210">
        <f t="shared" si="3"/>
        <v>0.14217296713271252</v>
      </c>
    </row>
    <row r="34" spans="2:5">
      <c r="B34" s="207" t="s">
        <v>348</v>
      </c>
      <c r="C34" s="204">
        <f t="shared" si="1"/>
        <v>70821.75</v>
      </c>
      <c r="D34" s="205">
        <f t="shared" si="2"/>
        <v>69667.116666666669</v>
      </c>
      <c r="E34" s="210">
        <f t="shared" si="3"/>
        <v>-1.6303371963179835E-2</v>
      </c>
    </row>
    <row r="35" spans="2:5">
      <c r="B35" s="207" t="s">
        <v>349</v>
      </c>
      <c r="C35" s="204">
        <f t="shared" si="1"/>
        <v>214943.72</v>
      </c>
      <c r="D35" s="360">
        <f t="shared" si="2"/>
        <v>210750.34999999998</v>
      </c>
      <c r="E35" s="210">
        <f t="shared" si="3"/>
        <v>-1.9509153372799282E-2</v>
      </c>
    </row>
    <row r="36" spans="2:5">
      <c r="B36" s="207" t="s">
        <v>350</v>
      </c>
      <c r="C36" s="204">
        <f t="shared" si="1"/>
        <v>52927.383333333331</v>
      </c>
      <c r="D36" s="205">
        <f t="shared" si="2"/>
        <v>52891.483333333323</v>
      </c>
      <c r="E36" s="210">
        <f t="shared" si="3"/>
        <v>-6.7828783021281795E-4</v>
      </c>
    </row>
    <row r="37" spans="2:5">
      <c r="B37" s="207" t="s">
        <v>351</v>
      </c>
      <c r="C37" s="204">
        <f t="shared" si="1"/>
        <v>58375.616666666654</v>
      </c>
      <c r="D37" s="205">
        <f t="shared" si="2"/>
        <v>57320.166666666664</v>
      </c>
      <c r="E37" s="210">
        <f t="shared" si="3"/>
        <v>-1.8080322920214519E-2</v>
      </c>
    </row>
    <row r="38" spans="2:5">
      <c r="B38" s="207" t="s">
        <v>352</v>
      </c>
      <c r="C38" s="204">
        <f t="shared" si="1"/>
        <v>104910.54999999999</v>
      </c>
      <c r="D38" s="205">
        <f t="shared" si="2"/>
        <v>155046.73333333334</v>
      </c>
      <c r="E38" s="210">
        <f t="shared" si="3"/>
        <v>0.47789458098669158</v>
      </c>
    </row>
    <row r="39" spans="2:5">
      <c r="B39" s="203" t="s">
        <v>353</v>
      </c>
      <c r="C39" s="204">
        <f t="shared" si="1"/>
        <v>13704.900000000001</v>
      </c>
      <c r="D39" s="205">
        <f t="shared" si="2"/>
        <v>13489.483333333335</v>
      </c>
      <c r="E39" s="211">
        <f t="shared" si="3"/>
        <v>-1.5718222436257544E-2</v>
      </c>
    </row>
    <row r="40" spans="2:5" ht="15.75" thickBot="1">
      <c r="B40" s="203" t="s">
        <v>390</v>
      </c>
      <c r="C40" s="204">
        <f t="shared" si="1"/>
        <v>209030.56999999998</v>
      </c>
      <c r="D40" s="205">
        <f t="shared" si="2"/>
        <v>202270.49999999997</v>
      </c>
      <c r="E40" s="211">
        <f t="shared" ref="E40" si="4">+IFERROR((D40-C40)/C40,"-")</f>
        <v>-3.2340102215671171E-2</v>
      </c>
    </row>
    <row r="41" spans="2:5" ht="15.75" thickBot="1">
      <c r="B41" s="212" t="s">
        <v>16</v>
      </c>
      <c r="C41" s="213">
        <f t="shared" si="1"/>
        <v>999598.71</v>
      </c>
      <c r="D41" s="214">
        <f t="shared" si="2"/>
        <v>1068138.5833333333</v>
      </c>
      <c r="E41" s="215">
        <f t="shared" si="3"/>
        <v>6.856738874076107E-2</v>
      </c>
    </row>
    <row r="42" spans="2:5" ht="15.75" thickBot="1">
      <c r="B42" s="131" t="s">
        <v>412</v>
      </c>
      <c r="E42" s="285" t="str">
        <f t="shared" ref="E42:E54" si="5">+IFERROR((D42-C42)/C42,"-")</f>
        <v>-</v>
      </c>
    </row>
    <row r="43" spans="2:5" ht="15.75" thickBot="1">
      <c r="B43" s="207" t="s">
        <v>358</v>
      </c>
      <c r="C43" s="286">
        <f t="shared" ref="C43:C49" si="6">H18</f>
        <v>9191.5499999999993</v>
      </c>
      <c r="D43" s="287">
        <f>O18</f>
        <v>11007.15</v>
      </c>
      <c r="E43" s="288">
        <f t="shared" si="5"/>
        <v>0.19752925241118208</v>
      </c>
    </row>
    <row r="44" spans="2:5" ht="15.75" thickBot="1">
      <c r="B44" s="207" t="s">
        <v>359</v>
      </c>
      <c r="C44" s="286">
        <f t="shared" si="6"/>
        <v>1817.15</v>
      </c>
      <c r="D44" s="287">
        <f t="shared" ref="D44:D48" si="7">O19</f>
        <v>2078.2166666666672</v>
      </c>
      <c r="E44" s="288">
        <f t="shared" si="5"/>
        <v>0.14366819836924141</v>
      </c>
    </row>
    <row r="45" spans="2:5" ht="15.75" thickBot="1">
      <c r="B45" s="297" t="s">
        <v>415</v>
      </c>
      <c r="C45" s="286">
        <f t="shared" si="6"/>
        <v>18831.716666666671</v>
      </c>
      <c r="D45" s="287">
        <f t="shared" si="7"/>
        <v>16998.966666666671</v>
      </c>
      <c r="E45" s="288">
        <f t="shared" si="5"/>
        <v>-9.7322513525497298E-2</v>
      </c>
    </row>
    <row r="46" spans="2:5" ht="15.75" thickBot="1">
      <c r="B46" s="207" t="s">
        <v>455</v>
      </c>
      <c r="C46" s="286">
        <f t="shared" si="6"/>
        <v>28680.516666666659</v>
      </c>
      <c r="D46" s="287">
        <f t="shared" si="7"/>
        <v>26146.116666666661</v>
      </c>
      <c r="E46" s="288">
        <f t="shared" si="5"/>
        <v>-8.8366608923246909E-2</v>
      </c>
    </row>
    <row r="47" spans="2:5" ht="15.75" thickBot="1">
      <c r="B47" s="207" t="s">
        <v>447</v>
      </c>
      <c r="C47" s="286">
        <f t="shared" si="6"/>
        <v>8326.1</v>
      </c>
      <c r="D47" s="287">
        <f t="shared" si="7"/>
        <v>9973.2999999999993</v>
      </c>
      <c r="E47" s="288">
        <f t="shared" si="5"/>
        <v>0.19783572140618041</v>
      </c>
    </row>
    <row r="48" spans="2:5" ht="15.75" thickBot="1">
      <c r="B48" s="297" t="s">
        <v>416</v>
      </c>
      <c r="C48" s="286">
        <f t="shared" si="6"/>
        <v>21106.866666666661</v>
      </c>
      <c r="D48" s="287">
        <f t="shared" si="7"/>
        <v>17624.816666666669</v>
      </c>
      <c r="E48" s="288">
        <f t="shared" si="5"/>
        <v>-0.16497237865718231</v>
      </c>
    </row>
    <row r="49" spans="2:5" ht="15.75" thickBot="1">
      <c r="B49" s="131" t="s">
        <v>413</v>
      </c>
      <c r="C49" s="286">
        <f t="shared" si="6"/>
        <v>0</v>
      </c>
      <c r="D49" s="209"/>
      <c r="E49" s="210" t="str">
        <f t="shared" si="5"/>
        <v>-</v>
      </c>
    </row>
    <row r="50" spans="2:5" ht="15.75" thickBot="1">
      <c r="B50" s="207" t="s">
        <v>355</v>
      </c>
      <c r="C50" s="286">
        <f>I25</f>
        <v>16202.95</v>
      </c>
      <c r="D50" s="230">
        <f>P25</f>
        <v>20400.016666666659</v>
      </c>
      <c r="E50" s="210">
        <f t="shared" si="5"/>
        <v>0.25903102007144735</v>
      </c>
    </row>
    <row r="51" spans="2:5" ht="15.75" thickBot="1">
      <c r="B51" s="207" t="s">
        <v>356</v>
      </c>
      <c r="C51" s="286">
        <f>I26</f>
        <v>20052.900000000001</v>
      </c>
      <c r="D51" s="230">
        <f>P26</f>
        <v>23163.55</v>
      </c>
      <c r="E51" s="210">
        <f t="shared" si="5"/>
        <v>0.15512220177630157</v>
      </c>
    </row>
    <row r="52" spans="2:5" ht="15.75" thickBot="1">
      <c r="B52" s="297" t="s">
        <v>414</v>
      </c>
      <c r="C52" s="286">
        <f>I27</f>
        <v>13751.41666666667</v>
      </c>
      <c r="D52" s="361">
        <f>P27</f>
        <v>14036.01666666667</v>
      </c>
      <c r="E52" s="210">
        <f t="shared" ref="E52" si="8">+IFERROR((D52-C52)/C52,"-")</f>
        <v>2.0696049497930538E-2</v>
      </c>
    </row>
    <row r="53" spans="2:5" ht="15.75" thickBot="1">
      <c r="B53" s="207" t="s">
        <v>357</v>
      </c>
      <c r="C53" s="286">
        <f>I28</f>
        <v>1885.7666666666671</v>
      </c>
      <c r="D53" s="361">
        <f t="shared" ref="D53" si="9">P28</f>
        <v>1535.866666666667</v>
      </c>
      <c r="E53" s="210">
        <f t="shared" si="5"/>
        <v>-0.1855478761953582</v>
      </c>
    </row>
    <row r="54" spans="2:5" ht="15.75" thickBot="1">
      <c r="B54" s="196" t="s">
        <v>222</v>
      </c>
      <c r="C54" s="213">
        <f>SUM(C43:C53)</f>
        <v>139846.93333333332</v>
      </c>
      <c r="D54" s="214">
        <f>SUM(D43:D53)</f>
        <v>142964.01666666666</v>
      </c>
      <c r="E54" s="215">
        <f t="shared" si="5"/>
        <v>2.2289250532963732E-2</v>
      </c>
    </row>
  </sheetData>
  <mergeCells count="5">
    <mergeCell ref="A2:B5"/>
    <mergeCell ref="C3:I3"/>
    <mergeCell ref="J3:P3"/>
    <mergeCell ref="C4:I4"/>
    <mergeCell ref="J4:P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zoomScale="70" zoomScaleNormal="70" workbookViewId="0">
      <selection activeCell="H22" sqref="H22"/>
    </sheetView>
  </sheetViews>
  <sheetFormatPr baseColWidth="10" defaultColWidth="9.140625" defaultRowHeight="1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/>
    <row r="2" spans="1:23" ht="15.75" thickBot="1">
      <c r="A2" s="294"/>
      <c r="B2" s="294"/>
      <c r="C2" s="462" t="s">
        <v>570</v>
      </c>
      <c r="D2" s="463"/>
      <c r="E2" s="463"/>
      <c r="F2" s="463"/>
      <c r="G2" s="463"/>
      <c r="H2" s="463"/>
      <c r="I2" s="464"/>
      <c r="J2" s="462" t="s">
        <v>571</v>
      </c>
      <c r="K2" s="463"/>
      <c r="L2" s="463"/>
      <c r="M2" s="463"/>
      <c r="N2" s="463"/>
      <c r="O2" s="463"/>
      <c r="P2" s="464"/>
      <c r="Q2" s="462" t="s">
        <v>571</v>
      </c>
      <c r="R2" s="463"/>
      <c r="S2" s="463"/>
      <c r="T2" s="463"/>
      <c r="U2" s="463"/>
      <c r="V2" s="463"/>
      <c r="W2" s="464"/>
    </row>
    <row r="3" spans="1:23" ht="15.75" thickBot="1">
      <c r="A3" s="294"/>
      <c r="B3" s="294"/>
      <c r="C3" s="465" t="s">
        <v>2</v>
      </c>
      <c r="D3" s="466"/>
      <c r="E3" s="466"/>
      <c r="F3" s="466"/>
      <c r="G3" s="466"/>
      <c r="H3" s="466"/>
      <c r="I3" s="467"/>
      <c r="J3" s="465" t="s">
        <v>2</v>
      </c>
      <c r="K3" s="466"/>
      <c r="L3" s="466"/>
      <c r="M3" s="466"/>
      <c r="N3" s="466"/>
      <c r="O3" s="466"/>
      <c r="P3" s="467"/>
      <c r="Q3" s="468" t="s">
        <v>224</v>
      </c>
      <c r="R3" s="469"/>
      <c r="S3" s="469"/>
      <c r="T3" s="469"/>
      <c r="U3" s="469"/>
      <c r="V3" s="469"/>
      <c r="W3" s="470"/>
    </row>
    <row r="4" spans="1:23" ht="15.75" thickBot="1">
      <c r="A4" s="294"/>
      <c r="B4" s="294"/>
      <c r="C4" s="128">
        <v>44984</v>
      </c>
      <c r="D4" s="128">
        <v>44985</v>
      </c>
      <c r="E4" s="128">
        <v>44986</v>
      </c>
      <c r="F4" s="128">
        <v>44987</v>
      </c>
      <c r="G4" s="128">
        <v>44988</v>
      </c>
      <c r="H4" s="128">
        <v>44989</v>
      </c>
      <c r="I4" s="128">
        <v>44990</v>
      </c>
      <c r="J4" s="128">
        <v>44991</v>
      </c>
      <c r="K4" s="128">
        <v>44992</v>
      </c>
      <c r="L4" s="128">
        <v>44993</v>
      </c>
      <c r="M4" s="128">
        <v>44994</v>
      </c>
      <c r="N4" s="128">
        <v>44995</v>
      </c>
      <c r="O4" s="128">
        <v>44996</v>
      </c>
      <c r="P4" s="128">
        <v>44997</v>
      </c>
      <c r="Q4" s="128">
        <v>44991</v>
      </c>
      <c r="R4" s="128">
        <v>44992</v>
      </c>
      <c r="S4" s="128">
        <v>44993</v>
      </c>
      <c r="T4" s="128">
        <v>44994</v>
      </c>
      <c r="U4" s="128">
        <v>44995</v>
      </c>
      <c r="V4" s="128">
        <v>44996</v>
      </c>
      <c r="W4" s="128">
        <v>44997</v>
      </c>
    </row>
    <row r="5" spans="1:23" ht="15.75" thickBot="1">
      <c r="A5" s="294"/>
      <c r="B5" s="294"/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  <c r="Q5" s="130">
        <v>44767</v>
      </c>
      <c r="R5" s="130">
        <v>44768</v>
      </c>
      <c r="S5" s="130">
        <v>44769</v>
      </c>
      <c r="T5" s="130">
        <v>44770</v>
      </c>
      <c r="U5" s="130">
        <v>44771</v>
      </c>
      <c r="V5" s="130">
        <v>44772</v>
      </c>
      <c r="W5" s="130">
        <v>44773</v>
      </c>
    </row>
    <row r="6" spans="1:23">
      <c r="B6" s="15" t="s">
        <v>411</v>
      </c>
      <c r="C6" s="231"/>
      <c r="D6" s="232"/>
      <c r="E6" s="232"/>
      <c r="F6" s="232"/>
      <c r="G6" s="232"/>
      <c r="H6" s="232"/>
      <c r="I6" s="233"/>
      <c r="J6" s="234"/>
      <c r="K6" s="235"/>
      <c r="L6" s="235"/>
      <c r="M6" s="235"/>
      <c r="N6" s="235"/>
      <c r="O6" s="235"/>
      <c r="P6" s="236"/>
      <c r="Q6" s="40"/>
      <c r="R6" s="41"/>
      <c r="S6" s="41"/>
      <c r="T6" s="41"/>
      <c r="U6" s="41"/>
      <c r="V6" s="41"/>
      <c r="W6" s="42"/>
    </row>
    <row r="7" spans="1:23">
      <c r="B7" s="188" t="s">
        <v>346</v>
      </c>
      <c r="C7" s="237">
        <f>IFERROR('Más Vistos-H'!C7/'Más Vistos-U'!C6,0)</f>
        <v>0.74194068343004516</v>
      </c>
      <c r="D7" s="238">
        <f>IFERROR('Más Vistos-H'!D7/'Más Vistos-U'!D6,0)</f>
        <v>0.78130551144050375</v>
      </c>
      <c r="E7" s="238">
        <f>IFERROR('Más Vistos-H'!E7/'Más Vistos-U'!E6,0)</f>
        <v>0.77846418404358297</v>
      </c>
      <c r="F7" s="238">
        <f>IFERROR('Más Vistos-H'!F7/'Más Vistos-U'!F6,0)</f>
        <v>0.78150576779683312</v>
      </c>
      <c r="G7" s="238">
        <f>IFERROR('Más Vistos-H'!G7/'Más Vistos-U'!G6,0)</f>
        <v>0.79577169730654118</v>
      </c>
      <c r="H7" s="238">
        <f>IFERROR('Más Vistos-H'!H7/'Más Vistos-U'!H6,0)</f>
        <v>0</v>
      </c>
      <c r="I7" s="238">
        <f>IFERROR('Más Vistos-H'!I7/'Más Vistos-U'!I6,0)</f>
        <v>0</v>
      </c>
      <c r="J7" s="239">
        <f>IFERROR('Más Vistos-H'!J7/'Más Vistos-U'!J6,0)</f>
        <v>0.7198114719735641</v>
      </c>
      <c r="K7" s="240">
        <f>IFERROR('Más Vistos-H'!K7/'Más Vistos-U'!K6,0)</f>
        <v>0.77510592934445277</v>
      </c>
      <c r="L7" s="240">
        <f>IFERROR('Más Vistos-H'!L7/'Más Vistos-U'!L6,0)</f>
        <v>0.78752075224263718</v>
      </c>
      <c r="M7" s="240">
        <f>IFERROR('Más Vistos-H'!M7/'Más Vistos-U'!M6,0)</f>
        <v>0.7933230353887476</v>
      </c>
      <c r="N7" s="240">
        <f>IFERROR('Más Vistos-H'!N7/'Más Vistos-U'!N6,0)</f>
        <v>0.76073571833307574</v>
      </c>
      <c r="O7" s="240">
        <f>IFERROR('Más Vistos-H'!O7/'Más Vistos-U'!O6,0)</f>
        <v>0</v>
      </c>
      <c r="P7" s="240">
        <f>IFERROR('Más Vistos-H'!P7/'Más Vistos-U'!P6,0)</f>
        <v>0</v>
      </c>
      <c r="Q7" s="27">
        <f t="shared" ref="Q7:Q16" si="0">IFERROR((J7-C7)/C7,"-")</f>
        <v>-2.9826119460353785E-2</v>
      </c>
      <c r="R7" s="28">
        <f t="shared" ref="R7:R16" si="1">IFERROR((K7-D7)/D7,"-")</f>
        <v>-7.9349012713614761E-3</v>
      </c>
      <c r="S7" s="28">
        <f t="shared" ref="S7:S16" si="2">IFERROR((L7-E7)/E7,"-")</f>
        <v>1.1633891943508046E-2</v>
      </c>
      <c r="T7" s="28">
        <f t="shared" ref="T7:T16" si="3">IFERROR((M7-F7)/F7,"-")</f>
        <v>1.5121152112835845E-2</v>
      </c>
      <c r="U7" s="28">
        <f t="shared" ref="U7:U16" si="4">IFERROR((N7-G7)/G7,"-")</f>
        <v>-4.4027676646520825E-2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>
      <c r="B8" s="188" t="s">
        <v>347</v>
      </c>
      <c r="C8" s="237">
        <f>IFERROR('Más Vistos-H'!C8/'Más Vistos-U'!C7,0)</f>
        <v>0.92214291698081607</v>
      </c>
      <c r="D8" s="238">
        <f>IFERROR('Más Vistos-H'!D8/'Más Vistos-U'!D7,0)</f>
        <v>0.93939652754761227</v>
      </c>
      <c r="E8" s="238">
        <f>IFERROR('Más Vistos-H'!E8/'Más Vistos-U'!E7,0)</f>
        <v>0.91595191517830676</v>
      </c>
      <c r="F8" s="238">
        <f>IFERROR('Más Vistos-H'!F8/'Más Vistos-U'!F7,0)</f>
        <v>0.92924187128114721</v>
      </c>
      <c r="G8" s="238">
        <f>IFERROR('Más Vistos-H'!G8/'Más Vistos-U'!G7,0)</f>
        <v>0.91829416392153018</v>
      </c>
      <c r="H8" s="238">
        <f>IFERROR('Más Vistos-H'!H8/'Más Vistos-U'!H7,0)</f>
        <v>0</v>
      </c>
      <c r="I8" s="238">
        <f>IFERROR('Más Vistos-H'!I8/'Más Vistos-U'!I7,0)</f>
        <v>0</v>
      </c>
      <c r="J8" s="239">
        <f>IFERROR('Más Vistos-H'!J8/'Más Vistos-U'!J7,0)</f>
        <v>0.94892509591973628</v>
      </c>
      <c r="K8" s="240">
        <f>IFERROR('Más Vistos-H'!K8/'Más Vistos-U'!K7,0)</f>
        <v>0.96244892640035551</v>
      </c>
      <c r="L8" s="240">
        <f>IFERROR('Más Vistos-H'!L8/'Más Vistos-U'!L7,0)</f>
        <v>0.97326208200126008</v>
      </c>
      <c r="M8" s="240">
        <f>IFERROR('Más Vistos-H'!M8/'Más Vistos-U'!M7,0)</f>
        <v>0.98647355843354922</v>
      </c>
      <c r="N8" s="240">
        <f>IFERROR('Más Vistos-H'!N8/'Más Vistos-U'!N7,0)</f>
        <v>0.93656214346177913</v>
      </c>
      <c r="O8" s="240">
        <f>IFERROR('Más Vistos-H'!O8/'Más Vistos-U'!O7,0)</f>
        <v>0</v>
      </c>
      <c r="P8" s="240">
        <f>IFERROR('Más Vistos-H'!P8/'Más Vistos-U'!P7,0)</f>
        <v>0</v>
      </c>
      <c r="Q8" s="27">
        <f t="shared" si="0"/>
        <v>2.904341447051138E-2</v>
      </c>
      <c r="R8" s="28">
        <f t="shared" si="1"/>
        <v>2.4539582781856573E-2</v>
      </c>
      <c r="S8" s="28">
        <f t="shared" si="2"/>
        <v>6.2568968821684098E-2</v>
      </c>
      <c r="T8" s="28">
        <f t="shared" si="3"/>
        <v>6.1589655956308331E-2</v>
      </c>
      <c r="U8" s="28">
        <f t="shared" si="4"/>
        <v>1.9893385211375444E-2</v>
      </c>
      <c r="V8" s="28" t="str">
        <f t="shared" si="5"/>
        <v>-</v>
      </c>
      <c r="W8" s="29" t="str">
        <f t="shared" si="6"/>
        <v>-</v>
      </c>
    </row>
    <row r="9" spans="1:23">
      <c r="B9" s="188" t="s">
        <v>348</v>
      </c>
      <c r="C9" s="237">
        <f>IFERROR('Más Vistos-H'!C9/'Más Vistos-U'!C8,0)</f>
        <v>0.96007091261451705</v>
      </c>
      <c r="D9" s="238">
        <f>IFERROR('Más Vistos-H'!D9/'Más Vistos-U'!D8,0)</f>
        <v>0.95562425163489018</v>
      </c>
      <c r="E9" s="238">
        <f>IFERROR('Más Vistos-H'!E9/'Más Vistos-U'!E8,0)</f>
        <v>0.96954026898913592</v>
      </c>
      <c r="F9" s="238">
        <f>IFERROR('Más Vistos-H'!F9/'Más Vistos-U'!F8,0)</f>
        <v>0.9201785370239548</v>
      </c>
      <c r="G9" s="238">
        <f>IFERROR('Más Vistos-H'!G9/'Más Vistos-U'!G8,0)</f>
        <v>0.9750643997939209</v>
      </c>
      <c r="H9" s="238">
        <f>IFERROR('Más Vistos-H'!H9/'Más Vistos-U'!H8,0)</f>
        <v>0</v>
      </c>
      <c r="I9" s="238">
        <f>IFERROR('Más Vistos-H'!I9/'Más Vistos-U'!I8,0)</f>
        <v>0</v>
      </c>
      <c r="J9" s="239">
        <f>IFERROR('Más Vistos-H'!J9/'Más Vistos-U'!J8,0)</f>
        <v>0.99839511015231752</v>
      </c>
      <c r="K9" s="240">
        <f>IFERROR('Más Vistos-H'!K9/'Más Vistos-U'!K8,0)</f>
        <v>0.92054871339089195</v>
      </c>
      <c r="L9" s="240">
        <f>IFERROR('Más Vistos-H'!L9/'Más Vistos-U'!L8,0)</f>
        <v>0.82136779962668771</v>
      </c>
      <c r="M9" s="240">
        <f>IFERROR('Más Vistos-H'!M9/'Más Vistos-U'!M8,0)</f>
        <v>0.90433430386447855</v>
      </c>
      <c r="N9" s="240">
        <f>IFERROR('Más Vistos-H'!N9/'Más Vistos-U'!N8,0)</f>
        <v>0.92044061302682012</v>
      </c>
      <c r="O9" s="240">
        <f>IFERROR('Más Vistos-H'!O9/'Más Vistos-U'!O8,0)</f>
        <v>0</v>
      </c>
      <c r="P9" s="240">
        <f>IFERROR('Más Vistos-H'!P9/'Más Vistos-U'!P8,0)</f>
        <v>0</v>
      </c>
      <c r="Q9" s="27">
        <f t="shared" si="0"/>
        <v>3.9918090460041071E-2</v>
      </c>
      <c r="R9" s="28">
        <f t="shared" si="1"/>
        <v>-3.6704319908155002E-2</v>
      </c>
      <c r="S9" s="28">
        <f t="shared" si="2"/>
        <v>-0.15282755559698011</v>
      </c>
      <c r="T9" s="28">
        <f t="shared" si="3"/>
        <v>-1.721865107908269E-2</v>
      </c>
      <c r="U9" s="28">
        <f t="shared" si="4"/>
        <v>-5.6020696457224232E-2</v>
      </c>
      <c r="V9" s="28" t="str">
        <f t="shared" si="5"/>
        <v>-</v>
      </c>
      <c r="W9" s="29" t="str">
        <f t="shared" si="6"/>
        <v>-</v>
      </c>
    </row>
    <row r="10" spans="1:23">
      <c r="B10" s="188" t="s">
        <v>349</v>
      </c>
      <c r="C10" s="237">
        <f>IFERROR('Más Vistos-H'!C10/'Más Vistos-U'!C9,0)</f>
        <v>1.0165470704662343</v>
      </c>
      <c r="D10" s="238">
        <f>IFERROR('Más Vistos-H'!D10/'Más Vistos-U'!D9,0)</f>
        <v>0.85305331799002693</v>
      </c>
      <c r="E10" s="238">
        <f>IFERROR('Más Vistos-H'!E10/'Más Vistos-U'!E9,0)</f>
        <v>1.0219096959724878</v>
      </c>
      <c r="F10" s="238">
        <f>IFERROR('Más Vistos-H'!F10/'Más Vistos-U'!F9,0)</f>
        <v>0.9940667630318909</v>
      </c>
      <c r="G10" s="238">
        <f>IFERROR('Más Vistos-H'!G10/'Más Vistos-U'!G9,0)</f>
        <v>1.0262609438905932</v>
      </c>
      <c r="H10" s="238">
        <f>IFERROR('Más Vistos-H'!H10/'Más Vistos-U'!H9,0)</f>
        <v>0</v>
      </c>
      <c r="I10" s="238">
        <f>IFERROR('Más Vistos-H'!I10/'Más Vistos-U'!I9,0)</f>
        <v>0</v>
      </c>
      <c r="J10" s="239">
        <f>IFERROR('Más Vistos-H'!J10/'Más Vistos-U'!J9,0)</f>
        <v>1.00678244301095</v>
      </c>
      <c r="K10" s="240">
        <f>IFERROR('Más Vistos-H'!K10/'Más Vistos-U'!K9,0)</f>
        <v>1.0175505761363213</v>
      </c>
      <c r="L10" s="240">
        <f>IFERROR('Más Vistos-H'!L10/'Más Vistos-U'!L9,0)</f>
        <v>0.99855579411220741</v>
      </c>
      <c r="M10" s="240">
        <f>IFERROR('Más Vistos-H'!M10/'Más Vistos-U'!M9,0)</f>
        <v>0.81014752535814372</v>
      </c>
      <c r="N10" s="240">
        <f>IFERROR('Más Vistos-H'!N10/'Más Vistos-U'!N9,0)</f>
        <v>0.95893354466206282</v>
      </c>
      <c r="O10" s="240">
        <f>IFERROR('Más Vistos-H'!O10/'Más Vistos-U'!O9,0)</f>
        <v>0</v>
      </c>
      <c r="P10" s="240">
        <f>IFERROR('Más Vistos-H'!P10/'Más Vistos-U'!P9,0)</f>
        <v>0</v>
      </c>
      <c r="Q10" s="27">
        <f t="shared" si="0"/>
        <v>-9.6056815655430321E-3</v>
      </c>
      <c r="R10" s="28">
        <f t="shared" si="1"/>
        <v>0.19283350135004984</v>
      </c>
      <c r="S10" s="28">
        <f t="shared" si="2"/>
        <v>-2.2853195299273443E-2</v>
      </c>
      <c r="T10" s="28">
        <f t="shared" si="3"/>
        <v>-0.18501698730253877</v>
      </c>
      <c r="U10" s="28">
        <f t="shared" si="4"/>
        <v>-6.5604561519499824E-2</v>
      </c>
      <c r="V10" s="28" t="str">
        <f t="shared" si="5"/>
        <v>-</v>
      </c>
      <c r="W10" s="29" t="str">
        <f t="shared" si="6"/>
        <v>-</v>
      </c>
    </row>
    <row r="11" spans="1:23">
      <c r="B11" s="188" t="s">
        <v>350</v>
      </c>
      <c r="C11" s="237">
        <f>IFERROR('Más Vistos-H'!C11/'Más Vistos-U'!C10,0)</f>
        <v>0.46067682691896061</v>
      </c>
      <c r="D11" s="238">
        <f>IFERROR('Más Vistos-H'!D11/'Más Vistos-U'!D10,0)</f>
        <v>0.42944036924091317</v>
      </c>
      <c r="E11" s="238">
        <f>IFERROR('Más Vistos-H'!E11/'Más Vistos-U'!E10,0)</f>
        <v>0.46839494319091041</v>
      </c>
      <c r="F11" s="238">
        <f>IFERROR('Más Vistos-H'!F11/'Más Vistos-U'!F10,0)</f>
        <v>0.49073057911205842</v>
      </c>
      <c r="G11" s="238">
        <f>IFERROR('Más Vistos-H'!G11/'Más Vistos-U'!G10,0)</f>
        <v>0.4963814347635514</v>
      </c>
      <c r="H11" s="238">
        <f>IFERROR('Más Vistos-H'!H11/'Más Vistos-U'!H10,0)</f>
        <v>0</v>
      </c>
      <c r="I11" s="238">
        <f>IFERROR('Más Vistos-H'!I11/'Más Vistos-U'!I10,0)</f>
        <v>0</v>
      </c>
      <c r="J11" s="239">
        <f>IFERROR('Más Vistos-H'!J11/'Más Vistos-U'!J10,0)</f>
        <v>0.45313201473889286</v>
      </c>
      <c r="K11" s="240">
        <f>IFERROR('Más Vistos-H'!K11/'Más Vistos-U'!K10,0)</f>
        <v>0.47371964875058925</v>
      </c>
      <c r="L11" s="240">
        <f>IFERROR('Más Vistos-H'!L11/'Más Vistos-U'!L10,0)</f>
        <v>0.48608054319831423</v>
      </c>
      <c r="M11" s="240">
        <f>IFERROR('Más Vistos-H'!M11/'Más Vistos-U'!M10,0)</f>
        <v>0.39896918521767738</v>
      </c>
      <c r="N11" s="240">
        <f>IFERROR('Más Vistos-H'!N11/'Más Vistos-U'!N10,0)</f>
        <v>0.46679352560869364</v>
      </c>
      <c r="O11" s="240">
        <f>IFERROR('Más Vistos-H'!O11/'Más Vistos-U'!O10,0)</f>
        <v>0</v>
      </c>
      <c r="P11" s="240">
        <f>IFERROR('Más Vistos-H'!P11/'Más Vistos-U'!P10,0)</f>
        <v>0</v>
      </c>
      <c r="Q11" s="27">
        <f t="shared" si="0"/>
        <v>-1.6377668116123813E-2</v>
      </c>
      <c r="R11" s="28">
        <f t="shared" si="1"/>
        <v>0.10310926191672425</v>
      </c>
      <c r="S11" s="28">
        <f t="shared" si="2"/>
        <v>3.7757879892813984E-2</v>
      </c>
      <c r="T11" s="28">
        <f t="shared" si="3"/>
        <v>-0.18698935383325135</v>
      </c>
      <c r="U11" s="28">
        <f t="shared" si="4"/>
        <v>-5.9607203417975936E-2</v>
      </c>
      <c r="V11" s="28" t="str">
        <f t="shared" si="5"/>
        <v>-</v>
      </c>
      <c r="W11" s="29" t="str">
        <f t="shared" si="6"/>
        <v>-</v>
      </c>
    </row>
    <row r="12" spans="1:23">
      <c r="B12" s="188" t="s">
        <v>351</v>
      </c>
      <c r="C12" s="237">
        <f>IFERROR('Más Vistos-H'!C12/'Más Vistos-U'!C11,0)</f>
        <v>0.42435130074232597</v>
      </c>
      <c r="D12" s="238">
        <f>IFERROR('Más Vistos-H'!D12/'Más Vistos-U'!D11,0)</f>
        <v>0.39157174455602461</v>
      </c>
      <c r="E12" s="238">
        <f>IFERROR('Más Vistos-H'!E12/'Más Vistos-U'!E11,0)</f>
        <v>0.41876202008690078</v>
      </c>
      <c r="F12" s="238">
        <f>IFERROR('Más Vistos-H'!F12/'Más Vistos-U'!F11,0)</f>
        <v>0.42837141117861166</v>
      </c>
      <c r="G12" s="238">
        <f>IFERROR('Más Vistos-H'!G12/'Más Vistos-U'!G11,0)</f>
        <v>0.4499802613398603</v>
      </c>
      <c r="H12" s="238">
        <f>IFERROR('Más Vistos-H'!H12/'Más Vistos-U'!H11,0)</f>
        <v>0</v>
      </c>
      <c r="I12" s="238">
        <f>IFERROR('Más Vistos-H'!I12/'Más Vistos-U'!I11,0)</f>
        <v>0</v>
      </c>
      <c r="J12" s="239">
        <f>IFERROR('Más Vistos-H'!J12/'Más Vistos-U'!J11,0)</f>
        <v>0.42987487900190013</v>
      </c>
      <c r="K12" s="240">
        <f>IFERROR('Más Vistos-H'!K12/'Más Vistos-U'!K11,0)</f>
        <v>0.42952799990263008</v>
      </c>
      <c r="L12" s="240">
        <f>IFERROR('Más Vistos-H'!L12/'Más Vistos-U'!L11,0)</f>
        <v>0.42390343267661368</v>
      </c>
      <c r="M12" s="240">
        <f>IFERROR('Más Vistos-H'!M12/'Más Vistos-U'!M11,0)</f>
        <v>0.40392441860465117</v>
      </c>
      <c r="N12" s="240">
        <f>IFERROR('Más Vistos-H'!N12/'Más Vistos-U'!N11,0)</f>
        <v>0.42095055172673523</v>
      </c>
      <c r="O12" s="240">
        <f>IFERROR('Más Vistos-H'!O12/'Más Vistos-U'!O11,0)</f>
        <v>0</v>
      </c>
      <c r="P12" s="240">
        <f>IFERROR('Más Vistos-H'!P12/'Más Vistos-U'!P11,0)</f>
        <v>0</v>
      </c>
      <c r="Q12" s="27">
        <f t="shared" si="0"/>
        <v>1.3016522513096263E-2</v>
      </c>
      <c r="R12" s="28">
        <f t="shared" si="1"/>
        <v>9.693308027023595E-2</v>
      </c>
      <c r="S12" s="28">
        <f t="shared" si="2"/>
        <v>1.2277647788225791E-2</v>
      </c>
      <c r="T12" s="28">
        <f t="shared" si="3"/>
        <v>-5.7069617476800269E-2</v>
      </c>
      <c r="U12" s="28">
        <f t="shared" si="4"/>
        <v>-6.4513295598091935E-2</v>
      </c>
      <c r="V12" s="28" t="str">
        <f t="shared" si="5"/>
        <v>-</v>
      </c>
      <c r="W12" s="29" t="str">
        <f t="shared" si="6"/>
        <v>-</v>
      </c>
    </row>
    <row r="13" spans="1:23">
      <c r="B13" s="188" t="s">
        <v>352</v>
      </c>
      <c r="C13" s="237">
        <f>IFERROR('Más Vistos-H'!C13/'Más Vistos-U'!C12,0)</f>
        <v>0.75884067357512952</v>
      </c>
      <c r="D13" s="238">
        <f>IFERROR('Más Vistos-H'!D13/'Más Vistos-U'!D12,0)</f>
        <v>0.78661648964621389</v>
      </c>
      <c r="E13" s="238">
        <f>IFERROR('Más Vistos-H'!E13/'Más Vistos-U'!E12,0)</f>
        <v>0.83100889832650771</v>
      </c>
      <c r="F13" s="238">
        <f>IFERROR('Más Vistos-H'!F13/'Más Vistos-U'!F12,0)</f>
        <v>0.82240495792526713</v>
      </c>
      <c r="G13" s="238">
        <f>IFERROR('Más Vistos-H'!G13/'Más Vistos-U'!G12,0)</f>
        <v>0.7976705432842478</v>
      </c>
      <c r="H13" s="238">
        <f>IFERROR('Más Vistos-H'!H13/'Más Vistos-U'!H12,0)</f>
        <v>0</v>
      </c>
      <c r="I13" s="238">
        <f>IFERROR('Más Vistos-H'!I13/'Más Vistos-U'!I12,0)</f>
        <v>0</v>
      </c>
      <c r="J13" s="239">
        <f>IFERROR('Más Vistos-H'!J13/'Más Vistos-U'!J12,0)</f>
        <v>0.8329480472856885</v>
      </c>
      <c r="K13" s="240">
        <f>IFERROR('Más Vistos-H'!K13/'Más Vistos-U'!K12,0)</f>
        <v>0.82566911879793392</v>
      </c>
      <c r="L13" s="240">
        <f>IFERROR('Más Vistos-H'!L13/'Más Vistos-U'!L12,0)</f>
        <v>0.82959484194156563</v>
      </c>
      <c r="M13" s="240">
        <f>IFERROR('Más Vistos-H'!M13/'Más Vistos-U'!M12,0)</f>
        <v>0.79349430944324828</v>
      </c>
      <c r="N13" s="240">
        <f>IFERROR('Más Vistos-H'!N13/'Más Vistos-U'!N12,0)</f>
        <v>2.8227735921002459</v>
      </c>
      <c r="O13" s="240">
        <f>IFERROR('Más Vistos-H'!O13/'Más Vistos-U'!O12,0)</f>
        <v>0</v>
      </c>
      <c r="P13" s="240">
        <f>IFERROR('Más Vistos-H'!P13/'Más Vistos-U'!P12,0)</f>
        <v>0</v>
      </c>
      <c r="Q13" s="27">
        <f t="shared" si="0"/>
        <v>9.7658673673113178E-2</v>
      </c>
      <c r="R13" s="28">
        <f t="shared" si="1"/>
        <v>4.9646339309876678E-2</v>
      </c>
      <c r="S13" s="28">
        <f t="shared" si="2"/>
        <v>-1.7016140113417714E-3</v>
      </c>
      <c r="T13" s="28">
        <f t="shared" si="3"/>
        <v>-3.5153786712270763E-2</v>
      </c>
      <c r="U13" s="28">
        <f t="shared" si="4"/>
        <v>2.5387712582165114</v>
      </c>
      <c r="V13" s="28" t="str">
        <f t="shared" si="5"/>
        <v>-</v>
      </c>
      <c r="W13" s="29" t="str">
        <f t="shared" si="6"/>
        <v>-</v>
      </c>
    </row>
    <row r="14" spans="1:23">
      <c r="B14" s="188" t="s">
        <v>353</v>
      </c>
      <c r="C14" s="237">
        <f>IFERROR('Más Vistos-H'!C14/'Más Vistos-U'!C13,0)</f>
        <v>0.48535903110783229</v>
      </c>
      <c r="D14" s="238">
        <f>IFERROR('Más Vistos-H'!D14/'Más Vistos-U'!D13,0)</f>
        <v>0.52316906629209103</v>
      </c>
      <c r="E14" s="238">
        <f>IFERROR('Más Vistos-H'!E14/'Más Vistos-U'!E13,0)</f>
        <v>0.5390910944588877</v>
      </c>
      <c r="F14" s="238">
        <f>IFERROR('Más Vistos-H'!F14/'Más Vistos-U'!F13,0)</f>
        <v>0.17689448195893862</v>
      </c>
      <c r="G14" s="238">
        <f>IFERROR('Más Vistos-H'!G14/'Más Vistos-U'!G13,0)</f>
        <v>0.43716683119447186</v>
      </c>
      <c r="H14" s="238">
        <f>IFERROR('Más Vistos-H'!H14/'Más Vistos-U'!H13,0)</f>
        <v>0</v>
      </c>
      <c r="I14" s="238">
        <f>IFERROR('Más Vistos-H'!I14/'Más Vistos-U'!I13,0)</f>
        <v>0</v>
      </c>
      <c r="J14" s="239">
        <f>IFERROR('Más Vistos-H'!J14/'Más Vistos-U'!J13,0)</f>
        <v>0.5322049873431357</v>
      </c>
      <c r="K14" s="240">
        <f>IFERROR('Más Vistos-H'!K14/'Más Vistos-U'!K13,0)</f>
        <v>0.5104012944983819</v>
      </c>
      <c r="L14" s="240">
        <f>IFERROR('Más Vistos-H'!L14/'Más Vistos-U'!L13,0)</f>
        <v>0.39135589109211077</v>
      </c>
      <c r="M14" s="240">
        <f>IFERROR('Más Vistos-H'!M14/'Más Vistos-U'!M13,0)</f>
        <v>0.31702253131608921</v>
      </c>
      <c r="N14" s="240">
        <f>IFERROR('Más Vistos-H'!N14/'Más Vistos-U'!N13,0)</f>
        <v>0.2952694297125647</v>
      </c>
      <c r="O14" s="240">
        <f>IFERROR('Más Vistos-H'!O14/'Más Vistos-U'!O13,0)</f>
        <v>0</v>
      </c>
      <c r="P14" s="240">
        <f>IFERROR('Más Vistos-H'!P14/'Más Vistos-U'!P13,0)</f>
        <v>0</v>
      </c>
      <c r="Q14" s="27">
        <f t="shared" si="0"/>
        <v>9.6518150962139268E-2</v>
      </c>
      <c r="R14" s="28">
        <f t="shared" si="1"/>
        <v>-2.440467645420907E-2</v>
      </c>
      <c r="S14" s="28">
        <f t="shared" si="2"/>
        <v>-0.2740449710360473</v>
      </c>
      <c r="T14" s="28">
        <f t="shared" si="3"/>
        <v>0.79215613627607462</v>
      </c>
      <c r="U14" s="28">
        <f t="shared" si="4"/>
        <v>-0.32458409777841696</v>
      </c>
      <c r="V14" s="28" t="str">
        <f t="shared" si="5"/>
        <v>-</v>
      </c>
      <c r="W14" s="29" t="str">
        <f t="shared" si="6"/>
        <v>-</v>
      </c>
    </row>
    <row r="15" spans="1:23" ht="15.75" thickBot="1">
      <c r="B15" s="188" t="s">
        <v>390</v>
      </c>
      <c r="C15" s="237">
        <f>IFERROR('Más Vistos-H'!C15/'Más Vistos-U'!C14,0)</f>
        <v>0.80685344598544018</v>
      </c>
      <c r="D15" s="238">
        <f>IFERROR('Más Vistos-H'!D15/'Más Vistos-U'!D14,0)</f>
        <v>0.75543823426425671</v>
      </c>
      <c r="E15" s="238">
        <f>IFERROR('Más Vistos-H'!E15/'Más Vistos-U'!E14,0)</f>
        <v>0.80122611029944535</v>
      </c>
      <c r="F15" s="238">
        <f>IFERROR('Más Vistos-H'!F15/'Más Vistos-U'!F14,0)</f>
        <v>0.80940307818961788</v>
      </c>
      <c r="G15" s="238">
        <f>IFERROR('Más Vistos-H'!G15/'Más Vistos-U'!G14,0)</f>
        <v>0.52653957280631158</v>
      </c>
      <c r="H15" s="238">
        <f>IFERROR('Más Vistos-H'!H15/'Más Vistos-U'!H14,0)</f>
        <v>0</v>
      </c>
      <c r="I15" s="238">
        <f>IFERROR('Más Vistos-H'!I15/'Más Vistos-U'!I14,0)</f>
        <v>0</v>
      </c>
      <c r="J15" s="239">
        <f>IFERROR('Más Vistos-H'!J15/'Más Vistos-U'!J14,0)</f>
        <v>0.79848496518083512</v>
      </c>
      <c r="K15" s="240">
        <f>IFERROR('Más Vistos-H'!K15/'Más Vistos-U'!K14,0)</f>
        <v>0.80327847977274947</v>
      </c>
      <c r="L15" s="240">
        <f>IFERROR('Más Vistos-H'!L15/'Más Vistos-U'!L14,0)</f>
        <v>0.78014367167019172</v>
      </c>
      <c r="M15" s="240">
        <f>IFERROR('Más Vistos-H'!M15/'Más Vistos-U'!M14,0)</f>
        <v>0.71156163548553464</v>
      </c>
      <c r="N15" s="240">
        <f>IFERROR('Más Vistos-H'!N15/'Más Vistos-U'!N14,0)</f>
        <v>0.81738641831280179</v>
      </c>
      <c r="O15" s="240">
        <f>IFERROR('Más Vistos-H'!O15/'Más Vistos-U'!O14,0)</f>
        <v>0</v>
      </c>
      <c r="P15" s="240">
        <f>IFERROR('Más Vistos-H'!P15/'Más Vistos-U'!P14,0)</f>
        <v>0</v>
      </c>
      <c r="Q15" s="27">
        <f t="shared" ref="Q15" si="7">IFERROR((J15-C15)/C15,"-")</f>
        <v>-1.0371748235374173E-2</v>
      </c>
      <c r="R15" s="28">
        <f t="shared" ref="R15" si="8">IFERROR((K15-D15)/D15,"-")</f>
        <v>6.3327805422882466E-2</v>
      </c>
      <c r="S15" s="28">
        <f t="shared" ref="S15" si="9">IFERROR((L15-E15)/E15,"-")</f>
        <v>-2.6312720414683452E-2</v>
      </c>
      <c r="T15" s="28">
        <f t="shared" ref="T15" si="10">IFERROR((M15-F15)/F15,"-")</f>
        <v>-0.12088098666850146</v>
      </c>
      <c r="U15" s="28">
        <f t="shared" ref="U15" si="11">IFERROR((N15-G15)/G15,"-")</f>
        <v>0.55237414342165447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>
      <c r="B16" s="196" t="s">
        <v>16</v>
      </c>
      <c r="C16" s="242">
        <f>IFERROR('Más Vistos-H'!C16/'Más Vistos-U'!C15,0)</f>
        <v>0.77537071303319471</v>
      </c>
      <c r="D16" s="241">
        <f>IFERROR('Más Vistos-H'!D16/'Más Vistos-U'!D15,0)</f>
        <v>0.73906522113756856</v>
      </c>
      <c r="E16" s="241">
        <f>IFERROR('Más Vistos-H'!E16/'Más Vistos-U'!E15,0)</f>
        <v>0.79014657017399959</v>
      </c>
      <c r="F16" s="241">
        <f>IFERROR('Más Vistos-H'!F16/'Más Vistos-U'!F15,0)</f>
        <v>0.7861241392878221</v>
      </c>
      <c r="G16" s="241">
        <f>IFERROR('Más Vistos-H'!G16/'Más Vistos-U'!G15,0)</f>
        <v>0.72213437523091695</v>
      </c>
      <c r="H16" s="241">
        <f>IFERROR('Más Vistos-H'!H16/'Más Vistos-U'!H15,0)</f>
        <v>0</v>
      </c>
      <c r="I16" s="241">
        <f>IFERROR('Más Vistos-H'!I16/'Más Vistos-U'!I15,0)</f>
        <v>0</v>
      </c>
      <c r="J16" s="243">
        <f>IFERROR('Más Vistos-H'!J16/'Más Vistos-U'!J15,0)</f>
        <v>0.78896291724837786</v>
      </c>
      <c r="K16" s="243">
        <f>IFERROR('Más Vistos-H'!K16/'Más Vistos-U'!K15,0)</f>
        <v>0.79644572526416901</v>
      </c>
      <c r="L16" s="243">
        <f>IFERROR('Más Vistos-H'!L16/'Más Vistos-U'!L15,0)</f>
        <v>0.78688342306344761</v>
      </c>
      <c r="M16" s="243">
        <f>IFERROR('Más Vistos-H'!M16/'Más Vistos-U'!M15,0)</f>
        <v>0.72260763526317839</v>
      </c>
      <c r="N16" s="243">
        <f>IFERROR('Más Vistos-H'!N16/'Más Vistos-U'!N15,0)</f>
        <v>0.9781332249201351</v>
      </c>
      <c r="O16" s="243">
        <f>IFERROR('Más Vistos-H'!O16/'Más Vistos-U'!O15,0)</f>
        <v>0</v>
      </c>
      <c r="P16" s="244">
        <f>IFERROR('Más Vistos-H'!P16/'Más Vistos-U'!P15,0)</f>
        <v>0</v>
      </c>
      <c r="Q16" s="120">
        <f t="shared" si="0"/>
        <v>1.7529942757331413E-2</v>
      </c>
      <c r="R16" s="121">
        <f t="shared" si="1"/>
        <v>7.7639296892201781E-2</v>
      </c>
      <c r="S16" s="121">
        <f t="shared" si="2"/>
        <v>-4.1297997532703263E-3</v>
      </c>
      <c r="T16" s="121">
        <f t="shared" si="3"/>
        <v>-8.0797040633029754E-2</v>
      </c>
      <c r="U16" s="121">
        <f t="shared" si="4"/>
        <v>0.35450306545420635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>
      <c r="J2" s="471" t="s">
        <v>203</v>
      </c>
      <c r="K2" s="471"/>
      <c r="L2" s="471"/>
      <c r="M2" s="471"/>
      <c r="N2" s="471"/>
      <c r="O2" s="471"/>
      <c r="P2" s="471"/>
    </row>
    <row r="3" spans="1:23">
      <c r="C3" s="245">
        <v>43138</v>
      </c>
      <c r="D3" s="245">
        <v>43139</v>
      </c>
      <c r="E3" s="245">
        <v>43140</v>
      </c>
      <c r="F3" s="245">
        <v>43141</v>
      </c>
      <c r="G3" s="245">
        <v>43142</v>
      </c>
      <c r="H3" s="245">
        <v>43143</v>
      </c>
      <c r="I3" s="245">
        <v>43144</v>
      </c>
      <c r="J3" s="246">
        <v>43145</v>
      </c>
      <c r="K3" s="246">
        <v>43146</v>
      </c>
      <c r="L3" s="246">
        <v>43147</v>
      </c>
      <c r="M3" s="246">
        <v>43148</v>
      </c>
      <c r="N3" s="246">
        <v>43149</v>
      </c>
      <c r="O3" s="246">
        <v>43150</v>
      </c>
      <c r="P3" s="246">
        <v>43151</v>
      </c>
      <c r="Q3" s="245">
        <v>43152</v>
      </c>
      <c r="R3" s="245">
        <v>43153</v>
      </c>
      <c r="S3" s="245">
        <v>43154</v>
      </c>
      <c r="T3" s="245">
        <v>43155</v>
      </c>
      <c r="U3" s="245">
        <v>43156</v>
      </c>
      <c r="V3" s="245">
        <v>43157</v>
      </c>
      <c r="W3" s="245">
        <v>43158</v>
      </c>
    </row>
    <row r="4" spans="1:23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47" t="s">
        <v>225</v>
      </c>
      <c r="K4" s="247" t="s">
        <v>226</v>
      </c>
      <c r="L4" s="247" t="s">
        <v>227</v>
      </c>
      <c r="M4" s="247" t="s">
        <v>228</v>
      </c>
      <c r="N4" s="247" t="s">
        <v>229</v>
      </c>
      <c r="O4" s="247" t="s">
        <v>230</v>
      </c>
      <c r="P4" s="247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49" customFormat="1">
      <c r="A5" s="1"/>
      <c r="B5" s="248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49" customFormat="1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49" customFormat="1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49" customFormat="1">
      <c r="A8" s="1"/>
      <c r="B8" s="250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49" customFormat="1">
      <c r="A9" s="1"/>
      <c r="B9" s="250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49" customFormat="1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49" customFormat="1">
      <c r="A11" s="1"/>
      <c r="B11" s="250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49" customFormat="1">
      <c r="A12" s="1"/>
      <c r="B12" s="248" t="s">
        <v>238</v>
      </c>
      <c r="C12" s="251"/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</row>
    <row r="13" spans="1:23" s="249" customFormat="1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49" customFormat="1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49" customFormat="1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49" customFormat="1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49" customFormat="1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49" customFormat="1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>
      <c r="B20" s="248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>
      <c r="B21" s="250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>
      <c r="B22" s="250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>
      <c r="B23" s="250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>
      <c r="B24" s="250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>
      <c r="B25" s="250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>
      <c r="B26" s="250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>
      <c r="B27" s="250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>
      <c r="B28" s="248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>
      <c r="B32" s="250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>
      <c r="B36" s="252" t="s">
        <v>262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</row>
    <row r="37" spans="2:23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>
      <c r="B42" s="254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>
      <c r="B44" s="252" t="s">
        <v>270</v>
      </c>
      <c r="C44" s="253"/>
      <c r="D44" s="253"/>
      <c r="E44" s="253"/>
      <c r="F44" s="253"/>
      <c r="G44" s="253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</row>
    <row r="45" spans="2:23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>
      <c r="B52" s="252" t="s">
        <v>278</v>
      </c>
      <c r="C52" s="253"/>
      <c r="D52" s="253"/>
      <c r="E52" s="253"/>
      <c r="F52" s="253"/>
      <c r="G52" s="253"/>
      <c r="H52" s="253"/>
      <c r="I52" s="253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253"/>
      <c r="W52" s="253"/>
    </row>
    <row r="53" spans="2:23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>
      <c r="B60" s="92" t="s">
        <v>286</v>
      </c>
    </row>
    <row r="61" spans="2:23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>
      <c r="B67" s="255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>
      <c r="B68" s="92" t="s">
        <v>294</v>
      </c>
    </row>
    <row r="69" spans="2:23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>
      <c r="J2" s="453" t="s">
        <v>203</v>
      </c>
      <c r="K2" s="453"/>
      <c r="L2" s="453"/>
      <c r="M2" s="453"/>
      <c r="N2" s="453"/>
      <c r="O2" s="453"/>
      <c r="P2" s="453"/>
    </row>
    <row r="3" spans="2:16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>
      <c r="J2" s="453" t="s">
        <v>203</v>
      </c>
      <c r="K2" s="453"/>
      <c r="L2" s="453"/>
      <c r="M2" s="453"/>
      <c r="N2" s="453"/>
      <c r="O2" s="453"/>
      <c r="P2" s="453"/>
    </row>
    <row r="3" spans="2:16" ht="15.75" thickBot="1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>
      <c r="B122" s="280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/>
    <row r="229" spans="2:16" ht="15.75" thickBot="1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>
      <c r="B233" s="275" t="s">
        <v>197</v>
      </c>
      <c r="C233" s="276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4">
        <v>14886.147999999999</v>
      </c>
      <c r="L233" s="274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>
      <c r="B281" s="278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>
      <c r="B282" s="277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H5" sqref="H5:H7"/>
    </sheetView>
  </sheetViews>
  <sheetFormatPr baseColWidth="10" defaultRowHeight="1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/>
    <row r="2" spans="2:10" ht="15.75" thickBot="1">
      <c r="B2" s="454" t="s">
        <v>401</v>
      </c>
      <c r="C2" s="455"/>
      <c r="D2" s="456"/>
      <c r="G2" s="454" t="s">
        <v>402</v>
      </c>
      <c r="H2" s="455"/>
      <c r="I2" s="456"/>
    </row>
    <row r="3" spans="2:10" ht="15.75" thickBot="1">
      <c r="B3" s="454" t="str">
        <f>Replay!A1</f>
        <v>06/03 –12/03</v>
      </c>
      <c r="C3" s="455"/>
      <c r="D3" s="456"/>
      <c r="G3" s="454" t="str">
        <f>Replay!A1</f>
        <v>06/03 –12/03</v>
      </c>
      <c r="H3" s="455"/>
      <c r="I3" s="456"/>
    </row>
    <row r="4" spans="2:10" ht="15.75" thickBot="1">
      <c r="B4" s="314" t="s">
        <v>367</v>
      </c>
      <c r="C4" s="314" t="s">
        <v>366</v>
      </c>
      <c r="D4" s="314" t="s">
        <v>368</v>
      </c>
      <c r="G4" s="314" t="s">
        <v>367</v>
      </c>
      <c r="H4" s="314" t="s">
        <v>366</v>
      </c>
      <c r="I4" s="314" t="s">
        <v>368</v>
      </c>
    </row>
    <row r="5" spans="2:10" ht="31.5" customHeight="1">
      <c r="B5" s="313" t="s">
        <v>375</v>
      </c>
      <c r="C5" s="438">
        <v>69163.27</v>
      </c>
      <c r="D5" s="316">
        <f>C5/C8</f>
        <v>1.7842815508984974E-2</v>
      </c>
      <c r="G5" s="313" t="s">
        <v>406</v>
      </c>
      <c r="H5" s="315">
        <f>SUM(Destacados!H4:H78)</f>
        <v>899766.59999999858</v>
      </c>
      <c r="I5" s="316">
        <f>H5/C8</f>
        <v>0.23212276465451465</v>
      </c>
    </row>
    <row r="6" spans="2:10">
      <c r="B6" s="304" t="s">
        <v>196</v>
      </c>
      <c r="C6" s="305">
        <v>3704227.3</v>
      </c>
      <c r="D6" s="306">
        <f>C6/C8</f>
        <v>0.95562058180947096</v>
      </c>
      <c r="G6" s="301" t="s">
        <v>405</v>
      </c>
      <c r="H6" s="302">
        <f>SUM('Más Vistos-H'!J16:P16)+SUM('Más Vistos-H'!J29:P29)</f>
        <v>1211102.5999999999</v>
      </c>
      <c r="I6" s="303">
        <f>H6/C8</f>
        <v>0.31244156405924733</v>
      </c>
      <c r="J6" s="306">
        <f>H6/C6</f>
        <v>0.32695148054224427</v>
      </c>
    </row>
    <row r="7" spans="2:10">
      <c r="B7" s="307" t="s">
        <v>369</v>
      </c>
      <c r="C7" s="308">
        <v>102862.59</v>
      </c>
      <c r="D7" s="309">
        <f>C7/C8</f>
        <v>2.6536602681544154E-2</v>
      </c>
      <c r="G7" s="301" t="s">
        <v>407</v>
      </c>
      <c r="H7" s="302">
        <f>SUM(Partidos!G2:G12)</f>
        <v>139776.32333333333</v>
      </c>
      <c r="I7" s="303">
        <f>H7/C8</f>
        <v>3.6059647696832411E-2</v>
      </c>
      <c r="J7" s="306">
        <f>H7/C6</f>
        <v>3.7734272768124501E-2</v>
      </c>
    </row>
    <row r="8" spans="2:10">
      <c r="B8" s="310" t="s">
        <v>16</v>
      </c>
      <c r="C8" s="311">
        <f>SUM(C5:C7)</f>
        <v>3876253.1599999997</v>
      </c>
      <c r="D8" s="312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I56"/>
  <sheetViews>
    <sheetView showGridLines="0" zoomScale="87" zoomScaleNormal="87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G52" sqref="G52:G56"/>
    </sheetView>
  </sheetViews>
  <sheetFormatPr baseColWidth="10" defaultRowHeight="15"/>
  <cols>
    <col min="1" max="1" width="0.85546875" style="298" customWidth="1"/>
    <col min="2" max="5" width="17.7109375" style="298" customWidth="1"/>
    <col min="6" max="6" width="23" style="300" customWidth="1"/>
    <col min="7" max="7" width="18.85546875" style="79" customWidth="1"/>
    <col min="8" max="16384" width="11.42578125" style="298"/>
  </cols>
  <sheetData>
    <row r="1" spans="2:8" ht="4.5" customHeight="1" thickBot="1"/>
    <row r="2" spans="2:8" ht="21" customHeight="1" thickBot="1">
      <c r="B2" s="314" t="s">
        <v>408</v>
      </c>
      <c r="C2" s="314" t="s">
        <v>375</v>
      </c>
      <c r="D2" s="314" t="s">
        <v>196</v>
      </c>
      <c r="E2" s="314" t="s">
        <v>369</v>
      </c>
      <c r="F2" s="314" t="s">
        <v>419</v>
      </c>
      <c r="G2" s="314" t="s">
        <v>438</v>
      </c>
    </row>
    <row r="3" spans="2:8" ht="24.95" customHeight="1">
      <c r="B3" s="320" t="s">
        <v>385</v>
      </c>
      <c r="C3" s="321">
        <v>87399</v>
      </c>
      <c r="D3" s="321">
        <v>5645444</v>
      </c>
      <c r="E3" s="322">
        <v>423507</v>
      </c>
      <c r="F3" s="317"/>
      <c r="G3" s="317"/>
    </row>
    <row r="4" spans="2:8" ht="24.95" customHeight="1">
      <c r="B4" s="323" t="s">
        <v>384</v>
      </c>
      <c r="C4" s="321">
        <v>83835</v>
      </c>
      <c r="D4" s="321">
        <v>4956020</v>
      </c>
      <c r="E4" s="322">
        <v>429559</v>
      </c>
      <c r="F4" s="317"/>
      <c r="G4" s="317"/>
    </row>
    <row r="5" spans="2:8" ht="24.95" customHeight="1">
      <c r="B5" s="323" t="s">
        <v>383</v>
      </c>
      <c r="C5" s="321">
        <v>93126</v>
      </c>
      <c r="D5" s="321">
        <v>5511645</v>
      </c>
      <c r="E5" s="322">
        <v>450146</v>
      </c>
      <c r="F5" s="317"/>
      <c r="G5" s="317"/>
    </row>
    <row r="6" spans="2:8" ht="24.95" customHeight="1">
      <c r="B6" s="323" t="s">
        <v>382</v>
      </c>
      <c r="C6" s="321">
        <v>108586</v>
      </c>
      <c r="D6" s="321">
        <v>5678819</v>
      </c>
      <c r="E6" s="322">
        <v>422155</v>
      </c>
      <c r="F6" s="317"/>
      <c r="G6" s="317"/>
    </row>
    <row r="7" spans="2:8" ht="24.95" customHeight="1">
      <c r="B7" s="323" t="s">
        <v>381</v>
      </c>
      <c r="C7" s="321">
        <v>113859</v>
      </c>
      <c r="D7" s="321">
        <v>5963927</v>
      </c>
      <c r="E7" s="322">
        <v>395604</v>
      </c>
      <c r="F7" s="318" t="s">
        <v>422</v>
      </c>
      <c r="G7" s="318" t="s">
        <v>421</v>
      </c>
    </row>
    <row r="8" spans="2:8" ht="24.95" customHeight="1">
      <c r="B8" s="323" t="s">
        <v>380</v>
      </c>
      <c r="C8" s="321">
        <v>112412</v>
      </c>
      <c r="D8" s="324">
        <v>6225747</v>
      </c>
      <c r="E8" s="322">
        <v>376269</v>
      </c>
      <c r="F8" s="318" t="s">
        <v>423</v>
      </c>
      <c r="G8" s="317"/>
    </row>
    <row r="9" spans="2:8" ht="24.95" customHeight="1">
      <c r="B9" s="323" t="s">
        <v>389</v>
      </c>
      <c r="C9" s="302">
        <v>99203.687000000005</v>
      </c>
      <c r="D9" s="302">
        <v>5511680.5379999997</v>
      </c>
      <c r="E9" s="325">
        <v>364261.46899999998</v>
      </c>
      <c r="F9" s="318" t="s">
        <v>418</v>
      </c>
      <c r="G9" s="317"/>
    </row>
    <row r="10" spans="2:8" ht="24.95" customHeight="1">
      <c r="B10" s="323" t="s">
        <v>379</v>
      </c>
      <c r="C10" s="302">
        <v>95987.509000000005</v>
      </c>
      <c r="D10" s="302">
        <v>5232186.608</v>
      </c>
      <c r="E10" s="325">
        <v>323560.11200000002</v>
      </c>
      <c r="F10" s="317"/>
      <c r="G10" s="317"/>
    </row>
    <row r="11" spans="2:8" ht="24.95" customHeight="1">
      <c r="B11" s="323" t="s">
        <v>386</v>
      </c>
      <c r="C11" s="302">
        <v>101763.1</v>
      </c>
      <c r="D11" s="302">
        <v>5729848.5</v>
      </c>
      <c r="E11" s="325">
        <v>319277</v>
      </c>
      <c r="F11" s="317"/>
      <c r="G11" s="317"/>
    </row>
    <row r="12" spans="2:8" ht="24.95" customHeight="1">
      <c r="B12" s="323" t="s">
        <v>391</v>
      </c>
      <c r="C12" s="302">
        <v>105886.77099999999</v>
      </c>
      <c r="D12" s="302">
        <v>5994518.1670000004</v>
      </c>
      <c r="E12" s="325">
        <v>285187.42099999997</v>
      </c>
      <c r="F12" s="317"/>
      <c r="G12" s="317"/>
    </row>
    <row r="13" spans="2:8" ht="24.95" customHeight="1">
      <c r="B13" s="323" t="s">
        <v>442</v>
      </c>
      <c r="C13" s="302">
        <v>114105.53</v>
      </c>
      <c r="D13" s="302">
        <v>5584158.2400000002</v>
      </c>
      <c r="E13" s="325">
        <v>279806.15999999997</v>
      </c>
      <c r="F13" s="317"/>
      <c r="G13" s="317"/>
    </row>
    <row r="14" spans="2:8" ht="24.95" customHeight="1">
      <c r="B14" s="323" t="s">
        <v>443</v>
      </c>
      <c r="C14" s="302">
        <v>115989.13</v>
      </c>
      <c r="D14" s="302">
        <v>5722573.3799999999</v>
      </c>
      <c r="E14" s="325">
        <v>276331.37</v>
      </c>
      <c r="F14" s="317"/>
      <c r="G14" s="317"/>
    </row>
    <row r="15" spans="2:8" ht="24.95" customHeight="1">
      <c r="B15" s="323" t="s">
        <v>399</v>
      </c>
      <c r="C15" s="302">
        <v>114272.19</v>
      </c>
      <c r="D15" s="302">
        <v>5606485.2999999998</v>
      </c>
      <c r="E15" s="325">
        <v>264332.23</v>
      </c>
      <c r="F15" s="319" t="s">
        <v>425</v>
      </c>
      <c r="G15" s="387" t="s">
        <v>424</v>
      </c>
      <c r="H15" s="457" t="s">
        <v>491</v>
      </c>
    </row>
    <row r="16" spans="2:8" ht="24.95" customHeight="1">
      <c r="B16" s="323" t="s">
        <v>400</v>
      </c>
      <c r="C16" s="308">
        <v>125845.21</v>
      </c>
      <c r="D16" s="380">
        <v>6044714.2199999997</v>
      </c>
      <c r="E16" s="325">
        <v>283597.23</v>
      </c>
      <c r="F16" s="317"/>
      <c r="G16" s="388"/>
      <c r="H16" s="457"/>
    </row>
    <row r="17" spans="2:9" ht="24.95" customHeight="1">
      <c r="B17" s="326" t="s">
        <v>417</v>
      </c>
      <c r="C17" s="381">
        <v>126278.9</v>
      </c>
      <c r="D17" s="327">
        <v>5912788.4100000001</v>
      </c>
      <c r="E17" s="328">
        <v>267736.38</v>
      </c>
      <c r="F17" s="329" t="s">
        <v>426</v>
      </c>
      <c r="G17" s="389" t="s">
        <v>427</v>
      </c>
      <c r="H17" s="457"/>
    </row>
    <row r="18" spans="2:9" ht="24.95" customHeight="1">
      <c r="B18" s="326" t="s">
        <v>441</v>
      </c>
      <c r="C18" s="381">
        <v>125308.59</v>
      </c>
      <c r="D18" s="327">
        <v>5916998.4100000001</v>
      </c>
      <c r="E18" s="328">
        <v>252904.34</v>
      </c>
      <c r="F18" s="329" t="s">
        <v>426</v>
      </c>
      <c r="G18" s="389" t="s">
        <v>428</v>
      </c>
      <c r="H18" s="457"/>
    </row>
    <row r="19" spans="2:9" ht="24.95" customHeight="1">
      <c r="B19" s="326" t="s">
        <v>440</v>
      </c>
      <c r="C19" s="381">
        <v>117247.22</v>
      </c>
      <c r="D19" s="327">
        <v>5740230.1799999997</v>
      </c>
      <c r="E19" s="328">
        <v>239734.7</v>
      </c>
      <c r="F19" s="329" t="s">
        <v>426</v>
      </c>
      <c r="G19" s="389" t="s">
        <v>449</v>
      </c>
      <c r="H19" s="457"/>
      <c r="I19" s="390"/>
    </row>
    <row r="20" spans="2:9" ht="24.75" customHeight="1">
      <c r="B20" s="326" t="s">
        <v>444</v>
      </c>
      <c r="C20" s="381">
        <v>118928.22</v>
      </c>
      <c r="D20" s="327">
        <v>5816188.1500000004</v>
      </c>
      <c r="E20" s="328">
        <v>238912.56</v>
      </c>
      <c r="F20" s="329" t="s">
        <v>426</v>
      </c>
      <c r="G20" s="389" t="s">
        <v>450</v>
      </c>
      <c r="H20" s="457"/>
      <c r="I20" s="390"/>
    </row>
    <row r="21" spans="2:9" ht="33" customHeight="1">
      <c r="B21" s="326" t="s">
        <v>445</v>
      </c>
      <c r="C21" s="381">
        <v>131610.35</v>
      </c>
      <c r="D21" s="327">
        <v>6046323.7000000002</v>
      </c>
      <c r="E21" s="328">
        <v>263303.90000000002</v>
      </c>
      <c r="F21" s="329" t="s">
        <v>452</v>
      </c>
      <c r="G21" s="389" t="s">
        <v>427</v>
      </c>
      <c r="H21" s="457"/>
      <c r="I21" s="390"/>
    </row>
    <row r="22" spans="2:9" ht="33" customHeight="1">
      <c r="B22" s="326" t="s">
        <v>446</v>
      </c>
      <c r="C22" s="381">
        <v>130821.32</v>
      </c>
      <c r="D22" s="327">
        <v>6076205.3600000003</v>
      </c>
      <c r="E22" s="328">
        <v>249110.57</v>
      </c>
      <c r="F22" s="329" t="s">
        <v>453</v>
      </c>
      <c r="G22" s="389" t="s">
        <v>451</v>
      </c>
      <c r="H22" s="457"/>
      <c r="I22" s="390"/>
    </row>
    <row r="23" spans="2:9" ht="24.75" customHeight="1">
      <c r="B23" s="326" t="s">
        <v>448</v>
      </c>
      <c r="C23" s="381">
        <v>127202.39</v>
      </c>
      <c r="D23" s="381">
        <v>6114404.1100000003</v>
      </c>
      <c r="E23" s="328">
        <v>244551.5</v>
      </c>
      <c r="F23" s="329" t="s">
        <v>454</v>
      </c>
      <c r="G23" s="389" t="s">
        <v>454</v>
      </c>
      <c r="H23" s="457"/>
    </row>
    <row r="24" spans="2:9">
      <c r="B24" s="326" t="s">
        <v>456</v>
      </c>
      <c r="C24" s="381">
        <v>132633.9</v>
      </c>
      <c r="D24" s="381">
        <v>5755835.5099999998</v>
      </c>
      <c r="E24" s="328">
        <v>247107.48</v>
      </c>
      <c r="F24" s="329"/>
      <c r="G24" s="389"/>
      <c r="H24" s="457"/>
    </row>
    <row r="25" spans="2:9" ht="22.5">
      <c r="B25" s="326" t="s">
        <v>460</v>
      </c>
      <c r="C25" s="381">
        <v>116869.8</v>
      </c>
      <c r="D25" s="381">
        <v>5411097.5300000003</v>
      </c>
      <c r="E25" s="328">
        <v>210703.58</v>
      </c>
      <c r="F25" s="329" t="s">
        <v>488</v>
      </c>
      <c r="G25" s="389" t="s">
        <v>489</v>
      </c>
      <c r="H25" s="457"/>
    </row>
    <row r="26" spans="2:9" ht="22.5">
      <c r="B26" s="326" t="s">
        <v>480</v>
      </c>
      <c r="C26" s="381">
        <v>134421.4</v>
      </c>
      <c r="D26" s="381">
        <v>5337041.28</v>
      </c>
      <c r="E26" s="328">
        <v>221698.33</v>
      </c>
      <c r="F26" s="329" t="s">
        <v>488</v>
      </c>
      <c r="G26" s="389" t="s">
        <v>490</v>
      </c>
      <c r="H26" s="457"/>
    </row>
    <row r="27" spans="2:9">
      <c r="B27" s="326" t="s">
        <v>482</v>
      </c>
      <c r="C27" s="381">
        <v>110963.31</v>
      </c>
      <c r="D27" s="381">
        <v>5229629.4400000004</v>
      </c>
      <c r="E27" s="328">
        <v>202805.14</v>
      </c>
      <c r="F27" s="329"/>
      <c r="G27" s="330"/>
    </row>
    <row r="28" spans="2:9">
      <c r="B28" s="326" t="s">
        <v>484</v>
      </c>
      <c r="C28" s="381">
        <v>108650.38</v>
      </c>
      <c r="D28" s="381">
        <v>5184216.4000000004</v>
      </c>
      <c r="E28" s="328">
        <v>196603.49</v>
      </c>
      <c r="F28" s="329"/>
      <c r="G28" s="330"/>
    </row>
    <row r="29" spans="2:9">
      <c r="B29" s="326" t="s">
        <v>486</v>
      </c>
      <c r="C29" s="381">
        <v>101786.21</v>
      </c>
      <c r="D29" s="381">
        <v>5153924.3099999996</v>
      </c>
      <c r="E29" s="328">
        <v>181891.44</v>
      </c>
      <c r="F29" s="329"/>
      <c r="G29" s="330"/>
    </row>
    <row r="30" spans="2:9" ht="22.5">
      <c r="B30" s="326" t="s">
        <v>487</v>
      </c>
      <c r="C30" s="381">
        <v>107036.54</v>
      </c>
      <c r="D30" s="381">
        <v>4659302.5</v>
      </c>
      <c r="E30" s="328">
        <v>191987.59</v>
      </c>
      <c r="F30" s="329" t="s">
        <v>494</v>
      </c>
      <c r="G30" s="330" t="s">
        <v>449</v>
      </c>
    </row>
    <row r="31" spans="2:9">
      <c r="B31" s="326" t="s">
        <v>492</v>
      </c>
      <c r="C31" s="381">
        <v>108845.6</v>
      </c>
      <c r="D31" s="381">
        <v>5133523.37</v>
      </c>
      <c r="E31" s="328">
        <v>184224.53</v>
      </c>
      <c r="F31" s="329"/>
      <c r="G31" s="330"/>
    </row>
    <row r="32" spans="2:9">
      <c r="B32" s="326" t="s">
        <v>495</v>
      </c>
      <c r="C32" s="381">
        <v>94945.36</v>
      </c>
      <c r="D32" s="381">
        <v>4073834.3</v>
      </c>
      <c r="E32" s="328">
        <v>166564.57999999999</v>
      </c>
      <c r="F32" s="329"/>
      <c r="G32" s="330"/>
    </row>
    <row r="33" spans="2:7">
      <c r="B33" s="326" t="s">
        <v>496</v>
      </c>
      <c r="C33" s="381">
        <v>75114.12</v>
      </c>
      <c r="D33" s="381">
        <v>3429090.15</v>
      </c>
      <c r="E33" s="328">
        <v>131323.24</v>
      </c>
      <c r="F33" s="329"/>
      <c r="G33" s="330"/>
    </row>
    <row r="34" spans="2:7">
      <c r="B34" s="326" t="s">
        <v>498</v>
      </c>
      <c r="C34" s="381">
        <v>20253.34</v>
      </c>
      <c r="D34" s="381">
        <v>3326371.7</v>
      </c>
      <c r="E34" s="328">
        <v>123693.17</v>
      </c>
      <c r="F34" s="329"/>
      <c r="G34" s="330"/>
    </row>
    <row r="35" spans="2:7">
      <c r="B35" s="326" t="s">
        <v>500</v>
      </c>
      <c r="C35" s="381">
        <v>71708.460000000006</v>
      </c>
      <c r="D35" s="381">
        <v>4009037.446</v>
      </c>
      <c r="E35" s="328">
        <v>118341.56</v>
      </c>
      <c r="F35" s="329"/>
      <c r="G35" s="330"/>
    </row>
    <row r="36" spans="2:7">
      <c r="B36" s="326" t="s">
        <v>502</v>
      </c>
      <c r="C36" s="381">
        <v>66752.12</v>
      </c>
      <c r="D36" s="381">
        <v>4131857.4</v>
      </c>
      <c r="E36" s="328">
        <v>110615.43</v>
      </c>
      <c r="F36" s="329"/>
      <c r="G36" s="330"/>
    </row>
    <row r="37" spans="2:7">
      <c r="B37" s="326" t="s">
        <v>504</v>
      </c>
      <c r="C37" s="381">
        <v>52532.28</v>
      </c>
      <c r="D37" s="381">
        <v>3060662.27</v>
      </c>
      <c r="E37" s="328">
        <v>106009.5</v>
      </c>
      <c r="F37" s="329"/>
      <c r="G37" s="330"/>
    </row>
    <row r="38" spans="2:7">
      <c r="B38" s="326" t="s">
        <v>511</v>
      </c>
      <c r="C38" s="381">
        <v>52719.3</v>
      </c>
      <c r="D38" s="381">
        <v>2771073.19</v>
      </c>
      <c r="E38" s="328">
        <v>105873.15</v>
      </c>
      <c r="F38" s="329"/>
      <c r="G38" s="330"/>
    </row>
    <row r="39" spans="2:7">
      <c r="B39" s="326" t="s">
        <v>515</v>
      </c>
      <c r="C39" s="381">
        <v>56805.21</v>
      </c>
      <c r="D39" s="381">
        <v>3114231.22</v>
      </c>
      <c r="E39" s="328">
        <v>109283.27</v>
      </c>
      <c r="F39" s="329"/>
      <c r="G39" s="330"/>
    </row>
    <row r="40" spans="2:7">
      <c r="B40" s="326" t="s">
        <v>519</v>
      </c>
      <c r="C40" s="381">
        <v>57246.26</v>
      </c>
      <c r="D40" s="381">
        <v>3419303.34</v>
      </c>
      <c r="E40" s="328">
        <v>106800.56</v>
      </c>
      <c r="F40" s="329"/>
      <c r="G40" s="330"/>
    </row>
    <row r="41" spans="2:7">
      <c r="B41" s="326" t="s">
        <v>525</v>
      </c>
      <c r="C41" s="381">
        <v>68543.460000000006</v>
      </c>
      <c r="D41" s="381">
        <v>4182102.12</v>
      </c>
      <c r="E41" s="328">
        <v>118585.23</v>
      </c>
      <c r="F41" s="329"/>
      <c r="G41" s="330"/>
    </row>
    <row r="42" spans="2:7">
      <c r="B42" s="326" t="s">
        <v>530</v>
      </c>
      <c r="C42" s="381">
        <v>69752.240000000005</v>
      </c>
      <c r="D42" s="381">
        <v>3896618.32</v>
      </c>
      <c r="E42" s="328">
        <v>116550.21</v>
      </c>
      <c r="F42" s="329"/>
      <c r="G42" s="330"/>
    </row>
    <row r="43" spans="2:7">
      <c r="B43" s="326" t="s">
        <v>533</v>
      </c>
      <c r="C43" s="381">
        <v>67114.19</v>
      </c>
      <c r="D43" s="381">
        <v>3698863.4</v>
      </c>
      <c r="E43" s="328">
        <v>110050.19</v>
      </c>
      <c r="F43" s="329"/>
      <c r="G43" s="330"/>
    </row>
    <row r="44" spans="2:7">
      <c r="B44" s="326" t="s">
        <v>540</v>
      </c>
      <c r="C44" s="381">
        <v>66531.570000000007</v>
      </c>
      <c r="D44" s="381">
        <v>3567041.22</v>
      </c>
      <c r="E44" s="328">
        <v>107711.5</v>
      </c>
      <c r="F44" s="329"/>
      <c r="G44" s="330"/>
    </row>
    <row r="45" spans="2:7">
      <c r="B45" s="326" t="s">
        <v>544</v>
      </c>
      <c r="C45" s="381">
        <v>67642.3</v>
      </c>
      <c r="D45" s="381">
        <v>3707359.49</v>
      </c>
      <c r="E45" s="328">
        <v>107238.51</v>
      </c>
      <c r="F45" s="329"/>
      <c r="G45" s="330"/>
    </row>
    <row r="46" spans="2:7">
      <c r="B46" s="326" t="s">
        <v>550</v>
      </c>
      <c r="C46" s="381">
        <v>76042.3</v>
      </c>
      <c r="D46" s="381">
        <v>3566177.13</v>
      </c>
      <c r="E46" s="328">
        <v>116942.2</v>
      </c>
      <c r="F46" s="329"/>
      <c r="G46" s="330"/>
    </row>
    <row r="47" spans="2:7" ht="15.75" thickBot="1">
      <c r="B47" s="326" t="s">
        <v>564</v>
      </c>
      <c r="C47" s="381">
        <v>72002.27</v>
      </c>
      <c r="D47" s="381">
        <v>3530259.29</v>
      </c>
      <c r="E47" s="328">
        <v>109494.3</v>
      </c>
      <c r="F47" s="329"/>
      <c r="G47" s="330"/>
    </row>
    <row r="48" spans="2:7" ht="15.75" thickBot="1">
      <c r="B48" s="365" t="s">
        <v>731</v>
      </c>
      <c r="C48" s="432">
        <v>69163.27</v>
      </c>
      <c r="D48" s="431">
        <v>3704227.3</v>
      </c>
      <c r="E48" s="374">
        <v>102862.59</v>
      </c>
      <c r="F48" s="366"/>
      <c r="G48" s="367"/>
    </row>
    <row r="49" spans="2:7">
      <c r="B49" s="402"/>
      <c r="C49" s="403"/>
      <c r="D49" s="403"/>
      <c r="E49" s="404"/>
      <c r="F49" s="405"/>
      <c r="G49" s="406"/>
    </row>
    <row r="50" spans="2:7">
      <c r="B50" s="402"/>
      <c r="C50" s="403"/>
      <c r="D50" s="403"/>
      <c r="E50" s="404"/>
      <c r="F50" s="405"/>
      <c r="G50" s="406"/>
    </row>
    <row r="51" spans="2:7">
      <c r="D51" s="392">
        <f>D23-D30</f>
        <v>1455101.6100000003</v>
      </c>
    </row>
    <row r="52" spans="2:7">
      <c r="D52" s="393">
        <f>D51/D23</f>
        <v>0.2379792999975594</v>
      </c>
    </row>
    <row r="56" spans="2:7">
      <c r="F56" s="298"/>
    </row>
  </sheetData>
  <mergeCells count="1">
    <mergeCell ref="H15:H26"/>
  </mergeCells>
  <phoneticPr fontId="5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47"/>
  <sheetViews>
    <sheetView showGridLines="0" zoomScale="90" zoomScaleNormal="90" workbookViewId="0">
      <selection activeCell="M16" sqref="M16"/>
    </sheetView>
  </sheetViews>
  <sheetFormatPr baseColWidth="10" defaultRowHeight="15"/>
  <cols>
    <col min="1" max="1" width="0.85546875" customWidth="1"/>
    <col min="2" max="5" width="17.7109375" style="331" customWidth="1"/>
    <col min="6" max="6" width="15.7109375" customWidth="1"/>
  </cols>
  <sheetData>
    <row r="1" spans="2:6" ht="3.75" customHeight="1" thickBot="1"/>
    <row r="2" spans="2:6" ht="20.100000000000001" customHeight="1" thickBot="1">
      <c r="B2" s="314" t="s">
        <v>408</v>
      </c>
      <c r="C2" s="314" t="s">
        <v>8</v>
      </c>
      <c r="D2" s="314" t="s">
        <v>409</v>
      </c>
      <c r="E2" s="314" t="s">
        <v>410</v>
      </c>
    </row>
    <row r="3" spans="2:6" ht="20.100000000000001" customHeight="1">
      <c r="B3" s="348" t="s">
        <v>388</v>
      </c>
      <c r="C3" s="349">
        <v>229372.38333333313</v>
      </c>
      <c r="D3" s="349">
        <v>1349796.46</v>
      </c>
      <c r="E3" s="349">
        <v>282574.91666666669</v>
      </c>
    </row>
    <row r="4" spans="2:6" ht="20.100000000000001" customHeight="1">
      <c r="B4" s="334" t="s">
        <v>379</v>
      </c>
      <c r="C4" s="333">
        <v>328458.67</v>
      </c>
      <c r="D4" s="333">
        <v>1337820.58</v>
      </c>
      <c r="E4" s="333">
        <v>196728.92</v>
      </c>
    </row>
    <row r="5" spans="2:6" ht="20.100000000000001" customHeight="1">
      <c r="B5" s="334" t="s">
        <v>386</v>
      </c>
      <c r="C5" s="333">
        <v>614295.7833451</v>
      </c>
      <c r="D5" s="333">
        <v>1344824.8166666655</v>
      </c>
      <c r="E5" s="333">
        <v>380612.2043000001</v>
      </c>
    </row>
    <row r="6" spans="2:6" ht="20.100000000000001" customHeight="1">
      <c r="B6" s="334" t="s">
        <v>391</v>
      </c>
      <c r="C6" s="333">
        <v>610566.51666666579</v>
      </c>
      <c r="D6" s="382">
        <v>2165471.8499999978</v>
      </c>
      <c r="E6" s="333">
        <v>621346.44999999984</v>
      </c>
    </row>
    <row r="7" spans="2:6" ht="20.100000000000001" customHeight="1">
      <c r="B7" s="334" t="s">
        <v>442</v>
      </c>
      <c r="C7" s="333">
        <v>495980.07666666608</v>
      </c>
      <c r="D7" s="333">
        <v>1710027.4833333315</v>
      </c>
      <c r="E7" s="333">
        <v>288256.72366666654</v>
      </c>
    </row>
    <row r="8" spans="2:6" ht="20.100000000000001" customHeight="1">
      <c r="B8" s="334" t="s">
        <v>443</v>
      </c>
      <c r="C8" s="333">
        <v>645742.58333333244</v>
      </c>
      <c r="D8" s="333">
        <v>1605951.2166666649</v>
      </c>
      <c r="E8" s="333">
        <v>418884.89437000017</v>
      </c>
    </row>
    <row r="9" spans="2:6" ht="20.100000000000001" customHeight="1">
      <c r="B9" s="334" t="s">
        <v>399</v>
      </c>
      <c r="C9" s="333">
        <v>610706.95333333267</v>
      </c>
      <c r="D9" s="333">
        <v>1347746.1333333317</v>
      </c>
      <c r="E9" s="333">
        <v>335206.93333333335</v>
      </c>
      <c r="F9" s="332" t="s">
        <v>403</v>
      </c>
    </row>
    <row r="10" spans="2:6" ht="20.100000000000001" customHeight="1">
      <c r="B10" s="334" t="s">
        <v>400</v>
      </c>
      <c r="C10" s="379">
        <v>948656.81666666537</v>
      </c>
      <c r="D10" s="379">
        <v>1116358.3666666651</v>
      </c>
      <c r="E10" s="379">
        <v>744277.69999999984</v>
      </c>
    </row>
    <row r="11" spans="2:6" ht="20.100000000000001" customHeight="1">
      <c r="B11" s="334" t="s">
        <v>417</v>
      </c>
      <c r="C11" s="379">
        <v>845932.97666666622</v>
      </c>
      <c r="D11" s="379">
        <v>1795789.6333333314</v>
      </c>
      <c r="E11" s="379">
        <v>421628.28</v>
      </c>
    </row>
    <row r="12" spans="2:6" ht="20.100000000000001" customHeight="1">
      <c r="B12" s="334" t="s">
        <v>441</v>
      </c>
      <c r="C12" s="379">
        <v>1094224.013333332</v>
      </c>
      <c r="D12" s="379">
        <v>1811610.2333333315</v>
      </c>
      <c r="E12" s="379">
        <v>474333.75099999999</v>
      </c>
    </row>
    <row r="13" spans="2:6">
      <c r="B13" s="334" t="s">
        <v>440</v>
      </c>
      <c r="C13" s="379">
        <v>975683.08333333232</v>
      </c>
      <c r="D13" s="391">
        <v>1889718.6499999987</v>
      </c>
      <c r="E13" s="379">
        <v>424470.00669999997</v>
      </c>
    </row>
    <row r="14" spans="2:6">
      <c r="B14" s="334" t="s">
        <v>444</v>
      </c>
      <c r="C14" s="379">
        <v>1223152.2133333324</v>
      </c>
      <c r="D14" s="379">
        <v>1781795.2599999984</v>
      </c>
      <c r="E14" s="379">
        <v>521529.59000000014</v>
      </c>
    </row>
    <row r="15" spans="2:6">
      <c r="B15" s="334" t="s">
        <v>445</v>
      </c>
      <c r="C15" s="379">
        <v>1024428.1466666657</v>
      </c>
      <c r="D15" s="379">
        <v>1760664.8666666644</v>
      </c>
      <c r="E15" s="379">
        <v>584810.86666666658</v>
      </c>
    </row>
    <row r="16" spans="2:6">
      <c r="B16" s="334" t="s">
        <v>446</v>
      </c>
      <c r="C16" s="379">
        <v>1020359.2299999989</v>
      </c>
      <c r="D16" s="379">
        <v>1819450.7899999984</v>
      </c>
      <c r="E16" s="379">
        <v>761014.54300000006</v>
      </c>
    </row>
    <row r="17" spans="2:5">
      <c r="B17" s="334" t="s">
        <v>448</v>
      </c>
      <c r="C17" s="379">
        <v>1236435.7666666657</v>
      </c>
      <c r="D17" s="379">
        <v>1863513.5366666648</v>
      </c>
      <c r="E17" s="379">
        <v>682036.51930000028</v>
      </c>
    </row>
    <row r="18" spans="2:5">
      <c r="B18" s="334" t="s">
        <v>456</v>
      </c>
      <c r="C18" s="379">
        <v>1413896.4399999988</v>
      </c>
      <c r="D18" s="382">
        <v>1911445.8866666649</v>
      </c>
      <c r="E18" s="379">
        <v>305591.94333333336</v>
      </c>
    </row>
    <row r="19" spans="2:5">
      <c r="B19" s="334" t="s">
        <v>460</v>
      </c>
      <c r="C19" s="379">
        <v>728229.89666666603</v>
      </c>
      <c r="D19" s="379">
        <v>1694797.60333333</v>
      </c>
      <c r="E19" s="379">
        <v>204620.06140000001</v>
      </c>
    </row>
    <row r="20" spans="2:5">
      <c r="B20" s="334" t="s">
        <v>480</v>
      </c>
      <c r="C20" s="379">
        <v>1080001.7933333321</v>
      </c>
      <c r="D20" s="379">
        <v>1689052.0499999984</v>
      </c>
      <c r="E20" s="379">
        <v>574190.40989999985</v>
      </c>
    </row>
    <row r="21" spans="2:5">
      <c r="B21" s="334" t="s">
        <v>482</v>
      </c>
      <c r="C21" s="379">
        <v>1039748.3633333314</v>
      </c>
      <c r="D21" s="379">
        <v>1566862.6999999983</v>
      </c>
      <c r="E21" s="379">
        <v>495546.88539999991</v>
      </c>
    </row>
    <row r="22" spans="2:5">
      <c r="B22" s="334" t="s">
        <v>484</v>
      </c>
      <c r="C22" s="379">
        <v>825826.8</v>
      </c>
      <c r="D22" s="379">
        <v>1608232.4566666654</v>
      </c>
      <c r="E22" s="379">
        <v>421434.18497000012</v>
      </c>
    </row>
    <row r="23" spans="2:5">
      <c r="B23" s="334" t="s">
        <v>486</v>
      </c>
      <c r="C23" s="379">
        <v>1145203.633333331</v>
      </c>
      <c r="D23" s="379">
        <v>1734749.1999999981</v>
      </c>
      <c r="E23" s="379">
        <v>379280.33332999999</v>
      </c>
    </row>
    <row r="24" spans="2:5">
      <c r="B24" s="334" t="s">
        <v>487</v>
      </c>
      <c r="C24" s="379">
        <v>1010198.6966666657</v>
      </c>
      <c r="D24" s="379">
        <v>1364365.7233333318</v>
      </c>
      <c r="E24" s="379">
        <v>241132.81</v>
      </c>
    </row>
    <row r="25" spans="2:5">
      <c r="B25" s="334" t="s">
        <v>492</v>
      </c>
      <c r="C25" s="379">
        <v>1375636.3033333314</v>
      </c>
      <c r="D25" s="379">
        <v>1529460.0466666652</v>
      </c>
      <c r="E25" s="379">
        <v>478085.30900000007</v>
      </c>
    </row>
    <row r="26" spans="2:5">
      <c r="B26" s="334" t="s">
        <v>495</v>
      </c>
      <c r="C26" s="379">
        <v>529672.07666666608</v>
      </c>
      <c r="D26" s="379">
        <v>1318167.7166666652</v>
      </c>
      <c r="E26" s="379">
        <v>20579.573333333334</v>
      </c>
    </row>
    <row r="27" spans="2:5">
      <c r="B27" s="334" t="s">
        <v>496</v>
      </c>
      <c r="C27" s="379">
        <v>776743.3166666656</v>
      </c>
      <c r="D27" s="379">
        <v>1260408.4866666654</v>
      </c>
      <c r="E27" s="379">
        <v>0</v>
      </c>
    </row>
    <row r="28" spans="2:5">
      <c r="B28" s="334" t="s">
        <v>498</v>
      </c>
      <c r="C28" s="379">
        <v>512422.67666666594</v>
      </c>
      <c r="D28" s="379">
        <v>1221685.8366666653</v>
      </c>
      <c r="E28" s="379">
        <v>1641.01</v>
      </c>
    </row>
    <row r="29" spans="2:5">
      <c r="B29" s="334" t="s">
        <v>500</v>
      </c>
      <c r="C29" s="379">
        <v>443706.27666666621</v>
      </c>
      <c r="D29" s="379">
        <v>1196007.4099999999</v>
      </c>
      <c r="E29" s="379">
        <v>0</v>
      </c>
    </row>
    <row r="30" spans="2:5">
      <c r="B30" s="334" t="s">
        <v>500</v>
      </c>
      <c r="C30" s="379">
        <v>443706.27666666621</v>
      </c>
      <c r="D30" s="379">
        <v>1196007.4099999999</v>
      </c>
      <c r="E30" s="379">
        <v>0</v>
      </c>
    </row>
    <row r="31" spans="2:5">
      <c r="B31" s="334" t="s">
        <v>502</v>
      </c>
      <c r="C31" s="379">
        <v>455054.15333333268</v>
      </c>
      <c r="D31" s="379">
        <v>1265754.3666666651</v>
      </c>
      <c r="E31" s="379">
        <v>0</v>
      </c>
    </row>
    <row r="32" spans="2:5">
      <c r="B32" s="334" t="s">
        <v>504</v>
      </c>
      <c r="C32" s="379">
        <v>493134.93999999965</v>
      </c>
      <c r="D32" s="379">
        <v>994279.96666666539</v>
      </c>
      <c r="E32" s="379">
        <v>0</v>
      </c>
    </row>
    <row r="33" spans="2:5">
      <c r="B33" s="334" t="s">
        <v>511</v>
      </c>
      <c r="C33" s="379">
        <v>335845.12333333289</v>
      </c>
      <c r="D33" s="379">
        <v>722011.46666666586</v>
      </c>
      <c r="E33" s="379">
        <v>12845.800999999999</v>
      </c>
    </row>
    <row r="34" spans="2:5">
      <c r="B34" s="334" t="s">
        <v>516</v>
      </c>
      <c r="C34" s="379">
        <v>396775.91666666587</v>
      </c>
      <c r="D34" s="379">
        <v>743293.46666666528</v>
      </c>
      <c r="E34" s="379">
        <v>74445.703330000004</v>
      </c>
    </row>
    <row r="35" spans="2:5">
      <c r="B35" s="334" t="s">
        <v>521</v>
      </c>
      <c r="C35" s="379">
        <v>562359.86999999953</v>
      </c>
      <c r="D35" s="379">
        <v>1024149.4766666663</v>
      </c>
      <c r="E35" s="379">
        <v>73721.46666666666</v>
      </c>
    </row>
    <row r="36" spans="2:5">
      <c r="B36" s="334" t="s">
        <v>525</v>
      </c>
      <c r="C36" s="379">
        <v>1213513.5433333314</v>
      </c>
      <c r="D36" s="379">
        <v>1400777.4066666667</v>
      </c>
      <c r="E36" s="379">
        <v>193714.78333333333</v>
      </c>
    </row>
    <row r="37" spans="2:5">
      <c r="B37" s="334" t="s">
        <v>530</v>
      </c>
      <c r="C37" s="379">
        <v>1158280.3666666644</v>
      </c>
      <c r="D37" s="379">
        <v>1740032.0833333333</v>
      </c>
      <c r="E37" s="379">
        <v>39471.699999999997</v>
      </c>
    </row>
    <row r="38" spans="2:5">
      <c r="B38" s="334" t="s">
        <v>533</v>
      </c>
      <c r="C38" s="379">
        <v>556152.69333333243</v>
      </c>
      <c r="D38" s="379">
        <v>1150025.44</v>
      </c>
      <c r="E38" s="379">
        <v>47174.066666666673</v>
      </c>
    </row>
    <row r="39" spans="2:5">
      <c r="B39" s="334" t="s">
        <v>542</v>
      </c>
      <c r="C39" s="379">
        <v>596447.41666666593</v>
      </c>
      <c r="D39" s="379">
        <v>1308902.783333333</v>
      </c>
      <c r="E39" s="379">
        <v>27914.500000000007</v>
      </c>
    </row>
    <row r="40" spans="2:5">
      <c r="B40" s="334" t="s">
        <v>544</v>
      </c>
      <c r="C40" s="379">
        <v>659821.95999999857</v>
      </c>
      <c r="D40" s="379">
        <v>1220556.8999999999</v>
      </c>
      <c r="E40" s="379">
        <v>207555.56666666668</v>
      </c>
    </row>
    <row r="41" spans="2:5">
      <c r="B41" s="334" t="s">
        <v>550</v>
      </c>
      <c r="C41" s="379">
        <v>854335.95666666597</v>
      </c>
      <c r="D41" s="379">
        <v>1119762.9166666665</v>
      </c>
      <c r="E41" s="379">
        <v>121987.47666666668</v>
      </c>
    </row>
    <row r="42" spans="2:5">
      <c r="B42" s="334" t="s">
        <v>564</v>
      </c>
      <c r="C42" s="379">
        <v>940381.27999999851</v>
      </c>
      <c r="D42" s="379">
        <v>1139445.6433333333</v>
      </c>
      <c r="E42" s="379">
        <v>280639.21666666662</v>
      </c>
    </row>
    <row r="43" spans="2:5">
      <c r="B43" s="334" t="s">
        <v>731</v>
      </c>
      <c r="C43" s="379">
        <v>899766.59999999858</v>
      </c>
      <c r="D43" s="379">
        <v>1211102.5999999999</v>
      </c>
      <c r="E43" s="379">
        <v>139776.32333333333</v>
      </c>
    </row>
    <row r="44" spans="2:5">
      <c r="B44" s="402"/>
      <c r="C44" s="404"/>
      <c r="D44" s="404"/>
      <c r="E44" s="404"/>
    </row>
    <row r="45" spans="2:5">
      <c r="B45" s="385"/>
    </row>
    <row r="46" spans="2:5">
      <c r="B46" s="385"/>
      <c r="D46" s="392">
        <f>D18-D24</f>
        <v>547080.1633333331</v>
      </c>
    </row>
    <row r="47" spans="2:5">
      <c r="B47" s="385"/>
      <c r="D47" s="393">
        <f>D46/D18</f>
        <v>0.28621273934538427</v>
      </c>
    </row>
  </sheetData>
  <phoneticPr fontId="5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I66"/>
  <sheetViews>
    <sheetView topLeftCell="A52" zoomScaleNormal="100" zoomScaleSheetLayoutView="91" workbookViewId="0">
      <selection sqref="A1:XFD1048576"/>
    </sheetView>
  </sheetViews>
  <sheetFormatPr baseColWidth="10" defaultRowHeight="15"/>
  <cols>
    <col min="1" max="1" width="4.42578125" customWidth="1"/>
    <col min="2" max="2" width="27.7109375" customWidth="1"/>
    <col min="3" max="3" width="34.140625" customWidth="1"/>
    <col min="4" max="4" width="17.42578125" bestFit="1" customWidth="1"/>
    <col min="5" max="5" width="10.7109375" bestFit="1" customWidth="1"/>
    <col min="6" max="7" width="14" customWidth="1"/>
    <col min="8" max="8" width="10.42578125" bestFit="1" customWidth="1"/>
    <col min="9" max="9" width="10.28515625" bestFit="1" customWidth="1"/>
  </cols>
  <sheetData>
    <row r="2" spans="2:9" ht="18.75">
      <c r="B2" s="458" t="s">
        <v>733</v>
      </c>
      <c r="C2" s="458"/>
      <c r="D2" s="458"/>
      <c r="E2" s="458"/>
      <c r="F2" s="458"/>
      <c r="G2" s="458"/>
      <c r="H2" s="458"/>
      <c r="I2" s="458"/>
    </row>
    <row r="5" spans="2:9">
      <c r="B5" s="407" t="s">
        <v>196</v>
      </c>
      <c r="C5" s="408" t="s">
        <v>503</v>
      </c>
    </row>
    <row r="6" spans="2:9">
      <c r="B6" s="414" t="s">
        <v>370</v>
      </c>
      <c r="C6" s="410"/>
      <c r="D6" s="415" t="s">
        <v>214</v>
      </c>
      <c r="E6" s="410" t="s">
        <v>216</v>
      </c>
      <c r="F6" s="410" t="s">
        <v>371</v>
      </c>
      <c r="G6" s="476" t="s">
        <v>372</v>
      </c>
      <c r="H6" s="415" t="s">
        <v>373</v>
      </c>
      <c r="I6" s="415" t="s">
        <v>374</v>
      </c>
    </row>
    <row r="7" spans="2:9">
      <c r="B7" s="386" t="s">
        <v>734</v>
      </c>
      <c r="C7" s="396" t="s">
        <v>735</v>
      </c>
      <c r="D7" s="397" t="s">
        <v>387</v>
      </c>
      <c r="E7" s="443">
        <v>44992</v>
      </c>
      <c r="F7" s="444">
        <v>0.625</v>
      </c>
      <c r="G7" s="477">
        <v>0.70833333333333337</v>
      </c>
      <c r="H7" s="478">
        <v>27710.8166666666</v>
      </c>
      <c r="I7" s="479">
        <v>28629</v>
      </c>
    </row>
    <row r="8" spans="2:9">
      <c r="B8" s="386" t="s">
        <v>575</v>
      </c>
      <c r="C8" s="396" t="s">
        <v>736</v>
      </c>
      <c r="D8" s="397" t="s">
        <v>387</v>
      </c>
      <c r="E8" s="443">
        <v>44992</v>
      </c>
      <c r="F8" s="444">
        <v>0.79166666666666663</v>
      </c>
      <c r="G8" s="477">
        <v>0.875</v>
      </c>
      <c r="H8" s="478">
        <v>3139.38333333333</v>
      </c>
      <c r="I8" s="479">
        <v>10432</v>
      </c>
    </row>
    <row r="9" spans="2:9">
      <c r="B9" s="386" t="s">
        <v>734</v>
      </c>
      <c r="C9" s="396" t="s">
        <v>737</v>
      </c>
      <c r="D9" s="397" t="s">
        <v>387</v>
      </c>
      <c r="E9" s="443">
        <v>44993</v>
      </c>
      <c r="F9" s="444">
        <v>0.625</v>
      </c>
      <c r="G9" s="477">
        <v>0.70833333333333337</v>
      </c>
      <c r="H9" s="478">
        <v>47107.216666666602</v>
      </c>
      <c r="I9" s="479">
        <v>54841</v>
      </c>
    </row>
    <row r="10" spans="2:9">
      <c r="B10" s="386" t="s">
        <v>738</v>
      </c>
      <c r="C10" s="396" t="s">
        <v>739</v>
      </c>
      <c r="D10" s="397" t="s">
        <v>387</v>
      </c>
      <c r="E10" s="443">
        <v>44993</v>
      </c>
      <c r="F10" s="444">
        <v>0.875</v>
      </c>
      <c r="G10" s="477">
        <v>0.95833333333333337</v>
      </c>
      <c r="H10" s="478">
        <v>15271.9666666666</v>
      </c>
      <c r="I10" s="479">
        <v>22509</v>
      </c>
    </row>
    <row r="11" spans="2:9">
      <c r="B11" s="386" t="s">
        <v>734</v>
      </c>
      <c r="C11" s="396" t="s">
        <v>740</v>
      </c>
      <c r="D11" s="397" t="s">
        <v>547</v>
      </c>
      <c r="E11" s="443">
        <v>44993</v>
      </c>
      <c r="F11" s="444">
        <v>0.625</v>
      </c>
      <c r="G11" s="477">
        <v>0.70833333333333337</v>
      </c>
      <c r="H11" s="478">
        <v>5890.3833333333296</v>
      </c>
      <c r="I11" s="479">
        <v>17287</v>
      </c>
    </row>
    <row r="12" spans="2:9">
      <c r="B12" s="386" t="s">
        <v>741</v>
      </c>
      <c r="C12" s="396" t="s">
        <v>742</v>
      </c>
      <c r="D12" s="397" t="s">
        <v>387</v>
      </c>
      <c r="E12" s="443">
        <v>44994</v>
      </c>
      <c r="F12" s="444">
        <v>0.625</v>
      </c>
      <c r="G12" s="477">
        <v>0.70833333333333337</v>
      </c>
      <c r="H12" s="478">
        <v>12524.2</v>
      </c>
      <c r="I12" s="479">
        <v>16553</v>
      </c>
    </row>
    <row r="13" spans="2:9">
      <c r="B13" s="386" t="s">
        <v>743</v>
      </c>
      <c r="C13" s="396" t="s">
        <v>744</v>
      </c>
      <c r="D13" s="397" t="s">
        <v>387</v>
      </c>
      <c r="E13" s="443">
        <v>44994</v>
      </c>
      <c r="F13" s="444">
        <v>0.70833333333333337</v>
      </c>
      <c r="G13" s="477">
        <v>0.79166666666666663</v>
      </c>
      <c r="H13" s="478">
        <v>17421.433333333302</v>
      </c>
      <c r="I13" s="479">
        <v>18921</v>
      </c>
    </row>
    <row r="14" spans="2:9">
      <c r="B14" s="386" t="s">
        <v>745</v>
      </c>
      <c r="C14" s="396" t="s">
        <v>746</v>
      </c>
      <c r="D14" s="397" t="s">
        <v>387</v>
      </c>
      <c r="E14" s="443">
        <v>44996</v>
      </c>
      <c r="F14" s="444">
        <v>0.33333333333333331</v>
      </c>
      <c r="G14" s="477">
        <v>0.41666666666666669</v>
      </c>
      <c r="H14" s="478">
        <v>6715.0166666666601</v>
      </c>
      <c r="I14" s="479">
        <v>10696</v>
      </c>
    </row>
    <row r="15" spans="2:9">
      <c r="B15" s="386"/>
      <c r="C15" s="396" t="s">
        <v>747</v>
      </c>
      <c r="D15" s="397" t="s">
        <v>547</v>
      </c>
      <c r="E15" s="443">
        <v>44996</v>
      </c>
      <c r="F15" s="444">
        <v>0.3125</v>
      </c>
      <c r="G15" s="477">
        <v>0.39583333333333331</v>
      </c>
      <c r="H15" s="478">
        <v>3697.85</v>
      </c>
      <c r="I15" s="479">
        <v>5876</v>
      </c>
    </row>
    <row r="16" spans="2:9">
      <c r="B16" s="386" t="s">
        <v>748</v>
      </c>
      <c r="C16" s="396" t="s">
        <v>749</v>
      </c>
      <c r="D16" s="397" t="s">
        <v>387</v>
      </c>
      <c r="E16" s="443">
        <v>44996</v>
      </c>
      <c r="F16" s="444">
        <v>0.625</v>
      </c>
      <c r="G16" s="477">
        <v>0.70833333333333337</v>
      </c>
      <c r="H16" s="478">
        <v>7684.7</v>
      </c>
      <c r="I16" s="479">
        <v>11614</v>
      </c>
    </row>
    <row r="17" spans="2:9">
      <c r="B17" s="386"/>
      <c r="C17" s="396" t="s">
        <v>522</v>
      </c>
      <c r="D17" s="397" t="s">
        <v>493</v>
      </c>
      <c r="E17" s="443">
        <v>44991</v>
      </c>
      <c r="F17" s="444">
        <v>0.20833333333333334</v>
      </c>
      <c r="G17" s="477">
        <v>0.39583333333333331</v>
      </c>
      <c r="H17" s="478">
        <v>41962.416666666599</v>
      </c>
      <c r="I17" s="479">
        <v>44221</v>
      </c>
    </row>
    <row r="18" spans="2:9">
      <c r="B18" s="386"/>
      <c r="C18" s="396" t="s">
        <v>750</v>
      </c>
      <c r="D18" s="397" t="s">
        <v>493</v>
      </c>
      <c r="E18" s="443">
        <v>44991</v>
      </c>
      <c r="F18" s="444">
        <v>0.39583333333333331</v>
      </c>
      <c r="G18" s="477">
        <v>0.45833333333333331</v>
      </c>
      <c r="H18" s="478">
        <v>10488.8166666666</v>
      </c>
      <c r="I18" s="479">
        <v>12948</v>
      </c>
    </row>
    <row r="19" spans="2:9">
      <c r="B19" s="386"/>
      <c r="C19" s="396" t="s">
        <v>750</v>
      </c>
      <c r="D19" s="397" t="s">
        <v>493</v>
      </c>
      <c r="E19" s="443">
        <v>44992</v>
      </c>
      <c r="F19" s="444">
        <v>0.39583333333333331</v>
      </c>
      <c r="G19" s="477">
        <v>0.45833333333333331</v>
      </c>
      <c r="H19" s="478">
        <v>10171.766666666599</v>
      </c>
      <c r="I19" s="479">
        <v>12975</v>
      </c>
    </row>
    <row r="20" spans="2:9">
      <c r="B20" s="386"/>
      <c r="C20" s="396" t="s">
        <v>750</v>
      </c>
      <c r="D20" s="397" t="s">
        <v>493</v>
      </c>
      <c r="E20" s="443">
        <v>44993</v>
      </c>
      <c r="F20" s="444">
        <v>0.39583333333333331</v>
      </c>
      <c r="G20" s="477">
        <v>0.45833333333333331</v>
      </c>
      <c r="H20" s="478">
        <v>9382.0833333333303</v>
      </c>
      <c r="I20" s="479">
        <v>12078</v>
      </c>
    </row>
    <row r="21" spans="2:9">
      <c r="B21" s="386"/>
      <c r="C21" s="396" t="s">
        <v>750</v>
      </c>
      <c r="D21" s="397" t="s">
        <v>493</v>
      </c>
      <c r="E21" s="443">
        <v>44994</v>
      </c>
      <c r="F21" s="444">
        <v>0.39583333333333331</v>
      </c>
      <c r="G21" s="477">
        <v>0.45833333333333331</v>
      </c>
      <c r="H21" s="478">
        <v>9998.0666666666602</v>
      </c>
      <c r="I21" s="479">
        <v>12763</v>
      </c>
    </row>
    <row r="22" spans="2:9">
      <c r="B22" s="386"/>
      <c r="C22" s="396" t="s">
        <v>750</v>
      </c>
      <c r="D22" s="397" t="s">
        <v>493</v>
      </c>
      <c r="E22" s="443">
        <v>44995</v>
      </c>
      <c r="F22" s="444">
        <v>0.39583333333333331</v>
      </c>
      <c r="G22" s="477">
        <v>0.45833333333333331</v>
      </c>
      <c r="H22" s="478">
        <v>9461.9166666666606</v>
      </c>
      <c r="I22" s="479">
        <v>14026</v>
      </c>
    </row>
    <row r="23" spans="2:9">
      <c r="B23" s="386"/>
      <c r="C23" s="396" t="s">
        <v>534</v>
      </c>
      <c r="D23" s="397" t="s">
        <v>493</v>
      </c>
      <c r="E23" s="443">
        <v>44991</v>
      </c>
      <c r="F23" s="444">
        <v>0.86111111111111116</v>
      </c>
      <c r="G23" s="477">
        <v>0.90277777777777801</v>
      </c>
      <c r="H23" s="478">
        <v>41469.3166666666</v>
      </c>
      <c r="I23" s="479">
        <v>51935</v>
      </c>
    </row>
    <row r="24" spans="2:9">
      <c r="B24" s="386"/>
      <c r="C24" s="396" t="s">
        <v>535</v>
      </c>
      <c r="D24" s="397" t="s">
        <v>493</v>
      </c>
      <c r="E24" s="443">
        <v>44992</v>
      </c>
      <c r="F24" s="444">
        <v>0.86111111111111116</v>
      </c>
      <c r="G24" s="477">
        <v>0.90277777777777801</v>
      </c>
      <c r="H24" s="478">
        <v>41003.35</v>
      </c>
      <c r="I24" s="479">
        <v>51045</v>
      </c>
    </row>
    <row r="25" spans="2:9">
      <c r="B25" s="386"/>
      <c r="C25" s="396" t="s">
        <v>535</v>
      </c>
      <c r="D25" s="397" t="s">
        <v>493</v>
      </c>
      <c r="E25" s="443">
        <v>44993</v>
      </c>
      <c r="F25" s="444">
        <v>0.86111111111111116</v>
      </c>
      <c r="G25" s="477">
        <v>0.90277777777777801</v>
      </c>
      <c r="H25" s="478">
        <v>37992.216666666602</v>
      </c>
      <c r="I25" s="479">
        <v>48699</v>
      </c>
    </row>
    <row r="26" spans="2:9">
      <c r="B26" s="386"/>
      <c r="C26" s="396" t="s">
        <v>535</v>
      </c>
      <c r="D26" s="397" t="s">
        <v>493</v>
      </c>
      <c r="E26" s="443">
        <v>44994</v>
      </c>
      <c r="F26" s="444">
        <v>0.86111111111111116</v>
      </c>
      <c r="G26" s="477">
        <v>0.90277777777777801</v>
      </c>
      <c r="H26" s="478">
        <v>40467.933333333298</v>
      </c>
      <c r="I26" s="479">
        <v>56872</v>
      </c>
    </row>
    <row r="27" spans="2:9">
      <c r="B27" s="386"/>
      <c r="C27" s="396" t="s">
        <v>535</v>
      </c>
      <c r="D27" s="397" t="s">
        <v>493</v>
      </c>
      <c r="E27" s="443">
        <v>44995</v>
      </c>
      <c r="F27" s="444">
        <v>0.86111111111111116</v>
      </c>
      <c r="G27" s="477">
        <v>0.90277777777777801</v>
      </c>
      <c r="H27" s="478">
        <v>41337.683333333298</v>
      </c>
      <c r="I27" s="479">
        <v>50573</v>
      </c>
    </row>
    <row r="28" spans="2:9">
      <c r="B28" s="386"/>
      <c r="C28" s="396" t="s">
        <v>524</v>
      </c>
      <c r="D28" s="397" t="s">
        <v>505</v>
      </c>
      <c r="E28" s="443">
        <v>44991</v>
      </c>
      <c r="F28" s="444">
        <v>0.83333333333333337</v>
      </c>
      <c r="G28" s="477">
        <v>0.89583333333333337</v>
      </c>
      <c r="H28" s="478">
        <v>11061.7</v>
      </c>
      <c r="I28" s="479">
        <v>22263</v>
      </c>
    </row>
    <row r="29" spans="2:9">
      <c r="B29" s="386"/>
      <c r="C29" s="396" t="s">
        <v>524</v>
      </c>
      <c r="D29" s="397" t="s">
        <v>505</v>
      </c>
      <c r="E29" s="443">
        <v>44992</v>
      </c>
      <c r="F29" s="444">
        <v>0.83333333333333337</v>
      </c>
      <c r="G29" s="477">
        <v>0.89583333333333337</v>
      </c>
      <c r="H29" s="478">
        <v>11321.65</v>
      </c>
      <c r="I29" s="479">
        <v>21538</v>
      </c>
    </row>
    <row r="30" spans="2:9">
      <c r="B30" s="386"/>
      <c r="C30" s="396" t="s">
        <v>524</v>
      </c>
      <c r="D30" s="397" t="s">
        <v>505</v>
      </c>
      <c r="E30" s="443">
        <v>44993</v>
      </c>
      <c r="F30" s="444">
        <v>0.83333333333333337</v>
      </c>
      <c r="G30" s="477">
        <v>0.89583333333333337</v>
      </c>
      <c r="H30" s="478">
        <v>10583.8833333333</v>
      </c>
      <c r="I30" s="479">
        <v>20106</v>
      </c>
    </row>
    <row r="31" spans="2:9">
      <c r="B31" s="386"/>
      <c r="C31" s="396" t="s">
        <v>524</v>
      </c>
      <c r="D31" s="397" t="s">
        <v>505</v>
      </c>
      <c r="E31" s="443">
        <v>44994</v>
      </c>
      <c r="F31" s="444">
        <v>0.83333333333333337</v>
      </c>
      <c r="G31" s="477">
        <v>0.89583333333333337</v>
      </c>
      <c r="H31" s="478">
        <v>10839.15</v>
      </c>
      <c r="I31" s="479">
        <v>25967</v>
      </c>
    </row>
    <row r="32" spans="2:9">
      <c r="B32" s="386"/>
      <c r="C32" s="396" t="s">
        <v>524</v>
      </c>
      <c r="D32" s="397" t="s">
        <v>505</v>
      </c>
      <c r="E32" s="443">
        <v>44995</v>
      </c>
      <c r="F32" s="444">
        <v>0.83333333333333337</v>
      </c>
      <c r="G32" s="477">
        <v>0.89583333333333337</v>
      </c>
      <c r="H32" s="478">
        <v>10505.866666666599</v>
      </c>
      <c r="I32" s="479">
        <v>21140</v>
      </c>
    </row>
    <row r="33" spans="2:9">
      <c r="B33" s="386"/>
      <c r="C33" s="396" t="s">
        <v>565</v>
      </c>
      <c r="D33" s="397" t="s">
        <v>566</v>
      </c>
      <c r="E33" s="443">
        <v>44991</v>
      </c>
      <c r="F33" s="444">
        <v>0.79166666666666663</v>
      </c>
      <c r="G33" s="477">
        <v>0.86111111111111116</v>
      </c>
      <c r="H33" s="478">
        <v>43856.45</v>
      </c>
      <c r="I33" s="479">
        <v>43561</v>
      </c>
    </row>
    <row r="34" spans="2:9">
      <c r="B34" s="386"/>
      <c r="C34" s="396" t="s">
        <v>565</v>
      </c>
      <c r="D34" s="397" t="s">
        <v>566</v>
      </c>
      <c r="E34" s="443">
        <v>44992</v>
      </c>
      <c r="F34" s="444">
        <v>0.79166666666666663</v>
      </c>
      <c r="G34" s="477">
        <v>0.86111111111111116</v>
      </c>
      <c r="H34" s="478">
        <v>45184.333333333299</v>
      </c>
      <c r="I34" s="479">
        <v>44405</v>
      </c>
    </row>
    <row r="35" spans="2:9">
      <c r="B35" s="386"/>
      <c r="C35" s="396" t="s">
        <v>565</v>
      </c>
      <c r="D35" s="397" t="s">
        <v>566</v>
      </c>
      <c r="E35" s="443">
        <v>44993</v>
      </c>
      <c r="F35" s="444">
        <v>0.79166666666666663</v>
      </c>
      <c r="G35" s="477">
        <v>0.86111111111111116</v>
      </c>
      <c r="H35" s="478">
        <v>41393.133333333302</v>
      </c>
      <c r="I35" s="479">
        <v>41453</v>
      </c>
    </row>
    <row r="36" spans="2:9">
      <c r="B36" s="386"/>
      <c r="C36" s="396" t="s">
        <v>565</v>
      </c>
      <c r="D36" s="397" t="s">
        <v>566</v>
      </c>
      <c r="E36" s="443">
        <v>44994</v>
      </c>
      <c r="F36" s="444">
        <v>0.79166666666666663</v>
      </c>
      <c r="G36" s="477">
        <v>0.86111111111111116</v>
      </c>
      <c r="H36" s="478">
        <v>37965.133333333302</v>
      </c>
      <c r="I36" s="479">
        <v>46862</v>
      </c>
    </row>
    <row r="37" spans="2:9">
      <c r="B37" s="386"/>
      <c r="C37" s="396" t="s">
        <v>565</v>
      </c>
      <c r="D37" s="397" t="s">
        <v>566</v>
      </c>
      <c r="E37" s="443">
        <v>44995</v>
      </c>
      <c r="F37" s="444">
        <v>0.79166666666666663</v>
      </c>
      <c r="G37" s="477">
        <v>0.86111111111111116</v>
      </c>
      <c r="H37" s="478">
        <v>42351.3</v>
      </c>
      <c r="I37" s="479">
        <v>44165</v>
      </c>
    </row>
    <row r="38" spans="2:9">
      <c r="B38" s="386"/>
      <c r="C38" s="396" t="s">
        <v>526</v>
      </c>
      <c r="D38" s="397" t="s">
        <v>505</v>
      </c>
      <c r="E38" s="443">
        <v>44991</v>
      </c>
      <c r="F38" s="444">
        <v>0.60416666666666663</v>
      </c>
      <c r="G38" s="477">
        <v>0.83333333333333337</v>
      </c>
      <c r="H38" s="478">
        <v>17239.466666666602</v>
      </c>
      <c r="I38" s="479">
        <v>27849</v>
      </c>
    </row>
    <row r="39" spans="2:9">
      <c r="B39" s="386"/>
      <c r="C39" s="396" t="s">
        <v>526</v>
      </c>
      <c r="D39" s="397" t="s">
        <v>505</v>
      </c>
      <c r="E39" s="443">
        <v>44992</v>
      </c>
      <c r="F39" s="444">
        <v>0.60416666666666663</v>
      </c>
      <c r="G39" s="477">
        <v>0.83333333333333337</v>
      </c>
      <c r="H39" s="478">
        <v>18086.716666666602</v>
      </c>
      <c r="I39" s="479">
        <v>29836</v>
      </c>
    </row>
    <row r="40" spans="2:9">
      <c r="B40" s="386"/>
      <c r="C40" s="396" t="s">
        <v>526</v>
      </c>
      <c r="D40" s="397" t="s">
        <v>505</v>
      </c>
      <c r="E40" s="443">
        <v>44993</v>
      </c>
      <c r="F40" s="444">
        <v>0.60416666666666663</v>
      </c>
      <c r="G40" s="477">
        <v>0.83333333333333337</v>
      </c>
      <c r="H40" s="478">
        <v>16254.616666666599</v>
      </c>
      <c r="I40" s="479">
        <v>32056</v>
      </c>
    </row>
    <row r="41" spans="2:9">
      <c r="B41" s="386"/>
      <c r="C41" s="396" t="s">
        <v>526</v>
      </c>
      <c r="D41" s="397" t="s">
        <v>505</v>
      </c>
      <c r="E41" s="443">
        <v>44994</v>
      </c>
      <c r="F41" s="444">
        <v>0.60416666666666663</v>
      </c>
      <c r="G41" s="477">
        <v>0.83333333333333337</v>
      </c>
      <c r="H41" s="478">
        <v>16155.583333333299</v>
      </c>
      <c r="I41" s="479">
        <v>30969</v>
      </c>
    </row>
    <row r="42" spans="2:9">
      <c r="B42" s="386"/>
      <c r="C42" s="396" t="s">
        <v>526</v>
      </c>
      <c r="D42" s="397" t="s">
        <v>505</v>
      </c>
      <c r="E42" s="443">
        <v>44995</v>
      </c>
      <c r="F42" s="444">
        <v>0.60416666666666663</v>
      </c>
      <c r="G42" s="477">
        <v>0.83333333333333337</v>
      </c>
      <c r="H42" s="478">
        <v>16566.483333333301</v>
      </c>
      <c r="I42" s="479">
        <v>30076</v>
      </c>
    </row>
    <row r="43" spans="2:9">
      <c r="B43" s="386"/>
      <c r="C43" s="416" t="s">
        <v>567</v>
      </c>
      <c r="D43" s="398" t="s">
        <v>493</v>
      </c>
      <c r="E43" s="443">
        <v>44996</v>
      </c>
      <c r="F43" s="480">
        <v>0.91666666666666663</v>
      </c>
      <c r="G43" s="481">
        <v>0</v>
      </c>
      <c r="H43" s="478">
        <v>13042.3833333333</v>
      </c>
      <c r="I43" s="479">
        <v>24773</v>
      </c>
    </row>
    <row r="44" spans="2:9">
      <c r="B44" s="386"/>
      <c r="C44" s="411" t="s">
        <v>751</v>
      </c>
      <c r="D44" s="398" t="s">
        <v>378</v>
      </c>
      <c r="E44" s="443">
        <v>44996</v>
      </c>
      <c r="F44" s="480">
        <v>0.77083333333333337</v>
      </c>
      <c r="G44" s="481">
        <v>0.85416666666666663</v>
      </c>
      <c r="H44" s="478">
        <v>9804.15</v>
      </c>
      <c r="I44" s="479">
        <v>19079</v>
      </c>
    </row>
    <row r="45" spans="2:9">
      <c r="B45" s="386"/>
      <c r="C45" s="411" t="s">
        <v>752</v>
      </c>
      <c r="D45" s="417" t="s">
        <v>541</v>
      </c>
      <c r="E45" s="443">
        <v>44996</v>
      </c>
      <c r="F45" s="480">
        <v>0.91666666666666663</v>
      </c>
      <c r="G45" s="481">
        <v>6.2499999999999995E-3</v>
      </c>
      <c r="H45" s="482">
        <v>433.37</v>
      </c>
      <c r="I45" s="479">
        <v>1365</v>
      </c>
    </row>
    <row r="46" spans="2:9">
      <c r="B46" s="386"/>
      <c r="C46" s="411" t="s">
        <v>360</v>
      </c>
      <c r="D46" s="418" t="s">
        <v>378</v>
      </c>
      <c r="E46" s="443">
        <v>44996</v>
      </c>
      <c r="F46" s="480">
        <v>0.85416666666666663</v>
      </c>
      <c r="G46" s="481">
        <v>0.9375</v>
      </c>
      <c r="H46" s="478">
        <v>25049.666666666599</v>
      </c>
      <c r="I46" s="479">
        <v>32172</v>
      </c>
    </row>
    <row r="47" spans="2:9">
      <c r="B47" s="386"/>
      <c r="C47" s="411" t="s">
        <v>753</v>
      </c>
      <c r="D47" s="418" t="s">
        <v>568</v>
      </c>
      <c r="E47" s="443">
        <v>44996</v>
      </c>
      <c r="F47" s="480">
        <v>0.71180555555555547</v>
      </c>
      <c r="G47" s="481">
        <v>0.83333333333333337</v>
      </c>
      <c r="H47" s="478">
        <v>1855.75</v>
      </c>
      <c r="I47" s="479">
        <v>2708</v>
      </c>
    </row>
    <row r="48" spans="2:9">
      <c r="B48" s="386"/>
      <c r="C48" s="416" t="s">
        <v>754</v>
      </c>
      <c r="D48" s="398" t="s">
        <v>520</v>
      </c>
      <c r="E48" s="443">
        <v>44996</v>
      </c>
      <c r="F48" s="480">
        <v>0.83333333333333337</v>
      </c>
      <c r="G48" s="481">
        <v>0.9458333333333333</v>
      </c>
      <c r="H48" s="478">
        <v>1564.2666666666601</v>
      </c>
      <c r="I48" s="479">
        <v>6183</v>
      </c>
    </row>
    <row r="49" spans="2:9">
      <c r="B49" s="386"/>
      <c r="C49" s="419" t="s">
        <v>755</v>
      </c>
      <c r="D49" s="420" t="s">
        <v>505</v>
      </c>
      <c r="E49" s="443">
        <v>44996</v>
      </c>
      <c r="F49" s="480">
        <v>0.91666666666666663</v>
      </c>
      <c r="G49" s="481">
        <v>0</v>
      </c>
      <c r="H49" s="478">
        <v>9983.8166666666602</v>
      </c>
      <c r="I49" s="479">
        <v>17781</v>
      </c>
    </row>
    <row r="50" spans="2:9">
      <c r="B50" s="386"/>
      <c r="C50" s="419" t="s">
        <v>756</v>
      </c>
      <c r="D50" s="420" t="s">
        <v>520</v>
      </c>
      <c r="E50" s="443">
        <v>44997</v>
      </c>
      <c r="F50" s="480">
        <v>0.79166666666666663</v>
      </c>
      <c r="G50" s="481">
        <v>0.91666666666666663</v>
      </c>
      <c r="H50" s="478">
        <v>18465.266666666601</v>
      </c>
      <c r="I50" s="479">
        <v>19377</v>
      </c>
    </row>
    <row r="51" spans="2:9">
      <c r="B51" s="386"/>
      <c r="C51" s="419" t="s">
        <v>757</v>
      </c>
      <c r="D51" s="420" t="s">
        <v>541</v>
      </c>
      <c r="E51" s="443">
        <v>44997</v>
      </c>
      <c r="F51" s="480">
        <v>0.91666666666666663</v>
      </c>
      <c r="G51" s="481">
        <v>0.52638888888888891</v>
      </c>
      <c r="H51" s="478">
        <v>394.44</v>
      </c>
      <c r="I51" s="479">
        <v>1376</v>
      </c>
    </row>
    <row r="52" spans="2:9">
      <c r="B52" s="386"/>
      <c r="C52" s="419" t="s">
        <v>758</v>
      </c>
      <c r="D52" s="420" t="s">
        <v>548</v>
      </c>
      <c r="E52" s="443">
        <v>44997</v>
      </c>
      <c r="F52" s="480">
        <v>0.91666666666666663</v>
      </c>
      <c r="G52" s="481">
        <v>0.99375000000000002</v>
      </c>
      <c r="H52" s="478">
        <v>130.36666666666599</v>
      </c>
      <c r="I52" s="479">
        <v>127</v>
      </c>
    </row>
    <row r="53" spans="2:9" ht="45">
      <c r="B53" s="386"/>
      <c r="C53" s="419" t="s">
        <v>759</v>
      </c>
      <c r="D53" s="420" t="s">
        <v>568</v>
      </c>
      <c r="E53" s="443">
        <v>44997</v>
      </c>
      <c r="F53" s="480">
        <v>0.69027777777777777</v>
      </c>
      <c r="G53" s="481">
        <v>0.90069444444444446</v>
      </c>
      <c r="H53" s="478">
        <v>1896.5166666666601</v>
      </c>
      <c r="I53" s="479">
        <v>3893</v>
      </c>
    </row>
    <row r="54" spans="2:9">
      <c r="B54" s="386"/>
      <c r="C54" s="419" t="s">
        <v>760</v>
      </c>
      <c r="D54" s="420" t="s">
        <v>761</v>
      </c>
      <c r="E54" s="443">
        <v>44997</v>
      </c>
      <c r="F54" s="480">
        <v>0.94791666666666663</v>
      </c>
      <c r="G54" s="481">
        <v>1.3888888888888888E-2</v>
      </c>
      <c r="H54" s="478">
        <v>267.51</v>
      </c>
      <c r="I54" s="479">
        <v>802</v>
      </c>
    </row>
    <row r="55" spans="2:9">
      <c r="B55" s="386"/>
      <c r="C55" s="396" t="s">
        <v>762</v>
      </c>
      <c r="D55" s="412" t="s">
        <v>763</v>
      </c>
      <c r="E55" s="443">
        <v>44997</v>
      </c>
      <c r="F55" s="480">
        <v>0.7270833333333333</v>
      </c>
      <c r="G55" s="481">
        <v>0.82777777777777783</v>
      </c>
      <c r="H55" s="478">
        <v>583.11666666666599</v>
      </c>
      <c r="I55" s="479">
        <v>78516</v>
      </c>
    </row>
    <row r="56" spans="2:9">
      <c r="B56" s="386"/>
      <c r="C56" s="396" t="s">
        <v>549</v>
      </c>
      <c r="D56" s="412" t="s">
        <v>493</v>
      </c>
      <c r="E56" s="483">
        <v>44997</v>
      </c>
      <c r="F56" s="445">
        <v>0.83333333333333337</v>
      </c>
      <c r="G56" s="484">
        <v>0.91666666666666663</v>
      </c>
      <c r="H56" s="478">
        <v>23163.55</v>
      </c>
      <c r="I56" s="479">
        <v>48102</v>
      </c>
    </row>
    <row r="57" spans="2:9">
      <c r="B57" s="421"/>
      <c r="C57" s="422"/>
      <c r="D57" s="421"/>
      <c r="E57" s="423"/>
      <c r="F57" s="424"/>
      <c r="G57" s="425"/>
      <c r="H57" s="426"/>
      <c r="I57" s="426"/>
    </row>
    <row r="59" spans="2:9">
      <c r="B59" s="407" t="s">
        <v>375</v>
      </c>
      <c r="C59" s="408" t="s">
        <v>503</v>
      </c>
    </row>
    <row r="60" spans="2:9">
      <c r="B60" s="415" t="s">
        <v>370</v>
      </c>
      <c r="C60" s="410" t="s">
        <v>214</v>
      </c>
      <c r="D60" s="427" t="s">
        <v>376</v>
      </c>
      <c r="E60" s="410" t="s">
        <v>371</v>
      </c>
      <c r="F60" s="410" t="s">
        <v>377</v>
      </c>
      <c r="G60" s="410" t="s">
        <v>372</v>
      </c>
      <c r="H60" s="410" t="s">
        <v>373</v>
      </c>
      <c r="I60" s="410" t="s">
        <v>374</v>
      </c>
    </row>
    <row r="61" spans="2:9">
      <c r="B61" s="394" t="s">
        <v>485</v>
      </c>
      <c r="C61" s="394" t="s">
        <v>378</v>
      </c>
      <c r="D61" s="376">
        <v>44991</v>
      </c>
      <c r="E61" s="395">
        <v>0.375</v>
      </c>
      <c r="F61" s="376">
        <v>44995</v>
      </c>
      <c r="G61" s="395">
        <v>0.95833333333333337</v>
      </c>
      <c r="H61" s="428">
        <v>2868.43</v>
      </c>
      <c r="I61" s="413">
        <v>4007</v>
      </c>
    </row>
    <row r="62" spans="2:9">
      <c r="B62" s="439"/>
      <c r="D62" s="423"/>
      <c r="E62" s="440"/>
      <c r="F62" s="423"/>
      <c r="G62" s="440"/>
    </row>
    <row r="64" spans="2:9">
      <c r="B64" s="407" t="s">
        <v>369</v>
      </c>
      <c r="C64" s="408" t="s">
        <v>503</v>
      </c>
    </row>
    <row r="65" spans="2:9">
      <c r="B65" s="409" t="s">
        <v>370</v>
      </c>
      <c r="C65" s="410" t="s">
        <v>214</v>
      </c>
      <c r="D65" s="410" t="s">
        <v>376</v>
      </c>
      <c r="E65" s="410" t="s">
        <v>371</v>
      </c>
      <c r="F65" s="410" t="s">
        <v>377</v>
      </c>
      <c r="G65" s="410" t="s">
        <v>372</v>
      </c>
      <c r="H65" s="410" t="s">
        <v>373</v>
      </c>
      <c r="I65" s="410" t="s">
        <v>374</v>
      </c>
    </row>
    <row r="66" spans="2:9">
      <c r="B66" s="413" t="s">
        <v>536</v>
      </c>
      <c r="C66" s="428" t="s">
        <v>536</v>
      </c>
      <c r="D66" s="429" t="s">
        <v>536</v>
      </c>
      <c r="E66" s="395" t="s">
        <v>536</v>
      </c>
      <c r="F66" s="376" t="s">
        <v>536</v>
      </c>
      <c r="G66" s="395" t="s">
        <v>536</v>
      </c>
      <c r="H66" s="413" t="s">
        <v>536</v>
      </c>
      <c r="I66" s="413" t="s">
        <v>536</v>
      </c>
    </row>
  </sheetData>
  <autoFilter ref="B3:I49" xr:uid="{7D46FBD9-20BA-4FF6-9F60-44AF332FA66D}">
    <sortState xmlns:xlrd2="http://schemas.microsoft.com/office/spreadsheetml/2017/richdata2" ref="B4:I52">
      <sortCondition descending="1" ref="H3:H49"/>
    </sortState>
  </autoFilter>
  <mergeCells count="1">
    <mergeCell ref="B2:I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tabSelected="1" zoomScaleNormal="100" workbookViewId="0">
      <selection activeCell="F7" sqref="F7"/>
    </sheetView>
  </sheetViews>
  <sheetFormatPr baseColWidth="10" defaultRowHeight="15"/>
  <cols>
    <col min="1" max="1" width="69.7109375" customWidth="1"/>
    <col min="2" max="2" width="18.7109375" style="220" customWidth="1"/>
    <col min="3" max="3" width="18.7109375" style="190" customWidth="1"/>
  </cols>
  <sheetData>
    <row r="1" spans="1:3" ht="20.100000000000001" customHeight="1" thickBot="1">
      <c r="A1" s="459" t="s">
        <v>732</v>
      </c>
      <c r="B1" s="460"/>
      <c r="C1" s="460"/>
    </row>
    <row r="2" spans="1:3" ht="20.100000000000001" customHeight="1" thickBot="1">
      <c r="A2" s="346" t="s">
        <v>429</v>
      </c>
      <c r="B2" s="347" t="s">
        <v>373</v>
      </c>
      <c r="C2" s="347" t="s">
        <v>374</v>
      </c>
    </row>
    <row r="3" spans="1:3">
      <c r="A3" s="350" t="s">
        <v>360</v>
      </c>
      <c r="B3" s="295">
        <v>4892.527</v>
      </c>
      <c r="C3" s="296">
        <v>5447</v>
      </c>
    </row>
    <row r="4" spans="1:3">
      <c r="A4" s="350" t="s">
        <v>523</v>
      </c>
      <c r="B4" s="295">
        <v>4337.8969999999999</v>
      </c>
      <c r="C4" s="296">
        <v>3765</v>
      </c>
    </row>
    <row r="5" spans="1:3">
      <c r="A5" s="350" t="s">
        <v>697</v>
      </c>
      <c r="B5" s="295">
        <v>2413.672</v>
      </c>
      <c r="C5" s="296">
        <v>1927</v>
      </c>
    </row>
    <row r="6" spans="1:3">
      <c r="A6" s="350" t="s">
        <v>527</v>
      </c>
      <c r="B6" s="295">
        <v>2328.1089999999999</v>
      </c>
      <c r="C6" s="296">
        <v>2059</v>
      </c>
    </row>
    <row r="7" spans="1:3">
      <c r="A7" s="350" t="s">
        <v>362</v>
      </c>
      <c r="B7" s="295">
        <v>1904.4459999999999</v>
      </c>
      <c r="C7" s="296">
        <v>1400</v>
      </c>
    </row>
    <row r="8" spans="1:3">
      <c r="A8" s="350" t="s">
        <v>517</v>
      </c>
      <c r="B8" s="295">
        <v>1486.473</v>
      </c>
      <c r="C8" s="296">
        <v>1212</v>
      </c>
    </row>
    <row r="9" spans="1:3">
      <c r="A9" s="350" t="s">
        <v>481</v>
      </c>
      <c r="B9" s="295">
        <v>1295.7339999999999</v>
      </c>
      <c r="C9" s="296">
        <v>895</v>
      </c>
    </row>
    <row r="10" spans="1:3">
      <c r="A10" s="350" t="s">
        <v>361</v>
      </c>
      <c r="B10" s="295">
        <v>1294.712</v>
      </c>
      <c r="C10" s="296">
        <v>1144</v>
      </c>
    </row>
    <row r="11" spans="1:3">
      <c r="A11" s="350" t="s">
        <v>501</v>
      </c>
      <c r="B11" s="295">
        <v>1010.174</v>
      </c>
      <c r="C11" s="296">
        <v>582</v>
      </c>
    </row>
    <row r="12" spans="1:3">
      <c r="A12" s="345" t="s">
        <v>529</v>
      </c>
      <c r="B12" s="291">
        <v>933.38099999999997</v>
      </c>
      <c r="C12" s="293">
        <v>1165</v>
      </c>
    </row>
    <row r="13" spans="1:3">
      <c r="A13" s="345" t="s">
        <v>528</v>
      </c>
      <c r="B13" s="291">
        <v>883.27700000000004</v>
      </c>
      <c r="C13" s="293">
        <v>993</v>
      </c>
    </row>
    <row r="14" spans="1:3">
      <c r="A14" s="345" t="s">
        <v>698</v>
      </c>
      <c r="B14" s="291">
        <v>749.57500000000005</v>
      </c>
      <c r="C14" s="293">
        <v>681</v>
      </c>
    </row>
    <row r="15" spans="1:3">
      <c r="A15" s="345" t="s">
        <v>364</v>
      </c>
      <c r="B15" s="291">
        <v>671.36900000000003</v>
      </c>
      <c r="C15" s="293">
        <v>753</v>
      </c>
    </row>
    <row r="16" spans="1:3">
      <c r="A16" s="345" t="s">
        <v>699</v>
      </c>
      <c r="B16" s="291">
        <v>553.40800000000002</v>
      </c>
      <c r="C16" s="293">
        <v>599</v>
      </c>
    </row>
    <row r="17" spans="1:3">
      <c r="A17" s="345" t="s">
        <v>465</v>
      </c>
      <c r="B17" s="291">
        <v>523.43799999999999</v>
      </c>
      <c r="C17" s="293">
        <v>881</v>
      </c>
    </row>
    <row r="18" spans="1:3">
      <c r="A18" s="345" t="s">
        <v>461</v>
      </c>
      <c r="B18" s="291">
        <v>515.96900000000005</v>
      </c>
      <c r="C18" s="293">
        <v>537</v>
      </c>
    </row>
    <row r="19" spans="1:3">
      <c r="A19" s="345" t="s">
        <v>363</v>
      </c>
      <c r="B19" s="291">
        <v>509.34899999999999</v>
      </c>
      <c r="C19" s="293">
        <v>887</v>
      </c>
    </row>
    <row r="20" spans="1:3">
      <c r="A20" s="350" t="s">
        <v>555</v>
      </c>
      <c r="B20" s="295">
        <v>465.56400000000002</v>
      </c>
      <c r="C20" s="296">
        <v>478</v>
      </c>
    </row>
    <row r="21" spans="1:3">
      <c r="A21" s="345" t="s">
        <v>463</v>
      </c>
      <c r="B21" s="291">
        <v>438.64600000000002</v>
      </c>
      <c r="C21" s="293">
        <v>383</v>
      </c>
    </row>
    <row r="22" spans="1:3">
      <c r="A22" s="345" t="s">
        <v>700</v>
      </c>
      <c r="B22" s="291">
        <v>421.702</v>
      </c>
      <c r="C22" s="293">
        <v>554</v>
      </c>
    </row>
    <row r="23" spans="1:3">
      <c r="A23" s="345" t="s">
        <v>701</v>
      </c>
      <c r="B23" s="291">
        <v>421.30200000000002</v>
      </c>
      <c r="C23" s="293">
        <v>473</v>
      </c>
    </row>
    <row r="24" spans="1:3">
      <c r="A24" s="345" t="s">
        <v>518</v>
      </c>
      <c r="B24" s="291">
        <v>399.33199999999999</v>
      </c>
      <c r="C24" s="293">
        <v>855</v>
      </c>
    </row>
    <row r="25" spans="1:3">
      <c r="A25" s="345" t="s">
        <v>462</v>
      </c>
      <c r="B25" s="291">
        <v>396.596</v>
      </c>
      <c r="C25" s="293">
        <v>665</v>
      </c>
    </row>
    <row r="26" spans="1:3">
      <c r="A26" s="345" t="s">
        <v>702</v>
      </c>
      <c r="B26" s="291">
        <v>386.19200000000001</v>
      </c>
      <c r="C26" s="293">
        <v>460</v>
      </c>
    </row>
    <row r="27" spans="1:3">
      <c r="A27" s="345" t="s">
        <v>467</v>
      </c>
      <c r="B27" s="291">
        <v>351.21</v>
      </c>
      <c r="C27" s="293">
        <v>508</v>
      </c>
    </row>
    <row r="28" spans="1:3">
      <c r="A28" s="345" t="s">
        <v>703</v>
      </c>
      <c r="B28" s="291">
        <v>340.27100000000002</v>
      </c>
      <c r="C28" s="293">
        <v>413</v>
      </c>
    </row>
    <row r="29" spans="1:3">
      <c r="A29" s="345" t="s">
        <v>704</v>
      </c>
      <c r="B29" s="291">
        <v>339.14</v>
      </c>
      <c r="C29" s="293">
        <v>714</v>
      </c>
    </row>
    <row r="30" spans="1:3">
      <c r="A30" s="345" t="s">
        <v>705</v>
      </c>
      <c r="B30" s="291">
        <v>325.47399999999999</v>
      </c>
      <c r="C30" s="293">
        <v>359</v>
      </c>
    </row>
    <row r="31" spans="1:3">
      <c r="A31" s="345" t="s">
        <v>514</v>
      </c>
      <c r="B31" s="291">
        <v>318.01499999999999</v>
      </c>
      <c r="C31" s="293">
        <v>256</v>
      </c>
    </row>
    <row r="32" spans="1:3">
      <c r="A32" s="345" t="s">
        <v>552</v>
      </c>
      <c r="B32" s="291">
        <v>317.27999999999997</v>
      </c>
      <c r="C32" s="293">
        <v>345</v>
      </c>
    </row>
    <row r="33" spans="1:3">
      <c r="A33" s="345" t="s">
        <v>706</v>
      </c>
      <c r="B33" s="291">
        <v>306.61599999999999</v>
      </c>
      <c r="C33" s="293">
        <v>634</v>
      </c>
    </row>
    <row r="34" spans="1:3">
      <c r="A34" s="345" t="s">
        <v>569</v>
      </c>
      <c r="B34" s="291">
        <v>298.54399999999998</v>
      </c>
      <c r="C34" s="293">
        <v>269</v>
      </c>
    </row>
    <row r="35" spans="1:3">
      <c r="A35" s="345" t="s">
        <v>538</v>
      </c>
      <c r="B35" s="291">
        <v>298.14600000000002</v>
      </c>
      <c r="C35" s="293">
        <v>1292</v>
      </c>
    </row>
    <row r="36" spans="1:3">
      <c r="A36" s="345" t="s">
        <v>554</v>
      </c>
      <c r="B36" s="291">
        <v>294.459</v>
      </c>
      <c r="C36" s="293">
        <v>312</v>
      </c>
    </row>
    <row r="37" spans="1:3">
      <c r="A37" s="345" t="s">
        <v>537</v>
      </c>
      <c r="B37" s="291">
        <v>293.67</v>
      </c>
      <c r="C37" s="293">
        <v>481</v>
      </c>
    </row>
    <row r="38" spans="1:3">
      <c r="A38" s="345" t="s">
        <v>707</v>
      </c>
      <c r="B38" s="291">
        <v>291.07400000000001</v>
      </c>
      <c r="C38" s="293">
        <v>316</v>
      </c>
    </row>
    <row r="39" spans="1:3">
      <c r="A39" s="345" t="s">
        <v>79</v>
      </c>
      <c r="B39" s="291">
        <v>285.57600000000002</v>
      </c>
      <c r="C39" s="293">
        <v>360</v>
      </c>
    </row>
    <row r="40" spans="1:3">
      <c r="A40" s="345" t="s">
        <v>708</v>
      </c>
      <c r="B40" s="291">
        <v>284.303</v>
      </c>
      <c r="C40" s="293">
        <v>266</v>
      </c>
    </row>
    <row r="41" spans="1:3">
      <c r="A41" s="345" t="s">
        <v>365</v>
      </c>
      <c r="B41" s="291">
        <v>283.43</v>
      </c>
      <c r="C41" s="293">
        <v>1218</v>
      </c>
    </row>
    <row r="42" spans="1:3">
      <c r="A42" s="345" t="s">
        <v>709</v>
      </c>
      <c r="B42" s="291">
        <v>268.322</v>
      </c>
      <c r="C42" s="293">
        <v>256</v>
      </c>
    </row>
    <row r="43" spans="1:3">
      <c r="A43" s="345" t="s">
        <v>710</v>
      </c>
      <c r="B43" s="291">
        <v>258.267</v>
      </c>
      <c r="C43" s="293">
        <v>398</v>
      </c>
    </row>
    <row r="44" spans="1:3">
      <c r="A44" s="345" t="s">
        <v>553</v>
      </c>
      <c r="B44" s="291">
        <v>250.43</v>
      </c>
      <c r="C44" s="293">
        <v>399</v>
      </c>
    </row>
    <row r="45" spans="1:3">
      <c r="A45" s="345" t="s">
        <v>469</v>
      </c>
      <c r="B45" s="291">
        <v>240.43899999999999</v>
      </c>
      <c r="C45" s="293">
        <v>287</v>
      </c>
    </row>
    <row r="46" spans="1:3">
      <c r="A46" s="345" t="s">
        <v>711</v>
      </c>
      <c r="B46" s="291">
        <v>234.667</v>
      </c>
      <c r="C46" s="293">
        <v>363</v>
      </c>
    </row>
    <row r="47" spans="1:3">
      <c r="A47" s="345" t="s">
        <v>466</v>
      </c>
      <c r="B47" s="291">
        <v>234.00800000000001</v>
      </c>
      <c r="C47" s="293">
        <v>657</v>
      </c>
    </row>
    <row r="48" spans="1:3">
      <c r="A48" s="345" t="s">
        <v>712</v>
      </c>
      <c r="B48" s="291">
        <v>227.60900000000001</v>
      </c>
      <c r="C48" s="293">
        <v>478</v>
      </c>
    </row>
    <row r="49" spans="1:3">
      <c r="A49" s="345" t="s">
        <v>464</v>
      </c>
      <c r="B49" s="291">
        <v>224.55600000000001</v>
      </c>
      <c r="C49" s="293">
        <v>851</v>
      </c>
    </row>
    <row r="50" spans="1:3">
      <c r="A50" s="345" t="s">
        <v>468</v>
      </c>
      <c r="B50" s="291">
        <v>219.90899999999999</v>
      </c>
      <c r="C50" s="293">
        <v>537</v>
      </c>
    </row>
    <row r="51" spans="1:3">
      <c r="A51" s="345" t="s">
        <v>713</v>
      </c>
      <c r="B51" s="291">
        <v>203.774</v>
      </c>
      <c r="C51" s="293">
        <v>639</v>
      </c>
    </row>
    <row r="52" spans="1:3">
      <c r="A52" s="345" t="s">
        <v>483</v>
      </c>
      <c r="B52" s="291">
        <v>198.55</v>
      </c>
      <c r="C52" s="293">
        <v>414</v>
      </c>
    </row>
    <row r="53" spans="1:3">
      <c r="A53" s="345" t="s">
        <v>509</v>
      </c>
      <c r="B53" s="291">
        <v>197.24199999999999</v>
      </c>
      <c r="C53" s="293">
        <v>215</v>
      </c>
    </row>
    <row r="54" spans="1:3">
      <c r="A54" s="345" t="s">
        <v>512</v>
      </c>
      <c r="B54" s="291">
        <v>197.19800000000001</v>
      </c>
      <c r="C54" s="293">
        <v>437</v>
      </c>
    </row>
    <row r="55" spans="1:3">
      <c r="A55" s="345" t="s">
        <v>714</v>
      </c>
      <c r="B55" s="291">
        <v>193.303</v>
      </c>
      <c r="C55" s="293">
        <v>243</v>
      </c>
    </row>
    <row r="56" spans="1:3">
      <c r="A56" s="345" t="s">
        <v>556</v>
      </c>
      <c r="B56" s="291">
        <v>192.46199999999999</v>
      </c>
      <c r="C56" s="293">
        <v>273</v>
      </c>
    </row>
    <row r="57" spans="1:3">
      <c r="A57" s="345" t="s">
        <v>497</v>
      </c>
      <c r="B57" s="291">
        <v>183.87200000000001</v>
      </c>
      <c r="C57" s="293">
        <v>430</v>
      </c>
    </row>
    <row r="58" spans="1:3">
      <c r="A58" s="345" t="s">
        <v>499</v>
      </c>
      <c r="B58" s="291">
        <v>178.06</v>
      </c>
      <c r="C58" s="293">
        <v>264</v>
      </c>
    </row>
    <row r="59" spans="1:3">
      <c r="A59" s="345" t="s">
        <v>508</v>
      </c>
      <c r="B59" s="291">
        <v>173.053</v>
      </c>
      <c r="C59" s="293">
        <v>262</v>
      </c>
    </row>
    <row r="60" spans="1:3">
      <c r="A60" s="345" t="s">
        <v>715</v>
      </c>
      <c r="B60" s="291">
        <v>171.792</v>
      </c>
      <c r="C60" s="293">
        <v>223</v>
      </c>
    </row>
    <row r="61" spans="1:3">
      <c r="A61" s="345" t="s">
        <v>510</v>
      </c>
      <c r="B61" s="291">
        <v>165.03299999999999</v>
      </c>
      <c r="C61" s="293">
        <v>447</v>
      </c>
    </row>
    <row r="62" spans="1:3">
      <c r="A62" s="345" t="s">
        <v>543</v>
      </c>
      <c r="B62" s="291">
        <v>161.80500000000001</v>
      </c>
      <c r="C62" s="293">
        <v>481</v>
      </c>
    </row>
    <row r="63" spans="1:3">
      <c r="A63" s="345" t="s">
        <v>471</v>
      </c>
      <c r="B63" s="291">
        <v>150.94</v>
      </c>
      <c r="C63" s="293">
        <v>264</v>
      </c>
    </row>
    <row r="64" spans="1:3">
      <c r="A64" s="345" t="s">
        <v>559</v>
      </c>
      <c r="B64" s="291">
        <v>150.02099999999999</v>
      </c>
      <c r="C64" s="293">
        <v>229</v>
      </c>
    </row>
    <row r="65" spans="1:3">
      <c r="A65" s="345" t="s">
        <v>470</v>
      </c>
      <c r="B65" s="291">
        <v>149.709</v>
      </c>
      <c r="C65" s="293">
        <v>796</v>
      </c>
    </row>
    <row r="66" spans="1:3">
      <c r="A66" s="345" t="s">
        <v>458</v>
      </c>
      <c r="B66" s="291">
        <v>143.053</v>
      </c>
      <c r="C66" s="293">
        <v>395</v>
      </c>
    </row>
    <row r="67" spans="1:3">
      <c r="A67" s="345" t="s">
        <v>531</v>
      </c>
      <c r="B67" s="291">
        <v>142.798</v>
      </c>
      <c r="C67" s="293">
        <v>787</v>
      </c>
    </row>
    <row r="68" spans="1:3">
      <c r="A68" s="345" t="s">
        <v>539</v>
      </c>
      <c r="B68" s="291">
        <v>140.05099999999999</v>
      </c>
      <c r="C68" s="293">
        <v>715</v>
      </c>
    </row>
    <row r="69" spans="1:3">
      <c r="A69" s="345" t="s">
        <v>474</v>
      </c>
      <c r="B69" s="291">
        <v>136.84</v>
      </c>
      <c r="C69" s="293">
        <v>387</v>
      </c>
    </row>
    <row r="70" spans="1:3">
      <c r="A70" s="345" t="s">
        <v>716</v>
      </c>
      <c r="B70" s="291">
        <v>131.708</v>
      </c>
      <c r="C70" s="293">
        <v>163</v>
      </c>
    </row>
    <row r="71" spans="1:3">
      <c r="A71" s="345" t="s">
        <v>717</v>
      </c>
      <c r="B71" s="291">
        <v>124.501</v>
      </c>
      <c r="C71" s="293">
        <v>232</v>
      </c>
    </row>
    <row r="72" spans="1:3">
      <c r="A72" s="345" t="s">
        <v>718</v>
      </c>
      <c r="B72" s="291">
        <v>124.123</v>
      </c>
      <c r="C72" s="293">
        <v>274</v>
      </c>
    </row>
    <row r="73" spans="1:3">
      <c r="A73" s="345" t="s">
        <v>719</v>
      </c>
      <c r="B73" s="291">
        <v>114.64400000000001</v>
      </c>
      <c r="C73" s="293">
        <v>275</v>
      </c>
    </row>
    <row r="74" spans="1:3">
      <c r="A74" s="345" t="s">
        <v>472</v>
      </c>
      <c r="B74" s="291">
        <v>111.99</v>
      </c>
      <c r="C74" s="293">
        <v>449</v>
      </c>
    </row>
    <row r="75" spans="1:3">
      <c r="A75" s="345" t="s">
        <v>473</v>
      </c>
      <c r="B75" s="291">
        <v>111.244</v>
      </c>
      <c r="C75" s="293">
        <v>265</v>
      </c>
    </row>
    <row r="76" spans="1:3">
      <c r="A76" s="345" t="s">
        <v>720</v>
      </c>
      <c r="B76" s="291">
        <v>110.745</v>
      </c>
      <c r="C76" s="293">
        <v>425</v>
      </c>
    </row>
    <row r="77" spans="1:3">
      <c r="A77" s="345" t="s">
        <v>558</v>
      </c>
      <c r="B77" s="291">
        <v>104.741</v>
      </c>
      <c r="C77" s="293">
        <v>269</v>
      </c>
    </row>
    <row r="78" spans="1:3">
      <c r="A78" s="345" t="s">
        <v>477</v>
      </c>
      <c r="B78" s="291">
        <v>103.812</v>
      </c>
      <c r="C78" s="293">
        <v>686</v>
      </c>
    </row>
    <row r="79" spans="1:3">
      <c r="A79" s="345" t="s">
        <v>532</v>
      </c>
      <c r="B79" s="291">
        <v>101.241</v>
      </c>
      <c r="C79" s="293">
        <v>320</v>
      </c>
    </row>
    <row r="80" spans="1:3">
      <c r="A80" s="345" t="s">
        <v>457</v>
      </c>
      <c r="B80" s="291">
        <v>99.436999999999998</v>
      </c>
      <c r="C80" s="293">
        <v>297</v>
      </c>
    </row>
    <row r="81" spans="1:3">
      <c r="A81" s="345" t="s">
        <v>721</v>
      </c>
      <c r="B81" s="291">
        <v>98.881</v>
      </c>
      <c r="C81" s="293">
        <v>251</v>
      </c>
    </row>
    <row r="82" spans="1:3">
      <c r="A82" s="345" t="s">
        <v>475</v>
      </c>
      <c r="B82" s="291">
        <v>96.027000000000001</v>
      </c>
      <c r="C82" s="293">
        <v>283</v>
      </c>
    </row>
    <row r="83" spans="1:3">
      <c r="A83" s="345" t="s">
        <v>722</v>
      </c>
      <c r="B83" s="291">
        <v>95.972999999999999</v>
      </c>
      <c r="C83" s="293">
        <v>312</v>
      </c>
    </row>
    <row r="84" spans="1:3">
      <c r="A84" s="345" t="s">
        <v>723</v>
      </c>
      <c r="B84" s="291">
        <v>95.528000000000006</v>
      </c>
      <c r="C84" s="293">
        <v>388</v>
      </c>
    </row>
    <row r="85" spans="1:3">
      <c r="A85" s="345" t="s">
        <v>560</v>
      </c>
      <c r="B85" s="291">
        <v>94.481999999999999</v>
      </c>
      <c r="C85" s="293">
        <v>233</v>
      </c>
    </row>
    <row r="86" spans="1:3">
      <c r="A86" s="345" t="s">
        <v>724</v>
      </c>
      <c r="B86" s="291">
        <v>93.667000000000002</v>
      </c>
      <c r="C86" s="293">
        <v>310</v>
      </c>
    </row>
    <row r="87" spans="1:3">
      <c r="A87" s="345" t="s">
        <v>235</v>
      </c>
      <c r="B87" s="291">
        <v>92.884</v>
      </c>
      <c r="C87" s="293">
        <v>161</v>
      </c>
    </row>
    <row r="88" spans="1:3">
      <c r="A88" s="345" t="s">
        <v>476</v>
      </c>
      <c r="B88" s="291">
        <v>84.242999999999995</v>
      </c>
      <c r="C88" s="293">
        <v>282</v>
      </c>
    </row>
    <row r="89" spans="1:3">
      <c r="A89" s="345" t="s">
        <v>725</v>
      </c>
      <c r="B89" s="291">
        <v>84.128</v>
      </c>
      <c r="C89" s="293">
        <v>118</v>
      </c>
    </row>
    <row r="90" spans="1:3">
      <c r="A90" s="345" t="s">
        <v>726</v>
      </c>
      <c r="B90" s="291">
        <v>83.873000000000005</v>
      </c>
      <c r="C90" s="293">
        <v>297</v>
      </c>
    </row>
    <row r="91" spans="1:3">
      <c r="A91" s="345" t="s">
        <v>727</v>
      </c>
      <c r="B91" s="291">
        <v>82.546999999999997</v>
      </c>
      <c r="C91" s="293">
        <v>259</v>
      </c>
    </row>
    <row r="92" spans="1:3">
      <c r="A92" s="345" t="s">
        <v>728</v>
      </c>
      <c r="B92" s="291">
        <v>81.783000000000001</v>
      </c>
      <c r="C92" s="293">
        <v>363</v>
      </c>
    </row>
    <row r="93" spans="1:3">
      <c r="A93" s="345" t="s">
        <v>729</v>
      </c>
      <c r="B93" s="291">
        <v>81.501000000000005</v>
      </c>
      <c r="C93" s="293">
        <v>278</v>
      </c>
    </row>
    <row r="94" spans="1:3">
      <c r="A94" s="345" t="s">
        <v>557</v>
      </c>
      <c r="B94" s="291">
        <v>69.075000000000003</v>
      </c>
      <c r="C94" s="293">
        <v>220</v>
      </c>
    </row>
    <row r="95" spans="1:3">
      <c r="A95" s="345" t="s">
        <v>546</v>
      </c>
      <c r="B95" s="291">
        <v>67.33</v>
      </c>
      <c r="C95" s="293">
        <v>84</v>
      </c>
    </row>
    <row r="96" spans="1:3">
      <c r="A96" s="345" t="s">
        <v>562</v>
      </c>
      <c r="B96" s="291">
        <v>66.173000000000002</v>
      </c>
      <c r="C96" s="293">
        <v>307</v>
      </c>
    </row>
    <row r="97" spans="1:3">
      <c r="A97" s="345" t="s">
        <v>561</v>
      </c>
      <c r="B97" s="291">
        <v>65.712999999999994</v>
      </c>
      <c r="C97" s="293">
        <v>214</v>
      </c>
    </row>
    <row r="98" spans="1:3">
      <c r="A98" s="345" t="s">
        <v>478</v>
      </c>
      <c r="B98" s="291">
        <v>64.507999999999996</v>
      </c>
      <c r="C98" s="293">
        <v>171</v>
      </c>
    </row>
    <row r="99" spans="1:3">
      <c r="A99" s="345" t="s">
        <v>563</v>
      </c>
      <c r="B99" s="291">
        <v>61.073999999999998</v>
      </c>
      <c r="C99" s="293">
        <v>265</v>
      </c>
    </row>
    <row r="100" spans="1:3">
      <c r="A100" s="345" t="s">
        <v>479</v>
      </c>
      <c r="B100" s="291">
        <v>60.991999999999997</v>
      </c>
      <c r="C100" s="293">
        <v>1151</v>
      </c>
    </row>
    <row r="101" spans="1:3">
      <c r="A101" s="345" t="s">
        <v>730</v>
      </c>
      <c r="B101" s="291">
        <v>56.536000000000001</v>
      </c>
      <c r="C101" s="293">
        <v>245</v>
      </c>
    </row>
    <row r="102" spans="1:3">
      <c r="A102" s="345" t="s">
        <v>513</v>
      </c>
      <c r="B102" s="291">
        <v>15.099</v>
      </c>
      <c r="C102" s="293">
        <v>279</v>
      </c>
    </row>
  </sheetData>
  <autoFilter ref="A2:C2" xr:uid="{2313BD74-5651-4D95-AF29-375BC024697B}">
    <sortState xmlns:xlrd2="http://schemas.microsoft.com/office/spreadsheetml/2017/richdata2" ref="A3:C102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2023-03-15T16:47:24Z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