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20F84904-ECBA-42AE-B306-61C511F27739}" xr6:coauthVersionLast="47" xr6:coauthVersionMax="47" xr10:uidLastSave="{00000000-0000-0000-0000-000000000000}"/>
  <bookViews>
    <workbookView xWindow="-120" yWindow="-120" windowWidth="20730" windowHeight="11160" tabRatio="769" firstSheet="3" activeTab="7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4" l="1"/>
  <c r="J22" i="4"/>
  <c r="J23" i="4"/>
  <c r="J24" i="4"/>
  <c r="J25" i="4"/>
  <c r="J26" i="4"/>
  <c r="I21" i="4"/>
  <c r="I22" i="4"/>
  <c r="I23" i="4"/>
  <c r="I24" i="4"/>
  <c r="I26" i="4"/>
  <c r="I27" i="4"/>
  <c r="I28" i="4"/>
  <c r="I29" i="4"/>
  <c r="I30" i="4"/>
  <c r="I31" i="4"/>
  <c r="J29" i="4"/>
  <c r="J30" i="4"/>
  <c r="J31" i="4"/>
  <c r="H5" i="10"/>
  <c r="D51" i="6"/>
  <c r="I25" i="4"/>
  <c r="J27" i="4"/>
  <c r="J28" i="4"/>
  <c r="I18" i="4"/>
  <c r="J18" i="4"/>
  <c r="I19" i="4"/>
  <c r="J19" i="4"/>
  <c r="I20" i="4"/>
  <c r="J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51" i="13"/>
  <c r="D52" i="13" s="1"/>
  <c r="D46" i="14"/>
  <c r="D47" i="14" s="1"/>
  <c r="J15" i="5"/>
  <c r="K15" i="5"/>
  <c r="L15" i="5"/>
  <c r="M15" i="5"/>
  <c r="N15" i="5"/>
  <c r="O15" i="5"/>
  <c r="P15" i="5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<sst xmlns="http://schemas.openxmlformats.org/spreadsheetml/2006/main" count="1524" uniqueCount="747">
  <si>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</si>
  <si>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</si>
  <si>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</si>
  <si>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</si>
  <si>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</si>
  <si>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</si>
  <si>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</si>
  <si>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</si>
  <si>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</si>
  <si>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</si>
  <si>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</si>
  <si>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</si>
  <si>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</si>
  <si>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</si>
  <si>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</si>
  <si>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</si>
  <si>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</si>
  <si>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</si>
  <si>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</si>
  <si>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</si>
  <si>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</si>
  <si>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</si>
  <si>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</si>
  <si>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</si>
  <si>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</si>
  <si>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</si>
  <si>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</si>
  <si>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</si>
  <si>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</si>
  <si>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</si>
  <si>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</si>
  <si>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</si>
  <si>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</si>
  <si>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</si>
  <si>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</si>
  <si>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</si>
  <si>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</si>
  <si>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</si>
  <si>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</si>
  <si>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</si>
  <si>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</si>
  <si>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</si>
  <si>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</si>
  <si>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</si>
  <si>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</si>
  <si>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</si>
  <si>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</si>
  <si>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</si>
  <si>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</si>
  <si>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</si>
  <si>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</si>
  <si>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</si>
  <si>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</si>
  <si>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</si>
  <si>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</si>
  <si>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</si>
  <si>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</si>
  <si>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</si>
  <si>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</si>
  <si>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</si>
  <si>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</si>
  <si>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</si>
  <si>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</si>
  <si>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</si>
  <si>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</si>
  <si>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</si>
  <si>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</si>
  <si>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</si>
  <si>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</si>
  <si>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</si>
  <si>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</si>
  <si>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</si>
  <si>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</si>
  <si>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</si>
  <si>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</si>
  <si>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</si>
  <si>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</si>
  <si>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</si>
  <si>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</si>
  <si>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</si>
  <si>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</si>
  <si>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</si>
  <si>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</si>
  <si>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</si>
  <si>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</si>
  <si>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</si>
  <si>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</si>
  <si>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</si>
  <si>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</si>
  <si>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</si>
  <si>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</si>
  <si>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</si>
  <si>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</si>
  <si>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</si>
  <si>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</si>
  <si>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</si>
  <si>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</si>
  <si>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</si>
  <si>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</si>
  <si>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</si>
  <si>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</si>
  <si>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</si>
  <si>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</si>
  <si>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</si>
  <si>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</si>
  <si>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</si>
  <si>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</si>
  <si>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</si>
  <si>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</si>
  <si>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</si>
  <si>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</si>
  <si>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</si>
  <si>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</si>
  <si>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</si>
  <si>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</si>
  <si>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</si>
  <si>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</si>
  <si>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</si>
  <si>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</si>
  <si>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</si>
  <si>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</si>
  <si>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</si>
  <si>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</si>
  <si>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</si>
  <si>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</si>
  <si>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</si>
  <si>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</si>
  <si>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</si>
  <si>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</si>
  <si>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</si>
  <si>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</si>
  <si>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</si>
  <si>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</si>
  <si>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</si>
  <si>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</si>
  <si>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</si>
  <si>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</si>
  <si>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</si>
  <si>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</si>
  <si>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</si>
  <si>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</si>
  <si>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</si>
  <si>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</si>
  <si>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</si>
  <si>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</si>
  <si>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</si>
  <si>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</si>
  <si>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</si>
  <si>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</si>
  <si>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</si>
  <si>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</si>
  <si>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</si>
  <si>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</si>
  <si>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</si>
  <si>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</si>
  <si>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</si>
  <si>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</si>
  <si>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</si>
  <si>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</si>
  <si>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</si>
  <si>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</si>
  <si>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</si>
  <si>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</si>
  <si>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</si>
  <si>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</si>
  <si>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</si>
  <si>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</si>
  <si>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</si>
  <si>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</si>
  <si>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</si>
  <si>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</si>
  <si>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</si>
  <si>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</si>
  <si>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</si>
  <si>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</si>
  <si>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</si>
  <si>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</si>
  <si>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</si>
  <si>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</si>
  <si>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</si>
  <si>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</si>
  <si>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</si>
  <si>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</si>
  <si>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</si>
  <si>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</si>
  <si>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</si>
  <si>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</si>
  <si>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</si>
  <si>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</si>
  <si>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</si>
  <si>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</si>
  <si>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</si>
  <si>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</si>
  <si>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</si>
  <si>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</si>
  <si>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</si>
  <si>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</si>
  <si>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</si>
  <si>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</si>
  <si>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</si>
  <si>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</si>
  <si>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</si>
  <si>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</si>
  <si>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</si>
  <si>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</si>
  <si>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</si>
  <si>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</si>
  <si>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</si>
  <si>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</si>
  <si>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</si>
  <si>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</si>
  <si>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</si>
  <si>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</si>
  <si>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</si>
  <si>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</si>
  <si>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</si>
  <si>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</si>
  <si>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</si>
  <si>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</si>
  <si>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</si>
  <si>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</si>
  <si>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</si>
  <si>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</si>
  <si>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</si>
  <si>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</si>
  <si>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</si>
  <si>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</si>
  <si>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</si>
  <si>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</si>
  <si>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</si>
  <si>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</si>
  <si>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</si>
  <si>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</si>
  <si>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</si>
  <si>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</si>
  <si>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</si>
  <si>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</si>
  <si>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</si>
  <si>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</si>
  <si>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</si>
  <si>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</si>
  <si>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</si>
  <si>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</si>
  <si>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</si>
  <si>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</si>
  <si>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</si>
  <si>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</si>
  <si>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</si>
  <si>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</si>
  <si>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</si>
  <si>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</si>
  <si>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</si>
  <si>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</si>
  <si>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</si>
  <si>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</si>
  <si>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</si>
  <si>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</si>
  <si>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</si>
  <si>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</si>
  <si>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</si>
  <si>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</si>
  <si>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</si>
  <si>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</si>
  <si>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</si>
  <si>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</si>
  <si>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</si>
  <si>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</si>
  <si>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</si>
  <si>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</si>
  <si>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</si>
  <si>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</si>
  <si>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</si>
  <si>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</si>
  <si>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</si>
  <si>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</si>
  <si>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</si>
  <si>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</si>
  <si>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</si>
  <si>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</si>
  <si>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</si>
  <si>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</si>
  <si>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</si>
  <si>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</si>
  <si>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</si>
  <si>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</si>
  <si>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</si>
  <si>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</si>
  <si>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</si>
  <si>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</si>
  <si>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</si>
  <si>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</si>
  <si>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</si>
  <si>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</si>
  <si>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</si>
  <si>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</si>
  <si>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</si>
  <si>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</si>
  <si>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</si>
  <si>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</si>
  <si>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</si>
  <si>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</si>
  <si>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</si>
  <si>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</si>
  <si>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</si>
  <si>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</si>
  <si>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</si>
  <si>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</si>
  <si>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</si>
  <si>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</si>
  <si>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</si>
  <si>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</si>
  <si>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</si>
  <si>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</si>
  <si>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</si>
  <si>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</si>
  <si>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</si>
  <si>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</si>
  <si>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</si>
  <si>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</si>
  <si>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</si>
  <si>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</si>
  <si>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</si>
  <si>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</si>
  <si>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</si>
  <si>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</si>
  <si>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</si>
  <si>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</si>
  <si>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</si>
  <si>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</si>
  <si>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</si>
  <si>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</si>
  <si>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</si>
  <si>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</si>
  <si>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</si>
  <si>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</si>
  <si>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</si>
  <si>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</si>
  <si>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</si>
  <si>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</si>
  <si>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</si>
  <si>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</si>
  <si>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</si>
  <si>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</si>
  <si>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</si>
  <si>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</si>
  <si>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</si>
  <si>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</si>
  <si>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</si>
  <si>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</si>
  <si>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</si>
  <si>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</si>
  <si>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</si>
  <si>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</si>
  <si>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</si>
  <si>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</si>
  <si>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</si>
  <si>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</si>
  <si>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</si>
  <si>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</si>
  <si>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</si>
  <si>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</si>
  <si>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</si>
  <si>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</si>
  <si>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</si>
  <si>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</si>
  <si>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</si>
  <si>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</si>
  <si>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</si>
  <si>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</si>
  <si>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</si>
  <si>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</si>
  <si>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</si>
  <si>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</si>
  <si>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</si>
  <si>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</si>
  <si>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</si>
  <si>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</si>
  <si>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</si>
  <si>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</si>
  <si>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</si>
  <si>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</si>
  <si>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</si>
  <si>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</si>
  <si>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</si>
  <si>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</si>
  <si>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</si>
  <si>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</si>
  <si>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</si>
  <si>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</si>
  <si>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</si>
  <si>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</si>
  <si>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</si>
  <si>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</si>
  <si>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</si>
  <si>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</si>
  <si>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</si>
  <si>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</si>
  <si>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</si>
  <si>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</si>
  <si>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</si>
  <si>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</si>
  <si>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</si>
  <si>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</si>
  <si>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</si>
  <si>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</si>
  <si>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</si>
  <si>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</si>
  <si>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</si>
  <si>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</si>
  <si>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</si>
  <si>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</si>
  <si>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</si>
  <si>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</si>
  <si>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</si>
  <si>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</si>
  <si>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</si>
  <si>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</si>
  <si>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</si>
  <si>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</si>
  <si>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</si>
  <si>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</si>
  <si>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</si>
  <si>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</si>
  <si>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</si>
  <si>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</si>
  <si>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</si>
  <si>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</si>
  <si>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</si>
  <si>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</si>
  <si>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</si>
  <si>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</si>
  <si>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</si>
  <si>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</si>
  <si>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</si>
  <si>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</si>
  <si>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</si>
  <si>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</si>
  <si>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</si>
  <si>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</si>
  <si>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</si>
  <si>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</si>
  <si>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</si>
  <si>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</si>
  <si>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</si>
  <si>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</si>
  <si>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</si>
  <si>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</si>
  <si>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</si>
  <si>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</si>
  <si>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</si>
  <si>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</si>
  <si>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</si>
  <si>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</si>
  <si>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</si>
  <si>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</si>
  <si>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</si>
  <si>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</si>
  <si>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</si>
  <si>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</si>
  <si>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</si>
  <si>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</si>
  <si>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</si>
  <si>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</si>
  <si>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</si>
  <si>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</si>
  <si>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</si>
  <si>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</si>
  <si>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</si>
  <si>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</si>
  <si>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</si>
  <si>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</si>
  <si>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</si>
  <si>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</si>
  <si>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</si>
  <si>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</si>
  <si>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</si>
  <si>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</si>
  <si>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</si>
  <si>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</si>
  <si>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</si>
  <si>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</si>
  <si>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</si>
  <si>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</si>
  <si>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</si>
  <si>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</si>
  <si>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</si>
  <si>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</si>
  <si>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</si>
  <si>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</si>
  <si>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</si>
  <si>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</si>
  <si>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</si>
  <si>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</si>
  <si>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</si>
  <si>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</si>
  <si>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</si>
  <si>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</si>
  <si>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</si>
  <si>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</si>
  <si>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</si>
  <si>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</si>
  <si>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</si>
  <si>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</si>
  <si>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</si>
  <si>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</si>
  <si>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</si>
  <si>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</si>
  <si>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</si>
  <si>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</si>
  <si>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</si>
  <si>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</si>
  <si>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</si>
  <si>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</si>
  <si>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</si>
  <si>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02/01-08/01</t>
  </si>
  <si>
    <t>02/01-08/02</t>
  </si>
  <si>
    <t>Amor y fuego</t>
  </si>
  <si>
    <t>Andrea</t>
  </si>
  <si>
    <t>09/01-15/01</t>
  </si>
  <si>
    <t>09/01-15/02</t>
  </si>
  <si>
    <t xml:space="preserve">América Noticias: Primera Edición </t>
  </si>
  <si>
    <t>Al ángulo</t>
  </si>
  <si>
    <t>La voz Perú</t>
  </si>
  <si>
    <t>16/01-22/01</t>
  </si>
  <si>
    <t>Bloque de novelas turcas</t>
  </si>
  <si>
    <t>Magaly TV, la firme</t>
  </si>
  <si>
    <t>Beto a saber</t>
  </si>
  <si>
    <t>Después de todo</t>
  </si>
  <si>
    <t>23/01-29/01</t>
  </si>
  <si>
    <t>El show de los Looney Tunes</t>
  </si>
  <si>
    <t>El camerino</t>
  </si>
  <si>
    <t>30/01-05/02</t>
  </si>
  <si>
    <t xml:space="preserve">Al fondo hay sitio </t>
  </si>
  <si>
    <t>Al fondo hay sitio</t>
  </si>
  <si>
    <t xml:space="preserve"> -</t>
  </si>
  <si>
    <t>La taxista</t>
  </si>
  <si>
    <t>Noticias en vivo</t>
  </si>
  <si>
    <t>Primer noticiero noche</t>
  </si>
  <si>
    <t>05/02-12/02</t>
  </si>
  <si>
    <t>Cinemax</t>
  </si>
  <si>
    <t>06/02-12/02</t>
  </si>
  <si>
    <t>Nunca Más</t>
  </si>
  <si>
    <t>13/02-19/02</t>
  </si>
  <si>
    <t>Steven Universe</t>
  </si>
  <si>
    <t>ESPN2</t>
  </si>
  <si>
    <t>Cuarto poder</t>
  </si>
  <si>
    <t>20/02-26/02</t>
  </si>
  <si>
    <t>Contracorriente, el dominical de Willax</t>
  </si>
  <si>
    <t>Mi corazón es tuyo</t>
  </si>
  <si>
    <t>27/02-05/03</t>
  </si>
  <si>
    <t>Mujeres de la PM</t>
  </si>
  <si>
    <t>Cinecanal</t>
  </si>
  <si>
    <t>06/02 –12/03</t>
  </si>
  <si>
    <t>TORNEO SUPERLIGA</t>
  </si>
  <si>
    <t>Libertadores FASE 3 SOIL 1394</t>
  </si>
  <si>
    <t>Libertadores FASE 3 SOIL 1391</t>
  </si>
  <si>
    <t>Voleibol Femenino Peruano Liga Nacional : Regatas Lima vs. Alianza Lima</t>
  </si>
  <si>
    <t>Asesino ninja</t>
  </si>
  <si>
    <t>Voleibol Femenino Peruano Liga Nacional : Circolo vs. Túpac Amaru</t>
  </si>
  <si>
    <t>WWE Smackdown</t>
  </si>
  <si>
    <t>Premios Oscar 2023</t>
  </si>
  <si>
    <t>Miraculous: Las aventuras de Ladybug</t>
  </si>
  <si>
    <t>Spidey y sus sorprendentes amigos</t>
  </si>
  <si>
    <t>Zona mixta</t>
  </si>
  <si>
    <t>06/03-12/03</t>
  </si>
  <si>
    <t>Libertadores FASE 3</t>
  </si>
  <si>
    <t>LaLiga #25</t>
  </si>
  <si>
    <t>América Hoy</t>
  </si>
  <si>
    <t>Warner Channel</t>
  </si>
  <si>
    <t>13/03 –19/03</t>
  </si>
  <si>
    <t>Voleibol Femenino Peruano Liga Nacional</t>
  </si>
  <si>
    <t>Fútbol Peruano Primera División : Universitario vs. ADT</t>
  </si>
  <si>
    <t>Fútbol CONMEBOL Libertadores : Sporting Cristal vs. Huracán</t>
  </si>
  <si>
    <t>El Patrón del Mal</t>
  </si>
  <si>
    <t>Angel Has Fallen</t>
  </si>
  <si>
    <t>Fútbol femenino : Amistoso internacional: Alianza Lima vs. Colo-Colo</t>
  </si>
  <si>
    <t>Máxima traición</t>
  </si>
  <si>
    <t>Shazam!</t>
  </si>
  <si>
    <t>El gran maestro 2</t>
  </si>
  <si>
    <t>Voleibol Femenino Peruano Liga Nacional : Circolo vs. Deportivo Soan</t>
  </si>
  <si>
    <t>Dioses de Egipto</t>
  </si>
  <si>
    <t>Fútbol UEFA Champions League : Real Madrid vs. Liverpool</t>
  </si>
  <si>
    <t>Alfa</t>
  </si>
  <si>
    <t>Agua profunda</t>
  </si>
  <si>
    <t>Crank 2: Alto voltaje</t>
  </si>
  <si>
    <t>Voleibol Femenino Peruano Liga Nacional : Jaamsa vs. Deportivo Alianza</t>
  </si>
  <si>
    <t>Voleibol Femenino Peruano Liga Nacional : Rebaza Acosta vs. Universidad San Martín</t>
  </si>
  <si>
    <t>WWE Raw: Highlights</t>
  </si>
  <si>
    <t>Elysium</t>
  </si>
  <si>
    <t>En el tornado</t>
  </si>
  <si>
    <t>Equipo F</t>
  </si>
  <si>
    <t>South Park</t>
  </si>
  <si>
    <t>Eres Mi Estrella</t>
  </si>
  <si>
    <t>El sobreviviente</t>
  </si>
  <si>
    <t>Tomb Raider</t>
  </si>
  <si>
    <t>Noticias al día</t>
  </si>
  <si>
    <t>Primer noticiero tarde</t>
  </si>
  <si>
    <t>Sabrina, la bruja adolescente : Pancake Madness</t>
  </si>
  <si>
    <t>Yo soy Betty, la fea</t>
  </si>
  <si>
    <t>Sabrina, la bruja adolescente : Double-Time</t>
  </si>
  <si>
    <t>La familia del barrio</t>
  </si>
  <si>
    <t>Ampliación de noticias</t>
  </si>
  <si>
    <t>Escandalositos</t>
  </si>
  <si>
    <t>El príncipe del rap</t>
  </si>
  <si>
    <t>Sabrina, la bruja adolescente : Heart of the Matter</t>
  </si>
  <si>
    <t>Mi ciudad en bicicleta</t>
  </si>
  <si>
    <t>Lo mejor de los Premios Oscar 2023</t>
  </si>
  <si>
    <t>Fútbol Peruano Primera División : Compacto Apertura 2023: Universitario vs. Melgar</t>
  </si>
  <si>
    <t>Noticiero Científico y Cultural Iberoamericano</t>
  </si>
  <si>
    <t>13/03-19/03</t>
  </si>
  <si>
    <t>Torneo Apertura</t>
  </si>
  <si>
    <t>LaLiga #25-SOIG 15024</t>
  </si>
  <si>
    <t>Serie A #26-SOIM 15001</t>
  </si>
  <si>
    <t>UCL #8vos - VTA- SOIU 7905</t>
  </si>
  <si>
    <t>UCL #8vos - VTA- SOIU 7906</t>
  </si>
  <si>
    <t>UCL #8vos - VTA- SOIU 7907</t>
  </si>
  <si>
    <t>UCL #8vos - VTA- SOIU 7908</t>
  </si>
  <si>
    <t>UEL #8vos - VTA-SOUC 5351</t>
  </si>
  <si>
    <t>UEL #8vos - VTA-SOUC 5357</t>
  </si>
  <si>
    <t>Libertadores FASE 3 SOIL 1398</t>
  </si>
  <si>
    <t>Libertadores FASE 3 SOIL 1397</t>
  </si>
  <si>
    <t>UEL #8vos - VTA-SOUC 5354</t>
  </si>
  <si>
    <t>UEL #8vos - VTA-SOUC 5355</t>
  </si>
  <si>
    <t>Premier #28-SOEN 16391</t>
  </si>
  <si>
    <t>FA CUP</t>
  </si>
  <si>
    <t>La Liga</t>
  </si>
  <si>
    <t>Serie A</t>
  </si>
  <si>
    <t>Eredivise</t>
  </si>
  <si>
    <t>Bundesliga</t>
  </si>
  <si>
    <t>LPF</t>
  </si>
  <si>
    <t>2023-03-17 16:00:00</t>
  </si>
  <si>
    <t>Boys vs. D. Garcilaso</t>
  </si>
  <si>
    <t>2023-03-18 20:00:00</t>
  </si>
  <si>
    <t>Universitario vs. ADT</t>
  </si>
  <si>
    <t>2023-03-17 19:00:00</t>
  </si>
  <si>
    <t>Once machos vs. Poetas</t>
  </si>
  <si>
    <t>Alianza FC vs. Sporting</t>
  </si>
  <si>
    <t>Embajadur Crema vs. Academia</t>
  </si>
  <si>
    <t>2023-03-13 15:00:00</t>
  </si>
  <si>
    <t>Girona vs. Atlético de Madrid</t>
  </si>
  <si>
    <t>2023-03-13 14:45:00</t>
  </si>
  <si>
    <t>Milan vs. Salernitana</t>
  </si>
  <si>
    <t>2023-03-14 15:00:00</t>
  </si>
  <si>
    <t>Manchester City (ING) vs. Leipzig (ALE)</t>
  </si>
  <si>
    <t>Porto (POR) vs. Inter (ITA)</t>
  </si>
  <si>
    <t>2023-03-15 15:00:00</t>
  </si>
  <si>
    <t>Real Madrid (ESP) vs. Liverpool (ING)</t>
  </si>
  <si>
    <t>2023-03-15 19:30:00</t>
  </si>
  <si>
    <t>Atlético Mineiro (BRA) vs. Millonarios (COL)</t>
  </si>
  <si>
    <t>Napoli (ITA) vs. Eintracht Frankfurt (ALE)</t>
  </si>
  <si>
    <t>2023-03-15 19:00:00</t>
  </si>
  <si>
    <t>Independiente Medellín (COL) vs. Magallanes (CHI)</t>
  </si>
  <si>
    <t>2023-03-16 12:45:00</t>
  </si>
  <si>
    <t>Betis vs. Manchester United</t>
  </si>
  <si>
    <t>2023-03-16 15:00:00</t>
  </si>
  <si>
    <t>Real Sociedad vs. Roma</t>
  </si>
  <si>
    <t>2023-03-16 17:00:00</t>
  </si>
  <si>
    <t>Cerro Porteño (PAR) vs. Fortaleza (BRA)</t>
  </si>
  <si>
    <t>2023-03-16 19:00:00</t>
  </si>
  <si>
    <t>Sporting Cristal (PER) vs. Huracán (ARG)</t>
  </si>
  <si>
    <t>Freiburg vs. Juventus</t>
  </si>
  <si>
    <t>Arsenal vs. Sporting Lisboa</t>
  </si>
  <si>
    <t>2023-03-17 15:00:00</t>
  </si>
  <si>
    <t>Notthingham Forest vs. Newcastle</t>
  </si>
  <si>
    <t>2023-03-18 12:30:00</t>
  </si>
  <si>
    <t>Manchester City vs. Burnley</t>
  </si>
  <si>
    <t>2023-03-19 11:20:00</t>
  </si>
  <si>
    <t>Manchester United vs. Fulham</t>
  </si>
  <si>
    <t>2023-03-19 14:50:00</t>
  </si>
  <si>
    <t>Barcelona vs. Real Madrid</t>
  </si>
  <si>
    <t>2023-03-19 08:55:00</t>
  </si>
  <si>
    <t>Torino vs. Napoli</t>
  </si>
  <si>
    <t>2023-03-19 11:50:00</t>
  </si>
  <si>
    <t>Lazio vs. Roma</t>
  </si>
  <si>
    <t>2023-03-19 14:30:00</t>
  </si>
  <si>
    <t>Inter vs. Juventus</t>
  </si>
  <si>
    <t>2023-03-19 08:25:00</t>
  </si>
  <si>
    <t>Ajax vs. Feyernoord</t>
  </si>
  <si>
    <t>2023-03-19 11:25:00</t>
  </si>
  <si>
    <t>B. Leverkusen vs. Bayern Munich</t>
  </si>
  <si>
    <t>2023-03-19 16:55:00</t>
  </si>
  <si>
    <t>Boca Juniors vs. Instituto</t>
  </si>
  <si>
    <t>2023-03-19 19:20:00</t>
  </si>
  <si>
    <t>Sarmiento vs. River Plate</t>
  </si>
  <si>
    <t>39,599</t>
  </si>
  <si>
    <t>217,033</t>
  </si>
  <si>
    <t>10,599</t>
  </si>
  <si>
    <t>15,007</t>
  </si>
  <si>
    <t>6,229</t>
  </si>
  <si>
    <t>80,483</t>
  </si>
  <si>
    <t>37,720</t>
  </si>
  <si>
    <t>162,550</t>
  </si>
  <si>
    <t>28,298</t>
  </si>
  <si>
    <t>27,910</t>
  </si>
  <si>
    <t>36,469</t>
  </si>
  <si>
    <t>23,443</t>
  </si>
  <si>
    <t>50,277</t>
  </si>
  <si>
    <t>226,300</t>
  </si>
  <si>
    <t>10,715</t>
  </si>
  <si>
    <t>22,934</t>
  </si>
  <si>
    <t>5,542</t>
  </si>
  <si>
    <t>27,143</t>
  </si>
  <si>
    <t>29,422</t>
  </si>
  <si>
    <t>139,314</t>
  </si>
  <si>
    <t>16,982</t>
  </si>
  <si>
    <t>8,936</t>
  </si>
  <si>
    <t>15,113</t>
  </si>
  <si>
    <t>5,572</t>
  </si>
  <si>
    <t>7,172</t>
  </si>
  <si>
    <t>36,915</t>
  </si>
  <si>
    <t>15,625</t>
  </si>
  <si>
    <t>PROGRAMAS DESTACADOS DEL 13 DE MARZO AL 19 DE MARZO</t>
  </si>
  <si>
    <t>Girona vs Atlético de Madrid</t>
  </si>
  <si>
    <t>UCL #8vos</t>
  </si>
  <si>
    <t xml:space="preserve">Manchester City vs Leipzig </t>
  </si>
  <si>
    <t xml:space="preserve">Porto vs Inter </t>
  </si>
  <si>
    <t xml:space="preserve">Real Madrid vs Liverpool </t>
  </si>
  <si>
    <t>Presentación</t>
  </si>
  <si>
    <t>Alianza Lima Femenino vs Colo Colo</t>
  </si>
  <si>
    <t>M Deportes</t>
  </si>
  <si>
    <t>UEL #8vos</t>
  </si>
  <si>
    <t xml:space="preserve">Betis vs Manchester United </t>
  </si>
  <si>
    <t>Sporting Cristal vs Huracán</t>
  </si>
  <si>
    <t>Arsenal vs Sporting Lisboa</t>
  </si>
  <si>
    <t>Torneo Apertura Fecha #5</t>
  </si>
  <si>
    <t>Sport Boys vs Garcilaso</t>
  </si>
  <si>
    <t>GOLPERU</t>
  </si>
  <si>
    <t>Universitario vs ADT</t>
  </si>
  <si>
    <t>Manchester City vs Burnley</t>
  </si>
  <si>
    <t>Barcelona vs Real Madrid</t>
  </si>
  <si>
    <t>Manchester United vs Fulham</t>
  </si>
  <si>
    <t>Noche Blanquiazul Femenina - Previa</t>
  </si>
  <si>
    <t>Magaly Tv, la firme</t>
  </si>
  <si>
    <t>Tortugas Ninja</t>
  </si>
  <si>
    <t>FX</t>
  </si>
  <si>
    <t>El Hobbit: La desolación de Smaug</t>
  </si>
  <si>
    <t>Space</t>
  </si>
  <si>
    <t xml:space="preserve">El sorprendente Hombre Araña 2: La venganza de Electro </t>
  </si>
  <si>
    <t>Warner channel</t>
  </si>
  <si>
    <t xml:space="preserve">La Voz Perú GRAN FINAL </t>
  </si>
  <si>
    <t>Nomadland</t>
  </si>
  <si>
    <t>Titanic</t>
  </si>
  <si>
    <t>Star channel</t>
  </si>
  <si>
    <t>El justiciero</t>
  </si>
  <si>
    <t>La ligade la justicia</t>
  </si>
  <si>
    <t>La Rosa de Guadalupe Perú</t>
  </si>
  <si>
    <t>El implacable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</si>
</sst>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6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Var(--font-family-body)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89">
    <xf numFmtId="0" fontId="0" fillId="0" borderId="0"/>
    <xf numFmtId="164" fontId="32" fillId="0" borderId="0" applyBorder="0" applyProtection="0"/>
    <xf numFmtId="165" fontId="32" fillId="0" borderId="0" applyBorder="0" applyProtection="0"/>
    <xf numFmtId="0" fontId="32" fillId="0" borderId="0"/>
    <xf numFmtId="0" fontId="21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36" applyNumberFormat="0" applyFill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6" fillId="0" borderId="0" applyNumberFormat="0" applyFill="0" applyBorder="0" applyAlignment="0" applyProtection="0"/>
    <xf numFmtId="0" fontId="37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40" fillId="17" borderId="39" applyNumberFormat="0" applyAlignment="0" applyProtection="0"/>
    <xf numFmtId="0" fontId="41" fillId="18" borderId="40" applyNumberFormat="0" applyAlignment="0" applyProtection="0"/>
    <xf numFmtId="0" fontId="42" fillId="18" borderId="39" applyNumberFormat="0" applyAlignment="0" applyProtection="0"/>
    <xf numFmtId="0" fontId="43" fillId="0" borderId="41" applyNumberFormat="0" applyFill="0" applyAlignment="0" applyProtection="0"/>
    <xf numFmtId="0" fontId="44" fillId="19" borderId="42" applyNumberFormat="0" applyAlignment="0" applyProtection="0"/>
    <xf numFmtId="0" fontId="45" fillId="0" borderId="0" applyNumberFormat="0" applyFill="0" applyBorder="0" applyAlignment="0" applyProtection="0"/>
    <xf numFmtId="0" fontId="46" fillId="0" borderId="44" applyNumberFormat="0" applyFill="0" applyAlignment="0" applyProtection="0"/>
    <xf numFmtId="0" fontId="47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7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7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7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7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47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0" borderId="0"/>
    <xf numFmtId="0" fontId="19" fillId="20" borderId="43" applyNumberFormat="0" applyFont="0" applyAlignment="0" applyProtection="0"/>
    <xf numFmtId="0" fontId="48" fillId="0" borderId="0" applyNumberFormat="0" applyFill="0" applyBorder="0" applyAlignment="0" applyProtection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0" borderId="0"/>
    <xf numFmtId="0" fontId="9" fillId="20" borderId="43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</cellStyleXfs>
  <cellXfs count="483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3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4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3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5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2" fillId="5" borderId="18" xfId="1" applyFont="1" applyFill="1" applyBorder="1" applyAlignment="1" applyProtection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/>
    </xf>
    <xf numFmtId="164" fontId="22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2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4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2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6" fillId="2" borderId="0" xfId="0" applyFont="1" applyFill="1"/>
    <xf numFmtId="0" fontId="2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2" fillId="2" borderId="0" xfId="0" applyFont="1" applyFill="1" applyBorder="1"/>
    <xf numFmtId="164" fontId="22" fillId="2" borderId="0" xfId="1" applyFont="1" applyFill="1" applyBorder="1" applyAlignment="1" applyProtection="1"/>
    <xf numFmtId="3" fontId="27" fillId="0" borderId="0" xfId="0" applyNumberFormat="1" applyFont="1"/>
    <xf numFmtId="0" fontId="28" fillId="2" borderId="0" xfId="0" applyFont="1" applyFill="1" applyAlignment="1">
      <alignment horizontal="center" vertical="center"/>
    </xf>
    <xf numFmtId="165" fontId="27" fillId="0" borderId="0" xfId="2" applyFont="1" applyBorder="1" applyAlignment="1" applyProtection="1">
      <alignment horizontal="center" vertical="center"/>
    </xf>
    <xf numFmtId="0" fontId="24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4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7" fillId="2" borderId="0" xfId="0" applyNumberFormat="1" applyFont="1" applyFill="1"/>
    <xf numFmtId="0" fontId="22" fillId="2" borderId="0" xfId="0" applyFont="1" applyFill="1"/>
    <xf numFmtId="167" fontId="22" fillId="7" borderId="13" xfId="0" applyNumberFormat="1" applyFont="1" applyFill="1" applyBorder="1" applyAlignment="1">
      <alignment horizontal="center" vertical="center"/>
    </xf>
    <xf numFmtId="168" fontId="22" fillId="2" borderId="11" xfId="0" applyNumberFormat="1" applyFont="1" applyFill="1" applyBorder="1" applyAlignment="1">
      <alignment horizontal="center" vertical="center"/>
    </xf>
    <xf numFmtId="168" fontId="22" fillId="7" borderId="11" xfId="0" applyNumberFormat="1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vertical="center"/>
    </xf>
    <xf numFmtId="0" fontId="29" fillId="0" borderId="15" xfId="0" applyFont="1" applyBorder="1"/>
    <xf numFmtId="0" fontId="29" fillId="0" borderId="16" xfId="0" applyFont="1" applyBorder="1"/>
    <xf numFmtId="0" fontId="29" fillId="0" borderId="17" xfId="0" applyFont="1" applyBorder="1"/>
    <xf numFmtId="0" fontId="29" fillId="2" borderId="3" xfId="0" applyFont="1" applyFill="1" applyBorder="1"/>
    <xf numFmtId="0" fontId="29" fillId="2" borderId="0" xfId="0" applyFont="1" applyFill="1"/>
    <xf numFmtId="0" fontId="29" fillId="0" borderId="4" xfId="0" applyFont="1" applyBorder="1"/>
    <xf numFmtId="0" fontId="29" fillId="0" borderId="3" xfId="0" applyFont="1" applyBorder="1"/>
    <xf numFmtId="0" fontId="29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3" fillId="8" borderId="11" xfId="0" applyFont="1" applyFill="1" applyBorder="1" applyAlignment="1">
      <alignment vertical="center"/>
    </xf>
    <xf numFmtId="0" fontId="0" fillId="2" borderId="4" xfId="0" applyFill="1" applyBorder="1"/>
    <xf numFmtId="0" fontId="23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9" fillId="0" borderId="14" xfId="0" applyFont="1" applyBorder="1"/>
    <xf numFmtId="0" fontId="24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9" fillId="0" borderId="19" xfId="0" applyNumberFormat="1" applyFont="1" applyBorder="1"/>
    <xf numFmtId="0" fontId="29" fillId="0" borderId="20" xfId="0" applyFont="1" applyBorder="1"/>
    <xf numFmtId="3" fontId="29" fillId="0" borderId="14" xfId="0" applyNumberFormat="1" applyFont="1" applyBorder="1"/>
    <xf numFmtId="3" fontId="29" fillId="2" borderId="19" xfId="0" applyNumberFormat="1" applyFont="1" applyFill="1" applyBorder="1"/>
    <xf numFmtId="3" fontId="29" fillId="2" borderId="14" xfId="0" applyNumberFormat="1" applyFont="1" applyFill="1" applyBorder="1"/>
    <xf numFmtId="0" fontId="29" fillId="2" borderId="14" xfId="0" applyFont="1" applyFill="1" applyBorder="1"/>
    <xf numFmtId="3" fontId="29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4" fillId="2" borderId="18" xfId="0" applyFont="1" applyFill="1" applyBorder="1"/>
    <xf numFmtId="0" fontId="29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9" fillId="2" borderId="19" xfId="0" applyFont="1" applyFill="1" applyBorder="1"/>
    <xf numFmtId="3" fontId="29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9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9" fillId="8" borderId="18" xfId="0" applyFont="1" applyFill="1" applyBorder="1"/>
    <xf numFmtId="0" fontId="29" fillId="10" borderId="18" xfId="0" applyFont="1" applyFill="1" applyBorder="1"/>
    <xf numFmtId="0" fontId="29" fillId="0" borderId="18" xfId="0" applyFont="1" applyBorder="1"/>
    <xf numFmtId="0" fontId="29" fillId="11" borderId="18" xfId="0" applyFont="1" applyFill="1" applyBorder="1"/>
    <xf numFmtId="0" fontId="29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30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5" fillId="2" borderId="13" xfId="0" applyFont="1" applyFill="1" applyBorder="1"/>
    <xf numFmtId="0" fontId="31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30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30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5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4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2" fillId="2" borderId="0" xfId="0" applyNumberFormat="1" applyFont="1" applyFill="1" applyBorder="1" applyAlignment="1">
      <alignment horizontal="center" vertical="center"/>
    </xf>
    <xf numFmtId="167" fontId="22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31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9" fillId="2" borderId="0" xfId="0" applyFont="1" applyFill="1" applyBorder="1"/>
    <xf numFmtId="0" fontId="29" fillId="2" borderId="16" xfId="0" applyFont="1" applyFill="1" applyBorder="1"/>
    <xf numFmtId="0" fontId="49" fillId="0" borderId="46" xfId="0" applyFont="1" applyBorder="1" applyAlignment="1">
      <alignment horizontal="center" vertical="center" wrapText="1"/>
    </xf>
    <xf numFmtId="0" fontId="23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30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2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9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3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2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2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2" fillId="46" borderId="51" xfId="2" applyNumberFormat="1" applyFill="1" applyBorder="1" applyAlignment="1">
      <alignment horizontal="center" vertical="center"/>
    </xf>
    <xf numFmtId="0" fontId="50" fillId="50" borderId="51" xfId="0" applyFont="1" applyFill="1" applyBorder="1" applyAlignment="1">
      <alignment horizontal="center" vertical="center"/>
    </xf>
    <xf numFmtId="4" fontId="50" fillId="50" borderId="51" xfId="0" applyNumberFormat="1" applyFont="1" applyFill="1" applyBorder="1" applyAlignment="1">
      <alignment horizontal="center" vertical="center"/>
    </xf>
    <xf numFmtId="169" fontId="50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2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2" fillId="0" borderId="56" xfId="2" applyNumberForma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 wrapText="1"/>
    </xf>
    <xf numFmtId="0" fontId="54" fillId="48" borderId="51" xfId="0" applyFont="1" applyFill="1" applyBorder="1" applyAlignment="1">
      <alignment horizontal="center" vertical="center" wrapText="1"/>
    </xf>
    <xf numFmtId="4" fontId="50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50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50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6" fillId="0" borderId="57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50" fillId="0" borderId="58" xfId="0" applyNumberFormat="1" applyFont="1" applyBorder="1" applyAlignment="1">
      <alignment horizontal="center" vertical="center"/>
    </xf>
    <xf numFmtId="3" fontId="13" fillId="51" borderId="58" xfId="51" applyNumberFormat="1" applyFont="1" applyFill="1" applyBorder="1" applyAlignment="1">
      <alignment horizontal="center"/>
    </xf>
    <xf numFmtId="0" fontId="58" fillId="0" borderId="0" xfId="0" applyFont="1"/>
    <xf numFmtId="0" fontId="58" fillId="52" borderId="58" xfId="0" applyFont="1" applyFill="1" applyBorder="1" applyAlignment="1">
      <alignment horizontal="center"/>
    </xf>
    <xf numFmtId="0" fontId="58" fillId="51" borderId="58" xfId="0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53" borderId="58" xfId="0" applyNumberFormat="1" applyFont="1" applyFill="1" applyBorder="1" applyAlignment="1">
      <alignment horizontal="center"/>
    </xf>
    <xf numFmtId="2" fontId="58" fillId="0" borderId="0" xfId="0" applyNumberFormat="1" applyFont="1" applyAlignment="1">
      <alignment horizontal="center"/>
    </xf>
    <xf numFmtId="0" fontId="58" fillId="52" borderId="58" xfId="0" applyFont="1" applyFill="1" applyBorder="1" applyAlignment="1">
      <alignment horizontal="left" indent="1"/>
    </xf>
    <xf numFmtId="0" fontId="58" fillId="51" borderId="58" xfId="0" applyFont="1" applyFill="1" applyBorder="1" applyAlignment="1">
      <alignment horizontal="left" indent="1"/>
    </xf>
    <xf numFmtId="0" fontId="58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7" fillId="3" borderId="52" xfId="0" applyFont="1" applyFill="1" applyBorder="1" applyAlignment="1">
      <alignment horizontal="left" vertical="center" indent="1"/>
    </xf>
    <xf numFmtId="0" fontId="57" fillId="3" borderId="52" xfId="0" applyFont="1" applyFill="1" applyBorder="1" applyAlignment="1">
      <alignment horizontal="center" vertical="center"/>
    </xf>
    <xf numFmtId="4" fontId="50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50" fillId="45" borderId="50" xfId="0" applyFont="1" applyFill="1" applyBorder="1" applyAlignment="1">
      <alignment horizontal="left" vertical="center" wrapText="1" indent="1"/>
    </xf>
    <xf numFmtId="4" fontId="52" fillId="45" borderId="21" xfId="0" applyNumberFormat="1" applyFont="1" applyFill="1" applyBorder="1" applyAlignment="1">
      <alignment horizontal="center" vertical="center" wrapText="1"/>
    </xf>
    <xf numFmtId="0" fontId="50" fillId="49" borderId="50" xfId="0" applyFont="1" applyFill="1" applyBorder="1" applyAlignment="1">
      <alignment horizontal="left" vertical="center" wrapText="1" indent="1"/>
    </xf>
    <xf numFmtId="4" fontId="50" fillId="49" borderId="21" xfId="0" applyNumberFormat="1" applyFont="1" applyFill="1" applyBorder="1" applyAlignment="1">
      <alignment horizontal="center" vertical="center" wrapText="1"/>
    </xf>
    <xf numFmtId="4" fontId="50" fillId="49" borderId="21" xfId="0" applyNumberFormat="1" applyFont="1" applyFill="1" applyBorder="1" applyAlignment="1">
      <alignment horizontal="center"/>
    </xf>
    <xf numFmtId="169" fontId="50" fillId="47" borderId="21" xfId="2" applyNumberFormat="1" applyFont="1" applyFill="1" applyBorder="1" applyAlignment="1">
      <alignment horizontal="center"/>
    </xf>
    <xf numFmtId="0" fontId="60" fillId="47" borderId="21" xfId="0" applyFont="1" applyFill="1" applyBorder="1" applyAlignment="1">
      <alignment horizontal="center" vertical="center" wrapText="1"/>
    </xf>
    <xf numFmtId="4" fontId="61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4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9" fillId="3" borderId="3" xfId="0" applyNumberFormat="1" applyFont="1" applyFill="1" applyBorder="1" applyAlignment="1">
      <alignment horizontal="center" vertical="center"/>
    </xf>
    <xf numFmtId="4" fontId="50" fillId="0" borderId="63" xfId="0" applyNumberFormat="1" applyFont="1" applyBorder="1" applyAlignment="1">
      <alignment horizontal="center" vertical="center"/>
    </xf>
    <xf numFmtId="0" fontId="56" fillId="0" borderId="64" xfId="0" applyFont="1" applyBorder="1" applyAlignment="1">
      <alignment horizontal="center" vertical="center" wrapText="1"/>
    </xf>
    <xf numFmtId="0" fontId="54" fillId="0" borderId="65" xfId="0" applyFont="1" applyBorder="1" applyAlignment="1">
      <alignment horizontal="center" vertical="center"/>
    </xf>
    <xf numFmtId="4" fontId="29" fillId="0" borderId="16" xfId="0" applyNumberFormat="1" applyFont="1" applyBorder="1" applyAlignment="1">
      <alignment horizontal="center" vertical="center"/>
    </xf>
    <xf numFmtId="4" fontId="29" fillId="0" borderId="1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4" xfId="0" applyNumberFormat="1" applyFont="1" applyBorder="1" applyAlignment="1">
      <alignment horizontal="center" vertical="center"/>
    </xf>
    <xf numFmtId="0" fontId="29" fillId="0" borderId="0" xfId="0" applyFont="1"/>
    <xf numFmtId="3" fontId="29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2" fillId="46" borderId="21" xfId="0" applyNumberFormat="1" applyFont="1" applyFill="1" applyBorder="1" applyAlignment="1">
      <alignment horizontal="center" vertical="center" wrapText="1"/>
    </xf>
    <xf numFmtId="14" fontId="52" fillId="0" borderId="21" xfId="0" applyNumberFormat="1" applyFont="1" applyBorder="1"/>
    <xf numFmtId="3" fontId="29" fillId="3" borderId="17" xfId="0" applyNumberFormat="1" applyFont="1" applyFill="1" applyBorder="1" applyAlignment="1">
      <alignment horizontal="center" vertical="center"/>
    </xf>
    <xf numFmtId="3" fontId="29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7" fillId="3" borderId="67" xfId="0" applyFont="1" applyFill="1" applyBorder="1" applyAlignment="1">
      <alignment horizontal="left" vertical="center" indent="1"/>
    </xf>
    <xf numFmtId="0" fontId="57" fillId="3" borderId="67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2" fillId="0" borderId="21" xfId="0" applyFont="1" applyBorder="1"/>
    <xf numFmtId="0" fontId="54" fillId="48" borderId="68" xfId="0" applyFont="1" applyFill="1" applyBorder="1" applyAlignment="1">
      <alignment horizontal="center" vertical="center"/>
    </xf>
    <xf numFmtId="0" fontId="54" fillId="0" borderId="68" xfId="0" applyFont="1" applyBorder="1" applyAlignment="1">
      <alignment horizontal="center" vertical="center"/>
    </xf>
    <xf numFmtId="0" fontId="54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2" fillId="0" borderId="0" xfId="0" applyNumberFormat="1" applyFont="1" applyAlignment="1">
      <alignment horizontal="center" vertical="center"/>
    </xf>
    <xf numFmtId="165" fontId="62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2" fillId="0" borderId="46" xfId="0" applyFont="1" applyBorder="1"/>
    <xf numFmtId="0" fontId="58" fillId="0" borderId="46" xfId="0" applyFont="1" applyBorder="1"/>
    <xf numFmtId="0" fontId="58" fillId="0" borderId="46" xfId="0" applyFont="1" applyBorder="1" applyAlignment="1">
      <alignment vertical="center"/>
    </xf>
    <xf numFmtId="3" fontId="29" fillId="3" borderId="4" xfId="0" applyNumberFormat="1" applyFont="1" applyFill="1" applyBorder="1" applyAlignment="1">
      <alignment horizontal="center" vertical="center" wrapText="1"/>
    </xf>
    <xf numFmtId="4" fontId="6" fillId="0" borderId="58" xfId="51" applyNumberFormat="1" applyFont="1" applyBorder="1" applyAlignment="1">
      <alignment horizontal="center"/>
    </xf>
    <xf numFmtId="3" fontId="6" fillId="51" borderId="58" xfId="51" applyNumberFormat="1" applyFont="1" applyFill="1" applyBorder="1" applyAlignment="1">
      <alignment horizontal="center" wrapText="1"/>
    </xf>
    <xf numFmtId="4" fontId="50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6" fillId="0" borderId="0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/>
    </xf>
    <xf numFmtId="0" fontId="63" fillId="55" borderId="21" xfId="0" applyFont="1" applyFill="1" applyBorder="1"/>
    <xf numFmtId="0" fontId="63" fillId="55" borderId="0" xfId="0" applyFont="1" applyFill="1"/>
    <xf numFmtId="0" fontId="50" fillId="56" borderId="9" xfId="0" applyFont="1" applyFill="1" applyBorder="1"/>
    <xf numFmtId="0" fontId="50" fillId="56" borderId="70" xfId="0" applyFont="1" applyFill="1" applyBorder="1"/>
    <xf numFmtId="0" fontId="52" fillId="0" borderId="46" xfId="0" applyFont="1" applyBorder="1" applyAlignment="1">
      <alignment vertical="center" wrapText="1"/>
    </xf>
    <xf numFmtId="0" fontId="52" fillId="0" borderId="70" xfId="0" applyFont="1" applyBorder="1"/>
    <xf numFmtId="0" fontId="0" fillId="0" borderId="46" xfId="0" applyBorder="1"/>
    <xf numFmtId="0" fontId="50" fillId="56" borderId="50" xfId="0" applyFont="1" applyFill="1" applyBorder="1"/>
    <xf numFmtId="0" fontId="50" fillId="56" borderId="21" xfId="0" applyFont="1" applyFill="1" applyBorder="1"/>
    <xf numFmtId="0" fontId="52" fillId="0" borderId="46" xfId="0" applyFont="1" applyBorder="1" applyAlignment="1">
      <alignment vertical="center"/>
    </xf>
    <xf numFmtId="0" fontId="58" fillId="0" borderId="71" xfId="0" applyFont="1" applyBorder="1" applyAlignment="1">
      <alignment vertical="center"/>
    </xf>
    <xf numFmtId="0" fontId="58" fillId="0" borderId="72" xfId="0" applyFont="1" applyBorder="1" applyAlignment="1">
      <alignment vertical="center"/>
    </xf>
    <xf numFmtId="0" fontId="52" fillId="0" borderId="46" xfId="0" applyFont="1" applyBorder="1" applyAlignment="1">
      <alignment wrapText="1"/>
    </xf>
    <xf numFmtId="0" fontId="52" fillId="0" borderId="70" xfId="0" applyFont="1" applyBorder="1" applyAlignment="1">
      <alignment vertical="center"/>
    </xf>
    <xf numFmtId="0" fontId="52" fillId="0" borderId="0" xfId="0" applyFont="1"/>
    <xf numFmtId="0" fontId="52" fillId="0" borderId="0" xfId="0" applyFont="1" applyAlignment="1">
      <alignment vertical="center" wrapText="1"/>
    </xf>
    <xf numFmtId="14" fontId="52" fillId="0" borderId="0" xfId="0" applyNumberFormat="1" applyFont="1"/>
    <xf numFmtId="18" fontId="58" fillId="0" borderId="0" xfId="0" applyNumberFormat="1" applyFont="1" applyAlignment="1">
      <alignment vertical="center"/>
    </xf>
    <xf numFmtId="18" fontId="58" fillId="0" borderId="0" xfId="0" applyNumberFormat="1" applyFont="1"/>
    <xf numFmtId="0" fontId="45" fillId="0" borderId="0" xfId="0" applyFont="1"/>
    <xf numFmtId="0" fontId="50" fillId="56" borderId="74" xfId="0" applyFont="1" applyFill="1" applyBorder="1"/>
    <xf numFmtId="0" fontId="0" fillId="0" borderId="66" xfId="0" applyBorder="1"/>
    <xf numFmtId="14" fontId="52" fillId="0" borderId="71" xfId="0" applyNumberFormat="1" applyFont="1" applyBorder="1"/>
    <xf numFmtId="4" fontId="6" fillId="57" borderId="58" xfId="51" applyNumberFormat="1" applyFont="1" applyFill="1" applyBorder="1" applyAlignment="1">
      <alignment horizontal="center"/>
    </xf>
    <xf numFmtId="4" fontId="0" fillId="46" borderId="75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4" fontId="3" fillId="0" borderId="58" xfId="51" applyNumberFormat="1" applyFont="1" applyBorder="1" applyAlignment="1">
      <alignment horizontal="center"/>
    </xf>
    <xf numFmtId="2" fontId="29" fillId="3" borderId="17" xfId="0" applyNumberFormat="1" applyFont="1" applyFill="1" applyBorder="1" applyAlignment="1">
      <alignment horizontal="center" vertical="center"/>
    </xf>
    <xf numFmtId="2" fontId="29" fillId="3" borderId="0" xfId="0" applyNumberFormat="1" applyFont="1" applyFill="1" applyAlignment="1">
      <alignment horizontal="center" vertical="center"/>
    </xf>
    <xf numFmtId="2" fontId="29" fillId="3" borderId="4" xfId="0" applyNumberFormat="1" applyFont="1" applyFill="1" applyBorder="1" applyAlignment="1">
      <alignment horizontal="center" vertical="center"/>
    </xf>
    <xf numFmtId="4" fontId="29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18" fontId="0" fillId="0" borderId="0" xfId="0" applyNumberFormat="1"/>
    <xf numFmtId="4" fontId="2" fillId="0" borderId="58" xfId="51" applyNumberFormat="1" applyFont="1" applyBorder="1" applyAlignment="1">
      <alignment horizontal="center"/>
    </xf>
    <xf numFmtId="0" fontId="58" fillId="46" borderId="0" xfId="0" applyFont="1" applyFill="1"/>
    <xf numFmtId="22" fontId="58" fillId="51" borderId="58" xfId="0" applyNumberFormat="1" applyFont="1" applyFill="1" applyBorder="1" applyAlignment="1">
      <alignment horizontal="center"/>
    </xf>
    <xf numFmtId="49" fontId="58" fillId="51" borderId="58" xfId="0" applyNumberFormat="1" applyFont="1" applyFill="1" applyBorder="1" applyAlignment="1">
      <alignment horizontal="center"/>
    </xf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3" fontId="29" fillId="3" borderId="16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2" fillId="2" borderId="35" xfId="0" applyFont="1" applyFill="1" applyBorder="1" applyAlignment="1">
      <alignment horizontal="center" vertical="center"/>
    </xf>
    <xf numFmtId="0" fontId="22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2" fillId="3" borderId="53" xfId="0" applyFont="1" applyFill="1" applyBorder="1" applyAlignment="1">
      <alignment horizontal="center" vertical="center"/>
    </xf>
    <xf numFmtId="0" fontId="22" fillId="3" borderId="54" xfId="0" applyFont="1" applyFill="1" applyBorder="1" applyAlignment="1">
      <alignment horizontal="center" vertical="center"/>
    </xf>
    <xf numFmtId="0" fontId="22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4" fillId="0" borderId="0" xfId="0" applyFont="1" applyAlignment="1">
      <alignment horizontal="left"/>
    </xf>
    <xf numFmtId="0" fontId="59" fillId="54" borderId="60" xfId="0" applyFont="1" applyFill="1" applyBorder="1" applyAlignment="1">
      <alignment horizontal="center" vertical="center"/>
    </xf>
    <xf numFmtId="0" fontId="59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3" borderId="19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22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62" xfId="0" applyFont="1" applyFill="1" applyBorder="1" applyAlignment="1">
      <alignment horizontal="center" vertical="center"/>
    </xf>
    <xf numFmtId="0" fontId="22" fillId="12" borderId="53" xfId="0" applyFont="1" applyFill="1" applyBorder="1" applyAlignment="1">
      <alignment horizontal="center" vertical="center"/>
    </xf>
    <xf numFmtId="0" fontId="22" fillId="12" borderId="54" xfId="0" applyFont="1" applyFill="1" applyBorder="1" applyAlignment="1">
      <alignment horizontal="center" vertical="center"/>
    </xf>
    <xf numFmtId="0" fontId="22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70" fontId="52" fillId="0" borderId="9" xfId="0" applyNumberFormat="1" applyFont="1" applyBorder="1"/>
    <xf numFmtId="21" fontId="58" fillId="0" borderId="46" xfId="0" applyNumberFormat="1" applyFont="1" applyBorder="1"/>
    <xf numFmtId="21" fontId="58" fillId="0" borderId="76" xfId="0" applyNumberFormat="1" applyFont="1" applyBorder="1"/>
    <xf numFmtId="2" fontId="0" fillId="0" borderId="21" xfId="0" applyNumberFormat="1" applyBorder="1"/>
    <xf numFmtId="21" fontId="58" fillId="0" borderId="46" xfId="0" applyNumberFormat="1" applyFont="1" applyBorder="1" applyAlignment="1">
      <alignment vertical="center"/>
    </xf>
    <xf numFmtId="21" fontId="58" fillId="0" borderId="76" xfId="0" applyNumberFormat="1" applyFont="1" applyBorder="1" applyAlignment="1">
      <alignment vertical="center"/>
    </xf>
    <xf numFmtId="170" fontId="52" fillId="0" borderId="73" xfId="0" applyNumberFormat="1" applyFont="1" applyBorder="1"/>
    <xf numFmtId="4" fontId="65" fillId="46" borderId="21" xfId="0" applyNumberFormat="1" applyFont="1" applyFill="1" applyBorder="1" applyAlignment="1">
      <alignment horizontal="center" vertical="center"/>
    </xf>
    <xf numFmtId="3" fontId="65" fillId="46" borderId="21" xfId="0" applyNumberFormat="1" applyFont="1" applyFill="1" applyBorder="1" applyAlignment="1">
      <alignment horizontal="center" vertic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0.23415788997324999</c:v>
                </c:pt>
                <c:pt idx="1">
                  <c:v>0.29134892204949586</c:v>
                </c:pt>
                <c:pt idx="2">
                  <c:v>3.3270346124539316E-2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1.6133412364107272E-2</c:v>
                </c:pt>
                <c:pt idx="1">
                  <c:v>0.96009458538347936</c:v>
                </c:pt>
                <c:pt idx="2">
                  <c:v>2.377200225241332E-2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General'!$B$41:$B$49</c15:sqref>
                  </c15:fullRef>
                </c:ext>
              </c:extLst>
              <c:f>'Historico General'!$B$45:$B$49</c:f>
              <c:strCache>
                <c:ptCount val="5"/>
                <c:pt idx="0">
                  <c:v>13/02-19/02</c:v>
                </c:pt>
                <c:pt idx="1">
                  <c:v>20/02-26/02</c:v>
                </c:pt>
                <c:pt idx="2">
                  <c:v>27/02-05/03</c:v>
                </c:pt>
                <c:pt idx="3">
                  <c:v>06/03-12/03</c:v>
                </c:pt>
                <c:pt idx="4">
                  <c:v>13/03-19/03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General'!$C$41:$C$49</c15:sqref>
                  </c15:fullRef>
                </c:ext>
              </c:extLst>
              <c:f>'Historico General'!$C$45:$C$49</c:f>
              <c:numCache>
                <c:formatCode>#,##0.00</c:formatCode>
                <c:ptCount val="5"/>
                <c:pt idx="0">
                  <c:v>67642.3</c:v>
                </c:pt>
                <c:pt idx="1">
                  <c:v>76042.3</c:v>
                </c:pt>
                <c:pt idx="2">
                  <c:v>72002.27</c:v>
                </c:pt>
                <c:pt idx="3">
                  <c:v>69163.27</c:v>
                </c:pt>
                <c:pt idx="4">
                  <c:v>69396.47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General'!$B$41:$B$49</c15:sqref>
                  </c15:fullRef>
                </c:ext>
              </c:extLst>
              <c:f>'Historico General'!$B$45:$B$49</c:f>
              <c:strCache>
                <c:ptCount val="5"/>
                <c:pt idx="0">
                  <c:v>13/02-19/02</c:v>
                </c:pt>
                <c:pt idx="1">
                  <c:v>20/02-26/02</c:v>
                </c:pt>
                <c:pt idx="2">
                  <c:v>27/02-05/03</c:v>
                </c:pt>
                <c:pt idx="3">
                  <c:v>06/03-12/03</c:v>
                </c:pt>
                <c:pt idx="4">
                  <c:v>13/03-19/03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General'!$D$41:$D$49</c15:sqref>
                  </c15:fullRef>
                </c:ext>
              </c:extLst>
              <c:f>'Historico General'!$D$45:$D$49</c:f>
              <c:numCache>
                <c:formatCode>#,##0.00</c:formatCode>
                <c:ptCount val="5"/>
                <c:pt idx="0">
                  <c:v>3707359.49</c:v>
                </c:pt>
                <c:pt idx="1">
                  <c:v>3566177.13</c:v>
                </c:pt>
                <c:pt idx="2">
                  <c:v>3530259.29</c:v>
                </c:pt>
                <c:pt idx="3">
                  <c:v>3704227.3</c:v>
                </c:pt>
                <c:pt idx="4">
                  <c:v>4129763.35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'Historico General'!$B$41:$B$49</c15:sqref>
                        </c15:fullRef>
                        <c15:formulaRef>
                          <c15:sqref>'Historico General'!$B$45:$B$49</c15:sqref>
                        </c15:formulaRef>
                      </c:ext>
                    </c:extLst>
                    <c:strCache>
                      <c:ptCount val="5"/>
                      <c:pt idx="0">
                        <c:v>13/02-19/02</c:v>
                      </c:pt>
                      <c:pt idx="1">
                        <c:v>20/02-26/02</c:v>
                      </c:pt>
                      <c:pt idx="2">
                        <c:v>27/02-05/03</c:v>
                      </c:pt>
                      <c:pt idx="3">
                        <c:v>06/03-12/03</c:v>
                      </c:pt>
                      <c:pt idx="4">
                        <c:v>13/03-19/03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'Historico General'!$E$41:$E$49</c15:sqref>
                        </c15:fullRef>
                        <c15:formulaRef>
                          <c15:sqref>'Historico General'!$E$45:$E$49</c15:sqref>
                        </c15:formulaRef>
                      </c:ext>
                    </c:extLst>
                    <c:numCache>
                      <c:formatCode>#,##0.00</c:formatCode>
                      <c:ptCount val="5"/>
                      <c:pt idx="0">
                        <c:v>107238.51</c:v>
                      </c:pt>
                      <c:pt idx="1">
                        <c:v>116942.2</c:v>
                      </c:pt>
                      <c:pt idx="2">
                        <c:v>109494.3</c:v>
                      </c:pt>
                      <c:pt idx="3">
                        <c:v>102862.59</c:v>
                      </c:pt>
                      <c:pt idx="4">
                        <c:v>102253.2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Dinamizado'!$B$3:$B$44</c15:sqref>
                  </c15:fullRef>
                </c:ext>
              </c:extLst>
              <c:f>'Historico Dinamizado'!$B$17:$B$44</c:f>
              <c:strCache>
                <c:ptCount val="28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  <c:pt idx="24">
                  <c:v>20/02-26/02</c:v>
                </c:pt>
                <c:pt idx="25">
                  <c:v>27/02-05/03</c:v>
                </c:pt>
                <c:pt idx="26">
                  <c:v>06/03-12/03</c:v>
                </c:pt>
                <c:pt idx="27">
                  <c:v>13/03-19/03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Dinamizado'!$C$3:$C$44</c15:sqref>
                  </c15:fullRef>
                </c:ext>
              </c:extLst>
              <c:f>'Historico Dinamizado'!$C$17:$C$44</c:f>
              <c:numCache>
                <c:formatCode>#,##0.00</c:formatCode>
                <c:ptCount val="28"/>
                <c:pt idx="0">
                  <c:v>1236435.7666666657</c:v>
                </c:pt>
                <c:pt idx="1">
                  <c:v>1413896.4399999988</c:v>
                </c:pt>
                <c:pt idx="2">
                  <c:v>728229.89666666603</c:v>
                </c:pt>
                <c:pt idx="3">
                  <c:v>1080001.7933333321</c:v>
                </c:pt>
                <c:pt idx="4">
                  <c:v>1039748.3633333314</c:v>
                </c:pt>
                <c:pt idx="5">
                  <c:v>825826.8</c:v>
                </c:pt>
                <c:pt idx="6">
                  <c:v>1145203.633333331</c:v>
                </c:pt>
                <c:pt idx="7">
                  <c:v>1010198.6966666657</c:v>
                </c:pt>
                <c:pt idx="8">
                  <c:v>1375636.3033333314</c:v>
                </c:pt>
                <c:pt idx="9">
                  <c:v>529672.07666666608</c:v>
                </c:pt>
                <c:pt idx="10">
                  <c:v>776743.3166666656</c:v>
                </c:pt>
                <c:pt idx="11">
                  <c:v>512422.67666666594</c:v>
                </c:pt>
                <c:pt idx="12">
                  <c:v>443706.27666666621</c:v>
                </c:pt>
                <c:pt idx="13">
                  <c:v>443706.27666666621</c:v>
                </c:pt>
                <c:pt idx="14">
                  <c:v>455054.15333333268</c:v>
                </c:pt>
                <c:pt idx="15">
                  <c:v>493134.93999999965</c:v>
                </c:pt>
                <c:pt idx="16">
                  <c:v>335845.12333333289</c:v>
                </c:pt>
                <c:pt idx="17">
                  <c:v>396775.91666666587</c:v>
                </c:pt>
                <c:pt idx="18">
                  <c:v>562359.86999999953</c:v>
                </c:pt>
                <c:pt idx="19">
                  <c:v>1213513.5433333314</c:v>
                </c:pt>
                <c:pt idx="20">
                  <c:v>1158280.3666666644</c:v>
                </c:pt>
                <c:pt idx="21">
                  <c:v>556152.69333333243</c:v>
                </c:pt>
                <c:pt idx="22">
                  <c:v>596447.41666666593</c:v>
                </c:pt>
                <c:pt idx="23">
                  <c:v>659821.95999999857</c:v>
                </c:pt>
                <c:pt idx="24">
                  <c:v>854335.95666666597</c:v>
                </c:pt>
                <c:pt idx="25">
                  <c:v>940381.27999999851</c:v>
                </c:pt>
                <c:pt idx="26">
                  <c:v>899766.59999999858</c:v>
                </c:pt>
                <c:pt idx="27">
                  <c:v>1007209.7966666651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1238-45A4-B6F1-24D56F683742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1238-45A4-B6F1-24D56F683742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1238-45A4-B6F1-24D56F683742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1238-45A4-B6F1-24D56F68374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Dinamizado'!$B$3:$B$44</c15:sqref>
                  </c15:fullRef>
                </c:ext>
              </c:extLst>
              <c:f>'Historico Dinamizado'!$B$17:$B$44</c:f>
              <c:strCache>
                <c:ptCount val="28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  <c:pt idx="24">
                  <c:v>20/02-26/02</c:v>
                </c:pt>
                <c:pt idx="25">
                  <c:v>27/02-05/03</c:v>
                </c:pt>
                <c:pt idx="26">
                  <c:v>06/03-12/03</c:v>
                </c:pt>
                <c:pt idx="27">
                  <c:v>13/03-19/03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Dinamizado'!$D$3:$D$44</c15:sqref>
                  </c15:fullRef>
                </c:ext>
              </c:extLst>
              <c:f>'Historico Dinamizado'!$D$17:$D$44</c:f>
              <c:numCache>
                <c:formatCode>#,##0.00</c:formatCode>
                <c:ptCount val="28"/>
                <c:pt idx="0">
                  <c:v>1863513.5366666648</c:v>
                </c:pt>
                <c:pt idx="1">
                  <c:v>1911445.8866666649</c:v>
                </c:pt>
                <c:pt idx="2">
                  <c:v>1694797.60333333</c:v>
                </c:pt>
                <c:pt idx="3">
                  <c:v>1689052.0499999984</c:v>
                </c:pt>
                <c:pt idx="4">
                  <c:v>1566862.6999999983</c:v>
                </c:pt>
                <c:pt idx="5">
                  <c:v>1608232.4566666654</c:v>
                </c:pt>
                <c:pt idx="6">
                  <c:v>1734749.1999999981</c:v>
                </c:pt>
                <c:pt idx="7">
                  <c:v>1364365.7233333318</c:v>
                </c:pt>
                <c:pt idx="8">
                  <c:v>1529460.0466666652</c:v>
                </c:pt>
                <c:pt idx="9">
                  <c:v>1318167.7166666652</c:v>
                </c:pt>
                <c:pt idx="10">
                  <c:v>1260408.4866666654</c:v>
                </c:pt>
                <c:pt idx="11">
                  <c:v>1221685.8366666653</c:v>
                </c:pt>
                <c:pt idx="12">
                  <c:v>1196007.4099999999</c:v>
                </c:pt>
                <c:pt idx="13">
                  <c:v>1196007.4099999999</c:v>
                </c:pt>
                <c:pt idx="14">
                  <c:v>1265754.3666666651</c:v>
                </c:pt>
                <c:pt idx="15">
                  <c:v>994279.96666666539</c:v>
                </c:pt>
                <c:pt idx="16">
                  <c:v>722011.46666666586</c:v>
                </c:pt>
                <c:pt idx="17">
                  <c:v>743293.46666666528</c:v>
                </c:pt>
                <c:pt idx="18">
                  <c:v>1024149.4766666663</c:v>
                </c:pt>
                <c:pt idx="19">
                  <c:v>1400777.4066666667</c:v>
                </c:pt>
                <c:pt idx="20">
                  <c:v>1740032.0833333333</c:v>
                </c:pt>
                <c:pt idx="21">
                  <c:v>1150025.44</c:v>
                </c:pt>
                <c:pt idx="22">
                  <c:v>1308902.783333333</c:v>
                </c:pt>
                <c:pt idx="23">
                  <c:v>1220556.8999999999</c:v>
                </c:pt>
                <c:pt idx="24">
                  <c:v>1119762.9166666665</c:v>
                </c:pt>
                <c:pt idx="25">
                  <c:v>1139445.6433333333</c:v>
                </c:pt>
                <c:pt idx="26">
                  <c:v>1211102.5999999999</c:v>
                </c:pt>
                <c:pt idx="27">
                  <c:v>1488318.7166666663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Dinamizado'!$B$3:$B$44</c15:sqref>
                  </c15:fullRef>
                </c:ext>
              </c:extLst>
              <c:f>'Historico Dinamizado'!$B$17:$B$44</c:f>
              <c:strCache>
                <c:ptCount val="28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  <c:pt idx="24">
                  <c:v>20/02-26/02</c:v>
                </c:pt>
                <c:pt idx="25">
                  <c:v>27/02-05/03</c:v>
                </c:pt>
                <c:pt idx="26">
                  <c:v>06/03-12/03</c:v>
                </c:pt>
                <c:pt idx="27">
                  <c:v>13/03-19/03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Dinamizado'!$E$3:$E$44</c15:sqref>
                  </c15:fullRef>
                </c:ext>
              </c:extLst>
              <c:f>'Historico Dinamizado'!$E$17:$E$44</c:f>
              <c:numCache>
                <c:formatCode>#,##0.00</c:formatCode>
                <c:ptCount val="28"/>
                <c:pt idx="0">
                  <c:v>682036.51930000028</c:v>
                </c:pt>
                <c:pt idx="1">
                  <c:v>305591.94333333336</c:v>
                </c:pt>
                <c:pt idx="2">
                  <c:v>204620.06140000001</c:v>
                </c:pt>
                <c:pt idx="3">
                  <c:v>574190.40989999985</c:v>
                </c:pt>
                <c:pt idx="4">
                  <c:v>495546.88539999991</c:v>
                </c:pt>
                <c:pt idx="5">
                  <c:v>421434.18497000012</c:v>
                </c:pt>
                <c:pt idx="6">
                  <c:v>379280.33332999999</c:v>
                </c:pt>
                <c:pt idx="7">
                  <c:v>241132.81</c:v>
                </c:pt>
                <c:pt idx="8">
                  <c:v>478085.30900000007</c:v>
                </c:pt>
                <c:pt idx="9">
                  <c:v>20579.573333333334</c:v>
                </c:pt>
                <c:pt idx="10">
                  <c:v>0</c:v>
                </c:pt>
                <c:pt idx="11">
                  <c:v>1641.01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12845.800999999999</c:v>
                </c:pt>
                <c:pt idx="17">
                  <c:v>74445.703330000004</c:v>
                </c:pt>
                <c:pt idx="18">
                  <c:v>73721.46666666666</c:v>
                </c:pt>
                <c:pt idx="19">
                  <c:v>193714.78333333333</c:v>
                </c:pt>
                <c:pt idx="20">
                  <c:v>39471.699999999997</c:v>
                </c:pt>
                <c:pt idx="21">
                  <c:v>47174.066666666673</c:v>
                </c:pt>
                <c:pt idx="22">
                  <c:v>27914.500000000007</c:v>
                </c:pt>
                <c:pt idx="23">
                  <c:v>207555.56666666668</c:v>
                </c:pt>
                <c:pt idx="24">
                  <c:v>121987.47666666668</c:v>
                </c:pt>
                <c:pt idx="25">
                  <c:v>280639.21666666662</c:v>
                </c:pt>
                <c:pt idx="26">
                  <c:v>139776.32333333333</c:v>
                </c:pt>
                <c:pt idx="27">
                  <c:v>143109.49999999997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>
      <c r="A1" s="2"/>
    </row>
    <row r="2" spans="1:11">
      <c r="A2" s="2"/>
      <c r="C2" s="448" t="s">
        <v>339</v>
      </c>
      <c r="D2" s="448"/>
      <c r="E2" s="448"/>
      <c r="F2" s="449" t="s">
        <v>343</v>
      </c>
      <c r="G2" s="449"/>
      <c r="H2" s="449"/>
      <c r="I2" s="450" t="s">
        <v>0</v>
      </c>
      <c r="J2" s="450"/>
      <c r="K2" s="450"/>
    </row>
    <row r="3" spans="1:11">
      <c r="A3" s="2"/>
      <c r="C3" s="448" t="s">
        <v>1</v>
      </c>
      <c r="D3" s="448"/>
      <c r="E3" s="448"/>
      <c r="F3" s="454" t="s">
        <v>2</v>
      </c>
      <c r="G3" s="454"/>
      <c r="H3" s="454"/>
      <c r="I3" s="3"/>
      <c r="J3" s="4"/>
      <c r="K3" s="5"/>
    </row>
    <row r="4" spans="1:11" ht="30.75" customHeight="1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>
      <c r="B6" s="23" t="s">
        <v>329</v>
      </c>
      <c r="C6" s="270">
        <f>SUM(Horas!C6:I6)</f>
        <v>0</v>
      </c>
      <c r="D6" s="268"/>
      <c r="E6" s="269" t="str">
        <f t="shared" ref="E6:E8" si="0">+IFERROR(C6/D6,"-")</f>
        <v>-</v>
      </c>
      <c r="F6" s="271">
        <f>SUM(Horas!J6:P6)</f>
        <v>0</v>
      </c>
      <c r="G6" s="265"/>
      <c r="H6" s="272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>
      <c r="B7" s="23" t="s">
        <v>330</v>
      </c>
      <c r="C7" s="270">
        <f>SUM(Horas!C7:I7)</f>
        <v>0</v>
      </c>
      <c r="D7" s="268"/>
      <c r="E7" s="269" t="str">
        <f t="shared" si="0"/>
        <v>-</v>
      </c>
      <c r="F7" s="271">
        <f>SUM(Horas!J7:P7)</f>
        <v>0</v>
      </c>
      <c r="G7" s="265"/>
      <c r="H7" s="272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>
      <c r="B8" s="23" t="s">
        <v>331</v>
      </c>
      <c r="C8" s="270">
        <f>SUM(Horas!C8:I8)</f>
        <v>0</v>
      </c>
      <c r="D8" s="268"/>
      <c r="E8" s="269" t="str">
        <f t="shared" si="0"/>
        <v>-</v>
      </c>
      <c r="F8" s="271">
        <f>SUM(Horas!J8:P8)</f>
        <v>0</v>
      </c>
      <c r="G8" s="265"/>
      <c r="H8" s="272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>
      <c r="B9" s="23" t="s">
        <v>332</v>
      </c>
      <c r="C9" s="270">
        <f>SUM(Horas!C9:I9)</f>
        <v>0</v>
      </c>
      <c r="D9" s="267"/>
      <c r="E9" s="269" t="str">
        <f t="shared" ref="E9:E12" si="5">+IFERROR(C9/D9,"-")</f>
        <v>-</v>
      </c>
      <c r="F9" s="271">
        <f>SUM(Horas!J9:P9)</f>
        <v>0</v>
      </c>
      <c r="G9" s="266"/>
      <c r="H9" s="272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>
      <c r="B10" s="23" t="s">
        <v>333</v>
      </c>
      <c r="C10" s="270">
        <f>SUM(Horas!C10:I10)</f>
        <v>0</v>
      </c>
      <c r="D10" s="267"/>
      <c r="E10" s="269" t="str">
        <f t="shared" si="5"/>
        <v>-</v>
      </c>
      <c r="F10" s="271">
        <f>SUM(Horas!J10:P10)</f>
        <v>0</v>
      </c>
      <c r="G10" s="266"/>
      <c r="H10" s="272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>
      <c r="B11" s="23" t="s">
        <v>334</v>
      </c>
      <c r="C11" s="270">
        <f>SUM(Horas!C11:I11)</f>
        <v>0</v>
      </c>
      <c r="D11" s="267"/>
      <c r="E11" s="269" t="str">
        <f t="shared" si="5"/>
        <v>-</v>
      </c>
      <c r="F11" s="271">
        <f>SUM(Horas!J11:P11)</f>
        <v>0</v>
      </c>
      <c r="G11" s="266"/>
      <c r="H11" s="272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>
      <c r="B12" s="23" t="s">
        <v>335</v>
      </c>
      <c r="C12" s="270">
        <f>SUM(Horas!C12:I12)</f>
        <v>0</v>
      </c>
      <c r="D12" s="267"/>
      <c r="E12" s="269" t="str">
        <f t="shared" si="5"/>
        <v>-</v>
      </c>
      <c r="F12" s="271">
        <f>SUM(Horas!J12:P12)</f>
        <v>0</v>
      </c>
      <c r="G12" s="266"/>
      <c r="H12" s="272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>
      <c r="B13" s="30"/>
      <c r="C13" s="270"/>
      <c r="D13" s="267"/>
      <c r="E13" s="269"/>
      <c r="F13" s="271">
        <f>SUM(Horas!J13:P13)</f>
        <v>0</v>
      </c>
      <c r="G13" s="266"/>
      <c r="H13" s="272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>
      <c r="B16" s="23" t="s">
        <v>324</v>
      </c>
      <c r="C16" s="270">
        <f>SUM(Horas!C15:I15)</f>
        <v>0</v>
      </c>
      <c r="D16" s="267"/>
      <c r="E16" s="269" t="str">
        <f t="shared" ref="E16:E25" si="9">+IFERROR(C16/D16,"-")</f>
        <v>-</v>
      </c>
      <c r="F16" s="271">
        <f>SUM(Horas!J15:P15)</f>
        <v>0</v>
      </c>
      <c r="G16" s="273"/>
      <c r="H16" s="272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>
      <c r="B17" s="23" t="s">
        <v>10</v>
      </c>
      <c r="C17" s="270">
        <f>SUM(Horas!C16:I16)</f>
        <v>0</v>
      </c>
      <c r="D17" s="267"/>
      <c r="E17" s="269" t="str">
        <f t="shared" si="9"/>
        <v>-</v>
      </c>
      <c r="F17" s="271">
        <f>SUM(Horas!J16:P16)</f>
        <v>0</v>
      </c>
      <c r="G17" s="273"/>
      <c r="H17" s="272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>
      <c r="B18" s="23" t="s">
        <v>336</v>
      </c>
      <c r="C18" s="270">
        <f>SUM(Horas!C17:I17)</f>
        <v>0</v>
      </c>
      <c r="D18" s="267"/>
      <c r="E18" s="269" t="str">
        <f t="shared" si="9"/>
        <v>-</v>
      </c>
      <c r="F18" s="271">
        <f>SUM(Horas!J17:P17)</f>
        <v>0</v>
      </c>
      <c r="G18" s="273"/>
      <c r="H18" s="272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>
      <c r="B19" s="23" t="s">
        <v>337</v>
      </c>
      <c r="C19" s="270">
        <f>SUM(Horas!C18:I18)</f>
        <v>0</v>
      </c>
      <c r="D19" s="267"/>
      <c r="E19" s="269" t="str">
        <f t="shared" si="9"/>
        <v>-</v>
      </c>
      <c r="F19" s="271">
        <f>SUM(Horas!J18:P18)</f>
        <v>0</v>
      </c>
      <c r="G19" s="273"/>
      <c r="H19" s="272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>
      <c r="B20" s="23" t="s">
        <v>325</v>
      </c>
      <c r="C20" s="270">
        <f>SUM(Horas!C19:I19)</f>
        <v>0</v>
      </c>
      <c r="D20" s="267"/>
      <c r="E20" s="269" t="str">
        <f>+IFERROR(C20/D20,"-")</f>
        <v>-</v>
      </c>
      <c r="F20" s="271">
        <f>SUM(Horas!J19:P19)</f>
        <v>0</v>
      </c>
      <c r="G20" s="273"/>
      <c r="H20" s="272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>
      <c r="B21" s="23" t="s">
        <v>112</v>
      </c>
      <c r="C21" s="270">
        <f>SUM(Horas!C20:I20)</f>
        <v>0</v>
      </c>
      <c r="D21" s="267"/>
      <c r="E21" s="269" t="str">
        <f t="shared" si="9"/>
        <v>-</v>
      </c>
      <c r="F21" s="271">
        <f>SUM(Horas!J20:P20)</f>
        <v>0</v>
      </c>
      <c r="G21" s="273"/>
      <c r="H21" s="272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>
      <c r="B22" s="30" t="s">
        <v>326</v>
      </c>
      <c r="C22" s="270">
        <f>SUM(Horas!C21:I21)</f>
        <v>0</v>
      </c>
      <c r="D22" s="267"/>
      <c r="E22" s="269" t="str">
        <f t="shared" si="9"/>
        <v>-</v>
      </c>
      <c r="F22" s="271">
        <f>SUM(Horas!J21:P21)</f>
        <v>0</v>
      </c>
      <c r="G22" s="273"/>
      <c r="H22" s="272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>
      <c r="B23" s="23" t="s">
        <v>312</v>
      </c>
      <c r="C23" s="270">
        <f>SUM(Horas!C22:I22)</f>
        <v>0</v>
      </c>
      <c r="D23" s="267"/>
      <c r="E23" s="269" t="str">
        <f t="shared" si="9"/>
        <v>-</v>
      </c>
      <c r="F23" s="271">
        <f>SUM(Horas!J22:P22)</f>
        <v>0</v>
      </c>
      <c r="G23" s="273"/>
      <c r="H23" s="272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>
      <c r="B24" s="30" t="s">
        <v>338</v>
      </c>
      <c r="C24" s="270">
        <f>SUM(Horas!C23:I23)</f>
        <v>0</v>
      </c>
      <c r="D24" s="267"/>
      <c r="E24" s="269" t="str">
        <f t="shared" si="9"/>
        <v>-</v>
      </c>
      <c r="F24" s="271">
        <f>SUM(Horas!J23:P23)</f>
        <v>0</v>
      </c>
      <c r="G24" s="266"/>
      <c r="H24" s="272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>
      <c r="B25" s="23" t="s">
        <v>317</v>
      </c>
      <c r="C25" s="270">
        <f>SUM(Horas!C24:I24)</f>
        <v>0</v>
      </c>
      <c r="D25" s="267"/>
      <c r="E25" s="269" t="str">
        <f t="shared" si="9"/>
        <v>-</v>
      </c>
      <c r="F25" s="271">
        <f>SUM(Horas!J24:P24)</f>
        <v>0</v>
      </c>
      <c r="G25" s="273"/>
      <c r="H25" s="272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>
      <c r="B126" s="279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>
      <c r="B180" s="55" t="s">
        <v>16</v>
      </c>
      <c r="C180" s="264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>
      <c r="B181" s="263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>
      <c r="B241" s="99"/>
      <c r="C241" s="448" t="s">
        <v>339</v>
      </c>
      <c r="D241" s="448"/>
      <c r="E241" s="448"/>
      <c r="F241" s="449" t="s">
        <v>343</v>
      </c>
      <c r="G241" s="449"/>
      <c r="H241" s="449"/>
      <c r="I241" s="450" t="s">
        <v>0</v>
      </c>
      <c r="J241" s="450"/>
      <c r="K241" s="45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>
      <c r="B242" s="97"/>
      <c r="C242" s="451" t="s">
        <v>1</v>
      </c>
      <c r="D242" s="451"/>
      <c r="E242" s="451"/>
      <c r="F242" s="452" t="s">
        <v>2</v>
      </c>
      <c r="G242" s="452"/>
      <c r="H242" s="452"/>
      <c r="I242" s="453"/>
      <c r="J242" s="453"/>
      <c r="K242" s="453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>
      <c r="B243" s="97"/>
      <c r="C243" s="257" t="s">
        <v>3</v>
      </c>
      <c r="D243" s="258" t="s">
        <v>4</v>
      </c>
      <c r="E243" s="259" t="s">
        <v>5</v>
      </c>
      <c r="F243" s="260" t="s">
        <v>3</v>
      </c>
      <c r="G243" s="261" t="s">
        <v>4</v>
      </c>
      <c r="H243" s="262" t="s">
        <v>5</v>
      </c>
      <c r="I243" s="101" t="s">
        <v>6</v>
      </c>
      <c r="J243" s="102" t="s">
        <v>4</v>
      </c>
      <c r="K243" s="103" t="s">
        <v>7</v>
      </c>
    </row>
    <row r="244" spans="2:18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>
      <c r="B258" s="124"/>
      <c r="D258" s="93">
        <f>SUM(F244:F250)+SUM(F252:F256)</f>
        <v>3268894.4740000004</v>
      </c>
      <c r="G258" s="126">
        <v>9239200</v>
      </c>
    </row>
    <row r="259" spans="2:11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showGridLines="0" zoomScale="70" zoomScaleNormal="70" workbookViewId="0">
      <pane ySplit="1" topLeftCell="A17" activePane="bottomLeft" state="frozen"/>
      <selection pane="bottomLeft" activeCell="A38" sqref="A38:XFD69"/>
    </sheetView>
  </sheetViews>
  <sheetFormatPr baseColWidth="10" defaultColWidth="9.140625" defaultRowHeight="15"/>
  <cols>
    <col min="1" max="1" width="25.5703125" style="344" customWidth="1"/>
    <col min="2" max="2" width="28.5703125" style="344" bestFit="1" customWidth="1"/>
    <col min="3" max="3" width="44.85546875" style="344" customWidth="1"/>
    <col min="4" max="4" width="32.42578125" style="339" customWidth="1"/>
    <col min="5" max="5" width="32.7109375" style="339" customWidth="1"/>
    <col min="6" max="6" width="19.85546875" style="339" customWidth="1"/>
    <col min="7" max="7" width="17.28515625" style="341" bestFit="1" customWidth="1"/>
    <col min="8" max="8" width="15.7109375" style="339" customWidth="1"/>
    <col min="9" max="9" width="19.140625" style="339" customWidth="1"/>
    <col min="10" max="10" width="15.7109375" style="339" customWidth="1"/>
    <col min="11" max="1027" width="10.5703125" style="336" customWidth="1"/>
    <col min="1028" max="16384" width="9.140625" style="336"/>
  </cols>
  <sheetData>
    <row r="1" spans="1:10" ht="20.100000000000001" customHeight="1">
      <c r="A1" s="383" t="s">
        <v>214</v>
      </c>
      <c r="B1" s="383" t="s">
        <v>439</v>
      </c>
      <c r="C1" s="383" t="s">
        <v>215</v>
      </c>
      <c r="D1" s="384" t="s">
        <v>420</v>
      </c>
      <c r="E1" s="384" t="s">
        <v>216</v>
      </c>
      <c r="F1" s="384" t="s">
        <v>217</v>
      </c>
      <c r="G1" s="384" t="s">
        <v>218</v>
      </c>
      <c r="H1" s="384" t="s">
        <v>219</v>
      </c>
      <c r="I1" s="384" t="s">
        <v>220</v>
      </c>
      <c r="J1" s="384" t="s">
        <v>221</v>
      </c>
    </row>
    <row r="2" spans="1:10">
      <c r="A2" s="343" t="s">
        <v>342</v>
      </c>
      <c r="B2" s="343" t="s">
        <v>610</v>
      </c>
      <c r="C2" s="342" t="s">
        <v>631</v>
      </c>
      <c r="D2" s="337"/>
      <c r="E2" s="338" t="s">
        <v>630</v>
      </c>
      <c r="F2" s="335">
        <v>15891</v>
      </c>
      <c r="G2" s="441">
        <v>8894.0333333333328</v>
      </c>
      <c r="H2" s="335" t="s">
        <v>684</v>
      </c>
      <c r="I2" s="340">
        <f>F2/G2</f>
        <v>1.7867034453809858</v>
      </c>
      <c r="J2" s="340">
        <f t="shared" ref="J2" si="0">H2/F2</f>
        <v>2.4919136618211568</v>
      </c>
    </row>
    <row r="3" spans="1:10">
      <c r="A3" s="343" t="s">
        <v>342</v>
      </c>
      <c r="B3" s="343" t="s">
        <v>610</v>
      </c>
      <c r="C3" s="342" t="s">
        <v>633</v>
      </c>
      <c r="D3" s="337"/>
      <c r="E3" s="338" t="s">
        <v>632</v>
      </c>
      <c r="F3" s="335">
        <v>63623</v>
      </c>
      <c r="G3" s="400">
        <v>57908.916666666657</v>
      </c>
      <c r="H3" s="335" t="s">
        <v>685</v>
      </c>
      <c r="I3" s="340">
        <f t="shared" ref="I3:I17" si="1">F3/G3</f>
        <v>1.0986736354648898</v>
      </c>
      <c r="J3" s="340">
        <f t="shared" ref="J3:J17" si="2">H3/F3</f>
        <v>3.4112349307640319</v>
      </c>
    </row>
    <row r="4" spans="1:10" ht="14.25" customHeight="1">
      <c r="A4" s="343" t="s">
        <v>398</v>
      </c>
      <c r="B4" s="343" t="s">
        <v>553</v>
      </c>
      <c r="C4" s="342" t="s">
        <v>635</v>
      </c>
      <c r="D4" s="337"/>
      <c r="E4" s="338" t="s">
        <v>634</v>
      </c>
      <c r="F4" s="401">
        <v>6610</v>
      </c>
      <c r="G4" s="445">
        <v>1716.6833333333329</v>
      </c>
      <c r="H4" s="446" t="s">
        <v>686</v>
      </c>
      <c r="I4" s="340">
        <f t="shared" si="1"/>
        <v>3.8504480539023902</v>
      </c>
      <c r="J4" s="340">
        <f t="shared" si="2"/>
        <v>1.6034795763993948</v>
      </c>
    </row>
    <row r="5" spans="1:10">
      <c r="A5" s="343" t="s">
        <v>398</v>
      </c>
      <c r="B5" s="343" t="s">
        <v>553</v>
      </c>
      <c r="C5" s="342" t="s">
        <v>636</v>
      </c>
      <c r="D5" s="337"/>
      <c r="E5" s="444" t="s">
        <v>634</v>
      </c>
      <c r="F5" s="335">
        <v>6610</v>
      </c>
      <c r="G5" s="400">
        <v>1716.6833333333329</v>
      </c>
      <c r="H5" s="335" t="s">
        <v>686</v>
      </c>
      <c r="I5" s="340">
        <f t="shared" si="1"/>
        <v>3.8504480539023902</v>
      </c>
      <c r="J5" s="340">
        <f t="shared" si="2"/>
        <v>1.6034795763993948</v>
      </c>
    </row>
    <row r="6" spans="1:10" s="442" customFormat="1">
      <c r="A6" s="343" t="s">
        <v>398</v>
      </c>
      <c r="B6" s="343" t="s">
        <v>553</v>
      </c>
      <c r="C6" s="342" t="s">
        <v>637</v>
      </c>
      <c r="D6" s="337"/>
      <c r="E6" s="444" t="s">
        <v>634</v>
      </c>
      <c r="F6" s="335">
        <v>6610</v>
      </c>
      <c r="G6" s="400">
        <v>1716.6833333333329</v>
      </c>
      <c r="H6" s="335" t="s">
        <v>686</v>
      </c>
      <c r="I6" s="340">
        <f t="shared" si="1"/>
        <v>3.8504480539023902</v>
      </c>
      <c r="J6" s="340">
        <f t="shared" si="2"/>
        <v>1.6034795763993948</v>
      </c>
    </row>
    <row r="7" spans="1:10">
      <c r="A7" s="343" t="s">
        <v>507</v>
      </c>
      <c r="B7" s="343" t="s">
        <v>611</v>
      </c>
      <c r="C7" s="342" t="s">
        <v>639</v>
      </c>
      <c r="D7" s="337"/>
      <c r="E7" s="338" t="s">
        <v>638</v>
      </c>
      <c r="F7" s="401">
        <v>6621</v>
      </c>
      <c r="G7" s="400">
        <v>3558.0333333333328</v>
      </c>
      <c r="H7" s="335" t="s">
        <v>687</v>
      </c>
      <c r="I7" s="340">
        <f t="shared" si="1"/>
        <v>1.8608594635613309</v>
      </c>
      <c r="J7" s="340">
        <f t="shared" si="2"/>
        <v>2.2665760459145146</v>
      </c>
    </row>
    <row r="8" spans="1:10">
      <c r="A8" s="343" t="s">
        <v>392</v>
      </c>
      <c r="B8" s="343" t="s">
        <v>612</v>
      </c>
      <c r="C8" s="342" t="s">
        <v>641</v>
      </c>
      <c r="D8" s="337"/>
      <c r="E8" s="338" t="s">
        <v>640</v>
      </c>
      <c r="F8" s="335">
        <v>2914</v>
      </c>
      <c r="G8" s="430">
        <v>1292.5333333333331</v>
      </c>
      <c r="H8" s="335" t="s">
        <v>688</v>
      </c>
      <c r="I8" s="340">
        <f t="shared" si="1"/>
        <v>2.2544873117392208</v>
      </c>
      <c r="J8" s="340">
        <f t="shared" si="2"/>
        <v>2.1376115305422099</v>
      </c>
    </row>
    <row r="9" spans="1:10">
      <c r="A9" s="343" t="s">
        <v>507</v>
      </c>
      <c r="B9" s="343" t="s">
        <v>613</v>
      </c>
      <c r="C9" s="342" t="s">
        <v>643</v>
      </c>
      <c r="D9" s="337"/>
      <c r="E9" s="338" t="s">
        <v>642</v>
      </c>
      <c r="F9" s="335">
        <v>26741</v>
      </c>
      <c r="G9" s="400">
        <v>15696.033333333329</v>
      </c>
      <c r="H9" s="335" t="s">
        <v>689</v>
      </c>
      <c r="I9" s="340">
        <f t="shared" si="1"/>
        <v>1.7036788487961931</v>
      </c>
      <c r="J9" s="340">
        <f t="shared" si="2"/>
        <v>3.009722897423432</v>
      </c>
    </row>
    <row r="10" spans="1:10">
      <c r="A10" s="343" t="s">
        <v>392</v>
      </c>
      <c r="B10" s="343" t="s">
        <v>614</v>
      </c>
      <c r="C10" s="342" t="s">
        <v>644</v>
      </c>
      <c r="D10" s="337"/>
      <c r="E10" s="338" t="s">
        <v>642</v>
      </c>
      <c r="F10" s="401">
        <v>15157</v>
      </c>
      <c r="G10" s="430">
        <v>9019.85</v>
      </c>
      <c r="H10" s="335" t="s">
        <v>690</v>
      </c>
      <c r="I10" s="340">
        <f t="shared" si="1"/>
        <v>1.6804048847818975</v>
      </c>
      <c r="J10" s="340">
        <f t="shared" si="2"/>
        <v>2.4886191198786038</v>
      </c>
    </row>
    <row r="11" spans="1:10" ht="19.5" customHeight="1">
      <c r="A11" s="343" t="s">
        <v>507</v>
      </c>
      <c r="B11" s="343" t="s">
        <v>615</v>
      </c>
      <c r="C11" s="342" t="s">
        <v>646</v>
      </c>
      <c r="D11" s="337"/>
      <c r="E11" s="338" t="s">
        <v>645</v>
      </c>
      <c r="F11" s="335">
        <v>44641</v>
      </c>
      <c r="G11" s="400">
        <v>37394.616666666669</v>
      </c>
      <c r="H11" s="335" t="s">
        <v>691</v>
      </c>
      <c r="I11" s="340">
        <f t="shared" si="1"/>
        <v>1.1937814578479879</v>
      </c>
      <c r="J11" s="340">
        <f t="shared" si="2"/>
        <v>3.6412714768934387</v>
      </c>
    </row>
    <row r="12" spans="1:10">
      <c r="A12" s="343" t="s">
        <v>507</v>
      </c>
      <c r="B12" s="343" t="s">
        <v>555</v>
      </c>
      <c r="C12" s="342" t="s">
        <v>648</v>
      </c>
      <c r="D12" s="337"/>
      <c r="E12" s="338" t="s">
        <v>647</v>
      </c>
      <c r="F12" s="335">
        <v>13629</v>
      </c>
      <c r="G12" s="400">
        <v>4195.4333333333334</v>
      </c>
      <c r="H12" s="335" t="s">
        <v>692</v>
      </c>
      <c r="I12" s="340">
        <f t="shared" si="1"/>
        <v>3.2485321341458571</v>
      </c>
      <c r="J12" s="340">
        <f t="shared" si="2"/>
        <v>2.0763078729180422</v>
      </c>
    </row>
    <row r="13" spans="1:10">
      <c r="A13" s="343" t="s">
        <v>507</v>
      </c>
      <c r="B13" s="343" t="s">
        <v>616</v>
      </c>
      <c r="C13" s="342" t="s">
        <v>649</v>
      </c>
      <c r="D13" s="337"/>
      <c r="E13" s="338" t="s">
        <v>645</v>
      </c>
      <c r="F13" s="335">
        <v>44641</v>
      </c>
      <c r="G13" s="400">
        <v>37394.616666666669</v>
      </c>
      <c r="H13" s="335" t="s">
        <v>691</v>
      </c>
      <c r="I13" s="340">
        <f t="shared" si="1"/>
        <v>1.1937814578479879</v>
      </c>
      <c r="J13" s="340">
        <f t="shared" si="2"/>
        <v>3.6412714768934387</v>
      </c>
    </row>
    <row r="14" spans="1:10">
      <c r="A14" s="343" t="s">
        <v>507</v>
      </c>
      <c r="B14" s="343" t="s">
        <v>554</v>
      </c>
      <c r="C14" s="342" t="s">
        <v>651</v>
      </c>
      <c r="D14" s="337"/>
      <c r="E14" s="338" t="s">
        <v>650</v>
      </c>
      <c r="F14" s="401">
        <v>13621</v>
      </c>
      <c r="G14" s="400">
        <v>4425.7833333333338</v>
      </c>
      <c r="H14" s="335" t="s">
        <v>693</v>
      </c>
      <c r="I14" s="340">
        <f t="shared" si="1"/>
        <v>3.0776472714811312</v>
      </c>
      <c r="J14" s="340">
        <f t="shared" si="2"/>
        <v>2.0490419205638353</v>
      </c>
    </row>
    <row r="15" spans="1:10">
      <c r="A15" s="343" t="s">
        <v>507</v>
      </c>
      <c r="B15" s="343" t="s">
        <v>617</v>
      </c>
      <c r="C15" s="342" t="s">
        <v>653</v>
      </c>
      <c r="D15" s="337"/>
      <c r="E15" s="338" t="s">
        <v>652</v>
      </c>
      <c r="F15" s="335">
        <v>14720</v>
      </c>
      <c r="G15" s="400">
        <v>8838.6166666666668</v>
      </c>
      <c r="H15" s="335" t="s">
        <v>694</v>
      </c>
      <c r="I15" s="340">
        <f t="shared" si="1"/>
        <v>1.6654189852484458</v>
      </c>
      <c r="J15" s="340">
        <f t="shared" si="2"/>
        <v>2.4775135869565217</v>
      </c>
    </row>
    <row r="16" spans="1:10">
      <c r="A16" s="343" t="s">
        <v>507</v>
      </c>
      <c r="B16" s="343" t="s">
        <v>618</v>
      </c>
      <c r="C16" s="342" t="s">
        <v>655</v>
      </c>
      <c r="D16" s="337"/>
      <c r="E16" s="338" t="s">
        <v>654</v>
      </c>
      <c r="F16" s="335">
        <v>10286</v>
      </c>
      <c r="G16" s="400">
        <v>3736.7833333333328</v>
      </c>
      <c r="H16" s="335" t="s">
        <v>695</v>
      </c>
      <c r="I16" s="340">
        <f t="shared" si="1"/>
        <v>2.7526348419094857</v>
      </c>
      <c r="J16" s="340">
        <f t="shared" si="2"/>
        <v>2.2791172467431462</v>
      </c>
    </row>
    <row r="17" spans="1:10">
      <c r="A17" s="343" t="s">
        <v>507</v>
      </c>
      <c r="B17" s="343" t="s">
        <v>619</v>
      </c>
      <c r="C17" s="342" t="s">
        <v>657</v>
      </c>
      <c r="D17" s="337"/>
      <c r="E17" s="338" t="s">
        <v>656</v>
      </c>
      <c r="F17" s="335">
        <v>24480</v>
      </c>
      <c r="G17" s="400">
        <v>25053.05</v>
      </c>
      <c r="H17" s="335" t="s">
        <v>696</v>
      </c>
      <c r="I17" s="340">
        <f t="shared" si="1"/>
        <v>0.97712653748745171</v>
      </c>
      <c r="J17" s="340">
        <f t="shared" si="2"/>
        <v>2.0537990196078431</v>
      </c>
    </row>
    <row r="18" spans="1:10">
      <c r="A18" s="343" t="s">
        <v>507</v>
      </c>
      <c r="B18" s="343" t="s">
        <v>620</v>
      </c>
      <c r="C18" s="342" t="s">
        <v>659</v>
      </c>
      <c r="D18" s="337"/>
      <c r="E18" s="338" t="s">
        <v>658</v>
      </c>
      <c r="F18" s="335">
        <v>67123</v>
      </c>
      <c r="G18" s="400">
        <v>63009.599999999999</v>
      </c>
      <c r="H18" s="335" t="s">
        <v>697</v>
      </c>
      <c r="I18" s="340">
        <f t="shared" ref="I18:I24" si="3">F18/G18</f>
        <v>1.0652821157410934</v>
      </c>
      <c r="J18" s="340">
        <f t="shared" ref="J18:J26" si="4">H18/F18</f>
        <v>3.3714226122193587</v>
      </c>
    </row>
    <row r="19" spans="1:10">
      <c r="A19" s="343" t="s">
        <v>392</v>
      </c>
      <c r="B19" s="343" t="s">
        <v>621</v>
      </c>
      <c r="C19" s="342" t="s">
        <v>660</v>
      </c>
      <c r="D19" s="337"/>
      <c r="E19" s="338" t="s">
        <v>652</v>
      </c>
      <c r="F19" s="335">
        <v>5399</v>
      </c>
      <c r="G19" s="400">
        <v>2206.4</v>
      </c>
      <c r="H19" s="335" t="s">
        <v>698</v>
      </c>
      <c r="I19" s="340">
        <f t="shared" si="3"/>
        <v>2.4469724437998548</v>
      </c>
      <c r="J19" s="340">
        <f t="shared" si="4"/>
        <v>1.9846267827375439</v>
      </c>
    </row>
    <row r="20" spans="1:10">
      <c r="A20" s="343" t="s">
        <v>392</v>
      </c>
      <c r="B20" s="343" t="s">
        <v>622</v>
      </c>
      <c r="C20" s="342" t="s">
        <v>661</v>
      </c>
      <c r="D20" s="337"/>
      <c r="E20" s="338" t="s">
        <v>654</v>
      </c>
      <c r="F20" s="401">
        <v>9616</v>
      </c>
      <c r="G20" s="433">
        <v>8611.0166666666664</v>
      </c>
      <c r="H20" s="335" t="s">
        <v>699</v>
      </c>
      <c r="I20" s="340">
        <f t="shared" si="3"/>
        <v>1.1167090219699185</v>
      </c>
      <c r="J20" s="340">
        <f t="shared" si="4"/>
        <v>2.3849833610648918</v>
      </c>
    </row>
    <row r="21" spans="1:10">
      <c r="A21" s="343" t="s">
        <v>393</v>
      </c>
      <c r="B21" s="343" t="s">
        <v>623</v>
      </c>
      <c r="C21" s="342" t="s">
        <v>663</v>
      </c>
      <c r="D21" s="337"/>
      <c r="E21" s="443" t="s">
        <v>662</v>
      </c>
      <c r="F21" s="446">
        <v>2660</v>
      </c>
      <c r="G21" s="433">
        <v>1391</v>
      </c>
      <c r="H21" s="335" t="s">
        <v>700</v>
      </c>
      <c r="I21" s="340">
        <f t="shared" si="3"/>
        <v>1.9122933141624729</v>
      </c>
      <c r="J21" s="340">
        <f t="shared" si="4"/>
        <v>2.0834586466165415</v>
      </c>
    </row>
    <row r="22" spans="1:10">
      <c r="A22" s="343" t="s">
        <v>507</v>
      </c>
      <c r="B22" s="343" t="s">
        <v>624</v>
      </c>
      <c r="C22" s="342" t="s">
        <v>665</v>
      </c>
      <c r="D22" s="337"/>
      <c r="E22" s="338" t="s">
        <v>664</v>
      </c>
      <c r="F22" s="401">
        <v>13224</v>
      </c>
      <c r="G22" s="433">
        <v>8506.9</v>
      </c>
      <c r="H22" s="335" t="s">
        <v>701</v>
      </c>
      <c r="I22" s="340">
        <f t="shared" si="3"/>
        <v>1.5545028153616476</v>
      </c>
      <c r="J22" s="340">
        <f t="shared" si="4"/>
        <v>2.0525559588626741</v>
      </c>
    </row>
    <row r="23" spans="1:10">
      <c r="A23" s="343" t="s">
        <v>507</v>
      </c>
      <c r="B23" s="343" t="s">
        <v>624</v>
      </c>
      <c r="C23" s="342" t="s">
        <v>667</v>
      </c>
      <c r="D23" s="337"/>
      <c r="E23" s="338" t="s">
        <v>666</v>
      </c>
      <c r="F23" s="335">
        <v>14036</v>
      </c>
      <c r="G23" s="400">
        <v>9360.5</v>
      </c>
      <c r="H23" s="335" t="s">
        <v>702</v>
      </c>
      <c r="I23" s="340">
        <f t="shared" si="3"/>
        <v>1.4994925484749746</v>
      </c>
      <c r="J23" s="340">
        <f t="shared" si="4"/>
        <v>2.096181248218866</v>
      </c>
    </row>
    <row r="24" spans="1:10">
      <c r="A24" s="343" t="s">
        <v>507</v>
      </c>
      <c r="B24" s="343" t="s">
        <v>625</v>
      </c>
      <c r="C24" s="342" t="s">
        <v>669</v>
      </c>
      <c r="D24" s="337"/>
      <c r="E24" s="338" t="s">
        <v>668</v>
      </c>
      <c r="F24" s="401">
        <v>46183</v>
      </c>
      <c r="G24" s="400">
        <v>43607.216666666667</v>
      </c>
      <c r="H24" s="335" t="s">
        <v>703</v>
      </c>
      <c r="I24" s="340">
        <f t="shared" si="3"/>
        <v>1.0590678224896262</v>
      </c>
      <c r="J24" s="340">
        <f t="shared" si="4"/>
        <v>3.0165645367342964</v>
      </c>
    </row>
    <row r="25" spans="1:10">
      <c r="A25" s="343" t="s">
        <v>507</v>
      </c>
      <c r="B25" s="343" t="s">
        <v>626</v>
      </c>
      <c r="C25" s="342" t="s">
        <v>671</v>
      </c>
      <c r="D25" s="337"/>
      <c r="E25" s="338" t="s">
        <v>670</v>
      </c>
      <c r="F25" s="335">
        <v>8856</v>
      </c>
      <c r="G25" s="400">
        <v>3770.1333333333332</v>
      </c>
      <c r="H25" s="335" t="s">
        <v>704</v>
      </c>
      <c r="I25" s="340">
        <f t="shared" ref="I25:I31" si="5">F25/G25</f>
        <v>2.3489885415193097</v>
      </c>
      <c r="J25" s="340">
        <f t="shared" si="4"/>
        <v>1.9175700090334236</v>
      </c>
    </row>
    <row r="26" spans="1:10">
      <c r="A26" s="343" t="s">
        <v>392</v>
      </c>
      <c r="B26" s="343" t="s">
        <v>626</v>
      </c>
      <c r="C26" s="342" t="s">
        <v>673</v>
      </c>
      <c r="D26" s="337"/>
      <c r="E26" s="338" t="s">
        <v>672</v>
      </c>
      <c r="F26" s="335">
        <v>5300</v>
      </c>
      <c r="G26" s="400">
        <v>1774.3166666666671</v>
      </c>
      <c r="H26" s="335" t="s">
        <v>705</v>
      </c>
      <c r="I26" s="340">
        <f t="shared" si="5"/>
        <v>2.9870654430344068</v>
      </c>
      <c r="J26" s="340">
        <f t="shared" si="4"/>
        <v>1.6860377358490566</v>
      </c>
    </row>
    <row r="27" spans="1:10">
      <c r="A27" s="343" t="s">
        <v>392</v>
      </c>
      <c r="B27" s="343" t="s">
        <v>626</v>
      </c>
      <c r="C27" s="342" t="s">
        <v>675</v>
      </c>
      <c r="D27" s="337"/>
      <c r="E27" s="338" t="s">
        <v>674</v>
      </c>
      <c r="F27" s="335">
        <v>7946</v>
      </c>
      <c r="G27" s="400">
        <v>1346.7333333333329</v>
      </c>
      <c r="H27" s="335" t="s">
        <v>706</v>
      </c>
      <c r="I27" s="340">
        <f t="shared" si="5"/>
        <v>5.9002029602494943</v>
      </c>
      <c r="J27" s="340">
        <f t="shared" ref="J27:J28" si="6">H27/F27</f>
        <v>1.9019632519506671</v>
      </c>
    </row>
    <row r="28" spans="1:10">
      <c r="A28" s="343" t="s">
        <v>393</v>
      </c>
      <c r="B28" s="343" t="s">
        <v>627</v>
      </c>
      <c r="C28" s="342" t="s">
        <v>677</v>
      </c>
      <c r="D28" s="337"/>
      <c r="E28" s="338" t="s">
        <v>676</v>
      </c>
      <c r="F28" s="335">
        <v>3287</v>
      </c>
      <c r="G28" s="400">
        <v>1346.333333333333</v>
      </c>
      <c r="H28" s="335" t="s">
        <v>707</v>
      </c>
      <c r="I28" s="340">
        <f t="shared" si="5"/>
        <v>2.4414459024511022</v>
      </c>
      <c r="J28" s="340">
        <f t="shared" si="6"/>
        <v>1.6951627623973229</v>
      </c>
    </row>
    <row r="29" spans="1:10">
      <c r="A29" s="343" t="s">
        <v>394</v>
      </c>
      <c r="B29" s="343" t="s">
        <v>628</v>
      </c>
      <c r="C29" s="342" t="s">
        <v>679</v>
      </c>
      <c r="D29" s="337"/>
      <c r="E29" s="338" t="s">
        <v>678</v>
      </c>
      <c r="F29" s="335">
        <v>4055</v>
      </c>
      <c r="G29" s="400">
        <v>1477.4833333333329</v>
      </c>
      <c r="H29" s="335" t="s">
        <v>708</v>
      </c>
      <c r="I29" s="340">
        <f t="shared" si="5"/>
        <v>2.7445318052093093</v>
      </c>
      <c r="J29" s="340">
        <f t="shared" ref="J29:J31" si="7">H29/F29</f>
        <v>1.7686806411837237</v>
      </c>
    </row>
    <row r="30" spans="1:10">
      <c r="A30" s="343" t="s">
        <v>507</v>
      </c>
      <c r="B30" s="343" t="s">
        <v>629</v>
      </c>
      <c r="C30" s="342" t="s">
        <v>681</v>
      </c>
      <c r="D30" s="337"/>
      <c r="E30" s="338" t="s">
        <v>680</v>
      </c>
      <c r="F30" s="335">
        <v>19783</v>
      </c>
      <c r="G30" s="400">
        <v>4905.3</v>
      </c>
      <c r="H30" s="335" t="s">
        <v>709</v>
      </c>
      <c r="I30" s="340">
        <f t="shared" si="5"/>
        <v>4.0329847308013775</v>
      </c>
      <c r="J30" s="340">
        <f t="shared" si="7"/>
        <v>1.8659960572208463</v>
      </c>
    </row>
    <row r="31" spans="1:10">
      <c r="A31" s="343" t="s">
        <v>507</v>
      </c>
      <c r="B31" s="343" t="s">
        <v>629</v>
      </c>
      <c r="C31" s="342" t="s">
        <v>683</v>
      </c>
      <c r="D31" s="337"/>
      <c r="E31" s="338" t="s">
        <v>682</v>
      </c>
      <c r="F31" s="401">
        <v>10158</v>
      </c>
      <c r="G31" s="400">
        <v>1528.5</v>
      </c>
      <c r="H31" s="335" t="s">
        <v>710</v>
      </c>
      <c r="I31" s="340">
        <f t="shared" si="5"/>
        <v>6.6457311089303239</v>
      </c>
      <c r="J31" s="340">
        <f t="shared" si="7"/>
        <v>1.5381964953731049</v>
      </c>
    </row>
  </sheetData>
  <autoFilter ref="A1:J1" xr:uid="{00000000-0001-0000-0300-000000000000}"/>
  <phoneticPr fontId="51" type="noConversion"/>
  <conditionalFormatting sqref="G4">
    <cfRule type="colorScale" priority="50">
      <colorScale>
        <cfvo type="min"/>
        <cfvo type="max"/>
        <color rgb="FFFCFCFF"/>
        <color rgb="FFF8696B"/>
      </colorScale>
    </cfRule>
  </conditionalFormatting>
  <conditionalFormatting sqref="G3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49">
      <colorScale>
        <cfvo type="min"/>
        <cfvo type="max"/>
        <color rgb="FFFCFCFF"/>
        <color rgb="FFF8696B"/>
      </colorScale>
    </cfRule>
  </conditionalFormatting>
  <conditionalFormatting sqref="G7">
    <cfRule type="colorScale" priority="47">
      <colorScale>
        <cfvo type="min"/>
        <cfvo type="max"/>
        <color rgb="FFFCFCFF"/>
        <color rgb="FFF8696B"/>
      </colorScale>
    </cfRule>
  </conditionalFormatting>
  <conditionalFormatting sqref="G5">
    <cfRule type="colorScale" priority="46">
      <colorScale>
        <cfvo type="min"/>
        <cfvo type="max"/>
        <color rgb="FFFCFCFF"/>
        <color rgb="FFF8696B"/>
      </colorScale>
    </cfRule>
  </conditionalFormatting>
  <conditionalFormatting sqref="G10">
    <cfRule type="colorScale" priority="44">
      <colorScale>
        <cfvo type="min"/>
        <cfvo type="max"/>
        <color rgb="FFFCFCFF"/>
        <color rgb="FFF8696B"/>
      </colorScale>
    </cfRule>
  </conditionalFormatting>
  <conditionalFormatting sqref="G9">
    <cfRule type="colorScale" priority="42">
      <colorScale>
        <cfvo type="min"/>
        <cfvo type="max"/>
        <color rgb="FFFCFCFF"/>
        <color rgb="FFF8696B"/>
      </colorScale>
    </cfRule>
  </conditionalFormatting>
  <conditionalFormatting sqref="G8">
    <cfRule type="colorScale" priority="43">
      <colorScale>
        <cfvo type="min"/>
        <cfvo type="max"/>
        <color rgb="FFFCFCFF"/>
        <color rgb="FFF8696B"/>
      </colorScale>
    </cfRule>
  </conditionalFormatting>
  <conditionalFormatting sqref="G12">
    <cfRule type="colorScale" priority="39">
      <colorScale>
        <cfvo type="min"/>
        <cfvo type="max"/>
        <color rgb="FFFCFCFF"/>
        <color rgb="FFF8696B"/>
      </colorScale>
    </cfRule>
  </conditionalFormatting>
  <conditionalFormatting sqref="G11">
    <cfRule type="colorScale" priority="40">
      <colorScale>
        <cfvo type="min"/>
        <cfvo type="max"/>
        <color rgb="FFFCFCFF"/>
        <color rgb="FFF8696B"/>
      </colorScale>
    </cfRule>
  </conditionalFormatting>
  <conditionalFormatting sqref="G14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33">
      <colorScale>
        <cfvo type="min"/>
        <cfvo type="max"/>
        <color rgb="FFFCFCFF"/>
        <color rgb="FFF8696B"/>
      </colorScale>
    </cfRule>
  </conditionalFormatting>
  <conditionalFormatting sqref="G16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G17">
    <cfRule type="colorScale" priority="30">
      <colorScale>
        <cfvo type="min"/>
        <cfvo type="max"/>
        <color rgb="FFFCFCFF"/>
        <color rgb="FFF8696B"/>
      </colorScale>
    </cfRule>
  </conditionalFormatting>
  <conditionalFormatting sqref="G18">
    <cfRule type="colorScale" priority="27">
      <colorScale>
        <cfvo type="min"/>
        <cfvo type="max"/>
        <color rgb="FFFCFCFF"/>
        <color rgb="FFF8696B"/>
      </colorScale>
    </cfRule>
  </conditionalFormatting>
  <conditionalFormatting sqref="G20">
    <cfRule type="colorScale" priority="26">
      <colorScale>
        <cfvo type="min"/>
        <cfvo type="max"/>
        <color rgb="FFFCFCFF"/>
        <color rgb="FFF8696B"/>
      </colorScale>
    </cfRule>
  </conditionalFormatting>
  <conditionalFormatting sqref="G19">
    <cfRule type="colorScale" priority="25">
      <colorScale>
        <cfvo type="min"/>
        <cfvo type="max"/>
        <color rgb="FFFCFCFF"/>
        <color rgb="FFF8696B"/>
      </colorScale>
    </cfRule>
  </conditionalFormatting>
  <conditionalFormatting sqref="G24">
    <cfRule type="colorScale" priority="22">
      <colorScale>
        <cfvo type="min"/>
        <cfvo type="max"/>
        <color rgb="FFFCFCFF"/>
        <color rgb="FFF8696B"/>
      </colorScale>
    </cfRule>
  </conditionalFormatting>
  <conditionalFormatting sqref="G23">
    <cfRule type="colorScale" priority="21">
      <colorScale>
        <cfvo type="min"/>
        <cfvo type="max"/>
        <color rgb="FFFCFCFF"/>
        <color rgb="FFF8696B"/>
      </colorScale>
    </cfRule>
  </conditionalFormatting>
  <conditionalFormatting sqref="G26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G2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28">
    <cfRule type="colorScale" priority="17">
      <colorScale>
        <cfvo type="min"/>
        <cfvo type="max"/>
        <color rgb="FFFCFCFF"/>
        <color rgb="FFF8696B"/>
      </colorScale>
    </cfRule>
  </conditionalFormatting>
  <conditionalFormatting sqref="G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G31">
    <cfRule type="colorScale" priority="10">
      <colorScale>
        <cfvo type="min"/>
        <cfvo type="max"/>
        <color rgb="FFFCFCFF"/>
        <color rgb="FFF8696B"/>
      </colorScale>
    </cfRule>
  </conditionalFormatting>
  <conditionalFormatting sqref="G30">
    <cfRule type="colorScale" priority="9">
      <colorScale>
        <cfvo type="min"/>
        <cfvo type="max"/>
        <color rgb="FFFCFCFF"/>
        <color rgb="FFF8696B"/>
      </colorScale>
    </cfRule>
  </conditionalFormatting>
  <conditionalFormatting sqref="G22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F9" sqref="F9"/>
    </sheetView>
  </sheetViews>
  <sheetFormatPr baseColWidth="10" defaultRowHeight="15"/>
  <cols>
    <col min="1" max="1" width="1" customWidth="1"/>
    <col min="2" max="2" width="19.7109375" style="351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/>
    <row r="2" spans="2:13" ht="16.5" thickBot="1">
      <c r="B2" s="346" t="s">
        <v>430</v>
      </c>
      <c r="C2" s="347" t="s">
        <v>431</v>
      </c>
      <c r="D2" s="347" t="s">
        <v>432</v>
      </c>
      <c r="E2" s="347" t="s">
        <v>433</v>
      </c>
      <c r="F2" s="347" t="s">
        <v>434</v>
      </c>
      <c r="G2" s="347" t="s">
        <v>435</v>
      </c>
      <c r="H2" s="347" t="s">
        <v>436</v>
      </c>
      <c r="I2" s="347" t="s">
        <v>437</v>
      </c>
      <c r="J2" s="347" t="s">
        <v>16</v>
      </c>
      <c r="M2" s="358" t="s">
        <v>404</v>
      </c>
    </row>
    <row r="3" spans="2:13" ht="15.75">
      <c r="B3" s="352" t="s">
        <v>398</v>
      </c>
      <c r="C3" s="375">
        <v>7603.65</v>
      </c>
      <c r="D3" s="375">
        <v>9907.9333333333325</v>
      </c>
      <c r="E3" s="375">
        <v>24345.916666666672</v>
      </c>
      <c r="F3" s="375">
        <v>8964.35</v>
      </c>
      <c r="G3" s="375">
        <v>6682.8666666666668</v>
      </c>
      <c r="H3" s="375">
        <v>11067.966666666671</v>
      </c>
      <c r="I3" s="353">
        <v>10715.05</v>
      </c>
      <c r="J3" s="299">
        <f>SUM(C3:I3)</f>
        <v>79287.733333333337</v>
      </c>
      <c r="K3" s="357">
        <f>J3/$M$3</f>
        <v>1.9199098498787669E-2</v>
      </c>
      <c r="M3" s="359">
        <f>Resumen!C6</f>
        <v>4129763.35</v>
      </c>
    </row>
    <row r="4" spans="2:13">
      <c r="B4" s="352" t="s">
        <v>342</v>
      </c>
      <c r="C4" s="375">
        <v>6715.666666666667</v>
      </c>
      <c r="D4" s="375">
        <v>3536.4666666666672</v>
      </c>
      <c r="E4" s="375">
        <v>3034.7333333333331</v>
      </c>
      <c r="F4" s="375">
        <v>3985.6333333333332</v>
      </c>
      <c r="G4" s="375">
        <v>22543.283333333329</v>
      </c>
      <c r="H4" s="375">
        <v>96701.95</v>
      </c>
      <c r="I4" s="375">
        <v>10950.85</v>
      </c>
      <c r="J4" s="299">
        <f t="shared" ref="J4:J12" si="0">SUM(C4:I4)</f>
        <v>147468.58333333334</v>
      </c>
      <c r="K4" s="357">
        <f t="shared" ref="K4:K13" si="1">J4/$M$3</f>
        <v>3.5708724891786676E-2</v>
      </c>
    </row>
    <row r="5" spans="2:13">
      <c r="B5" s="352" t="s">
        <v>387</v>
      </c>
      <c r="C5" s="375">
        <v>6136.4333333333334</v>
      </c>
      <c r="D5" s="375">
        <v>25485.15</v>
      </c>
      <c r="E5" s="375">
        <v>59568.85</v>
      </c>
      <c r="F5" s="375">
        <v>107862.98333333329</v>
      </c>
      <c r="G5" s="375">
        <v>3379.4666666666672</v>
      </c>
      <c r="H5" s="375">
        <v>19036.133333333331</v>
      </c>
      <c r="I5" s="375">
        <v>81035.516666666663</v>
      </c>
      <c r="J5" s="299">
        <f t="shared" si="0"/>
        <v>302504.53333333333</v>
      </c>
      <c r="K5" s="357">
        <f t="shared" si="1"/>
        <v>7.3249846951480485E-2</v>
      </c>
    </row>
    <row r="6" spans="2:13">
      <c r="B6" s="352" t="s">
        <v>392</v>
      </c>
      <c r="C6" s="375">
        <v>3014.6166666666668</v>
      </c>
      <c r="D6" s="375">
        <v>11377.13333333333</v>
      </c>
      <c r="E6" s="375">
        <v>4510.166666666667</v>
      </c>
      <c r="F6" s="375">
        <v>15732</v>
      </c>
      <c r="G6" s="375">
        <v>2127.5166666666669</v>
      </c>
      <c r="H6" s="375">
        <v>798.05</v>
      </c>
      <c r="I6" s="353">
        <v>5728.3</v>
      </c>
      <c r="J6" s="299">
        <f t="shared" si="0"/>
        <v>43287.78333333334</v>
      </c>
      <c r="K6" s="357">
        <f t="shared" si="1"/>
        <v>1.0481904086182889E-2</v>
      </c>
    </row>
    <row r="7" spans="2:13">
      <c r="B7" s="352" t="s">
        <v>393</v>
      </c>
      <c r="C7" s="375">
        <v>1813.05</v>
      </c>
      <c r="D7" s="375">
        <v>2387.2666666666669</v>
      </c>
      <c r="E7" s="375">
        <v>1714</v>
      </c>
      <c r="F7" s="375">
        <v>1954.4</v>
      </c>
      <c r="G7" s="375">
        <v>2557.9833333333331</v>
      </c>
      <c r="H7" s="375">
        <v>2312.0666666666671</v>
      </c>
      <c r="I7" s="353">
        <v>3059.333333333333</v>
      </c>
      <c r="J7" s="299">
        <f t="shared" si="0"/>
        <v>15798.100000000002</v>
      </c>
      <c r="K7" s="357">
        <f t="shared" si="1"/>
        <v>3.8254250089172792E-3</v>
      </c>
    </row>
    <row r="8" spans="2:13">
      <c r="B8" s="352" t="s">
        <v>394</v>
      </c>
      <c r="C8" s="375">
        <v>901.7</v>
      </c>
      <c r="D8" s="375">
        <v>1090.7666666666671</v>
      </c>
      <c r="E8" s="375">
        <v>1069.5333333333331</v>
      </c>
      <c r="F8" s="375">
        <v>556.61666666666667</v>
      </c>
      <c r="G8" s="375">
        <v>1204.95</v>
      </c>
      <c r="H8" s="375">
        <v>1731.833333333333</v>
      </c>
      <c r="I8" s="375">
        <v>2429.6833333333329</v>
      </c>
      <c r="J8" s="299">
        <f t="shared" si="0"/>
        <v>8985.0833333333321</v>
      </c>
      <c r="K8" s="357">
        <f t="shared" si="1"/>
        <v>2.175689639294545E-3</v>
      </c>
    </row>
    <row r="9" spans="2:13">
      <c r="B9" s="352" t="s">
        <v>397</v>
      </c>
      <c r="C9" s="375">
        <v>782.26666666666665</v>
      </c>
      <c r="D9" s="375">
        <v>150.6333333333333</v>
      </c>
      <c r="E9" s="375">
        <v>187.5333333333333</v>
      </c>
      <c r="F9" s="375">
        <v>248.73333333333329</v>
      </c>
      <c r="G9" s="375">
        <v>274.63333333333333</v>
      </c>
      <c r="H9" s="375">
        <v>794.63333333333333</v>
      </c>
      <c r="I9" s="375">
        <v>612.6</v>
      </c>
      <c r="J9" s="299">
        <f t="shared" si="0"/>
        <v>3051.0333333333333</v>
      </c>
      <c r="K9" s="357">
        <f t="shared" si="1"/>
        <v>7.3879132404362422E-4</v>
      </c>
    </row>
    <row r="10" spans="2:13">
      <c r="B10" s="352" t="s">
        <v>395</v>
      </c>
      <c r="C10" s="375">
        <v>1697.366666666667</v>
      </c>
      <c r="D10" s="375">
        <v>435.08333333333331</v>
      </c>
      <c r="E10" s="375">
        <v>518.43333333333328</v>
      </c>
      <c r="F10" s="375">
        <v>1433.366666666667</v>
      </c>
      <c r="G10" s="375">
        <v>1612.8</v>
      </c>
      <c r="H10" s="375">
        <v>789.2166666666667</v>
      </c>
      <c r="I10" s="375">
        <v>598.13333333333333</v>
      </c>
      <c r="J10" s="299">
        <f t="shared" si="0"/>
        <v>7084.4000000000015</v>
      </c>
      <c r="K10" s="357">
        <f t="shared" si="1"/>
        <v>1.7154493852535161E-3</v>
      </c>
    </row>
    <row r="11" spans="2:13">
      <c r="B11" s="352" t="s">
        <v>396</v>
      </c>
      <c r="C11" s="375">
        <v>401.13333333333333</v>
      </c>
      <c r="D11" s="375">
        <v>352.33333333333331</v>
      </c>
      <c r="E11" s="375">
        <v>365.28333333333342</v>
      </c>
      <c r="F11" s="375">
        <v>373.7</v>
      </c>
      <c r="G11" s="375">
        <v>642.08333333333337</v>
      </c>
      <c r="H11" s="375">
        <v>457.41666666666669</v>
      </c>
      <c r="I11" s="353">
        <v>449.38333333333333</v>
      </c>
      <c r="J11" s="299">
        <f t="shared" si="0"/>
        <v>3041.333333333333</v>
      </c>
      <c r="K11" s="357">
        <f t="shared" si="1"/>
        <v>7.3644252117577942E-4</v>
      </c>
    </row>
    <row r="12" spans="2:13">
      <c r="B12" s="352" t="s">
        <v>459</v>
      </c>
      <c r="C12" s="375">
        <v>410</v>
      </c>
      <c r="D12" s="375">
        <v>610.4666666666667</v>
      </c>
      <c r="E12" s="375">
        <v>893.65</v>
      </c>
      <c r="F12" s="375">
        <v>263.23333333333329</v>
      </c>
      <c r="G12" s="375">
        <v>380.18333333333328</v>
      </c>
      <c r="H12" s="375">
        <v>1027.9666666666669</v>
      </c>
      <c r="I12" s="353">
        <v>2686.0666666666671</v>
      </c>
      <c r="J12" s="299">
        <f t="shared" si="0"/>
        <v>6271.5666666666675</v>
      </c>
      <c r="K12" s="357">
        <f t="shared" si="1"/>
        <v>1.5186261621181435E-3</v>
      </c>
    </row>
    <row r="13" spans="2:13" ht="20.25" customHeight="1">
      <c r="B13" s="354" t="s">
        <v>16</v>
      </c>
      <c r="C13" s="355">
        <f t="shared" ref="C13:I13" si="2">SUM(C3:C11)</f>
        <v>29065.883333333339</v>
      </c>
      <c r="D13" s="355">
        <f t="shared" si="2"/>
        <v>54722.766666666677</v>
      </c>
      <c r="E13" s="355">
        <f t="shared" si="2"/>
        <v>95314.450000000026</v>
      </c>
      <c r="F13" s="355">
        <f t="shared" si="2"/>
        <v>141111.7833333333</v>
      </c>
      <c r="G13" s="355">
        <f t="shared" si="2"/>
        <v>41025.583333333328</v>
      </c>
      <c r="H13" s="355">
        <f t="shared" si="2"/>
        <v>133689.26666666666</v>
      </c>
      <c r="I13" s="355">
        <f t="shared" si="2"/>
        <v>115578.84999999999</v>
      </c>
      <c r="J13" s="356">
        <f>SUM(J3:J12)</f>
        <v>616780.15</v>
      </c>
      <c r="K13" s="357">
        <f t="shared" si="1"/>
        <v>0.1493499984690406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M20" sqref="M20"/>
    </sheetView>
  </sheetViews>
  <sheetFormatPr baseColWidth="10" defaultColWidth="9.140625" defaultRowHeight="1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>
      <c r="A1" s="463"/>
      <c r="B1" s="463"/>
    </row>
    <row r="2" spans="1:16" ht="15.75" thickBot="1">
      <c r="A2" s="463"/>
      <c r="B2" s="463"/>
      <c r="C2" s="464" t="s">
        <v>552</v>
      </c>
      <c r="D2" s="465"/>
      <c r="E2" s="465"/>
      <c r="F2" s="465"/>
      <c r="G2" s="465"/>
      <c r="H2" s="465"/>
      <c r="I2" s="466"/>
      <c r="J2" s="464" t="s">
        <v>569</v>
      </c>
      <c r="K2" s="465"/>
      <c r="L2" s="465"/>
      <c r="M2" s="465"/>
      <c r="N2" s="465"/>
      <c r="O2" s="465"/>
      <c r="P2" s="466"/>
    </row>
    <row r="3" spans="1:16" ht="15.75" thickBot="1">
      <c r="A3" s="463"/>
      <c r="B3" s="463"/>
      <c r="C3" s="467" t="s">
        <v>2</v>
      </c>
      <c r="D3" s="468"/>
      <c r="E3" s="468"/>
      <c r="F3" s="468"/>
      <c r="G3" s="468"/>
      <c r="H3" s="468"/>
      <c r="I3" s="469"/>
      <c r="J3" s="467" t="s">
        <v>2</v>
      </c>
      <c r="K3" s="468"/>
      <c r="L3" s="468"/>
      <c r="M3" s="468"/>
      <c r="N3" s="468"/>
      <c r="O3" s="468"/>
      <c r="P3" s="469"/>
    </row>
    <row r="4" spans="1:16" ht="15.75" thickBot="1">
      <c r="A4" s="463"/>
      <c r="B4" s="463"/>
      <c r="C4" s="128">
        <v>44991</v>
      </c>
      <c r="D4" s="128">
        <v>44992</v>
      </c>
      <c r="E4" s="128">
        <v>44993</v>
      </c>
      <c r="F4" s="128">
        <v>44994</v>
      </c>
      <c r="G4" s="128">
        <v>44995</v>
      </c>
      <c r="H4" s="128">
        <v>44996</v>
      </c>
      <c r="I4" s="128">
        <v>44997</v>
      </c>
      <c r="J4" s="128">
        <v>44998</v>
      </c>
      <c r="K4" s="128">
        <v>44999</v>
      </c>
      <c r="L4" s="128">
        <v>45000</v>
      </c>
      <c r="M4" s="128">
        <v>45001</v>
      </c>
      <c r="N4" s="128">
        <v>45002</v>
      </c>
      <c r="O4" s="128">
        <v>45003</v>
      </c>
      <c r="P4" s="128">
        <v>45004</v>
      </c>
    </row>
    <row r="5" spans="1:16" ht="15.75" thickBot="1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>
      <c r="B6" s="283" t="s">
        <v>346</v>
      </c>
      <c r="C6" s="189">
        <v>27034</v>
      </c>
      <c r="D6" s="190">
        <v>24702</v>
      </c>
      <c r="E6" s="190">
        <v>23893</v>
      </c>
      <c r="F6" s="190">
        <v>23953</v>
      </c>
      <c r="G6" s="190">
        <v>25884</v>
      </c>
      <c r="H6" s="190"/>
      <c r="I6" s="190"/>
      <c r="J6" s="193">
        <v>33235</v>
      </c>
      <c r="K6" s="193">
        <v>36322</v>
      </c>
      <c r="L6" s="193">
        <v>40000</v>
      </c>
      <c r="M6" s="193">
        <v>32429</v>
      </c>
      <c r="N6" s="193">
        <v>32922</v>
      </c>
      <c r="O6" s="193"/>
      <c r="P6" s="194"/>
    </row>
    <row r="7" spans="1:16">
      <c r="B7" s="188" t="s">
        <v>347</v>
      </c>
      <c r="C7" s="189">
        <v>44221</v>
      </c>
      <c r="D7" s="190">
        <v>43483</v>
      </c>
      <c r="E7" s="190">
        <v>42853</v>
      </c>
      <c r="F7" s="190">
        <v>43240</v>
      </c>
      <c r="G7" s="190">
        <v>45285</v>
      </c>
      <c r="H7" s="190"/>
      <c r="I7" s="190"/>
      <c r="J7" s="193">
        <v>51750</v>
      </c>
      <c r="K7" s="193">
        <v>58086</v>
      </c>
      <c r="L7" s="193">
        <v>63175</v>
      </c>
      <c r="M7" s="193">
        <v>54309</v>
      </c>
      <c r="N7" s="193">
        <v>54163</v>
      </c>
      <c r="O7" s="193"/>
      <c r="P7" s="194"/>
    </row>
    <row r="8" spans="1:16" ht="18" customHeight="1">
      <c r="B8" s="188" t="s">
        <v>348</v>
      </c>
      <c r="C8" s="189">
        <v>15297</v>
      </c>
      <c r="D8" s="190">
        <v>15752</v>
      </c>
      <c r="E8" s="190">
        <v>15358</v>
      </c>
      <c r="F8" s="190">
        <v>15112</v>
      </c>
      <c r="G8" s="190">
        <v>14790</v>
      </c>
      <c r="H8" s="190"/>
      <c r="I8" s="190"/>
      <c r="J8" s="193">
        <v>15988</v>
      </c>
      <c r="K8" s="193">
        <v>16190</v>
      </c>
      <c r="L8" s="193">
        <v>16925</v>
      </c>
      <c r="M8" s="193">
        <v>15708</v>
      </c>
      <c r="N8" s="193">
        <v>15418</v>
      </c>
      <c r="O8" s="193"/>
      <c r="P8" s="194"/>
    </row>
    <row r="9" spans="1:16">
      <c r="B9" s="188" t="s">
        <v>349</v>
      </c>
      <c r="C9" s="189">
        <v>43561</v>
      </c>
      <c r="D9" s="190">
        <v>44405</v>
      </c>
      <c r="E9" s="190">
        <v>41453</v>
      </c>
      <c r="F9" s="190">
        <v>46862</v>
      </c>
      <c r="G9" s="190">
        <v>44165</v>
      </c>
      <c r="H9" s="190"/>
      <c r="I9" s="190"/>
      <c r="J9" s="192">
        <v>47040</v>
      </c>
      <c r="K9" s="193">
        <v>52962</v>
      </c>
      <c r="L9" s="193">
        <v>48902</v>
      </c>
      <c r="M9" s="193">
        <v>49024</v>
      </c>
      <c r="N9" s="193">
        <v>41448</v>
      </c>
      <c r="O9" s="193"/>
      <c r="P9" s="194"/>
    </row>
    <row r="10" spans="1:16">
      <c r="B10" s="188" t="s">
        <v>350</v>
      </c>
      <c r="C10" s="189">
        <v>23611</v>
      </c>
      <c r="D10" s="190">
        <v>22624</v>
      </c>
      <c r="E10" s="190">
        <v>21355</v>
      </c>
      <c r="F10" s="190">
        <v>27357</v>
      </c>
      <c r="G10" s="190">
        <v>21809</v>
      </c>
      <c r="H10" s="190"/>
      <c r="I10" s="190"/>
      <c r="J10" s="192">
        <v>24465</v>
      </c>
      <c r="K10" s="193">
        <v>27845</v>
      </c>
      <c r="L10" s="193">
        <v>26137</v>
      </c>
      <c r="M10" s="193">
        <v>26968</v>
      </c>
      <c r="N10" s="193">
        <v>22111</v>
      </c>
      <c r="O10" s="193"/>
      <c r="P10" s="194"/>
    </row>
    <row r="11" spans="1:16">
      <c r="B11" s="188" t="s">
        <v>506</v>
      </c>
      <c r="C11" s="189">
        <v>27893</v>
      </c>
      <c r="D11" s="190">
        <v>27387</v>
      </c>
      <c r="E11" s="190">
        <v>25937</v>
      </c>
      <c r="F11" s="190">
        <v>28208</v>
      </c>
      <c r="G11" s="190">
        <v>26553</v>
      </c>
      <c r="H11" s="190"/>
      <c r="I11" s="190"/>
      <c r="J11" s="192">
        <v>30567</v>
      </c>
      <c r="K11" s="193">
        <v>34753</v>
      </c>
      <c r="L11" s="193">
        <v>34211</v>
      </c>
      <c r="M11" s="193">
        <v>30267</v>
      </c>
      <c r="N11" s="193">
        <v>26859</v>
      </c>
      <c r="O11" s="193"/>
      <c r="P11" s="194"/>
    </row>
    <row r="12" spans="1:16">
      <c r="B12" s="188" t="s">
        <v>352</v>
      </c>
      <c r="C12" s="189">
        <v>25998</v>
      </c>
      <c r="D12" s="190">
        <v>25556</v>
      </c>
      <c r="E12" s="190">
        <v>24221</v>
      </c>
      <c r="F12" s="190">
        <v>26008</v>
      </c>
      <c r="G12" s="190">
        <v>25351</v>
      </c>
      <c r="H12" s="190"/>
      <c r="I12" s="190"/>
      <c r="J12" s="192">
        <v>27180</v>
      </c>
      <c r="K12" s="193">
        <v>30668</v>
      </c>
      <c r="L12" s="193">
        <v>28319</v>
      </c>
      <c r="M12" s="193">
        <v>28451</v>
      </c>
      <c r="N12" s="193">
        <v>24883</v>
      </c>
      <c r="O12" s="193"/>
      <c r="P12" s="194"/>
    </row>
    <row r="13" spans="1:16">
      <c r="B13" s="188" t="s">
        <v>353</v>
      </c>
      <c r="C13" s="189">
        <v>6189</v>
      </c>
      <c r="D13" s="190">
        <v>7725</v>
      </c>
      <c r="E13" s="190">
        <v>5497</v>
      </c>
      <c r="F13" s="190">
        <v>8196</v>
      </c>
      <c r="G13" s="190">
        <v>5091</v>
      </c>
      <c r="H13" s="190"/>
      <c r="I13" s="190"/>
      <c r="J13" s="193">
        <v>7211</v>
      </c>
      <c r="K13" s="193">
        <v>6967</v>
      </c>
      <c r="L13" s="193">
        <v>7243</v>
      </c>
      <c r="M13" s="193">
        <v>6972</v>
      </c>
      <c r="N13" s="193">
        <v>5421</v>
      </c>
      <c r="O13" s="193"/>
      <c r="P13" s="194"/>
    </row>
    <row r="14" spans="1:16" ht="15.75" thickBot="1">
      <c r="B14" s="188" t="s">
        <v>390</v>
      </c>
      <c r="C14" s="189">
        <v>51935</v>
      </c>
      <c r="D14" s="190">
        <v>51045</v>
      </c>
      <c r="E14" s="190">
        <v>48699</v>
      </c>
      <c r="F14" s="190">
        <v>56872</v>
      </c>
      <c r="G14" s="190">
        <v>50573</v>
      </c>
      <c r="H14" s="190"/>
      <c r="I14" s="190"/>
      <c r="J14" s="192">
        <v>52903</v>
      </c>
      <c r="K14" s="193">
        <v>57753</v>
      </c>
      <c r="L14" s="193">
        <v>58538</v>
      </c>
      <c r="M14" s="193">
        <v>59460</v>
      </c>
      <c r="N14" s="193">
        <v>49395</v>
      </c>
      <c r="O14" s="193"/>
      <c r="P14" s="194"/>
    </row>
    <row r="15" spans="1:16" ht="15.75" thickBot="1">
      <c r="B15" s="196" t="s">
        <v>16</v>
      </c>
      <c r="C15" s="195">
        <v>265739</v>
      </c>
      <c r="D15" s="195">
        <v>262679</v>
      </c>
      <c r="E15" s="195">
        <v>249266</v>
      </c>
      <c r="F15" s="195">
        <v>275808</v>
      </c>
      <c r="G15" s="195">
        <v>259501</v>
      </c>
      <c r="H15" s="195"/>
      <c r="I15" s="195"/>
      <c r="J15" s="195">
        <f>SUM(J6:J14)</f>
        <v>290339</v>
      </c>
      <c r="K15" s="195">
        <f t="shared" ref="K15:P15" si="0">SUM(K6:K14)</f>
        <v>321546</v>
      </c>
      <c r="L15" s="195">
        <f t="shared" si="0"/>
        <v>323450</v>
      </c>
      <c r="M15" s="195">
        <f t="shared" si="0"/>
        <v>303588</v>
      </c>
      <c r="N15" s="195">
        <f t="shared" si="0"/>
        <v>272620</v>
      </c>
      <c r="O15" s="195">
        <f t="shared" si="0"/>
        <v>0</v>
      </c>
      <c r="P15" s="195">
        <f t="shared" si="0"/>
        <v>0</v>
      </c>
    </row>
    <row r="16" spans="1:16" ht="15.75" thickBot="1">
      <c r="B16" s="197" t="s">
        <v>412</v>
      </c>
    </row>
    <row r="17" spans="2:16">
      <c r="B17" s="198" t="s">
        <v>358</v>
      </c>
      <c r="C17" s="183"/>
      <c r="D17" s="184"/>
      <c r="E17" s="184"/>
      <c r="F17" s="184"/>
      <c r="G17" s="184"/>
      <c r="H17" s="184">
        <v>18716</v>
      </c>
      <c r="I17" s="185"/>
      <c r="J17" s="186"/>
      <c r="K17" s="187"/>
      <c r="L17" s="187"/>
      <c r="M17" s="187"/>
      <c r="N17" s="187"/>
      <c r="O17" s="447">
        <v>17417</v>
      </c>
      <c r="P17" s="377"/>
    </row>
    <row r="18" spans="2:16">
      <c r="B18" s="188" t="s">
        <v>359</v>
      </c>
      <c r="C18" s="189"/>
      <c r="D18" s="190"/>
      <c r="E18" s="190"/>
      <c r="F18" s="190"/>
      <c r="G18" s="190"/>
      <c r="H18" s="190">
        <v>6307</v>
      </c>
      <c r="I18" s="191"/>
      <c r="J18" s="192"/>
      <c r="K18" s="193"/>
      <c r="L18" s="193"/>
      <c r="M18" s="193"/>
      <c r="N18" s="193"/>
      <c r="O18" s="373">
        <v>6159</v>
      </c>
      <c r="P18" s="378"/>
    </row>
    <row r="19" spans="2:16">
      <c r="B19" s="188" t="s">
        <v>415</v>
      </c>
      <c r="C19" s="189"/>
      <c r="D19" s="190"/>
      <c r="E19" s="190"/>
      <c r="F19" s="190"/>
      <c r="G19" s="190"/>
      <c r="H19" s="190">
        <v>34881</v>
      </c>
      <c r="I19" s="191"/>
      <c r="J19" s="192"/>
      <c r="K19" s="193"/>
      <c r="L19" s="193"/>
      <c r="M19" s="193"/>
      <c r="N19" s="193"/>
      <c r="O19" s="373">
        <v>36408</v>
      </c>
      <c r="P19" s="378"/>
    </row>
    <row r="20" spans="2:16">
      <c r="B20" s="188" t="s">
        <v>455</v>
      </c>
      <c r="C20" s="189"/>
      <c r="D20" s="190"/>
      <c r="E20" s="190"/>
      <c r="F20" s="190"/>
      <c r="G20" s="190"/>
      <c r="H20" s="190">
        <v>34588</v>
      </c>
      <c r="I20" s="191"/>
      <c r="J20" s="192"/>
      <c r="K20" s="193"/>
      <c r="L20" s="193"/>
      <c r="M20" s="193"/>
      <c r="N20" s="193"/>
      <c r="O20" s="373">
        <v>36731</v>
      </c>
      <c r="P20" s="378"/>
    </row>
    <row r="21" spans="2:16">
      <c r="B21" s="188" t="s">
        <v>354</v>
      </c>
      <c r="C21" s="189"/>
      <c r="D21" s="190"/>
      <c r="E21" s="190"/>
      <c r="F21" s="190"/>
      <c r="G21" s="190"/>
      <c r="H21" s="190">
        <v>17727</v>
      </c>
      <c r="I21" s="191"/>
      <c r="J21" s="192"/>
      <c r="K21" s="193"/>
      <c r="L21" s="193"/>
      <c r="M21" s="193"/>
      <c r="N21" s="193"/>
      <c r="O21" s="373">
        <v>23396</v>
      </c>
      <c r="P21" s="378"/>
    </row>
    <row r="22" spans="2:16">
      <c r="B22" s="188" t="s">
        <v>416</v>
      </c>
      <c r="C22" s="189"/>
      <c r="D22" s="190"/>
      <c r="E22" s="190"/>
      <c r="F22" s="190"/>
      <c r="G22" s="190"/>
      <c r="H22" s="190">
        <v>34071</v>
      </c>
      <c r="I22" s="191"/>
      <c r="J22" s="192"/>
      <c r="K22" s="193"/>
      <c r="L22" s="193"/>
      <c r="M22" s="193"/>
      <c r="N22" s="193"/>
      <c r="O22" s="373">
        <v>36928</v>
      </c>
      <c r="P22" s="378"/>
    </row>
    <row r="23" spans="2:16">
      <c r="B23" s="256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373"/>
      <c r="P23" s="378"/>
    </row>
    <row r="24" spans="2:16">
      <c r="B24" s="188" t="s">
        <v>355</v>
      </c>
      <c r="C24" s="189"/>
      <c r="D24" s="190"/>
      <c r="E24" s="190"/>
      <c r="F24" s="190"/>
      <c r="G24" s="190"/>
      <c r="H24" s="190"/>
      <c r="I24" s="191">
        <v>40620</v>
      </c>
      <c r="J24" s="192"/>
      <c r="K24" s="193"/>
      <c r="L24" s="193"/>
      <c r="M24" s="373"/>
      <c r="N24" s="193"/>
      <c r="O24" s="373"/>
      <c r="P24" s="399">
        <v>37254</v>
      </c>
    </row>
    <row r="25" spans="2:16">
      <c r="B25" s="188" t="s">
        <v>356</v>
      </c>
      <c r="I25" s="190">
        <v>48102</v>
      </c>
      <c r="J25" s="192"/>
      <c r="K25" s="193"/>
      <c r="L25" s="193"/>
      <c r="M25" s="193"/>
      <c r="N25" s="193"/>
      <c r="O25" s="373"/>
      <c r="P25" s="378">
        <v>44430</v>
      </c>
    </row>
    <row r="26" spans="2:16">
      <c r="B26" s="188" t="s">
        <v>414</v>
      </c>
      <c r="I26" s="190">
        <v>33191</v>
      </c>
      <c r="J26" s="192"/>
      <c r="K26" s="193"/>
      <c r="L26" s="193"/>
      <c r="M26" s="193"/>
      <c r="N26" s="193"/>
      <c r="O26" s="373"/>
      <c r="P26" s="378">
        <v>30590</v>
      </c>
    </row>
    <row r="27" spans="2:16" ht="15.75" thickBot="1">
      <c r="B27" s="188" t="s">
        <v>357</v>
      </c>
      <c r="I27" s="190">
        <v>7699</v>
      </c>
      <c r="J27" s="192"/>
      <c r="K27" s="193"/>
      <c r="L27" s="193"/>
      <c r="M27" s="193"/>
      <c r="N27" s="193"/>
      <c r="O27" s="373"/>
      <c r="P27" s="378">
        <v>6620</v>
      </c>
    </row>
    <row r="28" spans="2:16" ht="15.75" thickBot="1">
      <c r="B28" s="196" t="s">
        <v>222</v>
      </c>
      <c r="C28" s="199"/>
      <c r="D28" s="199"/>
      <c r="E28" s="199"/>
      <c r="F28" s="199"/>
      <c r="G28" s="199"/>
      <c r="H28" s="199">
        <v>146290</v>
      </c>
      <c r="I28" s="292">
        <v>129612</v>
      </c>
      <c r="J28" s="195"/>
      <c r="K28" s="195"/>
      <c r="L28" s="195"/>
      <c r="M28" s="195"/>
      <c r="N28" s="195"/>
      <c r="O28" s="195">
        <f>SUM(O17:O27)</f>
        <v>157039</v>
      </c>
      <c r="P28" s="195">
        <f>SUM(P17:P27)</f>
        <v>118894</v>
      </c>
    </row>
    <row r="29" spans="2:16" ht="15.75" thickBot="1"/>
    <row r="30" spans="2:16" ht="15.75" thickBot="1">
      <c r="B30" s="131" t="s">
        <v>411</v>
      </c>
      <c r="C30" s="201" t="s">
        <v>552</v>
      </c>
      <c r="D30" s="201" t="s">
        <v>569</v>
      </c>
      <c r="E30" s="202" t="s">
        <v>223</v>
      </c>
    </row>
    <row r="31" spans="2:16">
      <c r="B31" s="203" t="s">
        <v>346</v>
      </c>
      <c r="C31" s="204">
        <f t="shared" ref="C31:C40" si="1">SUM(C6:I6)</f>
        <v>125466</v>
      </c>
      <c r="D31" s="205">
        <f t="shared" ref="D31:D40" si="2">SUM(J6:P6)</f>
        <v>174908</v>
      </c>
      <c r="E31" s="206">
        <f t="shared" ref="E31:E40" si="3">+IFERROR((D31-C31)/C31,"-")</f>
        <v>0.39406691852772863</v>
      </c>
    </row>
    <row r="32" spans="2:16">
      <c r="B32" s="207" t="s">
        <v>347</v>
      </c>
      <c r="C32" s="208">
        <f t="shared" si="1"/>
        <v>219082</v>
      </c>
      <c r="D32" s="209">
        <f t="shared" si="2"/>
        <v>281483</v>
      </c>
      <c r="E32" s="210">
        <f t="shared" si="3"/>
        <v>0.28482942459900856</v>
      </c>
    </row>
    <row r="33" spans="2:5">
      <c r="B33" s="207" t="s">
        <v>348</v>
      </c>
      <c r="C33" s="208">
        <f t="shared" si="1"/>
        <v>76309</v>
      </c>
      <c r="D33" s="209">
        <f t="shared" si="2"/>
        <v>80229</v>
      </c>
      <c r="E33" s="210">
        <f t="shared" si="3"/>
        <v>5.137008740777628E-2</v>
      </c>
    </row>
    <row r="34" spans="2:5">
      <c r="B34" s="207" t="s">
        <v>349</v>
      </c>
      <c r="C34" s="208">
        <f t="shared" si="1"/>
        <v>220446</v>
      </c>
      <c r="D34" s="209">
        <f t="shared" si="2"/>
        <v>239376</v>
      </c>
      <c r="E34" s="210">
        <f t="shared" si="3"/>
        <v>8.5871369859285271E-2</v>
      </c>
    </row>
    <row r="35" spans="2:5">
      <c r="B35" s="207" t="s">
        <v>350</v>
      </c>
      <c r="C35" s="208">
        <f t="shared" si="1"/>
        <v>116756</v>
      </c>
      <c r="D35" s="209">
        <f t="shared" si="2"/>
        <v>127526</v>
      </c>
      <c r="E35" s="210">
        <f t="shared" si="3"/>
        <v>9.224365343108705E-2</v>
      </c>
    </row>
    <row r="36" spans="2:5">
      <c r="B36" s="207" t="s">
        <v>351</v>
      </c>
      <c r="C36" s="208">
        <f t="shared" si="1"/>
        <v>135978</v>
      </c>
      <c r="D36" s="209">
        <f t="shared" si="2"/>
        <v>156657</v>
      </c>
      <c r="E36" s="210">
        <f t="shared" si="3"/>
        <v>0.15207607112915325</v>
      </c>
    </row>
    <row r="37" spans="2:5">
      <c r="B37" s="207" t="s">
        <v>352</v>
      </c>
      <c r="C37" s="208">
        <f t="shared" si="1"/>
        <v>127134</v>
      </c>
      <c r="D37" s="209">
        <f t="shared" si="2"/>
        <v>139501</v>
      </c>
      <c r="E37" s="210">
        <f t="shared" si="3"/>
        <v>9.7275315808517004E-2</v>
      </c>
    </row>
    <row r="38" spans="2:5">
      <c r="B38" s="203" t="s">
        <v>353</v>
      </c>
      <c r="C38" s="208">
        <f t="shared" si="1"/>
        <v>32698</v>
      </c>
      <c r="D38" s="209">
        <f t="shared" si="2"/>
        <v>33814</v>
      </c>
      <c r="E38" s="211">
        <f t="shared" si="3"/>
        <v>3.4130527861031254E-2</v>
      </c>
    </row>
    <row r="39" spans="2:5" ht="15.75" thickBot="1">
      <c r="B39" s="203" t="s">
        <v>390</v>
      </c>
      <c r="C39" s="208">
        <f t="shared" si="1"/>
        <v>259124</v>
      </c>
      <c r="D39" s="209">
        <f t="shared" si="2"/>
        <v>278049</v>
      </c>
      <c r="E39" s="211">
        <f t="shared" ref="E39" si="4">+IFERROR((D39-C39)/C39,"-")</f>
        <v>7.303453172998256E-2</v>
      </c>
    </row>
    <row r="40" spans="2:5" ht="15.75" thickBot="1">
      <c r="B40" s="212" t="s">
        <v>16</v>
      </c>
      <c r="C40" s="213">
        <f t="shared" si="1"/>
        <v>1312993</v>
      </c>
      <c r="D40" s="214">
        <f t="shared" si="2"/>
        <v>1511543</v>
      </c>
      <c r="E40" s="215">
        <f t="shared" si="3"/>
        <v>0.15121938959308998</v>
      </c>
    </row>
    <row r="41" spans="2:5" ht="15.75" thickBot="1">
      <c r="B41" s="131" t="s">
        <v>412</v>
      </c>
      <c r="E41" s="216" t="str">
        <f t="shared" ref="E41:E53" si="5">+IFERROR((D41-C41)/C41,"-")</f>
        <v>-</v>
      </c>
    </row>
    <row r="42" spans="2:5">
      <c r="B42" s="207" t="s">
        <v>358</v>
      </c>
      <c r="C42" s="208">
        <f t="shared" ref="C42:C48" si="6">H17</f>
        <v>18716</v>
      </c>
      <c r="D42" s="208">
        <f>O17</f>
        <v>17417</v>
      </c>
      <c r="E42" s="216">
        <f t="shared" si="5"/>
        <v>-6.9405855952126519E-2</v>
      </c>
    </row>
    <row r="43" spans="2:5">
      <c r="B43" s="207" t="s">
        <v>359</v>
      </c>
      <c r="C43" s="208">
        <f t="shared" si="6"/>
        <v>6307</v>
      </c>
      <c r="D43" s="208">
        <f t="shared" ref="D43:D47" si="7">O18</f>
        <v>6159</v>
      </c>
      <c r="E43" s="216">
        <f t="shared" si="5"/>
        <v>-2.3465990169652767E-2</v>
      </c>
    </row>
    <row r="44" spans="2:5">
      <c r="B44" s="297" t="s">
        <v>415</v>
      </c>
      <c r="C44" s="208">
        <f t="shared" si="6"/>
        <v>34881</v>
      </c>
      <c r="D44" s="208">
        <f t="shared" si="7"/>
        <v>36408</v>
      </c>
      <c r="E44" s="216">
        <f t="shared" si="5"/>
        <v>4.377741463834179E-2</v>
      </c>
    </row>
    <row r="45" spans="2:5" ht="15.75" thickBot="1">
      <c r="B45" s="297" t="s">
        <v>455</v>
      </c>
      <c r="C45" s="208">
        <f t="shared" si="6"/>
        <v>34588</v>
      </c>
      <c r="D45" s="208">
        <f t="shared" si="7"/>
        <v>36731</v>
      </c>
      <c r="E45" s="216">
        <f t="shared" si="5"/>
        <v>6.195790447554065E-2</v>
      </c>
    </row>
    <row r="46" spans="2:5" ht="15.75" thickBot="1">
      <c r="B46" s="297" t="s">
        <v>354</v>
      </c>
      <c r="C46" s="208">
        <f t="shared" si="6"/>
        <v>17727</v>
      </c>
      <c r="D46" s="208">
        <f t="shared" si="7"/>
        <v>23396</v>
      </c>
      <c r="E46" s="216">
        <f t="shared" si="5"/>
        <v>0.31979466350764368</v>
      </c>
    </row>
    <row r="47" spans="2:5" ht="15.75" thickBot="1">
      <c r="B47" s="297" t="s">
        <v>416</v>
      </c>
      <c r="C47" s="208">
        <f t="shared" si="6"/>
        <v>34071</v>
      </c>
      <c r="D47" s="208">
        <f t="shared" si="7"/>
        <v>36928</v>
      </c>
      <c r="E47" s="216">
        <f t="shared" si="5"/>
        <v>8.3854304247013595E-2</v>
      </c>
    </row>
    <row r="48" spans="2:5" ht="15.75" thickBot="1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>
      <c r="B49" s="207" t="s">
        <v>355</v>
      </c>
      <c r="C49" s="208">
        <f>I24</f>
        <v>40620</v>
      </c>
      <c r="D49" s="209">
        <f>P24</f>
        <v>37254</v>
      </c>
      <c r="E49" s="216">
        <f t="shared" si="5"/>
        <v>-8.2865583456425404E-2</v>
      </c>
    </row>
    <row r="50" spans="2:5" ht="15.75" thickBot="1">
      <c r="B50" s="207" t="s">
        <v>356</v>
      </c>
      <c r="C50" s="208">
        <f>I25</f>
        <v>48102</v>
      </c>
      <c r="D50" s="209">
        <f>P25</f>
        <v>44430</v>
      </c>
      <c r="E50" s="216">
        <f t="shared" si="5"/>
        <v>-7.63377822127978E-2</v>
      </c>
    </row>
    <row r="51" spans="2:5" ht="15.75" thickBot="1">
      <c r="B51" s="297" t="s">
        <v>414</v>
      </c>
      <c r="C51" s="208">
        <f>I26</f>
        <v>33191</v>
      </c>
      <c r="D51" s="209">
        <f>P26</f>
        <v>30590</v>
      </c>
      <c r="E51" s="216">
        <f t="shared" ref="E51" si="8">+IFERROR((D51-C51)/C51,"-")</f>
        <v>-7.8364616914223736E-2</v>
      </c>
    </row>
    <row r="52" spans="2:5" ht="15.75" thickBot="1">
      <c r="B52" s="207" t="s">
        <v>357</v>
      </c>
      <c r="C52" s="208">
        <f>I27</f>
        <v>7699</v>
      </c>
      <c r="D52" s="209">
        <f>P27</f>
        <v>6620</v>
      </c>
      <c r="E52" s="216">
        <f t="shared" si="5"/>
        <v>-0.14014807117807507</v>
      </c>
    </row>
    <row r="53" spans="2:5" ht="15.75" thickBot="1">
      <c r="B53" s="196" t="s">
        <v>222</v>
      </c>
      <c r="C53" s="217">
        <f>SUM(C42:C52)</f>
        <v>275902</v>
      </c>
      <c r="D53" s="218">
        <f>SUM(D42:D52)</f>
        <v>275933</v>
      </c>
      <c r="E53" s="215">
        <f t="shared" si="5"/>
        <v>1.1235873607295344E-4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C3" sqref="C3:P6"/>
    </sheetView>
  </sheetViews>
  <sheetFormatPr baseColWidth="10" defaultColWidth="9.140625" defaultRowHeight="1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/>
    <row r="2" spans="1:20">
      <c r="A2" s="463"/>
      <c r="B2" s="463"/>
    </row>
    <row r="3" spans="1:20" ht="15.75" thickBot="1">
      <c r="A3" s="463"/>
      <c r="B3" s="463"/>
      <c r="C3" s="464" t="s">
        <v>552</v>
      </c>
      <c r="D3" s="465"/>
      <c r="E3" s="465"/>
      <c r="F3" s="465"/>
      <c r="G3" s="465"/>
      <c r="H3" s="465"/>
      <c r="I3" s="466"/>
      <c r="J3" s="464" t="s">
        <v>569</v>
      </c>
      <c r="K3" s="465"/>
      <c r="L3" s="465"/>
      <c r="M3" s="465"/>
      <c r="N3" s="465"/>
      <c r="O3" s="465"/>
      <c r="P3" s="466"/>
    </row>
    <row r="4" spans="1:20" ht="15.75" thickBot="1">
      <c r="A4" s="463"/>
      <c r="B4" s="463"/>
      <c r="C4" s="467" t="s">
        <v>2</v>
      </c>
      <c r="D4" s="468"/>
      <c r="E4" s="468"/>
      <c r="F4" s="468"/>
      <c r="G4" s="468"/>
      <c r="H4" s="468"/>
      <c r="I4" s="469"/>
      <c r="J4" s="467" t="s">
        <v>2</v>
      </c>
      <c r="K4" s="468"/>
      <c r="L4" s="468"/>
      <c r="M4" s="468"/>
      <c r="N4" s="468"/>
      <c r="O4" s="468"/>
      <c r="P4" s="469"/>
    </row>
    <row r="5" spans="1:20" ht="15.75" thickBot="1">
      <c r="A5" s="463"/>
      <c r="B5" s="463"/>
      <c r="C5" s="128">
        <v>44991</v>
      </c>
      <c r="D5" s="128">
        <v>44992</v>
      </c>
      <c r="E5" s="128">
        <v>44993</v>
      </c>
      <c r="F5" s="128">
        <v>44994</v>
      </c>
      <c r="G5" s="128">
        <v>44995</v>
      </c>
      <c r="H5" s="128">
        <v>44996</v>
      </c>
      <c r="I5" s="128">
        <v>44997</v>
      </c>
      <c r="J5" s="128">
        <v>44998</v>
      </c>
      <c r="K5" s="128">
        <v>44999</v>
      </c>
      <c r="L5" s="128">
        <v>45000</v>
      </c>
      <c r="M5" s="128">
        <v>45001</v>
      </c>
      <c r="N5" s="128">
        <v>45002</v>
      </c>
      <c r="O5" s="128">
        <v>45003</v>
      </c>
      <c r="P5" s="128">
        <v>45004</v>
      </c>
    </row>
    <row r="6" spans="1:20" ht="15.75" thickBot="1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>
      <c r="B7" s="283" t="s">
        <v>346</v>
      </c>
      <c r="C7" s="219">
        <v>19459.383333333331</v>
      </c>
      <c r="D7" s="220">
        <v>19146.666666666672</v>
      </c>
      <c r="E7" s="220">
        <v>18816.23333333333</v>
      </c>
      <c r="F7" s="220">
        <v>19002.466666666671</v>
      </c>
      <c r="G7" s="220">
        <v>19690.883333333331</v>
      </c>
      <c r="H7" s="220"/>
      <c r="I7" s="220"/>
      <c r="J7" s="362">
        <v>24549</v>
      </c>
      <c r="K7" s="362">
        <v>25849.883333333331</v>
      </c>
      <c r="L7" s="221">
        <v>27432.416666666672</v>
      </c>
      <c r="M7" s="362">
        <v>25090.766666666659</v>
      </c>
      <c r="N7" s="362">
        <v>25676.383333333331</v>
      </c>
      <c r="O7" s="221"/>
      <c r="P7" s="222"/>
    </row>
    <row r="8" spans="1:20">
      <c r="B8" s="188" t="s">
        <v>347</v>
      </c>
      <c r="C8" s="220">
        <v>41962.416666666657</v>
      </c>
      <c r="D8" s="220">
        <v>41850.166666666657</v>
      </c>
      <c r="E8" s="220">
        <v>41707.199999999997</v>
      </c>
      <c r="F8" s="220">
        <v>42655.116666666669</v>
      </c>
      <c r="G8" s="220">
        <v>42412.216666666667</v>
      </c>
      <c r="H8" s="220"/>
      <c r="I8" s="220"/>
      <c r="J8" s="362">
        <v>48436.35</v>
      </c>
      <c r="K8" s="362">
        <v>52179.866666666669</v>
      </c>
      <c r="L8" s="221">
        <v>57022.58</v>
      </c>
      <c r="M8" s="362">
        <v>51814.85</v>
      </c>
      <c r="N8" s="221">
        <v>52246.76666666667</v>
      </c>
      <c r="O8" s="221"/>
      <c r="P8" s="222"/>
    </row>
    <row r="9" spans="1:20">
      <c r="B9" s="188" t="s">
        <v>348</v>
      </c>
      <c r="C9" s="220">
        <v>15272.45</v>
      </c>
      <c r="D9" s="220">
        <v>14500.48333333333</v>
      </c>
      <c r="E9" s="220">
        <v>12614.566666666669</v>
      </c>
      <c r="F9" s="220">
        <v>13666.3</v>
      </c>
      <c r="G9" s="220">
        <v>13613.316666666669</v>
      </c>
      <c r="H9" s="220"/>
      <c r="I9" s="220"/>
      <c r="J9" s="362">
        <v>14549.11666666667</v>
      </c>
      <c r="K9" s="362">
        <v>13091</v>
      </c>
      <c r="L9" s="221">
        <v>11821.63333333333</v>
      </c>
      <c r="M9" s="362">
        <v>13720.9</v>
      </c>
      <c r="N9" s="221">
        <v>13539</v>
      </c>
      <c r="O9" s="221"/>
      <c r="P9" s="222"/>
    </row>
    <row r="10" spans="1:20" ht="17.25" customHeight="1">
      <c r="B10" s="188" t="s">
        <v>349</v>
      </c>
      <c r="C10" s="220">
        <v>43856.45</v>
      </c>
      <c r="D10" s="220">
        <v>45184.333333333343</v>
      </c>
      <c r="E10" s="220">
        <v>41393.133333333331</v>
      </c>
      <c r="F10" s="220">
        <v>37965.133333333331</v>
      </c>
      <c r="G10" s="220">
        <v>42351.3</v>
      </c>
      <c r="H10" s="220"/>
      <c r="I10" s="220"/>
      <c r="J10" s="362">
        <v>42838.866666666669</v>
      </c>
      <c r="K10" s="362">
        <v>42605.183333333327</v>
      </c>
      <c r="L10" s="221">
        <v>39339.599999999999</v>
      </c>
      <c r="M10" s="362">
        <v>35993.883333333331</v>
      </c>
      <c r="N10" s="362">
        <v>39752.783333333333</v>
      </c>
      <c r="O10" s="221"/>
      <c r="P10" s="222"/>
    </row>
    <row r="11" spans="1:20">
      <c r="B11" s="188" t="s">
        <v>350</v>
      </c>
      <c r="C11" s="220">
        <v>10698.9</v>
      </c>
      <c r="D11" s="220">
        <v>10717.433333333331</v>
      </c>
      <c r="E11" s="220">
        <v>10380.25</v>
      </c>
      <c r="F11" s="220">
        <v>10914.6</v>
      </c>
      <c r="G11" s="220">
        <v>10180.299999999999</v>
      </c>
      <c r="H11" s="220"/>
      <c r="I11" s="220"/>
      <c r="J11" s="362">
        <v>10605.01666666667</v>
      </c>
      <c r="K11" s="221">
        <v>11084.16666666667</v>
      </c>
      <c r="L11" s="221">
        <v>10973.566666666669</v>
      </c>
      <c r="M11" s="221">
        <v>11342.1</v>
      </c>
      <c r="N11" s="221">
        <v>10707.76666666667</v>
      </c>
      <c r="O11" s="221"/>
      <c r="P11" s="222"/>
    </row>
    <row r="12" spans="1:20">
      <c r="B12" s="188" t="s">
        <v>506</v>
      </c>
      <c r="C12" s="220">
        <v>11990.5</v>
      </c>
      <c r="D12" s="220">
        <v>11763.48333333333</v>
      </c>
      <c r="E12" s="220">
        <v>10994.783333333329</v>
      </c>
      <c r="F12" s="220">
        <v>11393.9</v>
      </c>
      <c r="G12" s="220">
        <v>11177.5</v>
      </c>
      <c r="H12" s="220"/>
      <c r="I12" s="220"/>
      <c r="J12" s="362">
        <v>14268.05</v>
      </c>
      <c r="K12" s="221">
        <v>14035.38333333333</v>
      </c>
      <c r="L12" s="221">
        <v>15241.05</v>
      </c>
      <c r="M12" s="221">
        <v>12864.38333333333</v>
      </c>
      <c r="N12" s="221">
        <v>11846.1</v>
      </c>
      <c r="O12" s="221"/>
      <c r="P12" s="222"/>
    </row>
    <row r="13" spans="1:20">
      <c r="B13" s="188" t="s">
        <v>352</v>
      </c>
      <c r="C13" s="220">
        <v>21654.98333333333</v>
      </c>
      <c r="D13" s="220">
        <v>21100.799999999999</v>
      </c>
      <c r="E13" s="220">
        <v>20093.616666666661</v>
      </c>
      <c r="F13" s="220">
        <v>20637.2</v>
      </c>
      <c r="G13" s="220">
        <v>71560.133333333331</v>
      </c>
      <c r="H13" s="220"/>
      <c r="I13" s="220"/>
      <c r="J13" s="362">
        <v>21847.133333333331</v>
      </c>
      <c r="K13" s="362">
        <v>20590.7</v>
      </c>
      <c r="L13" s="221">
        <v>21405.466666666671</v>
      </c>
      <c r="M13" s="362">
        <v>23657.266666666659</v>
      </c>
      <c r="N13" s="362">
        <v>19526</v>
      </c>
      <c r="O13" s="221"/>
      <c r="P13" s="222"/>
    </row>
    <row r="14" spans="1:20">
      <c r="B14" s="188" t="s">
        <v>353</v>
      </c>
      <c r="C14" s="220">
        <v>3293.8166666666671</v>
      </c>
      <c r="D14" s="220">
        <v>3942.85</v>
      </c>
      <c r="E14" s="220">
        <v>2151.2833333333328</v>
      </c>
      <c r="F14" s="220">
        <v>2598.3166666666671</v>
      </c>
      <c r="G14" s="220">
        <v>1503.2166666666669</v>
      </c>
      <c r="H14" s="220"/>
      <c r="I14" s="220"/>
      <c r="J14" s="362">
        <v>3476.583333333333</v>
      </c>
      <c r="K14" s="221">
        <v>2421.1333333333332</v>
      </c>
      <c r="L14" s="221">
        <v>2604.5166666666669</v>
      </c>
      <c r="M14" s="221">
        <v>565.70000000000005</v>
      </c>
      <c r="N14" s="221">
        <v>2007.5333333333331</v>
      </c>
      <c r="O14" s="362"/>
      <c r="P14" s="363"/>
    </row>
    <row r="15" spans="1:20" ht="15.75" thickBot="1">
      <c r="B15" s="188" t="s">
        <v>390</v>
      </c>
      <c r="C15" s="220">
        <v>41469.316666666673</v>
      </c>
      <c r="D15" s="220">
        <v>41003.35</v>
      </c>
      <c r="E15" s="220">
        <v>37992.216666666667</v>
      </c>
      <c r="F15" s="220">
        <v>40467.933333333327</v>
      </c>
      <c r="G15" s="220">
        <v>41337.683333333327</v>
      </c>
      <c r="H15" s="220"/>
      <c r="I15" s="220"/>
      <c r="J15" s="362">
        <v>42364.1</v>
      </c>
      <c r="K15" s="221">
        <v>41573.699999999997</v>
      </c>
      <c r="L15" s="221">
        <v>41972.01666666667</v>
      </c>
      <c r="M15" s="221">
        <v>44737.833333333343</v>
      </c>
      <c r="N15" s="221">
        <v>39333.98333333333</v>
      </c>
      <c r="O15" s="362"/>
      <c r="P15" s="363"/>
    </row>
    <row r="16" spans="1:20" ht="15.75" thickBot="1">
      <c r="B16" s="196" t="s">
        <v>16</v>
      </c>
      <c r="C16" s="223">
        <v>209658.21666666667</v>
      </c>
      <c r="D16" s="223">
        <v>209209.56666666665</v>
      </c>
      <c r="E16" s="223">
        <v>196143.28333333333</v>
      </c>
      <c r="F16" s="223">
        <v>199300.9666666667</v>
      </c>
      <c r="G16" s="223">
        <v>253826.55</v>
      </c>
      <c r="H16" s="223">
        <v>0</v>
      </c>
      <c r="I16" s="224">
        <v>0</v>
      </c>
      <c r="J16" s="225">
        <f>SUM(J7:J15)</f>
        <v>222934.21666666667</v>
      </c>
      <c r="K16" s="225">
        <f t="shared" ref="K16:P16" si="0">SUM(K7:K15)</f>
        <v>223431.01666666666</v>
      </c>
      <c r="L16" s="225">
        <f t="shared" si="0"/>
        <v>227812.84666666668</v>
      </c>
      <c r="M16" s="225">
        <f t="shared" si="0"/>
        <v>219787.68333333332</v>
      </c>
      <c r="N16" s="225">
        <f t="shared" si="0"/>
        <v>214636.31666666665</v>
      </c>
      <c r="O16" s="225">
        <f t="shared" si="0"/>
        <v>0</v>
      </c>
      <c r="P16" s="225">
        <f t="shared" si="0"/>
        <v>0</v>
      </c>
      <c r="Q16" s="289"/>
      <c r="S16" s="289"/>
      <c r="T16" s="290"/>
    </row>
    <row r="17" spans="2:18" ht="15.75" thickBot="1">
      <c r="B17" s="197" t="s">
        <v>412</v>
      </c>
      <c r="C17" s="200"/>
      <c r="D17" s="201"/>
      <c r="R17" s="290"/>
    </row>
    <row r="18" spans="2:18">
      <c r="B18" s="198" t="s">
        <v>358</v>
      </c>
      <c r="C18" s="226"/>
      <c r="D18" s="227"/>
      <c r="E18" s="227"/>
      <c r="F18" s="227"/>
      <c r="G18" s="227"/>
      <c r="H18" s="368">
        <v>11007.15</v>
      </c>
      <c r="I18" s="369"/>
      <c r="J18" s="228"/>
      <c r="K18" s="229"/>
      <c r="L18" s="229"/>
      <c r="M18" s="229"/>
      <c r="N18" s="229"/>
      <c r="O18" s="229">
        <v>9384.7333333333336</v>
      </c>
      <c r="P18" s="434"/>
    </row>
    <row r="19" spans="2:18">
      <c r="B19" s="188" t="s">
        <v>359</v>
      </c>
      <c r="C19" s="219"/>
      <c r="D19" s="220"/>
      <c r="E19" s="220"/>
      <c r="F19" s="220"/>
      <c r="G19" s="220"/>
      <c r="H19" s="370">
        <v>2078.2166666666672</v>
      </c>
      <c r="I19" s="371"/>
      <c r="J19" s="192"/>
      <c r="K19" s="221"/>
      <c r="L19" s="221"/>
      <c r="M19" s="193"/>
      <c r="N19" s="193"/>
      <c r="O19" s="435">
        <v>1936.15</v>
      </c>
      <c r="P19" s="436"/>
    </row>
    <row r="20" spans="2:18">
      <c r="B20" s="188" t="s">
        <v>415</v>
      </c>
      <c r="C20" s="219"/>
      <c r="D20" s="220"/>
      <c r="E20" s="220"/>
      <c r="F20" s="220"/>
      <c r="G20" s="220"/>
      <c r="H20" s="370">
        <v>16998.966666666671</v>
      </c>
      <c r="I20" s="371"/>
      <c r="J20" s="192"/>
      <c r="K20" s="221"/>
      <c r="L20" s="221"/>
      <c r="M20" s="193"/>
      <c r="N20" s="193"/>
      <c r="O20" s="435">
        <v>17318.866666666661</v>
      </c>
      <c r="P20" s="436"/>
    </row>
    <row r="21" spans="2:18">
      <c r="B21" s="188" t="s">
        <v>455</v>
      </c>
      <c r="C21" s="219"/>
      <c r="D21" s="220"/>
      <c r="E21" s="220"/>
      <c r="F21" s="220"/>
      <c r="G21" s="220"/>
      <c r="H21" s="370">
        <v>26146.116666666661</v>
      </c>
      <c r="I21" s="371"/>
      <c r="J21" s="192"/>
      <c r="K21" s="221"/>
      <c r="L21" s="221"/>
      <c r="M21" s="193"/>
      <c r="N21" s="193"/>
      <c r="O21" s="435">
        <v>23950</v>
      </c>
      <c r="P21" s="436"/>
    </row>
    <row r="22" spans="2:18">
      <c r="B22" s="188" t="s">
        <v>354</v>
      </c>
      <c r="C22" s="219"/>
      <c r="D22" s="220"/>
      <c r="E22" s="220"/>
      <c r="F22" s="220"/>
      <c r="G22" s="220"/>
      <c r="H22" s="370">
        <v>9973.2999999999993</v>
      </c>
      <c r="I22" s="371"/>
      <c r="J22" s="192"/>
      <c r="K22" s="221"/>
      <c r="L22" s="221"/>
      <c r="M22" s="193"/>
      <c r="N22" s="193"/>
      <c r="O22" s="435">
        <v>16738.45</v>
      </c>
      <c r="P22" s="436"/>
    </row>
    <row r="23" spans="2:18">
      <c r="B23" s="188" t="s">
        <v>416</v>
      </c>
      <c r="C23" s="219"/>
      <c r="D23" s="220"/>
      <c r="E23" s="220"/>
      <c r="F23" s="220"/>
      <c r="G23" s="220"/>
      <c r="H23" s="370">
        <v>17624.816666666669</v>
      </c>
      <c r="I23" s="371"/>
      <c r="J23" s="192"/>
      <c r="K23" s="221"/>
      <c r="L23" s="221"/>
      <c r="M23" s="193"/>
      <c r="N23" s="193"/>
      <c r="O23" s="435">
        <v>16195.13333333333</v>
      </c>
      <c r="P23" s="436"/>
    </row>
    <row r="24" spans="2:18">
      <c r="B24" s="256" t="s">
        <v>413</v>
      </c>
      <c r="C24" s="219"/>
      <c r="D24" s="220"/>
      <c r="E24" s="220"/>
      <c r="F24" s="220"/>
      <c r="G24" s="220"/>
      <c r="H24" s="370"/>
      <c r="I24" s="371"/>
      <c r="J24" s="364"/>
      <c r="K24" s="437"/>
      <c r="L24" s="221"/>
      <c r="M24" s="193"/>
      <c r="N24" s="193"/>
      <c r="O24" s="435"/>
      <c r="P24" s="436"/>
    </row>
    <row r="25" spans="2:18">
      <c r="B25" s="188" t="s">
        <v>355</v>
      </c>
      <c r="C25" s="219"/>
      <c r="D25" s="220"/>
      <c r="E25" s="220"/>
      <c r="F25" s="220"/>
      <c r="G25" s="220"/>
      <c r="H25" s="370"/>
      <c r="I25" s="371">
        <v>20400.016666666659</v>
      </c>
      <c r="J25" s="192"/>
      <c r="K25" s="221"/>
      <c r="L25" s="221"/>
      <c r="M25" s="193"/>
      <c r="N25" s="193"/>
      <c r="O25" s="435"/>
      <c r="P25" s="436">
        <v>19066.283333333329</v>
      </c>
    </row>
    <row r="26" spans="2:18">
      <c r="B26" s="188" t="s">
        <v>356</v>
      </c>
      <c r="C26" s="219"/>
      <c r="D26" s="220"/>
      <c r="E26" s="220"/>
      <c r="F26" s="220"/>
      <c r="G26" s="220"/>
      <c r="H26" s="370"/>
      <c r="I26" s="371">
        <v>23163.55</v>
      </c>
      <c r="J26" s="192"/>
      <c r="K26" s="221"/>
      <c r="L26" s="221"/>
      <c r="M26" s="193"/>
      <c r="N26" s="193"/>
      <c r="O26" s="435"/>
      <c r="P26" s="436">
        <v>24608.516666666659</v>
      </c>
    </row>
    <row r="27" spans="2:18">
      <c r="B27" s="188" t="s">
        <v>414</v>
      </c>
      <c r="C27" s="220"/>
      <c r="D27" s="220"/>
      <c r="E27" s="220"/>
      <c r="F27" s="220"/>
      <c r="G27" s="220"/>
      <c r="H27" s="370"/>
      <c r="I27" s="370">
        <v>14036.01666666667</v>
      </c>
      <c r="J27" s="192"/>
      <c r="K27" s="221"/>
      <c r="L27" s="221"/>
      <c r="M27" s="193"/>
      <c r="N27" s="193"/>
      <c r="O27" s="435"/>
      <c r="P27" s="436">
        <v>13890.3</v>
      </c>
    </row>
    <row r="28" spans="2:18" ht="15.75" thickBot="1">
      <c r="B28" s="188" t="s">
        <v>357</v>
      </c>
      <c r="E28" s="220"/>
      <c r="H28" s="372"/>
      <c r="I28" s="371">
        <v>1535.866666666667</v>
      </c>
      <c r="J28" s="192"/>
      <c r="K28" s="221"/>
      <c r="L28" s="221"/>
      <c r="M28" s="193"/>
      <c r="N28" s="193"/>
      <c r="O28" s="435"/>
      <c r="P28" s="436">
        <v>1521.5333333333331</v>
      </c>
    </row>
    <row r="29" spans="2:18" ht="15.75" thickBot="1">
      <c r="B29" s="196" t="s">
        <v>222</v>
      </c>
      <c r="C29" s="223"/>
      <c r="D29" s="223"/>
      <c r="E29" s="223"/>
      <c r="F29" s="223"/>
      <c r="G29" s="223"/>
      <c r="H29" s="223">
        <v>83828.566666666666</v>
      </c>
      <c r="I29" s="224">
        <v>59135.45</v>
      </c>
      <c r="J29" s="195"/>
      <c r="K29" s="195"/>
      <c r="L29" s="195"/>
      <c r="M29" s="195"/>
      <c r="N29" s="195"/>
      <c r="O29" s="195">
        <f>SUM(O18:O28)</f>
        <v>85523.333333333328</v>
      </c>
      <c r="P29" s="195">
        <f>SUM(P18:P28)</f>
        <v>59086.633333333324</v>
      </c>
    </row>
    <row r="30" spans="2:18" ht="15.75" thickBot="1">
      <c r="C30" s="281"/>
      <c r="D30" s="281"/>
      <c r="E30" s="281"/>
      <c r="F30" s="282"/>
      <c r="G30" s="282"/>
      <c r="H30" s="282"/>
      <c r="I30" s="282"/>
      <c r="J30" s="284"/>
      <c r="K30" s="284"/>
      <c r="L30" s="284"/>
      <c r="M30" s="284"/>
      <c r="N30" s="284"/>
      <c r="O30" s="284"/>
      <c r="P30" s="284"/>
    </row>
    <row r="31" spans="2:18" ht="15.75" thickBot="1">
      <c r="B31" s="131" t="s">
        <v>411</v>
      </c>
      <c r="C31" s="201" t="s">
        <v>552</v>
      </c>
      <c r="D31" s="201" t="s">
        <v>569</v>
      </c>
      <c r="E31" s="202" t="s">
        <v>223</v>
      </c>
    </row>
    <row r="32" spans="2:18">
      <c r="B32" s="203" t="s">
        <v>346</v>
      </c>
      <c r="C32" s="204">
        <f t="shared" ref="C32:C41" si="1">SUM(C7:I7)</f>
        <v>96115.633333333331</v>
      </c>
      <c r="D32" s="360">
        <f t="shared" ref="D32:D41" si="2">SUM(J7:P7)</f>
        <v>128598.45</v>
      </c>
      <c r="E32" s="206">
        <f t="shared" ref="E32:E41" si="3">+IFERROR((D32-C32)/C32,"-")</f>
        <v>0.33795560139540254</v>
      </c>
    </row>
    <row r="33" spans="2:5">
      <c r="B33" s="207" t="s">
        <v>347</v>
      </c>
      <c r="C33" s="204">
        <f t="shared" si="1"/>
        <v>210587.11666666664</v>
      </c>
      <c r="D33" s="360">
        <f t="shared" si="2"/>
        <v>261700.41333333336</v>
      </c>
      <c r="E33" s="210">
        <f t="shared" si="3"/>
        <v>0.24271806117927311</v>
      </c>
    </row>
    <row r="34" spans="2:5">
      <c r="B34" s="207" t="s">
        <v>348</v>
      </c>
      <c r="C34" s="204">
        <f t="shared" si="1"/>
        <v>69667.116666666669</v>
      </c>
      <c r="D34" s="205">
        <f t="shared" si="2"/>
        <v>66721.649999999994</v>
      </c>
      <c r="E34" s="210">
        <f t="shared" si="3"/>
        <v>-4.2279152742314932E-2</v>
      </c>
    </row>
    <row r="35" spans="2:5">
      <c r="B35" s="207" t="s">
        <v>349</v>
      </c>
      <c r="C35" s="204">
        <f t="shared" si="1"/>
        <v>210750.34999999998</v>
      </c>
      <c r="D35" s="360">
        <f t="shared" si="2"/>
        <v>200530.31666666665</v>
      </c>
      <c r="E35" s="210">
        <f t="shared" si="3"/>
        <v>-4.8493553312406491E-2</v>
      </c>
    </row>
    <row r="36" spans="2:5">
      <c r="B36" s="207" t="s">
        <v>350</v>
      </c>
      <c r="C36" s="204">
        <f t="shared" si="1"/>
        <v>52891.483333333323</v>
      </c>
      <c r="D36" s="205">
        <f t="shared" si="2"/>
        <v>54712.616666666683</v>
      </c>
      <c r="E36" s="210">
        <f t="shared" si="3"/>
        <v>3.4431504252890634E-2</v>
      </c>
    </row>
    <row r="37" spans="2:5">
      <c r="B37" s="207" t="s">
        <v>351</v>
      </c>
      <c r="C37" s="204">
        <f t="shared" si="1"/>
        <v>57320.166666666664</v>
      </c>
      <c r="D37" s="205">
        <f t="shared" si="2"/>
        <v>68254.96666666666</v>
      </c>
      <c r="E37" s="210">
        <f t="shared" si="3"/>
        <v>0.19076706569241186</v>
      </c>
    </row>
    <row r="38" spans="2:5">
      <c r="B38" s="207" t="s">
        <v>352</v>
      </c>
      <c r="C38" s="204">
        <f t="shared" si="1"/>
        <v>155046.73333333334</v>
      </c>
      <c r="D38" s="205">
        <f t="shared" si="2"/>
        <v>107026.56666666667</v>
      </c>
      <c r="E38" s="210">
        <f t="shared" si="3"/>
        <v>-0.30971414640145062</v>
      </c>
    </row>
    <row r="39" spans="2:5">
      <c r="B39" s="203" t="s">
        <v>353</v>
      </c>
      <c r="C39" s="204">
        <f t="shared" si="1"/>
        <v>13489.483333333335</v>
      </c>
      <c r="D39" s="205">
        <f t="shared" si="2"/>
        <v>11075.466666666667</v>
      </c>
      <c r="E39" s="211">
        <f t="shared" si="3"/>
        <v>-0.17895545789374201</v>
      </c>
    </row>
    <row r="40" spans="2:5" ht="15.75" thickBot="1">
      <c r="B40" s="203" t="s">
        <v>390</v>
      </c>
      <c r="C40" s="204">
        <f t="shared" si="1"/>
        <v>202270.49999999997</v>
      </c>
      <c r="D40" s="205">
        <f t="shared" si="2"/>
        <v>209981.63333333333</v>
      </c>
      <c r="E40" s="211">
        <f t="shared" ref="E40" si="4">+IFERROR((D40-C40)/C40,"-")</f>
        <v>3.8122876708829814E-2</v>
      </c>
    </row>
    <row r="41" spans="2:5" ht="15.75" thickBot="1">
      <c r="B41" s="212" t="s">
        <v>16</v>
      </c>
      <c r="C41" s="213">
        <f t="shared" si="1"/>
        <v>1068138.5833333333</v>
      </c>
      <c r="D41" s="214">
        <f t="shared" si="2"/>
        <v>1108602.08</v>
      </c>
      <c r="E41" s="215">
        <f t="shared" si="3"/>
        <v>3.7882253574618233E-2</v>
      </c>
    </row>
    <row r="42" spans="2:5" ht="15.75" thickBot="1">
      <c r="B42" s="131" t="s">
        <v>412</v>
      </c>
      <c r="E42" s="285" t="str">
        <f t="shared" ref="E42:E54" si="5">+IFERROR((D42-C42)/C42,"-")</f>
        <v>-</v>
      </c>
    </row>
    <row r="43" spans="2:5" ht="15.75" thickBot="1">
      <c r="B43" s="207" t="s">
        <v>358</v>
      </c>
      <c r="C43" s="286">
        <f t="shared" ref="C43:C49" si="6">H18</f>
        <v>11007.15</v>
      </c>
      <c r="D43" s="287">
        <f>O18</f>
        <v>9384.7333333333336</v>
      </c>
      <c r="E43" s="288">
        <f t="shared" si="5"/>
        <v>-0.14739661644173707</v>
      </c>
    </row>
    <row r="44" spans="2:5" ht="15.75" thickBot="1">
      <c r="B44" s="207" t="s">
        <v>359</v>
      </c>
      <c r="C44" s="286">
        <f t="shared" si="6"/>
        <v>2078.2166666666672</v>
      </c>
      <c r="D44" s="287">
        <f t="shared" ref="D44:D48" si="7">O19</f>
        <v>1936.15</v>
      </c>
      <c r="E44" s="288">
        <f t="shared" si="5"/>
        <v>-6.8359891894493055E-2</v>
      </c>
    </row>
    <row r="45" spans="2:5" ht="15.75" thickBot="1">
      <c r="B45" s="297" t="s">
        <v>415</v>
      </c>
      <c r="C45" s="286">
        <f t="shared" si="6"/>
        <v>16998.966666666671</v>
      </c>
      <c r="D45" s="287">
        <f t="shared" si="7"/>
        <v>17318.866666666661</v>
      </c>
      <c r="E45" s="288">
        <f t="shared" si="5"/>
        <v>1.8818790946115771E-2</v>
      </c>
    </row>
    <row r="46" spans="2:5" ht="15.75" thickBot="1">
      <c r="B46" s="207" t="s">
        <v>455</v>
      </c>
      <c r="C46" s="286">
        <f t="shared" si="6"/>
        <v>26146.116666666661</v>
      </c>
      <c r="D46" s="287">
        <f t="shared" si="7"/>
        <v>23950</v>
      </c>
      <c r="E46" s="288">
        <f t="shared" si="5"/>
        <v>-8.399399018464801E-2</v>
      </c>
    </row>
    <row r="47" spans="2:5" ht="15.75" thickBot="1">
      <c r="B47" s="207" t="s">
        <v>447</v>
      </c>
      <c r="C47" s="286">
        <f t="shared" si="6"/>
        <v>9973.2999999999993</v>
      </c>
      <c r="D47" s="287">
        <f t="shared" si="7"/>
        <v>16738.45</v>
      </c>
      <c r="E47" s="288">
        <f t="shared" si="5"/>
        <v>0.67832613076915382</v>
      </c>
    </row>
    <row r="48" spans="2:5" ht="15.75" thickBot="1">
      <c r="B48" s="297" t="s">
        <v>416</v>
      </c>
      <c r="C48" s="286">
        <f t="shared" si="6"/>
        <v>17624.816666666669</v>
      </c>
      <c r="D48" s="287">
        <f t="shared" si="7"/>
        <v>16195.13333333333</v>
      </c>
      <c r="E48" s="288">
        <f t="shared" si="5"/>
        <v>-8.1117628646728598E-2</v>
      </c>
    </row>
    <row r="49" spans="2:5" ht="15.75" thickBot="1">
      <c r="B49" s="131" t="s">
        <v>413</v>
      </c>
      <c r="C49" s="286">
        <f t="shared" si="6"/>
        <v>0</v>
      </c>
      <c r="D49" s="209"/>
      <c r="E49" s="210" t="str">
        <f t="shared" si="5"/>
        <v>-</v>
      </c>
    </row>
    <row r="50" spans="2:5" ht="15.75" thickBot="1">
      <c r="B50" s="207" t="s">
        <v>355</v>
      </c>
      <c r="C50" s="286">
        <f>I25</f>
        <v>20400.016666666659</v>
      </c>
      <c r="D50" s="230">
        <f>P25</f>
        <v>19066.283333333329</v>
      </c>
      <c r="E50" s="210">
        <f t="shared" si="5"/>
        <v>-6.5379031553078656E-2</v>
      </c>
    </row>
    <row r="51" spans="2:5" ht="15.75" thickBot="1">
      <c r="B51" s="207" t="s">
        <v>356</v>
      </c>
      <c r="C51" s="286">
        <f>I26</f>
        <v>23163.55</v>
      </c>
      <c r="D51" s="230">
        <f>P26</f>
        <v>24608.516666666659</v>
      </c>
      <c r="E51" s="210">
        <f t="shared" si="5"/>
        <v>6.2381054141815911E-2</v>
      </c>
    </row>
    <row r="52" spans="2:5" ht="15.75" thickBot="1">
      <c r="B52" s="297" t="s">
        <v>414</v>
      </c>
      <c r="C52" s="286">
        <f>I27</f>
        <v>14036.01666666667</v>
      </c>
      <c r="D52" s="361">
        <f>P27</f>
        <v>13890.3</v>
      </c>
      <c r="E52" s="210">
        <f t="shared" ref="E52" si="8">+IFERROR((D52-C52)/C52,"-")</f>
        <v>-1.0381625366171368E-2</v>
      </c>
    </row>
    <row r="53" spans="2:5" ht="15.75" thickBot="1">
      <c r="B53" s="207" t="s">
        <v>357</v>
      </c>
      <c r="C53" s="286">
        <f>I28</f>
        <v>1535.866666666667</v>
      </c>
      <c r="D53" s="361">
        <f t="shared" ref="D53" si="9">P28</f>
        <v>1521.5333333333331</v>
      </c>
      <c r="E53" s="210">
        <f t="shared" si="5"/>
        <v>-9.3324073270253088E-3</v>
      </c>
    </row>
    <row r="54" spans="2:5" ht="15.75" thickBot="1">
      <c r="B54" s="196" t="s">
        <v>222</v>
      </c>
      <c r="C54" s="213">
        <f>SUM(C43:C53)</f>
        <v>142964.01666666666</v>
      </c>
      <c r="D54" s="214">
        <f>SUM(D43:D53)</f>
        <v>144609.96666666665</v>
      </c>
      <c r="E54" s="215">
        <f t="shared" si="5"/>
        <v>1.1513036905207144E-2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F12" sqref="F12"/>
    </sheetView>
  </sheetViews>
  <sheetFormatPr baseColWidth="10" defaultColWidth="9.140625" defaultRowHeight="1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/>
    <row r="2" spans="1:23" ht="15.75" thickBot="1">
      <c r="A2" s="294"/>
      <c r="B2" s="294"/>
      <c r="C2" s="464" t="s">
        <v>552</v>
      </c>
      <c r="D2" s="465"/>
      <c r="E2" s="465"/>
      <c r="F2" s="465"/>
      <c r="G2" s="465"/>
      <c r="H2" s="465"/>
      <c r="I2" s="466"/>
      <c r="J2" s="464" t="s">
        <v>569</v>
      </c>
      <c r="K2" s="465"/>
      <c r="L2" s="465"/>
      <c r="M2" s="465"/>
      <c r="N2" s="465"/>
      <c r="O2" s="465"/>
      <c r="P2" s="466"/>
      <c r="Q2" s="464" t="s">
        <v>569</v>
      </c>
      <c r="R2" s="465"/>
      <c r="S2" s="465"/>
      <c r="T2" s="465"/>
      <c r="U2" s="465"/>
      <c r="V2" s="465"/>
      <c r="W2" s="466"/>
    </row>
    <row r="3" spans="1:23" ht="15.75" thickBot="1">
      <c r="A3" s="294"/>
      <c r="B3" s="294"/>
      <c r="C3" s="467" t="s">
        <v>2</v>
      </c>
      <c r="D3" s="468"/>
      <c r="E3" s="468"/>
      <c r="F3" s="468"/>
      <c r="G3" s="468"/>
      <c r="H3" s="468"/>
      <c r="I3" s="469"/>
      <c r="J3" s="467" t="s">
        <v>2</v>
      </c>
      <c r="K3" s="468"/>
      <c r="L3" s="468"/>
      <c r="M3" s="468"/>
      <c r="N3" s="468"/>
      <c r="O3" s="468"/>
      <c r="P3" s="469"/>
      <c r="Q3" s="470" t="s">
        <v>224</v>
      </c>
      <c r="R3" s="471"/>
      <c r="S3" s="471"/>
      <c r="T3" s="471"/>
      <c r="U3" s="471"/>
      <c r="V3" s="471"/>
      <c r="W3" s="472"/>
    </row>
    <row r="4" spans="1:23" ht="15.75" thickBot="1">
      <c r="A4" s="294"/>
      <c r="B4" s="294"/>
      <c r="C4" s="128">
        <v>44991</v>
      </c>
      <c r="D4" s="128">
        <v>44992</v>
      </c>
      <c r="E4" s="128">
        <v>44993</v>
      </c>
      <c r="F4" s="128">
        <v>44994</v>
      </c>
      <c r="G4" s="128">
        <v>44995</v>
      </c>
      <c r="H4" s="128">
        <v>44996</v>
      </c>
      <c r="I4" s="128">
        <v>44997</v>
      </c>
      <c r="J4" s="128">
        <v>44998</v>
      </c>
      <c r="K4" s="128">
        <v>44999</v>
      </c>
      <c r="L4" s="128">
        <v>45000</v>
      </c>
      <c r="M4" s="128">
        <v>45001</v>
      </c>
      <c r="N4" s="128">
        <v>45002</v>
      </c>
      <c r="O4" s="128">
        <v>45003</v>
      </c>
      <c r="P4" s="128">
        <v>45004</v>
      </c>
      <c r="Q4" s="128">
        <v>44998</v>
      </c>
      <c r="R4" s="128">
        <v>44999</v>
      </c>
      <c r="S4" s="128">
        <v>45000</v>
      </c>
      <c r="T4" s="128">
        <v>45001</v>
      </c>
      <c r="U4" s="128">
        <v>45002</v>
      </c>
      <c r="V4" s="128">
        <v>45003</v>
      </c>
      <c r="W4" s="128">
        <v>45004</v>
      </c>
    </row>
    <row r="5" spans="1:23" ht="15.75" thickBot="1">
      <c r="A5" s="294"/>
      <c r="B5" s="294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>
      <c r="B6" s="15" t="s">
        <v>411</v>
      </c>
      <c r="C6" s="231"/>
      <c r="D6" s="232"/>
      <c r="E6" s="232"/>
      <c r="F6" s="232"/>
      <c r="G6" s="232"/>
      <c r="H6" s="232"/>
      <c r="I6" s="233"/>
      <c r="J6" s="234"/>
      <c r="K6" s="235"/>
      <c r="L6" s="235"/>
      <c r="M6" s="235"/>
      <c r="N6" s="235"/>
      <c r="O6" s="235"/>
      <c r="P6" s="236"/>
      <c r="Q6" s="40"/>
      <c r="R6" s="41"/>
      <c r="S6" s="41"/>
      <c r="T6" s="41"/>
      <c r="U6" s="41"/>
      <c r="V6" s="41"/>
      <c r="W6" s="42"/>
    </row>
    <row r="7" spans="1:23">
      <c r="B7" s="188" t="s">
        <v>346</v>
      </c>
      <c r="C7" s="237">
        <f>IFERROR('Más Vistos-H'!C7/'Más Vistos-U'!C6,0)</f>
        <v>0.7198114719735641</v>
      </c>
      <c r="D7" s="238">
        <f>IFERROR('Más Vistos-H'!D7/'Más Vistos-U'!D6,0)</f>
        <v>0.77510592934445277</v>
      </c>
      <c r="E7" s="238">
        <f>IFERROR('Más Vistos-H'!E7/'Más Vistos-U'!E6,0)</f>
        <v>0.78752075224263718</v>
      </c>
      <c r="F7" s="238">
        <f>IFERROR('Más Vistos-H'!F7/'Más Vistos-U'!F6,0)</f>
        <v>0.7933230353887476</v>
      </c>
      <c r="G7" s="238">
        <f>IFERROR('Más Vistos-H'!G7/'Más Vistos-U'!G6,0)</f>
        <v>0.76073571833307574</v>
      </c>
      <c r="H7" s="238">
        <f>IFERROR('Más Vistos-H'!H7/'Más Vistos-U'!H6,0)</f>
        <v>0</v>
      </c>
      <c r="I7" s="238">
        <f>IFERROR('Más Vistos-H'!I7/'Más Vistos-U'!I6,0)</f>
        <v>0</v>
      </c>
      <c r="J7" s="239">
        <f>IFERROR('Más Vistos-H'!J7/'Más Vistos-U'!J6,0)</f>
        <v>0.73864901459304955</v>
      </c>
      <c r="K7" s="240">
        <f>IFERROR('Más Vistos-H'!K7/'Más Vistos-U'!K6,0)</f>
        <v>0.71168667290714527</v>
      </c>
      <c r="L7" s="240">
        <f>IFERROR('Más Vistos-H'!L7/'Más Vistos-U'!L6,0)</f>
        <v>0.68581041666666676</v>
      </c>
      <c r="M7" s="240">
        <f>IFERROR('Más Vistos-H'!M7/'Más Vistos-U'!M6,0)</f>
        <v>0.77371385693874806</v>
      </c>
      <c r="N7" s="240">
        <f>IFERROR('Más Vistos-H'!N7/'Más Vistos-U'!N6,0)</f>
        <v>0.77991565923495931</v>
      </c>
      <c r="O7" s="240">
        <f>IFERROR('Más Vistos-H'!O7/'Más Vistos-U'!O6,0)</f>
        <v>0</v>
      </c>
      <c r="P7" s="240">
        <f>IFERROR('Más Vistos-H'!P7/'Más Vistos-U'!P6,0)</f>
        <v>0</v>
      </c>
      <c r="Q7" s="27">
        <f t="shared" ref="Q7:Q16" si="0">IFERROR((J7-C7)/C7,"-")</f>
        <v>2.617010613603735E-2</v>
      </c>
      <c r="R7" s="28">
        <f t="shared" ref="R7:R16" si="1">IFERROR((K7-D7)/D7,"-")</f>
        <v>-8.1820115207923191E-2</v>
      </c>
      <c r="S7" s="28">
        <f t="shared" ref="S7:S16" si="2">IFERROR((L7-E7)/E7,"-")</f>
        <v>-0.12915257824803733</v>
      </c>
      <c r="T7" s="28">
        <f t="shared" ref="T7:T16" si="3">IFERROR((M7-F7)/F7,"-")</f>
        <v>-2.471777267931035E-2</v>
      </c>
      <c r="U7" s="28">
        <f t="shared" ref="U7:U16" si="4">IFERROR((N7-G7)/G7,"-")</f>
        <v>2.521235751084577E-2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>
      <c r="B8" s="188" t="s">
        <v>347</v>
      </c>
      <c r="C8" s="237">
        <f>IFERROR('Más Vistos-H'!C8/'Más Vistos-U'!C7,0)</f>
        <v>0.94892509591973628</v>
      </c>
      <c r="D8" s="238">
        <f>IFERROR('Más Vistos-H'!D8/'Más Vistos-U'!D7,0)</f>
        <v>0.96244892640035551</v>
      </c>
      <c r="E8" s="238">
        <f>IFERROR('Más Vistos-H'!E8/'Más Vistos-U'!E7,0)</f>
        <v>0.97326208200126008</v>
      </c>
      <c r="F8" s="238">
        <f>IFERROR('Más Vistos-H'!F8/'Más Vistos-U'!F7,0)</f>
        <v>0.98647355843354922</v>
      </c>
      <c r="G8" s="238">
        <f>IFERROR('Más Vistos-H'!G8/'Más Vistos-U'!G7,0)</f>
        <v>0.93656214346177913</v>
      </c>
      <c r="H8" s="238">
        <f>IFERROR('Más Vistos-H'!H8/'Más Vistos-U'!H7,0)</f>
        <v>0</v>
      </c>
      <c r="I8" s="238">
        <f>IFERROR('Más Vistos-H'!I8/'Más Vistos-U'!I7,0)</f>
        <v>0</v>
      </c>
      <c r="J8" s="239">
        <f>IFERROR('Más Vistos-H'!J8/'Más Vistos-U'!J7,0)</f>
        <v>0.935968115942029</v>
      </c>
      <c r="K8" s="240">
        <f>IFERROR('Más Vistos-H'!K8/'Más Vistos-U'!K7,0)</f>
        <v>0.89832088053346193</v>
      </c>
      <c r="L8" s="240">
        <f>IFERROR('Más Vistos-H'!L8/'Más Vistos-U'!L7,0)</f>
        <v>0.90261305896319755</v>
      </c>
      <c r="M8" s="240">
        <f>IFERROR('Más Vistos-H'!M8/'Más Vistos-U'!M7,0)</f>
        <v>0.95407483105930879</v>
      </c>
      <c r="N8" s="240">
        <f>IFERROR('Más Vistos-H'!N8/'Más Vistos-U'!N7,0)</f>
        <v>0.96462098972853549</v>
      </c>
      <c r="O8" s="240">
        <f>IFERROR('Más Vistos-H'!O8/'Más Vistos-U'!O7,0)</f>
        <v>0</v>
      </c>
      <c r="P8" s="240">
        <f>IFERROR('Más Vistos-H'!P8/'Más Vistos-U'!P7,0)</f>
        <v>0</v>
      </c>
      <c r="Q8" s="27">
        <f t="shared" si="0"/>
        <v>-1.3654375917994727E-2</v>
      </c>
      <c r="R8" s="28">
        <f t="shared" si="1"/>
        <v>-6.6630076784165757E-2</v>
      </c>
      <c r="S8" s="28">
        <f t="shared" si="2"/>
        <v>-7.2589926541462721E-2</v>
      </c>
      <c r="T8" s="28">
        <f t="shared" si="3"/>
        <v>-3.2842975969561046E-2</v>
      </c>
      <c r="U8" s="28">
        <f t="shared" si="4"/>
        <v>2.9959406818477113E-2</v>
      </c>
      <c r="V8" s="28" t="str">
        <f t="shared" si="5"/>
        <v>-</v>
      </c>
      <c r="W8" s="29" t="str">
        <f t="shared" si="6"/>
        <v>-</v>
      </c>
    </row>
    <row r="9" spans="1:23">
      <c r="B9" s="188" t="s">
        <v>348</v>
      </c>
      <c r="C9" s="237">
        <f>IFERROR('Más Vistos-H'!C9/'Más Vistos-U'!C8,0)</f>
        <v>0.99839511015231752</v>
      </c>
      <c r="D9" s="238">
        <f>IFERROR('Más Vistos-H'!D9/'Más Vistos-U'!D8,0)</f>
        <v>0.92054871339089195</v>
      </c>
      <c r="E9" s="238">
        <f>IFERROR('Más Vistos-H'!E9/'Más Vistos-U'!E8,0)</f>
        <v>0.82136779962668771</v>
      </c>
      <c r="F9" s="238">
        <f>IFERROR('Más Vistos-H'!F9/'Más Vistos-U'!F8,0)</f>
        <v>0.90433430386447855</v>
      </c>
      <c r="G9" s="238">
        <f>IFERROR('Más Vistos-H'!G9/'Más Vistos-U'!G8,0)</f>
        <v>0.92044061302682012</v>
      </c>
      <c r="H9" s="238">
        <f>IFERROR('Más Vistos-H'!H9/'Más Vistos-U'!H8,0)</f>
        <v>0</v>
      </c>
      <c r="I9" s="238">
        <f>IFERROR('Más Vistos-H'!I9/'Más Vistos-U'!I8,0)</f>
        <v>0</v>
      </c>
      <c r="J9" s="239">
        <f>IFERROR('Más Vistos-H'!J9/'Más Vistos-U'!J8,0)</f>
        <v>0.91000229338670691</v>
      </c>
      <c r="K9" s="240">
        <f>IFERROR('Más Vistos-H'!K9/'Más Vistos-U'!K8,0)</f>
        <v>0.80858554663372451</v>
      </c>
      <c r="L9" s="240">
        <f>IFERROR('Más Vistos-H'!L9/'Más Vistos-U'!L8,0)</f>
        <v>0.69847168882323951</v>
      </c>
      <c r="M9" s="240">
        <f>IFERROR('Más Vistos-H'!M9/'Más Vistos-U'!M8,0)</f>
        <v>0.87349758085052198</v>
      </c>
      <c r="N9" s="240">
        <f>IFERROR('Más Vistos-H'!N9/'Más Vistos-U'!N8,0)</f>
        <v>0.87812945907380979</v>
      </c>
      <c r="O9" s="240">
        <f>IFERROR('Más Vistos-H'!O9/'Más Vistos-U'!O8,0)</f>
        <v>0</v>
      </c>
      <c r="P9" s="240">
        <f>IFERROR('Más Vistos-H'!P9/'Más Vistos-U'!P8,0)</f>
        <v>0</v>
      </c>
      <c r="Q9" s="27">
        <f t="shared" si="0"/>
        <v>-8.8534905536671954E-2</v>
      </c>
      <c r="R9" s="28">
        <f t="shared" si="1"/>
        <v>-0.12162655286839189</v>
      </c>
      <c r="S9" s="28">
        <f t="shared" si="2"/>
        <v>-0.1496237262518747</v>
      </c>
      <c r="T9" s="28">
        <f t="shared" si="3"/>
        <v>-3.4098809347585787E-2</v>
      </c>
      <c r="U9" s="28">
        <f t="shared" si="4"/>
        <v>-4.5968369229028631E-2</v>
      </c>
      <c r="V9" s="28" t="str">
        <f t="shared" si="5"/>
        <v>-</v>
      </c>
      <c r="W9" s="29" t="str">
        <f t="shared" si="6"/>
        <v>-</v>
      </c>
    </row>
    <row r="10" spans="1:23">
      <c r="B10" s="188" t="s">
        <v>349</v>
      </c>
      <c r="C10" s="237">
        <f>IFERROR('Más Vistos-H'!C10/'Más Vistos-U'!C9,0)</f>
        <v>1.00678244301095</v>
      </c>
      <c r="D10" s="238">
        <f>IFERROR('Más Vistos-H'!D10/'Más Vistos-U'!D9,0)</f>
        <v>1.0175505761363213</v>
      </c>
      <c r="E10" s="238">
        <f>IFERROR('Más Vistos-H'!E10/'Más Vistos-U'!E9,0)</f>
        <v>0.99855579411220741</v>
      </c>
      <c r="F10" s="238">
        <f>IFERROR('Más Vistos-H'!F10/'Más Vistos-U'!F9,0)</f>
        <v>0.81014752535814372</v>
      </c>
      <c r="G10" s="238">
        <f>IFERROR('Más Vistos-H'!G10/'Más Vistos-U'!G9,0)</f>
        <v>0.95893354466206282</v>
      </c>
      <c r="H10" s="238">
        <f>IFERROR('Más Vistos-H'!H10/'Más Vistos-U'!H9,0)</f>
        <v>0</v>
      </c>
      <c r="I10" s="238">
        <f>IFERROR('Más Vistos-H'!I10/'Más Vistos-U'!I9,0)</f>
        <v>0</v>
      </c>
      <c r="J10" s="239">
        <f>IFERROR('Más Vistos-H'!J10/'Más Vistos-U'!J9,0)</f>
        <v>0.91069019274376417</v>
      </c>
      <c r="K10" s="240">
        <f>IFERROR('Más Vistos-H'!K10/'Más Vistos-U'!K9,0)</f>
        <v>0.80444815779867318</v>
      </c>
      <c r="L10" s="240">
        <f>IFERROR('Más Vistos-H'!L10/'Más Vistos-U'!L9,0)</f>
        <v>0.80445789538260193</v>
      </c>
      <c r="M10" s="240">
        <f>IFERROR('Más Vistos-H'!M10/'Más Vistos-U'!M9,0)</f>
        <v>0.73420943483463874</v>
      </c>
      <c r="N10" s="240">
        <f>IFERROR('Más Vistos-H'!N10/'Más Vistos-U'!N9,0)</f>
        <v>0.95910015762722767</v>
      </c>
      <c r="O10" s="240">
        <f>IFERROR('Más Vistos-H'!O10/'Más Vistos-U'!O9,0)</f>
        <v>0</v>
      </c>
      <c r="P10" s="240">
        <f>IFERROR('Más Vistos-H'!P10/'Más Vistos-U'!P9,0)</f>
        <v>0</v>
      </c>
      <c r="Q10" s="27">
        <f t="shared" si="0"/>
        <v>-9.5444900667721211E-2</v>
      </c>
      <c r="R10" s="28">
        <f t="shared" si="1"/>
        <v>-0.20942685635028205</v>
      </c>
      <c r="S10" s="28">
        <f t="shared" si="2"/>
        <v>-0.19437862147920676</v>
      </c>
      <c r="T10" s="28">
        <f t="shared" si="3"/>
        <v>-9.3733657323627387E-2</v>
      </c>
      <c r="U10" s="28">
        <f t="shared" si="4"/>
        <v>1.7374818734030556E-4</v>
      </c>
      <c r="V10" s="28" t="str">
        <f t="shared" si="5"/>
        <v>-</v>
      </c>
      <c r="W10" s="29" t="str">
        <f t="shared" si="6"/>
        <v>-</v>
      </c>
    </row>
    <row r="11" spans="1:23">
      <c r="B11" s="188" t="s">
        <v>350</v>
      </c>
      <c r="C11" s="237">
        <f>IFERROR('Más Vistos-H'!C11/'Más Vistos-U'!C10,0)</f>
        <v>0.45313201473889286</v>
      </c>
      <c r="D11" s="238">
        <f>IFERROR('Más Vistos-H'!D11/'Más Vistos-U'!D10,0)</f>
        <v>0.47371964875058925</v>
      </c>
      <c r="E11" s="238">
        <f>IFERROR('Más Vistos-H'!E11/'Más Vistos-U'!E10,0)</f>
        <v>0.48608054319831423</v>
      </c>
      <c r="F11" s="238">
        <f>IFERROR('Más Vistos-H'!F11/'Más Vistos-U'!F10,0)</f>
        <v>0.39896918521767738</v>
      </c>
      <c r="G11" s="238">
        <f>IFERROR('Más Vistos-H'!G11/'Más Vistos-U'!G10,0)</f>
        <v>0.46679352560869364</v>
      </c>
      <c r="H11" s="238">
        <f>IFERROR('Más Vistos-H'!H11/'Más Vistos-U'!H10,0)</f>
        <v>0</v>
      </c>
      <c r="I11" s="238">
        <f>IFERROR('Más Vistos-H'!I11/'Más Vistos-U'!I10,0)</f>
        <v>0</v>
      </c>
      <c r="J11" s="239">
        <f>IFERROR('Más Vistos-H'!J11/'Más Vistos-U'!J10,0)</f>
        <v>0.433477076095102</v>
      </c>
      <c r="K11" s="240">
        <f>IFERROR('Más Vistos-H'!K11/'Más Vistos-U'!K10,0)</f>
        <v>0.3980666786376969</v>
      </c>
      <c r="L11" s="240">
        <f>IFERROR('Más Vistos-H'!L11/'Más Vistos-U'!L10,0)</f>
        <v>0.41984798051293831</v>
      </c>
      <c r="M11" s="240">
        <f>IFERROR('Más Vistos-H'!M11/'Más Vistos-U'!M10,0)</f>
        <v>0.42057623850489473</v>
      </c>
      <c r="N11" s="240">
        <f>IFERROR('Más Vistos-H'!N11/'Más Vistos-U'!N10,0)</f>
        <v>0.48427328780546652</v>
      </c>
      <c r="O11" s="240">
        <f>IFERROR('Más Vistos-H'!O11/'Más Vistos-U'!O10,0)</f>
        <v>0</v>
      </c>
      <c r="P11" s="240">
        <f>IFERROR('Más Vistos-H'!P11/'Más Vistos-U'!P10,0)</f>
        <v>0</v>
      </c>
      <c r="Q11" s="27">
        <f t="shared" si="0"/>
        <v>-4.3375744825967726E-2</v>
      </c>
      <c r="R11" s="28">
        <f t="shared" si="1"/>
        <v>-0.15969987800257618</v>
      </c>
      <c r="S11" s="28">
        <f t="shared" si="2"/>
        <v>-0.13625841151669782</v>
      </c>
      <c r="T11" s="28">
        <f t="shared" si="3"/>
        <v>5.4157198319535756E-2</v>
      </c>
      <c r="U11" s="28">
        <f t="shared" si="4"/>
        <v>3.7446453812699024E-2</v>
      </c>
      <c r="V11" s="28" t="str">
        <f t="shared" si="5"/>
        <v>-</v>
      </c>
      <c r="W11" s="29" t="str">
        <f t="shared" si="6"/>
        <v>-</v>
      </c>
    </row>
    <row r="12" spans="1:23">
      <c r="B12" s="188" t="s">
        <v>351</v>
      </c>
      <c r="C12" s="237">
        <f>IFERROR('Más Vistos-H'!C12/'Más Vistos-U'!C11,0)</f>
        <v>0.42987487900190013</v>
      </c>
      <c r="D12" s="238">
        <f>IFERROR('Más Vistos-H'!D12/'Más Vistos-U'!D11,0)</f>
        <v>0.42952799990263008</v>
      </c>
      <c r="E12" s="238">
        <f>IFERROR('Más Vistos-H'!E12/'Más Vistos-U'!E11,0)</f>
        <v>0.42390343267661368</v>
      </c>
      <c r="F12" s="238">
        <f>IFERROR('Más Vistos-H'!F12/'Más Vistos-U'!F11,0)</f>
        <v>0.40392441860465117</v>
      </c>
      <c r="G12" s="238">
        <f>IFERROR('Más Vistos-H'!G12/'Más Vistos-U'!G11,0)</f>
        <v>0.42095055172673523</v>
      </c>
      <c r="H12" s="238">
        <f>IFERROR('Más Vistos-H'!H12/'Más Vistos-U'!H11,0)</f>
        <v>0</v>
      </c>
      <c r="I12" s="238">
        <f>IFERROR('Más Vistos-H'!I12/'Más Vistos-U'!I11,0)</f>
        <v>0</v>
      </c>
      <c r="J12" s="239">
        <f>IFERROR('Más Vistos-H'!J12/'Más Vistos-U'!J11,0)</f>
        <v>0.4667795334838224</v>
      </c>
      <c r="K12" s="240">
        <f>IFERROR('Más Vistos-H'!K12/'Más Vistos-U'!K11,0)</f>
        <v>0.40386105755857998</v>
      </c>
      <c r="L12" s="240">
        <f>IFERROR('Más Vistos-H'!L12/'Más Vistos-U'!L11,0)</f>
        <v>0.44550144690304289</v>
      </c>
      <c r="M12" s="240">
        <f>IFERROR('Más Vistos-H'!M12/'Más Vistos-U'!M11,0)</f>
        <v>0.42503001068270163</v>
      </c>
      <c r="N12" s="240">
        <f>IFERROR('Más Vistos-H'!N12/'Más Vistos-U'!N11,0)</f>
        <v>0.44104769351055512</v>
      </c>
      <c r="O12" s="240">
        <f>IFERROR('Más Vistos-H'!O12/'Más Vistos-U'!O11,0)</f>
        <v>0</v>
      </c>
      <c r="P12" s="240">
        <f>IFERROR('Más Vistos-H'!P12/'Más Vistos-U'!P11,0)</f>
        <v>0</v>
      </c>
      <c r="Q12" s="27">
        <f t="shared" si="0"/>
        <v>8.5849758347379804E-2</v>
      </c>
      <c r="R12" s="28">
        <f t="shared" si="1"/>
        <v>-5.9756156408589299E-2</v>
      </c>
      <c r="S12" s="28">
        <f t="shared" si="2"/>
        <v>5.0950316891880051E-2</v>
      </c>
      <c r="T12" s="28">
        <f t="shared" si="3"/>
        <v>5.2251339869372859E-2</v>
      </c>
      <c r="U12" s="28">
        <f t="shared" si="4"/>
        <v>4.7742286359719915E-2</v>
      </c>
      <c r="V12" s="28" t="str">
        <f t="shared" si="5"/>
        <v>-</v>
      </c>
      <c r="W12" s="29" t="str">
        <f t="shared" si="6"/>
        <v>-</v>
      </c>
    </row>
    <row r="13" spans="1:23">
      <c r="B13" s="188" t="s">
        <v>352</v>
      </c>
      <c r="C13" s="237">
        <f>IFERROR('Más Vistos-H'!C13/'Más Vistos-U'!C12,0)</f>
        <v>0.8329480472856885</v>
      </c>
      <c r="D13" s="238">
        <f>IFERROR('Más Vistos-H'!D13/'Más Vistos-U'!D12,0)</f>
        <v>0.82566911879793392</v>
      </c>
      <c r="E13" s="238">
        <f>IFERROR('Más Vistos-H'!E13/'Más Vistos-U'!E12,0)</f>
        <v>0.82959484194156563</v>
      </c>
      <c r="F13" s="238">
        <f>IFERROR('Más Vistos-H'!F13/'Más Vistos-U'!F12,0)</f>
        <v>0.79349430944324828</v>
      </c>
      <c r="G13" s="238">
        <f>IFERROR('Más Vistos-H'!G13/'Más Vistos-U'!G12,0)</f>
        <v>2.8227735921002459</v>
      </c>
      <c r="H13" s="238">
        <f>IFERROR('Más Vistos-H'!H13/'Más Vistos-U'!H12,0)</f>
        <v>0</v>
      </c>
      <c r="I13" s="238">
        <f>IFERROR('Más Vistos-H'!I13/'Más Vistos-U'!I12,0)</f>
        <v>0</v>
      </c>
      <c r="J13" s="239">
        <f>IFERROR('Más Vistos-H'!J13/'Más Vistos-U'!J12,0)</f>
        <v>0.80379445670836391</v>
      </c>
      <c r="K13" s="240">
        <f>IFERROR('Más Vistos-H'!K13/'Más Vistos-U'!K12,0)</f>
        <v>0.671406677970523</v>
      </c>
      <c r="L13" s="240">
        <f>IFERROR('Más Vistos-H'!L13/'Más Vistos-U'!L12,0)</f>
        <v>0.75586943983426924</v>
      </c>
      <c r="M13" s="240">
        <f>IFERROR('Más Vistos-H'!M13/'Más Vistos-U'!M12,0)</f>
        <v>0.83150914437688161</v>
      </c>
      <c r="N13" s="240">
        <f>IFERROR('Más Vistos-H'!N13/'Más Vistos-U'!N12,0)</f>
        <v>0.78471245428605874</v>
      </c>
      <c r="O13" s="240">
        <f>IFERROR('Más Vistos-H'!O13/'Más Vistos-U'!O12,0)</f>
        <v>0</v>
      </c>
      <c r="P13" s="240">
        <f>IFERROR('Más Vistos-H'!P13/'Más Vistos-U'!P12,0)</f>
        <v>0</v>
      </c>
      <c r="Q13" s="27">
        <f t="shared" si="0"/>
        <v>-3.5000490933770501E-2</v>
      </c>
      <c r="R13" s="28">
        <f t="shared" si="1"/>
        <v>-0.18683324508005922</v>
      </c>
      <c r="S13" s="28">
        <f t="shared" si="2"/>
        <v>-8.8869166465344776E-2</v>
      </c>
      <c r="T13" s="28">
        <f t="shared" si="3"/>
        <v>4.7908138068824054E-2</v>
      </c>
      <c r="U13" s="28">
        <f t="shared" si="4"/>
        <v>-0.72200659079348817</v>
      </c>
      <c r="V13" s="28" t="str">
        <f t="shared" si="5"/>
        <v>-</v>
      </c>
      <c r="W13" s="29" t="str">
        <f t="shared" si="6"/>
        <v>-</v>
      </c>
    </row>
    <row r="14" spans="1:23">
      <c r="B14" s="188" t="s">
        <v>353</v>
      </c>
      <c r="C14" s="237">
        <f>IFERROR('Más Vistos-H'!C14/'Más Vistos-U'!C13,0)</f>
        <v>0.5322049873431357</v>
      </c>
      <c r="D14" s="238">
        <f>IFERROR('Más Vistos-H'!D14/'Más Vistos-U'!D13,0)</f>
        <v>0.5104012944983819</v>
      </c>
      <c r="E14" s="238">
        <f>IFERROR('Más Vistos-H'!E14/'Más Vistos-U'!E13,0)</f>
        <v>0.39135589109211077</v>
      </c>
      <c r="F14" s="238">
        <f>IFERROR('Más Vistos-H'!F14/'Más Vistos-U'!F13,0)</f>
        <v>0.31702253131608921</v>
      </c>
      <c r="G14" s="238">
        <f>IFERROR('Más Vistos-H'!G14/'Más Vistos-U'!G13,0)</f>
        <v>0.2952694297125647</v>
      </c>
      <c r="H14" s="238">
        <f>IFERROR('Más Vistos-H'!H14/'Más Vistos-U'!H13,0)</f>
        <v>0</v>
      </c>
      <c r="I14" s="238">
        <f>IFERROR('Más Vistos-H'!I14/'Más Vistos-U'!I13,0)</f>
        <v>0</v>
      </c>
      <c r="J14" s="239">
        <f>IFERROR('Más Vistos-H'!J14/'Más Vistos-U'!J13,0)</f>
        <v>0.4821222206813664</v>
      </c>
      <c r="K14" s="240">
        <f>IFERROR('Más Vistos-H'!K14/'Más Vistos-U'!K13,0)</f>
        <v>0.34751447299172289</v>
      </c>
      <c r="L14" s="240">
        <f>IFERROR('Más Vistos-H'!L14/'Más Vistos-U'!L13,0)</f>
        <v>0.35959086934511486</v>
      </c>
      <c r="M14" s="240">
        <f>IFERROR('Más Vistos-H'!M14/'Más Vistos-U'!M13,0)</f>
        <v>8.1138841078600116E-2</v>
      </c>
      <c r="N14" s="240">
        <f>IFERROR('Más Vistos-H'!N14/'Más Vistos-U'!N13,0)</f>
        <v>0.37032527823894723</v>
      </c>
      <c r="O14" s="240">
        <f>IFERROR('Más Vistos-H'!O14/'Más Vistos-U'!O13,0)</f>
        <v>0</v>
      </c>
      <c r="P14" s="240">
        <f>IFERROR('Más Vistos-H'!P14/'Más Vistos-U'!P13,0)</f>
        <v>0</v>
      </c>
      <c r="Q14" s="27">
        <f t="shared" si="0"/>
        <v>-9.4104279089513243E-2</v>
      </c>
      <c r="R14" s="28">
        <f t="shared" si="1"/>
        <v>-0.31913481267076882</v>
      </c>
      <c r="S14" s="28">
        <f t="shared" si="2"/>
        <v>-8.1166586398771237E-2</v>
      </c>
      <c r="T14" s="28">
        <f t="shared" si="3"/>
        <v>-0.74405970218659268</v>
      </c>
      <c r="U14" s="28">
        <f t="shared" si="4"/>
        <v>0.25419444403522229</v>
      </c>
      <c r="V14" s="28" t="str">
        <f t="shared" si="5"/>
        <v>-</v>
      </c>
      <c r="W14" s="29" t="str">
        <f t="shared" si="6"/>
        <v>-</v>
      </c>
    </row>
    <row r="15" spans="1:23" ht="15.75" thickBot="1">
      <c r="B15" s="188" t="s">
        <v>390</v>
      </c>
      <c r="C15" s="237">
        <f>IFERROR('Más Vistos-H'!C15/'Más Vistos-U'!C14,0)</f>
        <v>0.79848496518083512</v>
      </c>
      <c r="D15" s="238">
        <f>IFERROR('Más Vistos-H'!D15/'Más Vistos-U'!D14,0)</f>
        <v>0.80327847977274947</v>
      </c>
      <c r="E15" s="238">
        <f>IFERROR('Más Vistos-H'!E15/'Más Vistos-U'!E14,0)</f>
        <v>0.78014367167019172</v>
      </c>
      <c r="F15" s="238">
        <f>IFERROR('Más Vistos-H'!F15/'Más Vistos-U'!F14,0)</f>
        <v>0.71156163548553464</v>
      </c>
      <c r="G15" s="238">
        <f>IFERROR('Más Vistos-H'!G15/'Más Vistos-U'!G14,0)</f>
        <v>0.81738641831280179</v>
      </c>
      <c r="H15" s="238">
        <f>IFERROR('Más Vistos-H'!H15/'Más Vistos-U'!H14,0)</f>
        <v>0</v>
      </c>
      <c r="I15" s="238">
        <f>IFERROR('Más Vistos-H'!I15/'Más Vistos-U'!I14,0)</f>
        <v>0</v>
      </c>
      <c r="J15" s="239">
        <f>IFERROR('Más Vistos-H'!J15/'Más Vistos-U'!J14,0)</f>
        <v>0.80078823507173502</v>
      </c>
      <c r="K15" s="240">
        <f>IFERROR('Más Vistos-H'!K15/'Más Vistos-U'!K14,0)</f>
        <v>0.71985351410316345</v>
      </c>
      <c r="L15" s="240">
        <f>IFERROR('Más Vistos-H'!L15/'Más Vistos-U'!L14,0)</f>
        <v>0.71700462377714769</v>
      </c>
      <c r="M15" s="240">
        <f>IFERROR('Más Vistos-H'!M15/'Más Vistos-U'!M14,0)</f>
        <v>0.75240217513174135</v>
      </c>
      <c r="N15" s="240">
        <f>IFERROR('Más Vistos-H'!N15/'Más Vistos-U'!N14,0)</f>
        <v>0.79631507912406785</v>
      </c>
      <c r="O15" s="240">
        <f>IFERROR('Más Vistos-H'!O15/'Más Vistos-U'!O14,0)</f>
        <v>0</v>
      </c>
      <c r="P15" s="240">
        <f>IFERROR('Más Vistos-H'!P15/'Más Vistos-U'!P14,0)</f>
        <v>0</v>
      </c>
      <c r="Q15" s="27">
        <f t="shared" ref="Q15" si="7">IFERROR((J15-C15)/C15,"-")</f>
        <v>2.8845501059350295E-3</v>
      </c>
      <c r="R15" s="28">
        <f t="shared" ref="R15" si="8">IFERROR((K15-D15)/D15,"-")</f>
        <v>-0.10385559649648184</v>
      </c>
      <c r="S15" s="28">
        <f t="shared" ref="S15" si="9">IFERROR((L15-E15)/E15,"-")</f>
        <v>-8.0932589964962595E-2</v>
      </c>
      <c r="T15" s="28">
        <f t="shared" ref="T15" si="10">IFERROR((M15-F15)/F15,"-")</f>
        <v>5.7395645871687745E-2</v>
      </c>
      <c r="U15" s="28">
        <f t="shared" ref="U15" si="11">IFERROR((N15-G15)/G15,"-")</f>
        <v>-2.5778920124741107E-2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>
      <c r="B16" s="196" t="s">
        <v>16</v>
      </c>
      <c r="C16" s="242">
        <f>IFERROR('Más Vistos-H'!C16/'Más Vistos-U'!C15,0)</f>
        <v>0.78896291724837786</v>
      </c>
      <c r="D16" s="241">
        <f>IFERROR('Más Vistos-H'!D16/'Más Vistos-U'!D15,0)</f>
        <v>0.79644572526416901</v>
      </c>
      <c r="E16" s="241">
        <f>IFERROR('Más Vistos-H'!E16/'Más Vistos-U'!E15,0)</f>
        <v>0.78688342306344761</v>
      </c>
      <c r="F16" s="241">
        <f>IFERROR('Más Vistos-H'!F16/'Más Vistos-U'!F15,0)</f>
        <v>0.72260763526317839</v>
      </c>
      <c r="G16" s="241">
        <f>IFERROR('Más Vistos-H'!G16/'Más Vistos-U'!G15,0)</f>
        <v>0.9781332249201351</v>
      </c>
      <c r="H16" s="241">
        <f>IFERROR('Más Vistos-H'!H16/'Más Vistos-U'!H15,0)</f>
        <v>0</v>
      </c>
      <c r="I16" s="241">
        <f>IFERROR('Más Vistos-H'!I16/'Más Vistos-U'!I15,0)</f>
        <v>0</v>
      </c>
      <c r="J16" s="243">
        <f>IFERROR('Más Vistos-H'!J16/'Más Vistos-U'!J15,0)</f>
        <v>0.76784109839417602</v>
      </c>
      <c r="K16" s="243">
        <f>IFERROR('Más Vistos-H'!K16/'Más Vistos-U'!K15,0)</f>
        <v>0.69486486122255187</v>
      </c>
      <c r="L16" s="243">
        <f>IFERROR('Más Vistos-H'!L16/'Más Vistos-U'!L15,0)</f>
        <v>0.70432167774514354</v>
      </c>
      <c r="M16" s="243">
        <f>IFERROR('Más Vistos-H'!M16/'Más Vistos-U'!M15,0)</f>
        <v>0.7239669661954139</v>
      </c>
      <c r="N16" s="243">
        <f>IFERROR('Más Vistos-H'!N16/'Más Vistos-U'!N15,0)</f>
        <v>0.78730950284889833</v>
      </c>
      <c r="O16" s="243">
        <f>IFERROR('Más Vistos-H'!O16/'Más Vistos-U'!O15,0)</f>
        <v>0</v>
      </c>
      <c r="P16" s="244">
        <f>IFERROR('Más Vistos-H'!P16/'Más Vistos-U'!P15,0)</f>
        <v>0</v>
      </c>
      <c r="Q16" s="120">
        <f t="shared" si="0"/>
        <v>-2.6771624359567151E-2</v>
      </c>
      <c r="R16" s="121">
        <f t="shared" si="1"/>
        <v>-0.12754273244159142</v>
      </c>
      <c r="S16" s="121">
        <f t="shared" si="2"/>
        <v>-0.10492246106402853</v>
      </c>
      <c r="T16" s="121">
        <f t="shared" si="3"/>
        <v>1.881146649855735E-3</v>
      </c>
      <c r="U16" s="121">
        <f t="shared" si="4"/>
        <v>-0.19508970476574661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>
      <c r="J2" s="473" t="s">
        <v>203</v>
      </c>
      <c r="K2" s="473"/>
      <c r="L2" s="473"/>
      <c r="M2" s="473"/>
      <c r="N2" s="473"/>
      <c r="O2" s="473"/>
      <c r="P2" s="473"/>
    </row>
    <row r="3" spans="1:23">
      <c r="C3" s="245">
        <v>43138</v>
      </c>
      <c r="D3" s="245">
        <v>43139</v>
      </c>
      <c r="E3" s="245">
        <v>43140</v>
      </c>
      <c r="F3" s="245">
        <v>43141</v>
      </c>
      <c r="G3" s="245">
        <v>43142</v>
      </c>
      <c r="H3" s="245">
        <v>43143</v>
      </c>
      <c r="I3" s="245">
        <v>43144</v>
      </c>
      <c r="J3" s="246">
        <v>43145</v>
      </c>
      <c r="K3" s="246">
        <v>43146</v>
      </c>
      <c r="L3" s="246">
        <v>43147</v>
      </c>
      <c r="M3" s="246">
        <v>43148</v>
      </c>
      <c r="N3" s="246">
        <v>43149</v>
      </c>
      <c r="O3" s="246">
        <v>43150</v>
      </c>
      <c r="P3" s="246">
        <v>43151</v>
      </c>
      <c r="Q3" s="245">
        <v>43152</v>
      </c>
      <c r="R3" s="245">
        <v>43153</v>
      </c>
      <c r="S3" s="245">
        <v>43154</v>
      </c>
      <c r="T3" s="245">
        <v>43155</v>
      </c>
      <c r="U3" s="245">
        <v>43156</v>
      </c>
      <c r="V3" s="245">
        <v>43157</v>
      </c>
      <c r="W3" s="245">
        <v>43158</v>
      </c>
    </row>
    <row r="4" spans="1:23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7" t="s">
        <v>225</v>
      </c>
      <c r="K4" s="247" t="s">
        <v>226</v>
      </c>
      <c r="L4" s="247" t="s">
        <v>227</v>
      </c>
      <c r="M4" s="247" t="s">
        <v>228</v>
      </c>
      <c r="N4" s="247" t="s">
        <v>229</v>
      </c>
      <c r="O4" s="247" t="s">
        <v>230</v>
      </c>
      <c r="P4" s="247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49" customFormat="1">
      <c r="A5" s="1"/>
      <c r="B5" s="248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49" customFormat="1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49" customFormat="1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49" customFormat="1">
      <c r="A8" s="1"/>
      <c r="B8" s="250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49" customFormat="1">
      <c r="A9" s="1"/>
      <c r="B9" s="250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49" customFormat="1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49" customFormat="1">
      <c r="A11" s="1"/>
      <c r="B11" s="250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49" customFormat="1">
      <c r="A12" s="1"/>
      <c r="B12" s="248" t="s">
        <v>238</v>
      </c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23" s="249" customFormat="1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49" customFormat="1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49" customFormat="1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49" customFormat="1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49" customFormat="1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49" customFormat="1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>
      <c r="B20" s="248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>
      <c r="B21" s="250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>
      <c r="B22" s="250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>
      <c r="B23" s="250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>
      <c r="B24" s="250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>
      <c r="B25" s="250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>
      <c r="B26" s="250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>
      <c r="B27" s="250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>
      <c r="B28" s="248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>
      <c r="B32" s="250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>
      <c r="B36" s="252" t="s">
        <v>262</v>
      </c>
      <c r="C36" s="253"/>
      <c r="D36" s="253"/>
      <c r="E36" s="253"/>
      <c r="F36" s="253"/>
      <c r="G36" s="253"/>
      <c r="H36" s="253"/>
      <c r="I36" s="253"/>
      <c r="J36" s="253"/>
      <c r="K36" s="253"/>
      <c r="L36" s="253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</row>
    <row r="37" spans="2:23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>
      <c r="B42" s="254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>
      <c r="B44" s="252" t="s">
        <v>270</v>
      </c>
      <c r="C44" s="253"/>
      <c r="D44" s="253"/>
      <c r="E44" s="253"/>
      <c r="F44" s="253"/>
      <c r="G44" s="253"/>
      <c r="H44" s="253"/>
      <c r="I44" s="253"/>
      <c r="J44" s="253"/>
      <c r="K44" s="253"/>
      <c r="L44" s="253"/>
      <c r="M44" s="253"/>
      <c r="N44" s="253"/>
      <c r="O44" s="253"/>
      <c r="P44" s="253"/>
      <c r="Q44" s="253"/>
      <c r="R44" s="253"/>
      <c r="S44" s="253"/>
      <c r="T44" s="253"/>
      <c r="U44" s="253"/>
      <c r="V44" s="253"/>
      <c r="W44" s="253"/>
    </row>
    <row r="45" spans="2:23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>
      <c r="B52" s="252" t="s">
        <v>278</v>
      </c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253"/>
      <c r="W52" s="253"/>
    </row>
    <row r="53" spans="2:23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>
      <c r="B60" s="92" t="s">
        <v>286</v>
      </c>
    </row>
    <row r="61" spans="2:23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>
      <c r="B67" s="255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>
      <c r="B68" s="92" t="s">
        <v>294</v>
      </c>
    </row>
    <row r="69" spans="2:23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>
      <c r="J2" s="455" t="s">
        <v>203</v>
      </c>
      <c r="K2" s="455"/>
      <c r="L2" s="455"/>
      <c r="M2" s="455"/>
      <c r="N2" s="455"/>
      <c r="O2" s="455"/>
      <c r="P2" s="455"/>
    </row>
    <row r="3" spans="2:16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>
      <c r="J2" s="455" t="s">
        <v>203</v>
      </c>
      <c r="K2" s="455"/>
      <c r="L2" s="455"/>
      <c r="M2" s="455"/>
      <c r="N2" s="455"/>
      <c r="O2" s="455"/>
      <c r="P2" s="455"/>
    </row>
    <row r="3" spans="2:16" ht="15.75" thickBot="1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>
      <c r="B122" s="280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/>
    <row r="229" spans="2:16" ht="15.75" thickBot="1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>
      <c r="B233" s="275" t="s">
        <v>197</v>
      </c>
      <c r="C233" s="276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4">
        <v>14886.147999999999</v>
      </c>
      <c r="L233" s="274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>
      <c r="B281" s="278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>
      <c r="B282" s="277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/>
    <row r="2" spans="2:10" ht="15.75" thickBot="1">
      <c r="B2" s="456" t="s">
        <v>401</v>
      </c>
      <c r="C2" s="457"/>
      <c r="D2" s="458"/>
      <c r="G2" s="456" t="s">
        <v>402</v>
      </c>
      <c r="H2" s="457"/>
      <c r="I2" s="458"/>
    </row>
    <row r="3" spans="2:10" ht="15.75" thickBot="1">
      <c r="B3" s="456" t="str">
        <f>Replay!A1</f>
        <v>13/03 –19/03</v>
      </c>
      <c r="C3" s="457"/>
      <c r="D3" s="458"/>
      <c r="G3" s="456" t="str">
        <f>Replay!A1</f>
        <v>13/03 –19/03</v>
      </c>
      <c r="H3" s="457"/>
      <c r="I3" s="458"/>
    </row>
    <row r="4" spans="2:10" ht="15.75" thickBot="1">
      <c r="B4" s="314" t="s">
        <v>367</v>
      </c>
      <c r="C4" s="314" t="s">
        <v>366</v>
      </c>
      <c r="D4" s="314" t="s">
        <v>368</v>
      </c>
      <c r="G4" s="314" t="s">
        <v>367</v>
      </c>
      <c r="H4" s="314" t="s">
        <v>366</v>
      </c>
      <c r="I4" s="314" t="s">
        <v>368</v>
      </c>
    </row>
    <row r="5" spans="2:10" ht="31.5" customHeight="1">
      <c r="B5" s="313" t="s">
        <v>375</v>
      </c>
      <c r="C5" s="438">
        <v>69396.47</v>
      </c>
      <c r="D5" s="316">
        <f>C5/C8</f>
        <v>1.6133412364107272E-2</v>
      </c>
      <c r="G5" s="313" t="s">
        <v>406</v>
      </c>
      <c r="H5" s="315">
        <f>SUM(Destacados!H4:H78)</f>
        <v>1007209.7966666651</v>
      </c>
      <c r="I5" s="316">
        <f>H5/C8</f>
        <v>0.23415788997324999</v>
      </c>
    </row>
    <row r="6" spans="2:10">
      <c r="B6" s="304" t="s">
        <v>196</v>
      </c>
      <c r="C6" s="305">
        <v>4129763.35</v>
      </c>
      <c r="D6" s="306">
        <f>C6/C8</f>
        <v>0.96009458538347936</v>
      </c>
      <c r="G6" s="301" t="s">
        <v>405</v>
      </c>
      <c r="H6" s="302">
        <f>SUM('Más Vistos-H'!J16:P16)+SUM('Más Vistos-H'!J29:P29)</f>
        <v>1253212.0466666666</v>
      </c>
      <c r="I6" s="303">
        <f>H6/C8</f>
        <v>0.29134892204949586</v>
      </c>
      <c r="J6" s="306">
        <f>H6/C6</f>
        <v>0.30345856177610436</v>
      </c>
    </row>
    <row r="7" spans="2:10">
      <c r="B7" s="307" t="s">
        <v>369</v>
      </c>
      <c r="C7" s="308">
        <v>102253.2</v>
      </c>
      <c r="D7" s="309">
        <f>C7/C8</f>
        <v>2.377200225241332E-2</v>
      </c>
      <c r="G7" s="301" t="s">
        <v>407</v>
      </c>
      <c r="H7" s="302">
        <f>SUM(Partidos!G2:G12)</f>
        <v>143109.49999999997</v>
      </c>
      <c r="I7" s="303">
        <f>H7/C8</f>
        <v>3.3270346124539316E-2</v>
      </c>
      <c r="J7" s="306">
        <f>H7/C6</f>
        <v>3.4653196290291059E-2</v>
      </c>
    </row>
    <row r="8" spans="2:10">
      <c r="B8" s="310" t="s">
        <v>16</v>
      </c>
      <c r="C8" s="311">
        <f>SUM(C5:C7)</f>
        <v>4301413.0200000005</v>
      </c>
      <c r="D8" s="312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6"/>
  <sheetViews>
    <sheetView showGridLines="0" zoomScale="87" zoomScaleNormal="87" workbookViewId="0">
      <pane xSplit="1" ySplit="2" topLeftCell="D18" activePane="bottomRight" state="frozen"/>
      <selection pane="topRight" activeCell="B1" sqref="B1"/>
      <selection pane="bottomLeft" activeCell="A3" sqref="A3"/>
      <selection pane="bottomRight" activeCell="M14" sqref="M14"/>
    </sheetView>
  </sheetViews>
  <sheetFormatPr baseColWidth="10" defaultRowHeight="15"/>
  <cols>
    <col min="1" max="1" width="0.85546875" style="298" customWidth="1"/>
    <col min="2" max="5" width="17.7109375" style="298" customWidth="1"/>
    <col min="6" max="6" width="23" style="300" customWidth="1"/>
    <col min="7" max="7" width="18.85546875" style="79" customWidth="1"/>
    <col min="8" max="16384" width="11.42578125" style="298"/>
  </cols>
  <sheetData>
    <row r="1" spans="2:8" ht="4.5" customHeight="1" thickBot="1"/>
    <row r="2" spans="2:8" ht="21" customHeight="1" thickBot="1">
      <c r="B2" s="314" t="s">
        <v>408</v>
      </c>
      <c r="C2" s="314" t="s">
        <v>375</v>
      </c>
      <c r="D2" s="314" t="s">
        <v>196</v>
      </c>
      <c r="E2" s="314" t="s">
        <v>369</v>
      </c>
      <c r="F2" s="314" t="s">
        <v>419</v>
      </c>
      <c r="G2" s="314" t="s">
        <v>438</v>
      </c>
    </row>
    <row r="3" spans="2:8" ht="24.95" customHeight="1">
      <c r="B3" s="320" t="s">
        <v>385</v>
      </c>
      <c r="C3" s="321">
        <v>87399</v>
      </c>
      <c r="D3" s="321">
        <v>5645444</v>
      </c>
      <c r="E3" s="322">
        <v>423507</v>
      </c>
      <c r="F3" s="317"/>
      <c r="G3" s="317"/>
    </row>
    <row r="4" spans="2:8" ht="24.95" customHeight="1">
      <c r="B4" s="323" t="s">
        <v>384</v>
      </c>
      <c r="C4" s="321">
        <v>83835</v>
      </c>
      <c r="D4" s="321">
        <v>4956020</v>
      </c>
      <c r="E4" s="322">
        <v>429559</v>
      </c>
      <c r="F4" s="317"/>
      <c r="G4" s="317"/>
    </row>
    <row r="5" spans="2:8" ht="24.95" customHeight="1">
      <c r="B5" s="323" t="s">
        <v>383</v>
      </c>
      <c r="C5" s="321">
        <v>93126</v>
      </c>
      <c r="D5" s="321">
        <v>5511645</v>
      </c>
      <c r="E5" s="322">
        <v>450146</v>
      </c>
      <c r="F5" s="317"/>
      <c r="G5" s="317"/>
    </row>
    <row r="6" spans="2:8" ht="24.95" customHeight="1">
      <c r="B6" s="323" t="s">
        <v>382</v>
      </c>
      <c r="C6" s="321">
        <v>108586</v>
      </c>
      <c r="D6" s="321">
        <v>5678819</v>
      </c>
      <c r="E6" s="322">
        <v>422155</v>
      </c>
      <c r="F6" s="317"/>
      <c r="G6" s="317"/>
    </row>
    <row r="7" spans="2:8" ht="24.95" customHeight="1">
      <c r="B7" s="323" t="s">
        <v>381</v>
      </c>
      <c r="C7" s="321">
        <v>113859</v>
      </c>
      <c r="D7" s="321">
        <v>5963927</v>
      </c>
      <c r="E7" s="322">
        <v>395604</v>
      </c>
      <c r="F7" s="318" t="s">
        <v>422</v>
      </c>
      <c r="G7" s="318" t="s">
        <v>421</v>
      </c>
    </row>
    <row r="8" spans="2:8" ht="24.95" customHeight="1">
      <c r="B8" s="323" t="s">
        <v>380</v>
      </c>
      <c r="C8" s="321">
        <v>112412</v>
      </c>
      <c r="D8" s="324">
        <v>6225747</v>
      </c>
      <c r="E8" s="322">
        <v>376269</v>
      </c>
      <c r="F8" s="318" t="s">
        <v>423</v>
      </c>
      <c r="G8" s="317"/>
    </row>
    <row r="9" spans="2:8" ht="24.95" customHeight="1">
      <c r="B9" s="323" t="s">
        <v>389</v>
      </c>
      <c r="C9" s="302">
        <v>99203.687000000005</v>
      </c>
      <c r="D9" s="302">
        <v>5511680.5379999997</v>
      </c>
      <c r="E9" s="325">
        <v>364261.46899999998</v>
      </c>
      <c r="F9" s="318" t="s">
        <v>418</v>
      </c>
      <c r="G9" s="317"/>
    </row>
    <row r="10" spans="2:8" ht="24.95" customHeight="1">
      <c r="B10" s="323" t="s">
        <v>379</v>
      </c>
      <c r="C10" s="302">
        <v>95987.509000000005</v>
      </c>
      <c r="D10" s="302">
        <v>5232186.608</v>
      </c>
      <c r="E10" s="325">
        <v>323560.11200000002</v>
      </c>
      <c r="F10" s="317"/>
      <c r="G10" s="317"/>
    </row>
    <row r="11" spans="2:8" ht="24.95" customHeight="1">
      <c r="B11" s="323" t="s">
        <v>386</v>
      </c>
      <c r="C11" s="302">
        <v>101763.1</v>
      </c>
      <c r="D11" s="302">
        <v>5729848.5</v>
      </c>
      <c r="E11" s="325">
        <v>319277</v>
      </c>
      <c r="F11" s="317"/>
      <c r="G11" s="317"/>
    </row>
    <row r="12" spans="2:8" ht="24.95" customHeight="1">
      <c r="B12" s="323" t="s">
        <v>391</v>
      </c>
      <c r="C12" s="302">
        <v>105886.77099999999</v>
      </c>
      <c r="D12" s="302">
        <v>5994518.1670000004</v>
      </c>
      <c r="E12" s="325">
        <v>285187.42099999997</v>
      </c>
      <c r="F12" s="317"/>
      <c r="G12" s="317"/>
    </row>
    <row r="13" spans="2:8" ht="24.95" customHeight="1">
      <c r="B13" s="323" t="s">
        <v>442</v>
      </c>
      <c r="C13" s="302">
        <v>114105.53</v>
      </c>
      <c r="D13" s="302">
        <v>5584158.2400000002</v>
      </c>
      <c r="E13" s="325">
        <v>279806.15999999997</v>
      </c>
      <c r="F13" s="317"/>
      <c r="G13" s="317"/>
    </row>
    <row r="14" spans="2:8" ht="24.95" customHeight="1">
      <c r="B14" s="323" t="s">
        <v>443</v>
      </c>
      <c r="C14" s="302">
        <v>115989.13</v>
      </c>
      <c r="D14" s="302">
        <v>5722573.3799999999</v>
      </c>
      <c r="E14" s="325">
        <v>276331.37</v>
      </c>
      <c r="F14" s="317"/>
      <c r="G14" s="317"/>
    </row>
    <row r="15" spans="2:8" ht="24.95" customHeight="1">
      <c r="B15" s="323" t="s">
        <v>399</v>
      </c>
      <c r="C15" s="302">
        <v>114272.19</v>
      </c>
      <c r="D15" s="302">
        <v>5606485.2999999998</v>
      </c>
      <c r="E15" s="325">
        <v>264332.23</v>
      </c>
      <c r="F15" s="319" t="s">
        <v>425</v>
      </c>
      <c r="G15" s="387" t="s">
        <v>424</v>
      </c>
      <c r="H15" s="459" t="s">
        <v>491</v>
      </c>
    </row>
    <row r="16" spans="2:8" ht="24.95" customHeight="1">
      <c r="B16" s="323" t="s">
        <v>400</v>
      </c>
      <c r="C16" s="308">
        <v>125845.21</v>
      </c>
      <c r="D16" s="380">
        <v>6044714.2199999997</v>
      </c>
      <c r="E16" s="325">
        <v>283597.23</v>
      </c>
      <c r="F16" s="317"/>
      <c r="G16" s="388"/>
      <c r="H16" s="459"/>
    </row>
    <row r="17" spans="2:9" ht="24.95" customHeight="1">
      <c r="B17" s="326" t="s">
        <v>417</v>
      </c>
      <c r="C17" s="381">
        <v>126278.9</v>
      </c>
      <c r="D17" s="327">
        <v>5912788.4100000001</v>
      </c>
      <c r="E17" s="328">
        <v>267736.38</v>
      </c>
      <c r="F17" s="329" t="s">
        <v>426</v>
      </c>
      <c r="G17" s="389" t="s">
        <v>427</v>
      </c>
      <c r="H17" s="459"/>
    </row>
    <row r="18" spans="2:9" ht="24.95" customHeight="1">
      <c r="B18" s="326" t="s">
        <v>441</v>
      </c>
      <c r="C18" s="381">
        <v>125308.59</v>
      </c>
      <c r="D18" s="327">
        <v>5916998.4100000001</v>
      </c>
      <c r="E18" s="328">
        <v>252904.34</v>
      </c>
      <c r="F18" s="329" t="s">
        <v>426</v>
      </c>
      <c r="G18" s="389" t="s">
        <v>428</v>
      </c>
      <c r="H18" s="459"/>
    </row>
    <row r="19" spans="2:9" ht="24.95" customHeight="1">
      <c r="B19" s="326" t="s">
        <v>440</v>
      </c>
      <c r="C19" s="381">
        <v>117247.22</v>
      </c>
      <c r="D19" s="327">
        <v>5740230.1799999997</v>
      </c>
      <c r="E19" s="328">
        <v>239734.7</v>
      </c>
      <c r="F19" s="329" t="s">
        <v>426</v>
      </c>
      <c r="G19" s="389" t="s">
        <v>449</v>
      </c>
      <c r="H19" s="459"/>
      <c r="I19" s="390"/>
    </row>
    <row r="20" spans="2:9" ht="24.75" customHeight="1">
      <c r="B20" s="326" t="s">
        <v>444</v>
      </c>
      <c r="C20" s="381">
        <v>118928.22</v>
      </c>
      <c r="D20" s="327">
        <v>5816188.1500000004</v>
      </c>
      <c r="E20" s="328">
        <v>238912.56</v>
      </c>
      <c r="F20" s="329" t="s">
        <v>426</v>
      </c>
      <c r="G20" s="389" t="s">
        <v>450</v>
      </c>
      <c r="H20" s="459"/>
      <c r="I20" s="390"/>
    </row>
    <row r="21" spans="2:9" ht="33" customHeight="1">
      <c r="B21" s="326" t="s">
        <v>445</v>
      </c>
      <c r="C21" s="381">
        <v>131610.35</v>
      </c>
      <c r="D21" s="327">
        <v>6046323.7000000002</v>
      </c>
      <c r="E21" s="328">
        <v>263303.90000000002</v>
      </c>
      <c r="F21" s="329" t="s">
        <v>452</v>
      </c>
      <c r="G21" s="389" t="s">
        <v>427</v>
      </c>
      <c r="H21" s="459"/>
      <c r="I21" s="390"/>
    </row>
    <row r="22" spans="2:9" ht="33" customHeight="1">
      <c r="B22" s="326" t="s">
        <v>446</v>
      </c>
      <c r="C22" s="381">
        <v>130821.32</v>
      </c>
      <c r="D22" s="327">
        <v>6076205.3600000003</v>
      </c>
      <c r="E22" s="328">
        <v>249110.57</v>
      </c>
      <c r="F22" s="329" t="s">
        <v>453</v>
      </c>
      <c r="G22" s="389" t="s">
        <v>451</v>
      </c>
      <c r="H22" s="459"/>
      <c r="I22" s="390"/>
    </row>
    <row r="23" spans="2:9" ht="24.75" customHeight="1">
      <c r="B23" s="326" t="s">
        <v>448</v>
      </c>
      <c r="C23" s="381">
        <v>127202.39</v>
      </c>
      <c r="D23" s="381">
        <v>6114404.1100000003</v>
      </c>
      <c r="E23" s="328">
        <v>244551.5</v>
      </c>
      <c r="F23" s="329" t="s">
        <v>454</v>
      </c>
      <c r="G23" s="389" t="s">
        <v>454</v>
      </c>
      <c r="H23" s="459"/>
    </row>
    <row r="24" spans="2:9">
      <c r="B24" s="326" t="s">
        <v>456</v>
      </c>
      <c r="C24" s="381">
        <v>132633.9</v>
      </c>
      <c r="D24" s="381">
        <v>5755835.5099999998</v>
      </c>
      <c r="E24" s="328">
        <v>247107.48</v>
      </c>
      <c r="F24" s="329"/>
      <c r="G24" s="389"/>
      <c r="H24" s="459"/>
    </row>
    <row r="25" spans="2:9" ht="22.5">
      <c r="B25" s="326" t="s">
        <v>460</v>
      </c>
      <c r="C25" s="381">
        <v>116869.8</v>
      </c>
      <c r="D25" s="381">
        <v>5411097.5300000003</v>
      </c>
      <c r="E25" s="328">
        <v>210703.58</v>
      </c>
      <c r="F25" s="329" t="s">
        <v>488</v>
      </c>
      <c r="G25" s="389" t="s">
        <v>489</v>
      </c>
      <c r="H25" s="459"/>
    </row>
    <row r="26" spans="2:9" ht="22.5">
      <c r="B26" s="326" t="s">
        <v>480</v>
      </c>
      <c r="C26" s="381">
        <v>134421.4</v>
      </c>
      <c r="D26" s="381">
        <v>5337041.28</v>
      </c>
      <c r="E26" s="328">
        <v>221698.33</v>
      </c>
      <c r="F26" s="329" t="s">
        <v>488</v>
      </c>
      <c r="G26" s="389" t="s">
        <v>490</v>
      </c>
      <c r="H26" s="459"/>
    </row>
    <row r="27" spans="2:9">
      <c r="B27" s="326" t="s">
        <v>482</v>
      </c>
      <c r="C27" s="381">
        <v>110963.31</v>
      </c>
      <c r="D27" s="381">
        <v>5229629.4400000004</v>
      </c>
      <c r="E27" s="328">
        <v>202805.14</v>
      </c>
      <c r="F27" s="329"/>
      <c r="G27" s="330"/>
    </row>
    <row r="28" spans="2:9">
      <c r="B28" s="326" t="s">
        <v>484</v>
      </c>
      <c r="C28" s="381">
        <v>108650.38</v>
      </c>
      <c r="D28" s="381">
        <v>5184216.4000000004</v>
      </c>
      <c r="E28" s="328">
        <v>196603.49</v>
      </c>
      <c r="F28" s="329"/>
      <c r="G28" s="330"/>
    </row>
    <row r="29" spans="2:9">
      <c r="B29" s="326" t="s">
        <v>486</v>
      </c>
      <c r="C29" s="381">
        <v>101786.21</v>
      </c>
      <c r="D29" s="381">
        <v>5153924.3099999996</v>
      </c>
      <c r="E29" s="328">
        <v>181891.44</v>
      </c>
      <c r="F29" s="329"/>
      <c r="G29" s="330"/>
    </row>
    <row r="30" spans="2:9" ht="22.5">
      <c r="B30" s="326" t="s">
        <v>487</v>
      </c>
      <c r="C30" s="381">
        <v>107036.54</v>
      </c>
      <c r="D30" s="381">
        <v>4659302.5</v>
      </c>
      <c r="E30" s="328">
        <v>191987.59</v>
      </c>
      <c r="F30" s="329" t="s">
        <v>494</v>
      </c>
      <c r="G30" s="330" t="s">
        <v>449</v>
      </c>
    </row>
    <row r="31" spans="2:9">
      <c r="B31" s="326" t="s">
        <v>492</v>
      </c>
      <c r="C31" s="381">
        <v>108845.6</v>
      </c>
      <c r="D31" s="381">
        <v>5133523.37</v>
      </c>
      <c r="E31" s="328">
        <v>184224.53</v>
      </c>
      <c r="F31" s="329"/>
      <c r="G31" s="330"/>
    </row>
    <row r="32" spans="2:9">
      <c r="B32" s="326" t="s">
        <v>495</v>
      </c>
      <c r="C32" s="381">
        <v>94945.36</v>
      </c>
      <c r="D32" s="381">
        <v>4073834.3</v>
      </c>
      <c r="E32" s="328">
        <v>166564.57999999999</v>
      </c>
      <c r="F32" s="329"/>
      <c r="G32" s="330"/>
    </row>
    <row r="33" spans="2:7">
      <c r="B33" s="326" t="s">
        <v>496</v>
      </c>
      <c r="C33" s="381">
        <v>75114.12</v>
      </c>
      <c r="D33" s="381">
        <v>3429090.15</v>
      </c>
      <c r="E33" s="328">
        <v>131323.24</v>
      </c>
      <c r="F33" s="329"/>
      <c r="G33" s="330"/>
    </row>
    <row r="34" spans="2:7">
      <c r="B34" s="326" t="s">
        <v>498</v>
      </c>
      <c r="C34" s="381">
        <v>20253.34</v>
      </c>
      <c r="D34" s="381">
        <v>3326371.7</v>
      </c>
      <c r="E34" s="328">
        <v>123693.17</v>
      </c>
      <c r="F34" s="329"/>
      <c r="G34" s="330"/>
    </row>
    <row r="35" spans="2:7">
      <c r="B35" s="326" t="s">
        <v>500</v>
      </c>
      <c r="C35" s="381">
        <v>71708.460000000006</v>
      </c>
      <c r="D35" s="381">
        <v>4009037.446</v>
      </c>
      <c r="E35" s="328">
        <v>118341.56</v>
      </c>
      <c r="F35" s="329"/>
      <c r="G35" s="330"/>
    </row>
    <row r="36" spans="2:7">
      <c r="B36" s="326" t="s">
        <v>502</v>
      </c>
      <c r="C36" s="381">
        <v>66752.12</v>
      </c>
      <c r="D36" s="381">
        <v>4131857.4</v>
      </c>
      <c r="E36" s="328">
        <v>110615.43</v>
      </c>
      <c r="F36" s="329"/>
      <c r="G36" s="330"/>
    </row>
    <row r="37" spans="2:7">
      <c r="B37" s="326" t="s">
        <v>504</v>
      </c>
      <c r="C37" s="381">
        <v>52532.28</v>
      </c>
      <c r="D37" s="381">
        <v>3060662.27</v>
      </c>
      <c r="E37" s="328">
        <v>106009.5</v>
      </c>
      <c r="F37" s="329"/>
      <c r="G37" s="330"/>
    </row>
    <row r="38" spans="2:7">
      <c r="B38" s="326" t="s">
        <v>511</v>
      </c>
      <c r="C38" s="381">
        <v>52719.3</v>
      </c>
      <c r="D38" s="381">
        <v>2771073.19</v>
      </c>
      <c r="E38" s="328">
        <v>105873.15</v>
      </c>
      <c r="F38" s="329"/>
      <c r="G38" s="330"/>
    </row>
    <row r="39" spans="2:7">
      <c r="B39" s="326" t="s">
        <v>514</v>
      </c>
      <c r="C39" s="381">
        <v>56805.21</v>
      </c>
      <c r="D39" s="381">
        <v>3114231.22</v>
      </c>
      <c r="E39" s="328">
        <v>109283.27</v>
      </c>
      <c r="F39" s="329"/>
      <c r="G39" s="330"/>
    </row>
    <row r="40" spans="2:7">
      <c r="B40" s="326" t="s">
        <v>518</v>
      </c>
      <c r="C40" s="381">
        <v>57246.26</v>
      </c>
      <c r="D40" s="381">
        <v>3419303.34</v>
      </c>
      <c r="E40" s="328">
        <v>106800.56</v>
      </c>
      <c r="F40" s="329"/>
      <c r="G40" s="330"/>
    </row>
    <row r="41" spans="2:7">
      <c r="B41" s="326" t="s">
        <v>523</v>
      </c>
      <c r="C41" s="381">
        <v>68543.460000000006</v>
      </c>
      <c r="D41" s="381">
        <v>4182102.12</v>
      </c>
      <c r="E41" s="328">
        <v>118585.23</v>
      </c>
      <c r="F41" s="329"/>
      <c r="G41" s="330"/>
    </row>
    <row r="42" spans="2:7">
      <c r="B42" s="326" t="s">
        <v>528</v>
      </c>
      <c r="C42" s="381">
        <v>69752.240000000005</v>
      </c>
      <c r="D42" s="381">
        <v>3896618.32</v>
      </c>
      <c r="E42" s="328">
        <v>116550.21</v>
      </c>
      <c r="F42" s="329"/>
      <c r="G42" s="330"/>
    </row>
    <row r="43" spans="2:7">
      <c r="B43" s="326" t="s">
        <v>531</v>
      </c>
      <c r="C43" s="381">
        <v>67114.19</v>
      </c>
      <c r="D43" s="381">
        <v>3698863.4</v>
      </c>
      <c r="E43" s="328">
        <v>110050.19</v>
      </c>
      <c r="F43" s="329"/>
      <c r="G43" s="330"/>
    </row>
    <row r="44" spans="2:7">
      <c r="B44" s="326" t="s">
        <v>538</v>
      </c>
      <c r="C44" s="381">
        <v>66531.570000000007</v>
      </c>
      <c r="D44" s="381">
        <v>3567041.22</v>
      </c>
      <c r="E44" s="328">
        <v>107711.5</v>
      </c>
      <c r="F44" s="329"/>
      <c r="G44" s="330"/>
    </row>
    <row r="45" spans="2:7">
      <c r="B45" s="326" t="s">
        <v>542</v>
      </c>
      <c r="C45" s="381">
        <v>67642.3</v>
      </c>
      <c r="D45" s="381">
        <v>3707359.49</v>
      </c>
      <c r="E45" s="328">
        <v>107238.51</v>
      </c>
      <c r="F45" s="329"/>
      <c r="G45" s="330"/>
    </row>
    <row r="46" spans="2:7">
      <c r="B46" s="326" t="s">
        <v>546</v>
      </c>
      <c r="C46" s="381">
        <v>76042.3</v>
      </c>
      <c r="D46" s="381">
        <v>3566177.13</v>
      </c>
      <c r="E46" s="328">
        <v>116942.2</v>
      </c>
      <c r="F46" s="329"/>
      <c r="G46" s="330"/>
    </row>
    <row r="47" spans="2:7">
      <c r="B47" s="326" t="s">
        <v>549</v>
      </c>
      <c r="C47" s="381">
        <v>72002.27</v>
      </c>
      <c r="D47" s="381">
        <v>3530259.29</v>
      </c>
      <c r="E47" s="328">
        <v>109494.3</v>
      </c>
      <c r="F47" s="329"/>
      <c r="G47" s="330"/>
    </row>
    <row r="48" spans="2:7" ht="15.75" thickBot="1">
      <c r="B48" s="326" t="s">
        <v>564</v>
      </c>
      <c r="C48" s="381">
        <v>69163.27</v>
      </c>
      <c r="D48" s="381">
        <v>3704227.3</v>
      </c>
      <c r="E48" s="328">
        <v>102862.59</v>
      </c>
      <c r="F48" s="329"/>
      <c r="G48" s="330"/>
    </row>
    <row r="49" spans="2:7" ht="15.75" thickBot="1">
      <c r="B49" s="365" t="s">
        <v>609</v>
      </c>
      <c r="C49" s="432">
        <v>69396.47</v>
      </c>
      <c r="D49" s="431">
        <v>4129763.35</v>
      </c>
      <c r="E49" s="374">
        <v>102253.2</v>
      </c>
      <c r="F49" s="366"/>
      <c r="G49" s="367"/>
    </row>
    <row r="50" spans="2:7">
      <c r="B50" s="402"/>
      <c r="C50" s="403"/>
      <c r="D50" s="403"/>
      <c r="E50" s="404"/>
      <c r="F50" s="405"/>
      <c r="G50" s="406"/>
    </row>
    <row r="51" spans="2:7">
      <c r="D51" s="392">
        <f>D23-D30</f>
        <v>1455101.6100000003</v>
      </c>
    </row>
    <row r="52" spans="2:7">
      <c r="D52" s="393">
        <f>D51/D23</f>
        <v>0.2379792999975594</v>
      </c>
    </row>
    <row r="56" spans="2:7">
      <c r="F56" s="298"/>
    </row>
  </sheetData>
  <mergeCells count="1">
    <mergeCell ref="H15:H26"/>
  </mergeCells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7"/>
  <sheetViews>
    <sheetView showGridLines="0" zoomScale="90" zoomScaleNormal="90" workbookViewId="0">
      <selection activeCell="F14" sqref="F14"/>
    </sheetView>
  </sheetViews>
  <sheetFormatPr baseColWidth="10" defaultRowHeight="15"/>
  <cols>
    <col min="1" max="1" width="0.85546875" customWidth="1"/>
    <col min="2" max="5" width="17.7109375" style="331" customWidth="1"/>
    <col min="6" max="6" width="15.7109375" customWidth="1"/>
  </cols>
  <sheetData>
    <row r="1" spans="2:6" ht="3.75" customHeight="1" thickBot="1"/>
    <row r="2" spans="2:6" ht="20.100000000000001" customHeight="1" thickBot="1">
      <c r="B2" s="314" t="s">
        <v>408</v>
      </c>
      <c r="C2" s="314" t="s">
        <v>8</v>
      </c>
      <c r="D2" s="314" t="s">
        <v>409</v>
      </c>
      <c r="E2" s="314" t="s">
        <v>410</v>
      </c>
    </row>
    <row r="3" spans="2:6" ht="20.100000000000001" customHeight="1">
      <c r="B3" s="348" t="s">
        <v>388</v>
      </c>
      <c r="C3" s="349">
        <v>229372.38333333313</v>
      </c>
      <c r="D3" s="349">
        <v>1349796.46</v>
      </c>
      <c r="E3" s="349">
        <v>282574.91666666669</v>
      </c>
    </row>
    <row r="4" spans="2:6" ht="20.100000000000001" customHeight="1">
      <c r="B4" s="334" t="s">
        <v>379</v>
      </c>
      <c r="C4" s="333">
        <v>328458.67</v>
      </c>
      <c r="D4" s="333">
        <v>1337820.58</v>
      </c>
      <c r="E4" s="333">
        <v>196728.92</v>
      </c>
    </row>
    <row r="5" spans="2:6" ht="20.100000000000001" customHeight="1">
      <c r="B5" s="334" t="s">
        <v>386</v>
      </c>
      <c r="C5" s="333">
        <v>614295.7833451</v>
      </c>
      <c r="D5" s="333">
        <v>1344824.8166666655</v>
      </c>
      <c r="E5" s="333">
        <v>380612.2043000001</v>
      </c>
    </row>
    <row r="6" spans="2:6" ht="20.100000000000001" customHeight="1">
      <c r="B6" s="334" t="s">
        <v>391</v>
      </c>
      <c r="C6" s="333">
        <v>610566.51666666579</v>
      </c>
      <c r="D6" s="382">
        <v>2165471.8499999978</v>
      </c>
      <c r="E6" s="333">
        <v>621346.44999999984</v>
      </c>
    </row>
    <row r="7" spans="2:6" ht="20.100000000000001" customHeight="1">
      <c r="B7" s="334" t="s">
        <v>442</v>
      </c>
      <c r="C7" s="333">
        <v>495980.07666666608</v>
      </c>
      <c r="D7" s="333">
        <v>1710027.4833333315</v>
      </c>
      <c r="E7" s="333">
        <v>288256.72366666654</v>
      </c>
    </row>
    <row r="8" spans="2:6" ht="20.100000000000001" customHeight="1">
      <c r="B8" s="334" t="s">
        <v>443</v>
      </c>
      <c r="C8" s="333">
        <v>645742.58333333244</v>
      </c>
      <c r="D8" s="333">
        <v>1605951.2166666649</v>
      </c>
      <c r="E8" s="333">
        <v>418884.89437000017</v>
      </c>
    </row>
    <row r="9" spans="2:6" ht="20.100000000000001" customHeight="1">
      <c r="B9" s="334" t="s">
        <v>399</v>
      </c>
      <c r="C9" s="333">
        <v>610706.95333333267</v>
      </c>
      <c r="D9" s="333">
        <v>1347746.1333333317</v>
      </c>
      <c r="E9" s="333">
        <v>335206.93333333335</v>
      </c>
      <c r="F9" s="332" t="s">
        <v>403</v>
      </c>
    </row>
    <row r="10" spans="2:6" ht="20.100000000000001" customHeight="1">
      <c r="B10" s="334" t="s">
        <v>400</v>
      </c>
      <c r="C10" s="379">
        <v>948656.81666666537</v>
      </c>
      <c r="D10" s="379">
        <v>1116358.3666666651</v>
      </c>
      <c r="E10" s="379">
        <v>744277.69999999984</v>
      </c>
    </row>
    <row r="11" spans="2:6" ht="20.100000000000001" customHeight="1">
      <c r="B11" s="334" t="s">
        <v>417</v>
      </c>
      <c r="C11" s="379">
        <v>845932.97666666622</v>
      </c>
      <c r="D11" s="379">
        <v>1795789.6333333314</v>
      </c>
      <c r="E11" s="379">
        <v>421628.28</v>
      </c>
    </row>
    <row r="12" spans="2:6" ht="20.100000000000001" customHeight="1">
      <c r="B12" s="334" t="s">
        <v>441</v>
      </c>
      <c r="C12" s="379">
        <v>1094224.013333332</v>
      </c>
      <c r="D12" s="379">
        <v>1811610.2333333315</v>
      </c>
      <c r="E12" s="379">
        <v>474333.75099999999</v>
      </c>
    </row>
    <row r="13" spans="2:6">
      <c r="B13" s="334" t="s">
        <v>440</v>
      </c>
      <c r="C13" s="379">
        <v>975683.08333333232</v>
      </c>
      <c r="D13" s="391">
        <v>1889718.6499999987</v>
      </c>
      <c r="E13" s="379">
        <v>424470.00669999997</v>
      </c>
    </row>
    <row r="14" spans="2:6">
      <c r="B14" s="334" t="s">
        <v>444</v>
      </c>
      <c r="C14" s="379">
        <v>1223152.2133333324</v>
      </c>
      <c r="D14" s="379">
        <v>1781795.2599999984</v>
      </c>
      <c r="E14" s="379">
        <v>521529.59000000014</v>
      </c>
    </row>
    <row r="15" spans="2:6">
      <c r="B15" s="334" t="s">
        <v>445</v>
      </c>
      <c r="C15" s="379">
        <v>1024428.1466666657</v>
      </c>
      <c r="D15" s="379">
        <v>1760664.8666666644</v>
      </c>
      <c r="E15" s="379">
        <v>584810.86666666658</v>
      </c>
    </row>
    <row r="16" spans="2:6">
      <c r="B16" s="334" t="s">
        <v>446</v>
      </c>
      <c r="C16" s="379">
        <v>1020359.2299999989</v>
      </c>
      <c r="D16" s="379">
        <v>1819450.7899999984</v>
      </c>
      <c r="E16" s="379">
        <v>761014.54300000006</v>
      </c>
    </row>
    <row r="17" spans="2:5">
      <c r="B17" s="334" t="s">
        <v>448</v>
      </c>
      <c r="C17" s="379">
        <v>1236435.7666666657</v>
      </c>
      <c r="D17" s="379">
        <v>1863513.5366666648</v>
      </c>
      <c r="E17" s="379">
        <v>682036.51930000028</v>
      </c>
    </row>
    <row r="18" spans="2:5">
      <c r="B18" s="334" t="s">
        <v>456</v>
      </c>
      <c r="C18" s="379">
        <v>1413896.4399999988</v>
      </c>
      <c r="D18" s="382">
        <v>1911445.8866666649</v>
      </c>
      <c r="E18" s="379">
        <v>305591.94333333336</v>
      </c>
    </row>
    <row r="19" spans="2:5">
      <c r="B19" s="334" t="s">
        <v>460</v>
      </c>
      <c r="C19" s="379">
        <v>728229.89666666603</v>
      </c>
      <c r="D19" s="379">
        <v>1694797.60333333</v>
      </c>
      <c r="E19" s="379">
        <v>204620.06140000001</v>
      </c>
    </row>
    <row r="20" spans="2:5">
      <c r="B20" s="334" t="s">
        <v>480</v>
      </c>
      <c r="C20" s="379">
        <v>1080001.7933333321</v>
      </c>
      <c r="D20" s="379">
        <v>1689052.0499999984</v>
      </c>
      <c r="E20" s="379">
        <v>574190.40989999985</v>
      </c>
    </row>
    <row r="21" spans="2:5">
      <c r="B21" s="334" t="s">
        <v>482</v>
      </c>
      <c r="C21" s="379">
        <v>1039748.3633333314</v>
      </c>
      <c r="D21" s="379">
        <v>1566862.6999999983</v>
      </c>
      <c r="E21" s="379">
        <v>495546.88539999991</v>
      </c>
    </row>
    <row r="22" spans="2:5">
      <c r="B22" s="334" t="s">
        <v>484</v>
      </c>
      <c r="C22" s="379">
        <v>825826.8</v>
      </c>
      <c r="D22" s="379">
        <v>1608232.4566666654</v>
      </c>
      <c r="E22" s="379">
        <v>421434.18497000012</v>
      </c>
    </row>
    <row r="23" spans="2:5">
      <c r="B23" s="334" t="s">
        <v>486</v>
      </c>
      <c r="C23" s="379">
        <v>1145203.633333331</v>
      </c>
      <c r="D23" s="379">
        <v>1734749.1999999981</v>
      </c>
      <c r="E23" s="379">
        <v>379280.33332999999</v>
      </c>
    </row>
    <row r="24" spans="2:5">
      <c r="B24" s="334" t="s">
        <v>487</v>
      </c>
      <c r="C24" s="379">
        <v>1010198.6966666657</v>
      </c>
      <c r="D24" s="379">
        <v>1364365.7233333318</v>
      </c>
      <c r="E24" s="379">
        <v>241132.81</v>
      </c>
    </row>
    <row r="25" spans="2:5">
      <c r="B25" s="334" t="s">
        <v>492</v>
      </c>
      <c r="C25" s="379">
        <v>1375636.3033333314</v>
      </c>
      <c r="D25" s="379">
        <v>1529460.0466666652</v>
      </c>
      <c r="E25" s="379">
        <v>478085.30900000007</v>
      </c>
    </row>
    <row r="26" spans="2:5">
      <c r="B26" s="334" t="s">
        <v>495</v>
      </c>
      <c r="C26" s="379">
        <v>529672.07666666608</v>
      </c>
      <c r="D26" s="379">
        <v>1318167.7166666652</v>
      </c>
      <c r="E26" s="379">
        <v>20579.573333333334</v>
      </c>
    </row>
    <row r="27" spans="2:5">
      <c r="B27" s="334" t="s">
        <v>496</v>
      </c>
      <c r="C27" s="379">
        <v>776743.3166666656</v>
      </c>
      <c r="D27" s="379">
        <v>1260408.4866666654</v>
      </c>
      <c r="E27" s="379">
        <v>0</v>
      </c>
    </row>
    <row r="28" spans="2:5">
      <c r="B28" s="334" t="s">
        <v>498</v>
      </c>
      <c r="C28" s="379">
        <v>512422.67666666594</v>
      </c>
      <c r="D28" s="379">
        <v>1221685.8366666653</v>
      </c>
      <c r="E28" s="379">
        <v>1641.01</v>
      </c>
    </row>
    <row r="29" spans="2:5">
      <c r="B29" s="334" t="s">
        <v>500</v>
      </c>
      <c r="C29" s="379">
        <v>443706.27666666621</v>
      </c>
      <c r="D29" s="379">
        <v>1196007.4099999999</v>
      </c>
      <c r="E29" s="379">
        <v>0</v>
      </c>
    </row>
    <row r="30" spans="2:5">
      <c r="B30" s="334" t="s">
        <v>500</v>
      </c>
      <c r="C30" s="379">
        <v>443706.27666666621</v>
      </c>
      <c r="D30" s="379">
        <v>1196007.4099999999</v>
      </c>
      <c r="E30" s="379">
        <v>0</v>
      </c>
    </row>
    <row r="31" spans="2:5">
      <c r="B31" s="334" t="s">
        <v>502</v>
      </c>
      <c r="C31" s="379">
        <v>455054.15333333268</v>
      </c>
      <c r="D31" s="379">
        <v>1265754.3666666651</v>
      </c>
      <c r="E31" s="379">
        <v>0</v>
      </c>
    </row>
    <row r="32" spans="2:5">
      <c r="B32" s="334" t="s">
        <v>504</v>
      </c>
      <c r="C32" s="379">
        <v>493134.93999999965</v>
      </c>
      <c r="D32" s="379">
        <v>994279.96666666539</v>
      </c>
      <c r="E32" s="379">
        <v>0</v>
      </c>
    </row>
    <row r="33" spans="2:5">
      <c r="B33" s="334" t="s">
        <v>511</v>
      </c>
      <c r="C33" s="379">
        <v>335845.12333333289</v>
      </c>
      <c r="D33" s="379">
        <v>722011.46666666586</v>
      </c>
      <c r="E33" s="379">
        <v>12845.800999999999</v>
      </c>
    </row>
    <row r="34" spans="2:5">
      <c r="B34" s="334" t="s">
        <v>515</v>
      </c>
      <c r="C34" s="379">
        <v>396775.91666666587</v>
      </c>
      <c r="D34" s="379">
        <v>743293.46666666528</v>
      </c>
      <c r="E34" s="379">
        <v>74445.703330000004</v>
      </c>
    </row>
    <row r="35" spans="2:5">
      <c r="B35" s="334" t="s">
        <v>519</v>
      </c>
      <c r="C35" s="379">
        <v>562359.86999999953</v>
      </c>
      <c r="D35" s="379">
        <v>1024149.4766666663</v>
      </c>
      <c r="E35" s="379">
        <v>73721.46666666666</v>
      </c>
    </row>
    <row r="36" spans="2:5">
      <c r="B36" s="334" t="s">
        <v>523</v>
      </c>
      <c r="C36" s="379">
        <v>1213513.5433333314</v>
      </c>
      <c r="D36" s="379">
        <v>1400777.4066666667</v>
      </c>
      <c r="E36" s="379">
        <v>193714.78333333333</v>
      </c>
    </row>
    <row r="37" spans="2:5">
      <c r="B37" s="334" t="s">
        <v>528</v>
      </c>
      <c r="C37" s="379">
        <v>1158280.3666666644</v>
      </c>
      <c r="D37" s="379">
        <v>1740032.0833333333</v>
      </c>
      <c r="E37" s="379">
        <v>39471.699999999997</v>
      </c>
    </row>
    <row r="38" spans="2:5">
      <c r="B38" s="334" t="s">
        <v>531</v>
      </c>
      <c r="C38" s="379">
        <v>556152.69333333243</v>
      </c>
      <c r="D38" s="379">
        <v>1150025.44</v>
      </c>
      <c r="E38" s="379">
        <v>47174.066666666673</v>
      </c>
    </row>
    <row r="39" spans="2:5">
      <c r="B39" s="334" t="s">
        <v>540</v>
      </c>
      <c r="C39" s="379">
        <v>596447.41666666593</v>
      </c>
      <c r="D39" s="379">
        <v>1308902.783333333</v>
      </c>
      <c r="E39" s="379">
        <v>27914.500000000007</v>
      </c>
    </row>
    <row r="40" spans="2:5">
      <c r="B40" s="334" t="s">
        <v>542</v>
      </c>
      <c r="C40" s="379">
        <v>659821.95999999857</v>
      </c>
      <c r="D40" s="379">
        <v>1220556.8999999999</v>
      </c>
      <c r="E40" s="379">
        <v>207555.56666666668</v>
      </c>
    </row>
    <row r="41" spans="2:5">
      <c r="B41" s="334" t="s">
        <v>546</v>
      </c>
      <c r="C41" s="379">
        <v>854335.95666666597</v>
      </c>
      <c r="D41" s="379">
        <v>1119762.9166666665</v>
      </c>
      <c r="E41" s="379">
        <v>121987.47666666668</v>
      </c>
    </row>
    <row r="42" spans="2:5">
      <c r="B42" s="334" t="s">
        <v>549</v>
      </c>
      <c r="C42" s="379">
        <v>940381.27999999851</v>
      </c>
      <c r="D42" s="379">
        <v>1139445.6433333333</v>
      </c>
      <c r="E42" s="379">
        <v>280639.21666666662</v>
      </c>
    </row>
    <row r="43" spans="2:5">
      <c r="B43" s="334" t="s">
        <v>564</v>
      </c>
      <c r="C43" s="379">
        <v>899766.59999999858</v>
      </c>
      <c r="D43" s="379">
        <v>1211102.5999999999</v>
      </c>
      <c r="E43" s="379">
        <v>139776.32333333333</v>
      </c>
    </row>
    <row r="44" spans="2:5">
      <c r="B44" s="334" t="s">
        <v>609</v>
      </c>
      <c r="C44" s="379">
        <v>1007209.7966666651</v>
      </c>
      <c r="D44" s="379">
        <v>1488318.7166666663</v>
      </c>
      <c r="E44" s="379">
        <v>143109.49999999997</v>
      </c>
    </row>
    <row r="45" spans="2:5">
      <c r="B45" s="385"/>
    </row>
    <row r="46" spans="2:5">
      <c r="B46" s="385"/>
      <c r="D46" s="392">
        <f>D18-D24</f>
        <v>547080.1633333331</v>
      </c>
    </row>
    <row r="47" spans="2:5">
      <c r="B47" s="385"/>
      <c r="D47" s="393">
        <f>D46/D18</f>
        <v>0.28621273934538427</v>
      </c>
    </row>
  </sheetData>
  <phoneticPr fontId="51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9"/>
  <sheetViews>
    <sheetView tabSelected="1" zoomScaleNormal="100" zoomScaleSheetLayoutView="91" workbookViewId="0">
      <selection activeCell="H9" sqref="H9"/>
    </sheetView>
  </sheetViews>
  <sheetFormatPr baseColWidth="10" defaultRowHeight="1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</cols>
  <sheetData>
    <row r="2" spans="2:9" ht="18.75">
      <c r="B2" s="460" t="s">
        <v>711</v>
      </c>
      <c r="C2" s="460"/>
      <c r="D2" s="460"/>
      <c r="E2" s="460"/>
      <c r="F2" s="460"/>
      <c r="G2" s="460"/>
      <c r="H2" s="460"/>
      <c r="I2" s="460"/>
    </row>
    <row r="5" spans="2:9">
      <c r="B5" s="407" t="s">
        <v>196</v>
      </c>
      <c r="C5" s="408" t="s">
        <v>503</v>
      </c>
    </row>
    <row r="6" spans="2:9">
      <c r="B6" s="414" t="s">
        <v>370</v>
      </c>
      <c r="C6" s="410"/>
      <c r="D6" s="415" t="s">
        <v>214</v>
      </c>
      <c r="E6" s="410" t="s">
        <v>216</v>
      </c>
      <c r="F6" s="410" t="s">
        <v>371</v>
      </c>
      <c r="G6" s="410" t="s">
        <v>372</v>
      </c>
      <c r="H6" s="410" t="s">
        <v>373</v>
      </c>
      <c r="I6" s="410" t="s">
        <v>374</v>
      </c>
    </row>
    <row r="7" spans="2:9">
      <c r="B7" s="386" t="s">
        <v>566</v>
      </c>
      <c r="C7" s="396" t="s">
        <v>712</v>
      </c>
      <c r="D7" s="397" t="s">
        <v>387</v>
      </c>
      <c r="E7" s="474">
        <v>44998</v>
      </c>
      <c r="F7" s="475">
        <v>0.625</v>
      </c>
      <c r="G7" s="476">
        <v>0.70833333333333337</v>
      </c>
      <c r="H7" s="477">
        <v>3558.0333333333301</v>
      </c>
      <c r="I7" s="394">
        <v>6621</v>
      </c>
    </row>
    <row r="8" spans="2:9">
      <c r="B8" s="386" t="s">
        <v>713</v>
      </c>
      <c r="C8" s="396" t="s">
        <v>714</v>
      </c>
      <c r="D8" s="397" t="s">
        <v>387</v>
      </c>
      <c r="E8" s="474">
        <v>44999</v>
      </c>
      <c r="F8" s="475">
        <v>0.625</v>
      </c>
      <c r="G8" s="476">
        <v>0.70833333333333337</v>
      </c>
      <c r="H8" s="477">
        <v>15697.0333333333</v>
      </c>
      <c r="I8" s="394">
        <v>26742</v>
      </c>
    </row>
    <row r="9" spans="2:9">
      <c r="B9" s="386" t="s">
        <v>713</v>
      </c>
      <c r="C9" s="396" t="s">
        <v>715</v>
      </c>
      <c r="D9" s="397" t="s">
        <v>544</v>
      </c>
      <c r="E9" s="474">
        <v>44999</v>
      </c>
      <c r="F9" s="475">
        <v>0.625</v>
      </c>
      <c r="G9" s="476">
        <v>0.70833333333333337</v>
      </c>
      <c r="H9" s="477">
        <v>9020.6833333333307</v>
      </c>
      <c r="I9" s="394">
        <v>15157</v>
      </c>
    </row>
    <row r="10" spans="2:9">
      <c r="B10" s="386" t="s">
        <v>713</v>
      </c>
      <c r="C10" s="396" t="s">
        <v>716</v>
      </c>
      <c r="D10" s="397" t="s">
        <v>387</v>
      </c>
      <c r="E10" s="474">
        <v>45000</v>
      </c>
      <c r="F10" s="475">
        <v>0.625</v>
      </c>
      <c r="G10" s="476">
        <v>0.70833333333333337</v>
      </c>
      <c r="H10" s="477">
        <v>37395.183333333298</v>
      </c>
      <c r="I10" s="394">
        <v>44641</v>
      </c>
    </row>
    <row r="11" spans="2:9">
      <c r="B11" s="386" t="s">
        <v>717</v>
      </c>
      <c r="C11" s="396" t="s">
        <v>718</v>
      </c>
      <c r="D11" s="397" t="s">
        <v>719</v>
      </c>
      <c r="E11" s="474">
        <v>45000</v>
      </c>
      <c r="F11" s="475">
        <v>0.82986111111111116</v>
      </c>
      <c r="G11" s="476">
        <v>0.91666666666666663</v>
      </c>
      <c r="H11" s="477">
        <v>10865.7833333333</v>
      </c>
      <c r="I11" s="394">
        <v>21658</v>
      </c>
    </row>
    <row r="12" spans="2:9">
      <c r="B12" s="386" t="s">
        <v>720</v>
      </c>
      <c r="C12" s="396" t="s">
        <v>721</v>
      </c>
      <c r="D12" s="397" t="s">
        <v>387</v>
      </c>
      <c r="E12" s="474">
        <v>45001</v>
      </c>
      <c r="F12" s="475">
        <v>0.53125</v>
      </c>
      <c r="G12" s="476">
        <v>0.61458333333333337</v>
      </c>
      <c r="H12" s="477">
        <v>8838.8166666666602</v>
      </c>
      <c r="I12" s="394">
        <v>14722</v>
      </c>
    </row>
    <row r="13" spans="2:9">
      <c r="B13" s="386" t="s">
        <v>565</v>
      </c>
      <c r="C13" s="396" t="s">
        <v>722</v>
      </c>
      <c r="D13" s="397" t="s">
        <v>387</v>
      </c>
      <c r="E13" s="474">
        <v>45001</v>
      </c>
      <c r="F13" s="475">
        <v>0.79166666666666663</v>
      </c>
      <c r="G13" s="476">
        <v>0.875</v>
      </c>
      <c r="H13" s="477">
        <v>63011.716666666602</v>
      </c>
      <c r="I13" s="394">
        <v>67132</v>
      </c>
    </row>
    <row r="14" spans="2:9">
      <c r="B14" s="386" t="s">
        <v>720</v>
      </c>
      <c r="C14" s="396" t="s">
        <v>723</v>
      </c>
      <c r="D14" s="397" t="s">
        <v>544</v>
      </c>
      <c r="E14" s="474">
        <v>45001</v>
      </c>
      <c r="F14" s="475">
        <v>0.625</v>
      </c>
      <c r="G14" s="476">
        <v>0.70833333333333337</v>
      </c>
      <c r="H14" s="477">
        <v>8611.85</v>
      </c>
      <c r="I14" s="394">
        <v>9616</v>
      </c>
    </row>
    <row r="15" spans="2:9">
      <c r="B15" s="386" t="s">
        <v>724</v>
      </c>
      <c r="C15" s="396" t="s">
        <v>725</v>
      </c>
      <c r="D15" s="397" t="s">
        <v>726</v>
      </c>
      <c r="E15" s="474">
        <v>45002</v>
      </c>
      <c r="F15" s="475">
        <v>0.64583333333333337</v>
      </c>
      <c r="G15" s="476">
        <v>0.72916666666666663</v>
      </c>
      <c r="H15" s="477">
        <v>13504.85</v>
      </c>
      <c r="I15" s="394">
        <v>18422</v>
      </c>
    </row>
    <row r="16" spans="2:9">
      <c r="B16" s="386" t="s">
        <v>724</v>
      </c>
      <c r="C16" s="396" t="s">
        <v>727</v>
      </c>
      <c r="D16" s="397" t="s">
        <v>726</v>
      </c>
      <c r="E16" s="474">
        <v>45003</v>
      </c>
      <c r="F16" s="475">
        <v>0.83333333333333337</v>
      </c>
      <c r="G16" s="476">
        <v>0.91666666666666663</v>
      </c>
      <c r="H16" s="477">
        <v>57908.916666666599</v>
      </c>
      <c r="I16" s="394">
        <v>63626</v>
      </c>
    </row>
    <row r="17" spans="2:9">
      <c r="B17" s="386" t="s">
        <v>624</v>
      </c>
      <c r="C17" s="396" t="s">
        <v>728</v>
      </c>
      <c r="D17" s="397" t="s">
        <v>387</v>
      </c>
      <c r="E17" s="474">
        <v>45003</v>
      </c>
      <c r="F17" s="475">
        <v>0.52083333333333337</v>
      </c>
      <c r="G17" s="476">
        <v>0.60416666666666663</v>
      </c>
      <c r="H17" s="477">
        <v>8507.7666666666591</v>
      </c>
      <c r="I17" s="394">
        <v>13227</v>
      </c>
    </row>
    <row r="18" spans="2:9">
      <c r="B18" s="386" t="s">
        <v>625</v>
      </c>
      <c r="C18" s="396" t="s">
        <v>729</v>
      </c>
      <c r="D18" s="397" t="s">
        <v>387</v>
      </c>
      <c r="E18" s="474">
        <v>45004</v>
      </c>
      <c r="F18" s="475">
        <v>0.61805555555555558</v>
      </c>
      <c r="G18" s="476">
        <v>0.70138888888888884</v>
      </c>
      <c r="H18" s="477">
        <v>43705.133333333302</v>
      </c>
      <c r="I18" s="394">
        <v>46187</v>
      </c>
    </row>
    <row r="19" spans="2:9">
      <c r="B19" s="386" t="s">
        <v>624</v>
      </c>
      <c r="C19" s="396" t="s">
        <v>730</v>
      </c>
      <c r="D19" s="397" t="s">
        <v>387</v>
      </c>
      <c r="E19" s="474">
        <v>45004</v>
      </c>
      <c r="F19" s="475">
        <v>0.47222222222222227</v>
      </c>
      <c r="G19" s="476">
        <v>0.55555555555555558</v>
      </c>
      <c r="H19" s="477">
        <v>9361</v>
      </c>
      <c r="I19" s="394">
        <v>14038</v>
      </c>
    </row>
    <row r="20" spans="2:9">
      <c r="B20" s="386"/>
      <c r="C20" s="396" t="s">
        <v>520</v>
      </c>
      <c r="D20" s="397" t="s">
        <v>493</v>
      </c>
      <c r="E20" s="474">
        <v>44998</v>
      </c>
      <c r="F20" s="475">
        <v>0.20833333333333334</v>
      </c>
      <c r="G20" s="476">
        <v>0.39583333333333331</v>
      </c>
      <c r="H20" s="477">
        <v>48436.35</v>
      </c>
      <c r="I20" s="394">
        <v>51750</v>
      </c>
    </row>
    <row r="21" spans="2:9">
      <c r="B21" s="386"/>
      <c r="C21" s="396" t="s">
        <v>567</v>
      </c>
      <c r="D21" s="397" t="s">
        <v>493</v>
      </c>
      <c r="E21" s="474">
        <v>44998</v>
      </c>
      <c r="F21" s="475">
        <v>0.39583333333333331</v>
      </c>
      <c r="G21" s="476">
        <v>0.45833333333333331</v>
      </c>
      <c r="H21" s="477">
        <v>10212.5333333333</v>
      </c>
      <c r="I21" s="394">
        <v>14579</v>
      </c>
    </row>
    <row r="22" spans="2:9">
      <c r="B22" s="386"/>
      <c r="C22" s="396" t="s">
        <v>567</v>
      </c>
      <c r="D22" s="397" t="s">
        <v>493</v>
      </c>
      <c r="E22" s="474">
        <v>44999</v>
      </c>
      <c r="F22" s="475">
        <v>0.39583333333333331</v>
      </c>
      <c r="G22" s="476">
        <v>0.45833333333333331</v>
      </c>
      <c r="H22" s="477">
        <v>11039.116666666599</v>
      </c>
      <c r="I22" s="394">
        <v>15713</v>
      </c>
    </row>
    <row r="23" spans="2:9">
      <c r="B23" s="386"/>
      <c r="C23" s="396" t="s">
        <v>567</v>
      </c>
      <c r="D23" s="397" t="s">
        <v>493</v>
      </c>
      <c r="E23" s="474">
        <v>45000</v>
      </c>
      <c r="F23" s="475">
        <v>0.39583333333333331</v>
      </c>
      <c r="G23" s="476">
        <v>0.45833333333333331</v>
      </c>
      <c r="H23" s="477">
        <v>12244.15</v>
      </c>
      <c r="I23" s="394">
        <v>18861</v>
      </c>
    </row>
    <row r="24" spans="2:9">
      <c r="B24" s="386"/>
      <c r="C24" s="396" t="s">
        <v>567</v>
      </c>
      <c r="D24" s="397" t="s">
        <v>493</v>
      </c>
      <c r="E24" s="474">
        <v>45001</v>
      </c>
      <c r="F24" s="475">
        <v>0.39583333333333331</v>
      </c>
      <c r="G24" s="476">
        <v>0.45833333333333331</v>
      </c>
      <c r="H24" s="477">
        <v>10677.7166666666</v>
      </c>
      <c r="I24" s="394">
        <v>15581</v>
      </c>
    </row>
    <row r="25" spans="2:9">
      <c r="B25" s="386"/>
      <c r="C25" s="396" t="s">
        <v>567</v>
      </c>
      <c r="D25" s="397" t="s">
        <v>493</v>
      </c>
      <c r="E25" s="474">
        <v>45002</v>
      </c>
      <c r="F25" s="475">
        <v>0.39583333333333331</v>
      </c>
      <c r="G25" s="476">
        <v>0.45833333333333331</v>
      </c>
      <c r="H25" s="477">
        <v>10854.8</v>
      </c>
      <c r="I25" s="394">
        <v>15190</v>
      </c>
    </row>
    <row r="26" spans="2:9">
      <c r="B26" s="386"/>
      <c r="C26" s="396" t="s">
        <v>731</v>
      </c>
      <c r="D26" s="397" t="s">
        <v>719</v>
      </c>
      <c r="E26" s="474">
        <v>45000</v>
      </c>
      <c r="F26" s="475">
        <v>0.77083333333333337</v>
      </c>
      <c r="G26" s="476">
        <v>0.82986111111111116</v>
      </c>
      <c r="H26" s="477">
        <v>8378.0166666666591</v>
      </c>
      <c r="I26" s="394">
        <v>12463</v>
      </c>
    </row>
    <row r="27" spans="2:9">
      <c r="B27" s="386"/>
      <c r="C27" s="396" t="s">
        <v>532</v>
      </c>
      <c r="D27" s="397" t="s">
        <v>493</v>
      </c>
      <c r="E27" s="474">
        <v>44998</v>
      </c>
      <c r="F27" s="475">
        <v>0.86111111111111116</v>
      </c>
      <c r="G27" s="476">
        <v>0.90277777777777801</v>
      </c>
      <c r="H27" s="477">
        <v>42364.1</v>
      </c>
      <c r="I27" s="394">
        <v>52903</v>
      </c>
    </row>
    <row r="28" spans="2:9">
      <c r="B28" s="386"/>
      <c r="C28" s="396" t="s">
        <v>533</v>
      </c>
      <c r="D28" s="397" t="s">
        <v>493</v>
      </c>
      <c r="E28" s="474">
        <v>44999</v>
      </c>
      <c r="F28" s="475">
        <v>0.86111111111111116</v>
      </c>
      <c r="G28" s="476">
        <v>0.90277777777777801</v>
      </c>
      <c r="H28" s="477">
        <v>41573.699999999997</v>
      </c>
      <c r="I28" s="394">
        <v>57753</v>
      </c>
    </row>
    <row r="29" spans="2:9">
      <c r="B29" s="386"/>
      <c r="C29" s="396" t="s">
        <v>533</v>
      </c>
      <c r="D29" s="397" t="s">
        <v>493</v>
      </c>
      <c r="E29" s="474">
        <v>45000</v>
      </c>
      <c r="F29" s="475">
        <v>0.86111111111111116</v>
      </c>
      <c r="G29" s="476">
        <v>0.90277777777777801</v>
      </c>
      <c r="H29" s="477">
        <v>41972.016666666597</v>
      </c>
      <c r="I29" s="394">
        <v>58538</v>
      </c>
    </row>
    <row r="30" spans="2:9">
      <c r="B30" s="386"/>
      <c r="C30" s="396" t="s">
        <v>533</v>
      </c>
      <c r="D30" s="397" t="s">
        <v>493</v>
      </c>
      <c r="E30" s="474">
        <v>45001</v>
      </c>
      <c r="F30" s="475">
        <v>0.86111111111111116</v>
      </c>
      <c r="G30" s="476">
        <v>0.90277777777777801</v>
      </c>
      <c r="H30" s="477">
        <v>44737.833333333299</v>
      </c>
      <c r="I30" s="394">
        <v>59460</v>
      </c>
    </row>
    <row r="31" spans="2:9">
      <c r="B31" s="386"/>
      <c r="C31" s="396" t="s">
        <v>533</v>
      </c>
      <c r="D31" s="397" t="s">
        <v>493</v>
      </c>
      <c r="E31" s="474">
        <v>45002</v>
      </c>
      <c r="F31" s="475">
        <v>0.86111111111111116</v>
      </c>
      <c r="G31" s="476">
        <v>0.90277777777777801</v>
      </c>
      <c r="H31" s="477">
        <v>39333.983333333301</v>
      </c>
      <c r="I31" s="394">
        <v>49395</v>
      </c>
    </row>
    <row r="32" spans="2:9">
      <c r="B32" s="386"/>
      <c r="C32" s="396" t="s">
        <v>522</v>
      </c>
      <c r="D32" s="397" t="s">
        <v>505</v>
      </c>
      <c r="E32" s="474">
        <v>44998</v>
      </c>
      <c r="F32" s="475">
        <v>0.83333333333333337</v>
      </c>
      <c r="G32" s="476">
        <v>0.89583333333333337</v>
      </c>
      <c r="H32" s="477">
        <v>11174.6833333333</v>
      </c>
      <c r="I32" s="394">
        <v>24839</v>
      </c>
    </row>
    <row r="33" spans="2:9">
      <c r="B33" s="386"/>
      <c r="C33" s="396" t="s">
        <v>522</v>
      </c>
      <c r="D33" s="397" t="s">
        <v>505</v>
      </c>
      <c r="E33" s="474">
        <v>44999</v>
      </c>
      <c r="F33" s="475">
        <v>0.83333333333333337</v>
      </c>
      <c r="G33" s="476">
        <v>0.89583333333333337</v>
      </c>
      <c r="H33" s="477">
        <v>11177.333333333299</v>
      </c>
      <c r="I33" s="394">
        <v>27213</v>
      </c>
    </row>
    <row r="34" spans="2:9">
      <c r="B34" s="386"/>
      <c r="C34" s="396" t="s">
        <v>522</v>
      </c>
      <c r="D34" s="397" t="s">
        <v>505</v>
      </c>
      <c r="E34" s="474">
        <v>45000</v>
      </c>
      <c r="F34" s="475">
        <v>0.83333333333333337</v>
      </c>
      <c r="G34" s="476">
        <v>0.89583333333333337</v>
      </c>
      <c r="H34" s="477">
        <v>11259.9333333333</v>
      </c>
      <c r="I34" s="394">
        <v>25336</v>
      </c>
    </row>
    <row r="35" spans="2:9">
      <c r="B35" s="386"/>
      <c r="C35" s="396" t="s">
        <v>522</v>
      </c>
      <c r="D35" s="397" t="s">
        <v>505</v>
      </c>
      <c r="E35" s="474">
        <v>45001</v>
      </c>
      <c r="F35" s="475">
        <v>0.83333333333333337</v>
      </c>
      <c r="G35" s="476">
        <v>0.89583333333333337</v>
      </c>
      <c r="H35" s="477">
        <v>11350.05</v>
      </c>
      <c r="I35" s="394">
        <v>26162</v>
      </c>
    </row>
    <row r="36" spans="2:9">
      <c r="B36" s="386"/>
      <c r="C36" s="396" t="s">
        <v>522</v>
      </c>
      <c r="D36" s="397" t="s">
        <v>505</v>
      </c>
      <c r="E36" s="474">
        <v>45002</v>
      </c>
      <c r="F36" s="475">
        <v>0.83333333333333337</v>
      </c>
      <c r="G36" s="476">
        <v>0.89583333333333337</v>
      </c>
      <c r="H36" s="477">
        <v>11741.45</v>
      </c>
      <c r="I36" s="394">
        <v>21457</v>
      </c>
    </row>
    <row r="37" spans="2:9">
      <c r="B37" s="386"/>
      <c r="C37" s="396" t="s">
        <v>732</v>
      </c>
      <c r="D37" s="397" t="s">
        <v>378</v>
      </c>
      <c r="E37" s="474">
        <v>44998</v>
      </c>
      <c r="F37" s="475">
        <v>0.90625</v>
      </c>
      <c r="G37" s="476">
        <v>0.95833333333333337</v>
      </c>
      <c r="H37" s="477">
        <v>21847.133333333299</v>
      </c>
      <c r="I37" s="394">
        <v>27180</v>
      </c>
    </row>
    <row r="38" spans="2:9">
      <c r="B38" s="386"/>
      <c r="C38" s="396" t="s">
        <v>732</v>
      </c>
      <c r="D38" s="397" t="s">
        <v>378</v>
      </c>
      <c r="E38" s="474">
        <v>44999</v>
      </c>
      <c r="F38" s="475">
        <v>0.90625</v>
      </c>
      <c r="G38" s="476">
        <v>0.95833333333333337</v>
      </c>
      <c r="H38" s="477">
        <v>20590.7</v>
      </c>
      <c r="I38" s="394">
        <v>30668</v>
      </c>
    </row>
    <row r="39" spans="2:9">
      <c r="B39" s="386"/>
      <c r="C39" s="396" t="s">
        <v>732</v>
      </c>
      <c r="D39" s="397" t="s">
        <v>378</v>
      </c>
      <c r="E39" s="474">
        <v>45000</v>
      </c>
      <c r="F39" s="475">
        <v>0.90625</v>
      </c>
      <c r="G39" s="476">
        <v>0.95833333333333337</v>
      </c>
      <c r="H39" s="477">
        <v>21405.466666666602</v>
      </c>
      <c r="I39" s="394">
        <v>28319</v>
      </c>
    </row>
    <row r="40" spans="2:9">
      <c r="B40" s="386"/>
      <c r="C40" s="396" t="s">
        <v>732</v>
      </c>
      <c r="D40" s="397" t="s">
        <v>378</v>
      </c>
      <c r="E40" s="474">
        <v>45001</v>
      </c>
      <c r="F40" s="475">
        <v>0.90625</v>
      </c>
      <c r="G40" s="476">
        <v>0.95833333333333337</v>
      </c>
      <c r="H40" s="477">
        <v>23657.266666666601</v>
      </c>
      <c r="I40" s="394">
        <v>28451</v>
      </c>
    </row>
    <row r="41" spans="2:9">
      <c r="B41" s="386"/>
      <c r="C41" s="396" t="s">
        <v>732</v>
      </c>
      <c r="D41" s="397" t="s">
        <v>378</v>
      </c>
      <c r="E41" s="474">
        <v>45002</v>
      </c>
      <c r="F41" s="475">
        <v>0.90625</v>
      </c>
      <c r="G41" s="476">
        <v>0.95833333333333337</v>
      </c>
      <c r="H41" s="477">
        <v>19526</v>
      </c>
      <c r="I41" s="394">
        <v>24883</v>
      </c>
    </row>
    <row r="42" spans="2:9">
      <c r="B42" s="386"/>
      <c r="C42" s="396" t="s">
        <v>524</v>
      </c>
      <c r="D42" s="397" t="s">
        <v>505</v>
      </c>
      <c r="E42" s="474">
        <v>44998</v>
      </c>
      <c r="F42" s="475">
        <v>0.60416666666666663</v>
      </c>
      <c r="G42" s="476">
        <v>0.83333333333333337</v>
      </c>
      <c r="H42" s="477">
        <v>15606.95</v>
      </c>
      <c r="I42" s="394">
        <v>33292</v>
      </c>
    </row>
    <row r="43" spans="2:9">
      <c r="B43" s="386"/>
      <c r="C43" s="396" t="s">
        <v>524</v>
      </c>
      <c r="D43" s="397" t="s">
        <v>505</v>
      </c>
      <c r="E43" s="474">
        <v>44999</v>
      </c>
      <c r="F43" s="475">
        <v>0.60416666666666663</v>
      </c>
      <c r="G43" s="476">
        <v>0.83333333333333337</v>
      </c>
      <c r="H43" s="477">
        <v>16190.416666666601</v>
      </c>
      <c r="I43" s="394">
        <v>39808</v>
      </c>
    </row>
    <row r="44" spans="2:9">
      <c r="B44" s="386"/>
      <c r="C44" s="396" t="s">
        <v>524</v>
      </c>
      <c r="D44" s="397" t="s">
        <v>505</v>
      </c>
      <c r="E44" s="474">
        <v>45000</v>
      </c>
      <c r="F44" s="475">
        <v>0.60416666666666663</v>
      </c>
      <c r="G44" s="476">
        <v>0.83333333333333337</v>
      </c>
      <c r="H44" s="477">
        <v>15796.75</v>
      </c>
      <c r="I44" s="394">
        <v>39320</v>
      </c>
    </row>
    <row r="45" spans="2:9">
      <c r="B45" s="386"/>
      <c r="C45" s="396" t="s">
        <v>524</v>
      </c>
      <c r="D45" s="397" t="s">
        <v>505</v>
      </c>
      <c r="E45" s="474">
        <v>45001</v>
      </c>
      <c r="F45" s="475">
        <v>0.60416666666666663</v>
      </c>
      <c r="G45" s="476">
        <v>0.83333333333333337</v>
      </c>
      <c r="H45" s="477">
        <v>16321.016666666599</v>
      </c>
      <c r="I45" s="394">
        <v>35667</v>
      </c>
    </row>
    <row r="46" spans="2:9">
      <c r="B46" s="386"/>
      <c r="C46" s="396" t="s">
        <v>524</v>
      </c>
      <c r="D46" s="397" t="s">
        <v>505</v>
      </c>
      <c r="E46" s="474">
        <v>45002</v>
      </c>
      <c r="F46" s="475">
        <v>0.60416666666666663</v>
      </c>
      <c r="G46" s="476">
        <v>0.83333333333333337</v>
      </c>
      <c r="H46" s="477">
        <v>16157.616666666599</v>
      </c>
      <c r="I46" s="394">
        <v>30041</v>
      </c>
    </row>
    <row r="47" spans="2:9">
      <c r="B47" s="386"/>
      <c r="C47" s="416" t="s">
        <v>550</v>
      </c>
      <c r="D47" s="398" t="s">
        <v>493</v>
      </c>
      <c r="E47" s="474">
        <v>45003</v>
      </c>
      <c r="F47" s="478">
        <v>0.91666666666666663</v>
      </c>
      <c r="G47" s="479">
        <v>0.47916666666666669</v>
      </c>
      <c r="H47" s="477">
        <v>10045.416666666601</v>
      </c>
      <c r="I47" s="394">
        <v>21917</v>
      </c>
    </row>
    <row r="48" spans="2:9">
      <c r="B48" s="386"/>
      <c r="C48" s="411" t="s">
        <v>733</v>
      </c>
      <c r="D48" s="398" t="s">
        <v>734</v>
      </c>
      <c r="E48" s="474">
        <v>45003</v>
      </c>
      <c r="F48" s="478">
        <v>0.91666666666666663</v>
      </c>
      <c r="G48" s="479">
        <v>0.99791666666666667</v>
      </c>
      <c r="H48" s="477">
        <v>1034.63333333333</v>
      </c>
      <c r="I48" s="394">
        <v>3041</v>
      </c>
    </row>
    <row r="49" spans="2:9">
      <c r="B49" s="386"/>
      <c r="C49" s="411" t="s">
        <v>735</v>
      </c>
      <c r="D49" s="417" t="s">
        <v>378</v>
      </c>
      <c r="E49" s="474">
        <v>45003</v>
      </c>
      <c r="F49" s="478">
        <v>0.6875</v>
      </c>
      <c r="G49" s="479">
        <v>0.79166666666666663</v>
      </c>
      <c r="H49" s="477">
        <v>3233.5666666666598</v>
      </c>
      <c r="I49" s="394">
        <v>10418</v>
      </c>
    </row>
    <row r="50" spans="2:9">
      <c r="B50" s="386"/>
      <c r="C50" s="411" t="s">
        <v>577</v>
      </c>
      <c r="D50" s="418" t="s">
        <v>736</v>
      </c>
      <c r="E50" s="474">
        <v>45003</v>
      </c>
      <c r="F50" s="478">
        <v>0.875</v>
      </c>
      <c r="G50" s="479">
        <v>0.99513888888888891</v>
      </c>
      <c r="H50" s="477">
        <v>96.283333333333303</v>
      </c>
      <c r="I50" s="394">
        <v>160</v>
      </c>
    </row>
    <row r="51" spans="2:9" ht="30">
      <c r="B51" s="386"/>
      <c r="C51" s="411" t="s">
        <v>737</v>
      </c>
      <c r="D51" s="418" t="s">
        <v>738</v>
      </c>
      <c r="E51" s="474">
        <v>45003</v>
      </c>
      <c r="F51" s="478">
        <v>0.71666666666666667</v>
      </c>
      <c r="G51" s="479">
        <v>0.82986111111111116</v>
      </c>
      <c r="H51" s="477">
        <v>441.73333333333301</v>
      </c>
      <c r="I51" s="394">
        <v>2065</v>
      </c>
    </row>
    <row r="52" spans="2:9">
      <c r="B52" s="386"/>
      <c r="C52" s="416" t="s">
        <v>739</v>
      </c>
      <c r="D52" s="398" t="s">
        <v>505</v>
      </c>
      <c r="E52" s="474">
        <v>45003</v>
      </c>
      <c r="F52" s="478">
        <v>0.91666666666666663</v>
      </c>
      <c r="G52" s="479">
        <v>0</v>
      </c>
      <c r="H52" s="477">
        <v>97275.483333333294</v>
      </c>
      <c r="I52" s="394">
        <v>23530</v>
      </c>
    </row>
    <row r="53" spans="2:9">
      <c r="B53" s="386"/>
      <c r="C53" s="419" t="s">
        <v>740</v>
      </c>
      <c r="D53" s="420" t="s">
        <v>551</v>
      </c>
      <c r="E53" s="474">
        <v>45004</v>
      </c>
      <c r="F53" s="478">
        <v>0.83333333333333337</v>
      </c>
      <c r="G53" s="479">
        <v>0.92986111111111114</v>
      </c>
      <c r="H53" s="477">
        <v>159.11666666666599</v>
      </c>
      <c r="I53" s="394">
        <v>1550</v>
      </c>
    </row>
    <row r="54" spans="2:9">
      <c r="B54" s="386"/>
      <c r="C54" s="419" t="s">
        <v>741</v>
      </c>
      <c r="D54" s="420" t="s">
        <v>742</v>
      </c>
      <c r="E54" s="474">
        <v>45004</v>
      </c>
      <c r="F54" s="478">
        <v>0.91666666666666663</v>
      </c>
      <c r="G54" s="479">
        <v>6.5277777777777782E-2</v>
      </c>
      <c r="H54" s="477">
        <v>321.58</v>
      </c>
      <c r="I54" s="394">
        <v>161</v>
      </c>
    </row>
    <row r="55" spans="2:9">
      <c r="B55" s="386"/>
      <c r="C55" s="419" t="s">
        <v>743</v>
      </c>
      <c r="D55" s="420" t="s">
        <v>736</v>
      </c>
      <c r="E55" s="474">
        <v>45004</v>
      </c>
      <c r="F55" s="478">
        <v>0.875</v>
      </c>
      <c r="G55" s="479">
        <v>0</v>
      </c>
      <c r="H55" s="477">
        <v>120.466666666666</v>
      </c>
      <c r="I55" s="394">
        <v>128</v>
      </c>
    </row>
    <row r="56" spans="2:9">
      <c r="B56" s="386"/>
      <c r="C56" s="419" t="s">
        <v>744</v>
      </c>
      <c r="D56" s="420" t="s">
        <v>568</v>
      </c>
      <c r="E56" s="474">
        <v>45004</v>
      </c>
      <c r="F56" s="478">
        <v>0.81736111111111109</v>
      </c>
      <c r="G56" s="479">
        <v>0.91666666666666663</v>
      </c>
      <c r="H56" s="477">
        <v>1359.7</v>
      </c>
      <c r="I56" s="394">
        <v>2972</v>
      </c>
    </row>
    <row r="57" spans="2:9">
      <c r="B57" s="386"/>
      <c r="C57" s="419" t="s">
        <v>745</v>
      </c>
      <c r="D57" s="420" t="s">
        <v>493</v>
      </c>
      <c r="E57" s="474">
        <v>45004</v>
      </c>
      <c r="F57" s="478">
        <v>0.72222222222222221</v>
      </c>
      <c r="G57" s="479">
        <v>0.79166666666666663</v>
      </c>
      <c r="H57" s="477">
        <v>10087.4666666666</v>
      </c>
      <c r="I57" s="394">
        <v>19329</v>
      </c>
    </row>
    <row r="58" spans="2:9">
      <c r="B58" s="386"/>
      <c r="C58" s="419" t="s">
        <v>746</v>
      </c>
      <c r="D58" s="420" t="s">
        <v>539</v>
      </c>
      <c r="E58" s="474">
        <v>45004</v>
      </c>
      <c r="F58" s="478">
        <v>0.73819444444444438</v>
      </c>
      <c r="G58" s="479">
        <v>0.83194444444444438</v>
      </c>
      <c r="H58" s="477">
        <v>468.58333333333297</v>
      </c>
      <c r="I58" s="394">
        <v>1747</v>
      </c>
    </row>
    <row r="59" spans="2:9">
      <c r="B59" s="386"/>
      <c r="C59" s="396" t="s">
        <v>545</v>
      </c>
      <c r="D59" s="412" t="s">
        <v>493</v>
      </c>
      <c r="E59" s="480">
        <v>45004</v>
      </c>
      <c r="F59" s="478">
        <v>0.83333333333333337</v>
      </c>
      <c r="G59" s="479">
        <v>0.91666666666666663</v>
      </c>
      <c r="H59" s="477">
        <v>24608.516666666601</v>
      </c>
      <c r="I59" s="394">
        <v>44430</v>
      </c>
    </row>
    <row r="60" spans="2:9">
      <c r="B60" s="421"/>
      <c r="C60" s="422"/>
      <c r="D60" s="421"/>
      <c r="E60" s="423"/>
      <c r="F60" s="424"/>
      <c r="G60" s="425"/>
      <c r="H60" s="426"/>
      <c r="I60" s="426"/>
    </row>
    <row r="62" spans="2:9">
      <c r="B62" s="407" t="s">
        <v>375</v>
      </c>
      <c r="C62" s="408" t="s">
        <v>503</v>
      </c>
    </row>
    <row r="63" spans="2:9">
      <c r="B63" s="415" t="s">
        <v>370</v>
      </c>
      <c r="C63" s="410" t="s">
        <v>214</v>
      </c>
      <c r="D63" s="427" t="s">
        <v>376</v>
      </c>
      <c r="E63" s="410" t="s">
        <v>371</v>
      </c>
      <c r="F63" s="410" t="s">
        <v>377</v>
      </c>
      <c r="G63" s="410" t="s">
        <v>372</v>
      </c>
      <c r="H63" s="410" t="s">
        <v>373</v>
      </c>
      <c r="I63" s="410" t="s">
        <v>374</v>
      </c>
    </row>
    <row r="64" spans="2:9">
      <c r="B64" s="394" t="s">
        <v>485</v>
      </c>
      <c r="C64" s="394" t="s">
        <v>378</v>
      </c>
      <c r="D64" s="376">
        <v>44998</v>
      </c>
      <c r="E64" s="395">
        <v>0.375</v>
      </c>
      <c r="F64" s="376">
        <v>45002</v>
      </c>
      <c r="G64" s="395">
        <v>0.95833333333333337</v>
      </c>
      <c r="H64" s="481">
        <v>2343.4</v>
      </c>
      <c r="I64" s="482">
        <v>3319</v>
      </c>
    </row>
    <row r="65" spans="2:9">
      <c r="B65" s="439"/>
      <c r="D65" s="423"/>
      <c r="E65" s="440"/>
      <c r="F65" s="423"/>
      <c r="G65" s="440"/>
    </row>
    <row r="67" spans="2:9">
      <c r="B67" s="407" t="s">
        <v>369</v>
      </c>
      <c r="C67" s="408" t="s">
        <v>503</v>
      </c>
    </row>
    <row r="68" spans="2:9">
      <c r="B68" s="409" t="s">
        <v>370</v>
      </c>
      <c r="C68" s="410" t="s">
        <v>214</v>
      </c>
      <c r="D68" s="410" t="s">
        <v>376</v>
      </c>
      <c r="E68" s="410" t="s">
        <v>371</v>
      </c>
      <c r="F68" s="410" t="s">
        <v>377</v>
      </c>
      <c r="G68" s="410" t="s">
        <v>372</v>
      </c>
      <c r="H68" s="410" t="s">
        <v>373</v>
      </c>
      <c r="I68" s="410" t="s">
        <v>374</v>
      </c>
    </row>
    <row r="69" spans="2:9">
      <c r="B69" s="413" t="s">
        <v>534</v>
      </c>
      <c r="C69" s="428" t="s">
        <v>534</v>
      </c>
      <c r="D69" s="429" t="s">
        <v>534</v>
      </c>
      <c r="E69" s="395" t="s">
        <v>534</v>
      </c>
      <c r="F69" s="376" t="s">
        <v>534</v>
      </c>
      <c r="G69" s="395" t="s">
        <v>534</v>
      </c>
      <c r="H69" s="413" t="s">
        <v>534</v>
      </c>
      <c r="I69" s="413" t="s">
        <v>534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>
      <c r="A1" s="461" t="s">
        <v>569</v>
      </c>
      <c r="B1" s="462"/>
      <c r="C1" s="462"/>
    </row>
    <row r="2" spans="1:3" ht="20.100000000000001" customHeight="1" thickBot="1">
      <c r="A2" s="346" t="s">
        <v>429</v>
      </c>
      <c r="B2" s="347" t="s">
        <v>373</v>
      </c>
      <c r="C2" s="347" t="s">
        <v>374</v>
      </c>
    </row>
    <row r="3" spans="1:3">
      <c r="A3" s="350" t="s">
        <v>360</v>
      </c>
      <c r="B3" s="295">
        <v>4369.2929999999997</v>
      </c>
      <c r="C3" s="296">
        <v>4756</v>
      </c>
    </row>
    <row r="4" spans="1:3">
      <c r="A4" s="350" t="s">
        <v>521</v>
      </c>
      <c r="B4" s="295">
        <v>4359.2839999999997</v>
      </c>
      <c r="C4" s="296">
        <v>3844</v>
      </c>
    </row>
    <row r="5" spans="1:3">
      <c r="A5" s="350" t="s">
        <v>525</v>
      </c>
      <c r="B5" s="295">
        <v>3255.9560000000001</v>
      </c>
      <c r="C5" s="296">
        <v>2370</v>
      </c>
    </row>
    <row r="6" spans="1:3">
      <c r="A6" s="350" t="s">
        <v>556</v>
      </c>
      <c r="B6" s="295">
        <v>1751.4580000000001</v>
      </c>
      <c r="C6" s="296">
        <v>1282</v>
      </c>
    </row>
    <row r="7" spans="1:3">
      <c r="A7" s="350" t="s">
        <v>362</v>
      </c>
      <c r="B7" s="295">
        <v>1644.357</v>
      </c>
      <c r="C7" s="296">
        <v>1334</v>
      </c>
    </row>
    <row r="8" spans="1:3">
      <c r="A8" s="350" t="s">
        <v>570</v>
      </c>
      <c r="B8" s="295">
        <v>1489.8320000000001</v>
      </c>
      <c r="C8" s="296">
        <v>1497</v>
      </c>
    </row>
    <row r="9" spans="1:3">
      <c r="A9" s="350" t="s">
        <v>361</v>
      </c>
      <c r="B9" s="295">
        <v>1359.289</v>
      </c>
      <c r="C9" s="296">
        <v>1146</v>
      </c>
    </row>
    <row r="10" spans="1:3">
      <c r="A10" s="350" t="s">
        <v>571</v>
      </c>
      <c r="B10" s="295">
        <v>1315.1790000000001</v>
      </c>
      <c r="C10" s="296">
        <v>1311</v>
      </c>
    </row>
    <row r="11" spans="1:3">
      <c r="A11" s="350" t="s">
        <v>516</v>
      </c>
      <c r="B11" s="295">
        <v>1294.8309999999999</v>
      </c>
      <c r="C11" s="296">
        <v>1279</v>
      </c>
    </row>
    <row r="12" spans="1:3">
      <c r="A12" s="345" t="s">
        <v>481</v>
      </c>
      <c r="B12" s="291">
        <v>1250.444</v>
      </c>
      <c r="C12" s="293">
        <v>856</v>
      </c>
    </row>
    <row r="13" spans="1:3">
      <c r="A13" s="345" t="s">
        <v>501</v>
      </c>
      <c r="B13" s="291">
        <v>981.49699999999996</v>
      </c>
      <c r="C13" s="293">
        <v>553</v>
      </c>
    </row>
    <row r="14" spans="1:3">
      <c r="A14" s="345" t="s">
        <v>527</v>
      </c>
      <c r="B14" s="291">
        <v>779.928</v>
      </c>
      <c r="C14" s="293">
        <v>1109</v>
      </c>
    </row>
    <row r="15" spans="1:3">
      <c r="A15" s="345" t="s">
        <v>526</v>
      </c>
      <c r="B15" s="291">
        <v>753.79300000000001</v>
      </c>
      <c r="C15" s="293">
        <v>1061</v>
      </c>
    </row>
    <row r="16" spans="1:3">
      <c r="A16" s="345" t="s">
        <v>536</v>
      </c>
      <c r="B16" s="291">
        <v>657.17499999999995</v>
      </c>
      <c r="C16" s="293">
        <v>2695</v>
      </c>
    </row>
    <row r="17" spans="1:3">
      <c r="A17" s="345" t="s">
        <v>572</v>
      </c>
      <c r="B17" s="291">
        <v>618.00800000000004</v>
      </c>
      <c r="C17" s="293">
        <v>813</v>
      </c>
    </row>
    <row r="18" spans="1:3">
      <c r="A18" s="345" t="s">
        <v>465</v>
      </c>
      <c r="B18" s="291">
        <v>599.08399999999995</v>
      </c>
      <c r="C18" s="293">
        <v>992</v>
      </c>
    </row>
    <row r="19" spans="1:3">
      <c r="A19" s="345" t="s">
        <v>364</v>
      </c>
      <c r="B19" s="291">
        <v>568.08699999999999</v>
      </c>
      <c r="C19" s="293">
        <v>862</v>
      </c>
    </row>
    <row r="20" spans="1:3">
      <c r="A20" s="350" t="s">
        <v>517</v>
      </c>
      <c r="B20" s="295">
        <v>551.10299999999995</v>
      </c>
      <c r="C20" s="296">
        <v>1207</v>
      </c>
    </row>
    <row r="21" spans="1:3">
      <c r="A21" s="345" t="s">
        <v>573</v>
      </c>
      <c r="B21" s="291">
        <v>528.78200000000004</v>
      </c>
      <c r="C21" s="293">
        <v>1292</v>
      </c>
    </row>
    <row r="22" spans="1:3">
      <c r="A22" s="345" t="s">
        <v>560</v>
      </c>
      <c r="B22" s="291">
        <v>524.53099999999995</v>
      </c>
      <c r="C22" s="293">
        <v>561</v>
      </c>
    </row>
    <row r="23" spans="1:3">
      <c r="A23" s="345" t="s">
        <v>574</v>
      </c>
      <c r="B23" s="291">
        <v>516.93299999999999</v>
      </c>
      <c r="C23" s="293">
        <v>463</v>
      </c>
    </row>
    <row r="24" spans="1:3">
      <c r="A24" s="345" t="s">
        <v>363</v>
      </c>
      <c r="B24" s="291">
        <v>479.55700000000002</v>
      </c>
      <c r="C24" s="293">
        <v>929</v>
      </c>
    </row>
    <row r="25" spans="1:3">
      <c r="A25" s="345" t="s">
        <v>461</v>
      </c>
      <c r="B25" s="291">
        <v>462.46600000000001</v>
      </c>
      <c r="C25" s="293">
        <v>717</v>
      </c>
    </row>
    <row r="26" spans="1:3">
      <c r="A26" s="345" t="s">
        <v>575</v>
      </c>
      <c r="B26" s="291">
        <v>451.61599999999999</v>
      </c>
      <c r="C26" s="293">
        <v>589</v>
      </c>
    </row>
    <row r="27" spans="1:3">
      <c r="A27" s="345" t="s">
        <v>365</v>
      </c>
      <c r="B27" s="291">
        <v>448.67</v>
      </c>
      <c r="C27" s="293">
        <v>2175</v>
      </c>
    </row>
    <row r="28" spans="1:3">
      <c r="A28" s="345" t="s">
        <v>463</v>
      </c>
      <c r="B28" s="291">
        <v>431.14800000000002</v>
      </c>
      <c r="C28" s="293">
        <v>352</v>
      </c>
    </row>
    <row r="29" spans="1:3">
      <c r="A29" s="345" t="s">
        <v>535</v>
      </c>
      <c r="B29" s="291">
        <v>425.74200000000002</v>
      </c>
      <c r="C29" s="293">
        <v>568</v>
      </c>
    </row>
    <row r="30" spans="1:3">
      <c r="A30" s="345" t="s">
        <v>576</v>
      </c>
      <c r="B30" s="291">
        <v>402.601</v>
      </c>
      <c r="C30" s="293">
        <v>446</v>
      </c>
    </row>
    <row r="31" spans="1:3">
      <c r="A31" s="345" t="s">
        <v>577</v>
      </c>
      <c r="B31" s="291">
        <v>394.74599999999998</v>
      </c>
      <c r="C31" s="293">
        <v>425</v>
      </c>
    </row>
    <row r="32" spans="1:3">
      <c r="A32" s="345" t="s">
        <v>462</v>
      </c>
      <c r="B32" s="291">
        <v>387.62900000000002</v>
      </c>
      <c r="C32" s="293">
        <v>699</v>
      </c>
    </row>
    <row r="33" spans="1:3">
      <c r="A33" s="345" t="s">
        <v>578</v>
      </c>
      <c r="B33" s="291">
        <v>384.22199999999998</v>
      </c>
      <c r="C33" s="293">
        <v>481</v>
      </c>
    </row>
    <row r="34" spans="1:3">
      <c r="A34" s="345" t="s">
        <v>464</v>
      </c>
      <c r="B34" s="291">
        <v>374.68599999999998</v>
      </c>
      <c r="C34" s="293">
        <v>1427</v>
      </c>
    </row>
    <row r="35" spans="1:3">
      <c r="A35" s="345" t="s">
        <v>466</v>
      </c>
      <c r="B35" s="291">
        <v>341.971</v>
      </c>
      <c r="C35" s="293">
        <v>1138</v>
      </c>
    </row>
    <row r="36" spans="1:3">
      <c r="A36" s="345" t="s">
        <v>579</v>
      </c>
      <c r="B36" s="291">
        <v>336.48200000000003</v>
      </c>
      <c r="C36" s="293">
        <v>355</v>
      </c>
    </row>
    <row r="37" spans="1:3">
      <c r="A37" s="345" t="s">
        <v>508</v>
      </c>
      <c r="B37" s="291">
        <v>327.74</v>
      </c>
      <c r="C37" s="293">
        <v>337</v>
      </c>
    </row>
    <row r="38" spans="1:3">
      <c r="A38" s="345" t="s">
        <v>468</v>
      </c>
      <c r="B38" s="291">
        <v>305.791</v>
      </c>
      <c r="C38" s="293">
        <v>970</v>
      </c>
    </row>
    <row r="39" spans="1:3">
      <c r="A39" s="345" t="s">
        <v>580</v>
      </c>
      <c r="B39" s="291">
        <v>304.10399999999998</v>
      </c>
      <c r="C39" s="293">
        <v>361</v>
      </c>
    </row>
    <row r="40" spans="1:3">
      <c r="A40" s="345" t="s">
        <v>581</v>
      </c>
      <c r="B40" s="291">
        <v>301.875</v>
      </c>
      <c r="C40" s="293">
        <v>370</v>
      </c>
    </row>
    <row r="41" spans="1:3">
      <c r="A41" s="345" t="s">
        <v>467</v>
      </c>
      <c r="B41" s="291">
        <v>282.96199999999999</v>
      </c>
      <c r="C41" s="293">
        <v>428</v>
      </c>
    </row>
    <row r="42" spans="1:3">
      <c r="A42" s="345" t="s">
        <v>582</v>
      </c>
      <c r="B42" s="291">
        <v>273.86200000000002</v>
      </c>
      <c r="C42" s="293">
        <v>317</v>
      </c>
    </row>
    <row r="43" spans="1:3">
      <c r="A43" s="345" t="s">
        <v>559</v>
      </c>
      <c r="B43" s="291">
        <v>273.44299999999998</v>
      </c>
      <c r="C43" s="293">
        <v>251</v>
      </c>
    </row>
    <row r="44" spans="1:3">
      <c r="A44" s="345" t="s">
        <v>583</v>
      </c>
      <c r="B44" s="291">
        <v>267.71499999999997</v>
      </c>
      <c r="C44" s="293">
        <v>356</v>
      </c>
    </row>
    <row r="45" spans="1:3">
      <c r="A45" s="345" t="s">
        <v>557</v>
      </c>
      <c r="B45" s="291">
        <v>264.108</v>
      </c>
      <c r="C45" s="293">
        <v>302</v>
      </c>
    </row>
    <row r="46" spans="1:3">
      <c r="A46" s="345" t="s">
        <v>33</v>
      </c>
      <c r="B46" s="291">
        <v>245.35499999999999</v>
      </c>
      <c r="C46" s="293">
        <v>295</v>
      </c>
    </row>
    <row r="47" spans="1:3">
      <c r="A47" s="345" t="s">
        <v>537</v>
      </c>
      <c r="B47" s="291">
        <v>239.66300000000001</v>
      </c>
      <c r="C47" s="293">
        <v>1130</v>
      </c>
    </row>
    <row r="48" spans="1:3">
      <c r="A48" s="345" t="s">
        <v>584</v>
      </c>
      <c r="B48" s="291">
        <v>231.179</v>
      </c>
      <c r="C48" s="293">
        <v>331</v>
      </c>
    </row>
    <row r="49" spans="1:3">
      <c r="A49" s="345" t="s">
        <v>585</v>
      </c>
      <c r="B49" s="291">
        <v>217.041</v>
      </c>
      <c r="C49" s="293">
        <v>448</v>
      </c>
    </row>
    <row r="50" spans="1:3">
      <c r="A50" s="345" t="s">
        <v>509</v>
      </c>
      <c r="B50" s="291">
        <v>210.63399999999999</v>
      </c>
      <c r="C50" s="293">
        <v>250</v>
      </c>
    </row>
    <row r="51" spans="1:3">
      <c r="A51" s="345" t="s">
        <v>512</v>
      </c>
      <c r="B51" s="291">
        <v>200.57400000000001</v>
      </c>
      <c r="C51" s="293">
        <v>393</v>
      </c>
    </row>
    <row r="52" spans="1:3">
      <c r="A52" s="345" t="s">
        <v>586</v>
      </c>
      <c r="B52" s="291">
        <v>195.48500000000001</v>
      </c>
      <c r="C52" s="293">
        <v>399</v>
      </c>
    </row>
    <row r="53" spans="1:3">
      <c r="A53" s="345" t="s">
        <v>587</v>
      </c>
      <c r="B53" s="291">
        <v>192.75700000000001</v>
      </c>
      <c r="C53" s="293">
        <v>248</v>
      </c>
    </row>
    <row r="54" spans="1:3">
      <c r="A54" s="345" t="s">
        <v>483</v>
      </c>
      <c r="B54" s="291">
        <v>185.39099999999999</v>
      </c>
      <c r="C54" s="293">
        <v>413</v>
      </c>
    </row>
    <row r="55" spans="1:3">
      <c r="A55" s="345" t="s">
        <v>541</v>
      </c>
      <c r="B55" s="291">
        <v>184.108</v>
      </c>
      <c r="C55" s="293">
        <v>429</v>
      </c>
    </row>
    <row r="56" spans="1:3">
      <c r="A56" s="345" t="s">
        <v>588</v>
      </c>
      <c r="B56" s="291">
        <v>182.55</v>
      </c>
      <c r="C56" s="293">
        <v>258</v>
      </c>
    </row>
    <row r="57" spans="1:3">
      <c r="A57" s="345" t="s">
        <v>589</v>
      </c>
      <c r="B57" s="291">
        <v>179.59299999999999</v>
      </c>
      <c r="C57" s="293">
        <v>333</v>
      </c>
    </row>
    <row r="58" spans="1:3">
      <c r="A58" s="345" t="s">
        <v>474</v>
      </c>
      <c r="B58" s="291">
        <v>178.495</v>
      </c>
      <c r="C58" s="293">
        <v>510</v>
      </c>
    </row>
    <row r="59" spans="1:3">
      <c r="A59" s="345" t="s">
        <v>547</v>
      </c>
      <c r="B59" s="291">
        <v>171.477</v>
      </c>
      <c r="C59" s="293">
        <v>227</v>
      </c>
    </row>
    <row r="60" spans="1:3">
      <c r="A60" s="345" t="s">
        <v>469</v>
      </c>
      <c r="B60" s="291">
        <v>170.89</v>
      </c>
      <c r="C60" s="293">
        <v>330</v>
      </c>
    </row>
    <row r="61" spans="1:3">
      <c r="A61" s="345" t="s">
        <v>529</v>
      </c>
      <c r="B61" s="291">
        <v>167.93</v>
      </c>
      <c r="C61" s="293">
        <v>832</v>
      </c>
    </row>
    <row r="62" spans="1:3">
      <c r="A62" s="345" t="s">
        <v>510</v>
      </c>
      <c r="B62" s="291">
        <v>162.72800000000001</v>
      </c>
      <c r="C62" s="293">
        <v>485</v>
      </c>
    </row>
    <row r="63" spans="1:3">
      <c r="A63" s="345" t="s">
        <v>497</v>
      </c>
      <c r="B63" s="291">
        <v>160.08600000000001</v>
      </c>
      <c r="C63" s="293">
        <v>425</v>
      </c>
    </row>
    <row r="64" spans="1:3">
      <c r="A64" s="345" t="s">
        <v>590</v>
      </c>
      <c r="B64" s="291">
        <v>151.113</v>
      </c>
      <c r="C64" s="293">
        <v>208</v>
      </c>
    </row>
    <row r="65" spans="1:3">
      <c r="A65" s="345" t="s">
        <v>458</v>
      </c>
      <c r="B65" s="291">
        <v>142.64599999999999</v>
      </c>
      <c r="C65" s="293">
        <v>437</v>
      </c>
    </row>
    <row r="66" spans="1:3">
      <c r="A66" s="345" t="s">
        <v>558</v>
      </c>
      <c r="B66" s="291">
        <v>136.88800000000001</v>
      </c>
      <c r="C66" s="293">
        <v>269</v>
      </c>
    </row>
    <row r="67" spans="1:3">
      <c r="A67" s="345" t="s">
        <v>471</v>
      </c>
      <c r="B67" s="291">
        <v>126.925</v>
      </c>
      <c r="C67" s="293">
        <v>263</v>
      </c>
    </row>
    <row r="68" spans="1:3">
      <c r="A68" s="345" t="s">
        <v>591</v>
      </c>
      <c r="B68" s="291">
        <v>125.08799999999999</v>
      </c>
      <c r="C68" s="293">
        <v>331</v>
      </c>
    </row>
    <row r="69" spans="1:3">
      <c r="A69" s="345" t="s">
        <v>470</v>
      </c>
      <c r="B69" s="291">
        <v>120.07899999999999</v>
      </c>
      <c r="C69" s="293">
        <v>574</v>
      </c>
    </row>
    <row r="70" spans="1:3">
      <c r="A70" s="345" t="s">
        <v>592</v>
      </c>
      <c r="B70" s="291">
        <v>119.625</v>
      </c>
      <c r="C70" s="293">
        <v>116</v>
      </c>
    </row>
    <row r="71" spans="1:3">
      <c r="A71" s="345" t="s">
        <v>472</v>
      </c>
      <c r="B71" s="291">
        <v>118.64700000000001</v>
      </c>
      <c r="C71" s="293">
        <v>463</v>
      </c>
    </row>
    <row r="72" spans="1:3">
      <c r="A72" s="345" t="s">
        <v>499</v>
      </c>
      <c r="B72" s="291">
        <v>116.384</v>
      </c>
      <c r="C72" s="293">
        <v>246</v>
      </c>
    </row>
    <row r="73" spans="1:3">
      <c r="A73" s="345" t="s">
        <v>477</v>
      </c>
      <c r="B73" s="291">
        <v>114.38200000000001</v>
      </c>
      <c r="C73" s="293">
        <v>691</v>
      </c>
    </row>
    <row r="74" spans="1:3">
      <c r="A74" s="345" t="s">
        <v>593</v>
      </c>
      <c r="B74" s="291">
        <v>112.736</v>
      </c>
      <c r="C74" s="293">
        <v>365</v>
      </c>
    </row>
    <row r="75" spans="1:3">
      <c r="A75" s="345" t="s">
        <v>457</v>
      </c>
      <c r="B75" s="291">
        <v>111.563</v>
      </c>
      <c r="C75" s="293">
        <v>264</v>
      </c>
    </row>
    <row r="76" spans="1:3">
      <c r="A76" s="345" t="s">
        <v>562</v>
      </c>
      <c r="B76" s="291">
        <v>109.49</v>
      </c>
      <c r="C76" s="293">
        <v>329</v>
      </c>
    </row>
    <row r="77" spans="1:3">
      <c r="A77" s="345" t="s">
        <v>594</v>
      </c>
      <c r="B77" s="291">
        <v>108.22</v>
      </c>
      <c r="C77" s="293">
        <v>322</v>
      </c>
    </row>
    <row r="78" spans="1:3">
      <c r="A78" s="345" t="s">
        <v>473</v>
      </c>
      <c r="B78" s="291">
        <v>99.356999999999999</v>
      </c>
      <c r="C78" s="293">
        <v>255</v>
      </c>
    </row>
    <row r="79" spans="1:3">
      <c r="A79" s="345" t="s">
        <v>561</v>
      </c>
      <c r="B79" s="291">
        <v>98.191999999999993</v>
      </c>
      <c r="C79" s="293">
        <v>123</v>
      </c>
    </row>
    <row r="80" spans="1:3">
      <c r="A80" s="345" t="s">
        <v>476</v>
      </c>
      <c r="B80" s="291">
        <v>93.459000000000003</v>
      </c>
      <c r="C80" s="293">
        <v>422</v>
      </c>
    </row>
    <row r="81" spans="1:3">
      <c r="A81" s="345" t="s">
        <v>475</v>
      </c>
      <c r="B81" s="291">
        <v>90.488</v>
      </c>
      <c r="C81" s="293">
        <v>278</v>
      </c>
    </row>
    <row r="82" spans="1:3">
      <c r="A82" s="345" t="s">
        <v>595</v>
      </c>
      <c r="B82" s="291">
        <v>88.510999999999996</v>
      </c>
      <c r="C82" s="293">
        <v>367</v>
      </c>
    </row>
    <row r="83" spans="1:3">
      <c r="A83" s="345" t="s">
        <v>596</v>
      </c>
      <c r="B83" s="291">
        <v>87.477999999999994</v>
      </c>
      <c r="C83" s="293">
        <v>391</v>
      </c>
    </row>
    <row r="84" spans="1:3">
      <c r="A84" s="345" t="s">
        <v>548</v>
      </c>
      <c r="B84" s="291">
        <v>82.471000000000004</v>
      </c>
      <c r="C84" s="293">
        <v>279</v>
      </c>
    </row>
    <row r="85" spans="1:3">
      <c r="A85" s="345" t="s">
        <v>597</v>
      </c>
      <c r="B85" s="291">
        <v>75.981999999999999</v>
      </c>
      <c r="C85" s="293">
        <v>308</v>
      </c>
    </row>
    <row r="86" spans="1:3">
      <c r="A86" s="345" t="s">
        <v>479</v>
      </c>
      <c r="B86" s="291">
        <v>73.558000000000007</v>
      </c>
      <c r="C86" s="293">
        <v>1098</v>
      </c>
    </row>
    <row r="87" spans="1:3">
      <c r="A87" s="345" t="s">
        <v>543</v>
      </c>
      <c r="B87" s="291">
        <v>65.022000000000006</v>
      </c>
      <c r="C87" s="293">
        <v>63</v>
      </c>
    </row>
    <row r="88" spans="1:3">
      <c r="A88" s="345" t="s">
        <v>598</v>
      </c>
      <c r="B88" s="291">
        <v>64.918000000000006</v>
      </c>
      <c r="C88" s="293">
        <v>526</v>
      </c>
    </row>
    <row r="89" spans="1:3">
      <c r="A89" s="345" t="s">
        <v>530</v>
      </c>
      <c r="B89" s="291">
        <v>64.307000000000002</v>
      </c>
      <c r="C89" s="293">
        <v>282</v>
      </c>
    </row>
    <row r="90" spans="1:3">
      <c r="A90" s="345" t="s">
        <v>599</v>
      </c>
      <c r="B90" s="291">
        <v>64.292000000000002</v>
      </c>
      <c r="C90" s="293">
        <v>315</v>
      </c>
    </row>
    <row r="91" spans="1:3">
      <c r="A91" s="345" t="s">
        <v>600</v>
      </c>
      <c r="B91" s="291">
        <v>62.386000000000003</v>
      </c>
      <c r="C91" s="293">
        <v>156</v>
      </c>
    </row>
    <row r="92" spans="1:3">
      <c r="A92" s="345" t="s">
        <v>601</v>
      </c>
      <c r="B92" s="291">
        <v>56.764000000000003</v>
      </c>
      <c r="C92" s="293">
        <v>390</v>
      </c>
    </row>
    <row r="93" spans="1:3">
      <c r="A93" s="345" t="s">
        <v>478</v>
      </c>
      <c r="B93" s="291">
        <v>52.542999999999999</v>
      </c>
      <c r="C93" s="293">
        <v>156</v>
      </c>
    </row>
    <row r="94" spans="1:3">
      <c r="A94" s="345" t="s">
        <v>602</v>
      </c>
      <c r="B94" s="291">
        <v>45.61</v>
      </c>
      <c r="C94" s="293">
        <v>156</v>
      </c>
    </row>
    <row r="95" spans="1:3">
      <c r="A95" s="345" t="s">
        <v>563</v>
      </c>
      <c r="B95" s="291">
        <v>44.991</v>
      </c>
      <c r="C95" s="293">
        <v>290</v>
      </c>
    </row>
    <row r="96" spans="1:3">
      <c r="A96" s="345" t="s">
        <v>603</v>
      </c>
      <c r="B96" s="291">
        <v>44.259</v>
      </c>
      <c r="C96" s="293">
        <v>520</v>
      </c>
    </row>
    <row r="97" spans="1:3">
      <c r="A97" s="345" t="s">
        <v>604</v>
      </c>
      <c r="B97" s="291">
        <v>30.052</v>
      </c>
      <c r="C97" s="293">
        <v>419</v>
      </c>
    </row>
    <row r="98" spans="1:3">
      <c r="A98" s="345" t="s">
        <v>605</v>
      </c>
      <c r="B98" s="291">
        <v>24.577000000000002</v>
      </c>
      <c r="C98" s="293">
        <v>382</v>
      </c>
    </row>
    <row r="99" spans="1:3">
      <c r="A99" s="345" t="s">
        <v>606</v>
      </c>
      <c r="B99" s="291">
        <v>21.305</v>
      </c>
      <c r="C99" s="293">
        <v>576</v>
      </c>
    </row>
    <row r="100" spans="1:3">
      <c r="A100" s="345" t="s">
        <v>513</v>
      </c>
      <c r="B100" s="291">
        <v>18.495000000000001</v>
      </c>
      <c r="C100" s="293">
        <v>327</v>
      </c>
    </row>
    <row r="101" spans="1:3">
      <c r="A101" s="345" t="s">
        <v>607</v>
      </c>
      <c r="B101" s="291">
        <v>17.452999999999999</v>
      </c>
      <c r="C101" s="293">
        <v>371</v>
      </c>
    </row>
    <row r="102" spans="1:3">
      <c r="A102" s="345" t="s">
        <v>608</v>
      </c>
      <c r="B102" s="291">
        <v>17.117000000000001</v>
      </c>
      <c r="C102" s="293">
        <v>402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2023-03-22T12:46:13Z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