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0FB7431-0C9B-4380-8094-60A03F686B94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J2" i="4"/>
  <c r="I2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H7" i="10"/>
  <c r="P29" i="6" l="1"/>
  <c r="O29" i="6"/>
  <c r="J3" i="16"/>
  <c r="J4" i="16"/>
  <c r="J5" i="16"/>
  <c r="J6" i="16"/>
  <c r="J7" i="16"/>
  <c r="J8" i="16"/>
  <c r="J9" i="16"/>
  <c r="D53" i="13"/>
  <c r="D54" i="13" s="1"/>
  <c r="D48" i="14"/>
  <c r="D49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<sst xmlns="http://schemas.openxmlformats.org/spreadsheetml/2006/main" count="1435" uniqueCount="680">
  <si>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</si>
  <si>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</si>
  <si>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</si>
  <si>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</si>
  <si>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</si>
  <si>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</si>
  <si>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</si>
  <si>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</si>
  <si>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</si>
  <si>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</si>
  <si>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</si>
  <si>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</si>
  <si>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</si>
  <si>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</si>
  <si>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</si>
  <si>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</si>
  <si>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</si>
  <si>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</si>
  <si>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</si>
  <si>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</si>
  <si>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</si>
  <si>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</si>
  <si>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</si>
  <si>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</si>
  <si>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</si>
  <si>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</si>
  <si>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</si>
  <si>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</si>
  <si>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</si>
  <si>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</si>
  <si>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</si>
  <si>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</si>
  <si>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</si>
  <si>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</si>
  <si>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</si>
  <si>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</si>
  <si>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</si>
  <si>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</si>
  <si>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</si>
  <si>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</si>
  <si>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</si>
  <si>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</si>
  <si>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</si>
  <si>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</si>
  <si>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</si>
  <si>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</si>
  <si>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</si>
  <si>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</si>
  <si>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</si>
  <si>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</si>
  <si>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</si>
  <si>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</si>
  <si>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</si>
  <si>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</si>
  <si>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</si>
  <si>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</si>
  <si>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</si>
  <si>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</si>
  <si>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</si>
  <si>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</si>
  <si>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</si>
  <si>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</si>
  <si>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</si>
  <si>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</si>
  <si>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</si>
  <si>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</si>
  <si>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</si>
  <si>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</si>
  <si>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</si>
  <si>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</si>
  <si>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</si>
  <si>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</si>
  <si>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</si>
  <si>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</si>
  <si>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</si>
  <si>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</si>
  <si>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</si>
  <si>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</si>
  <si>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</si>
  <si>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</si>
  <si>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</si>
  <si>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</si>
  <si>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</si>
  <si>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</si>
  <si>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</si>
  <si>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</si>
  <si>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</si>
  <si>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</si>
  <si>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</si>
  <si>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</si>
  <si>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</si>
  <si>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</si>
  <si>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</si>
  <si>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</si>
  <si>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</si>
  <si>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</si>
  <si>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</si>
  <si>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</si>
  <si>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</si>
  <si>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</si>
  <si>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</si>
  <si>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</si>
  <si>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</si>
  <si>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</si>
  <si>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</si>
  <si>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</si>
  <si>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</si>
  <si>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</si>
  <si>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</si>
  <si>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</si>
  <si>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</si>
  <si>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</si>
  <si>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</si>
  <si>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</si>
  <si>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</si>
  <si>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</si>
  <si>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</si>
  <si>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</si>
  <si>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</si>
  <si>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</si>
  <si>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</si>
  <si>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</si>
  <si>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</si>
  <si>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</si>
  <si>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</si>
  <si>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</si>
  <si>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</si>
  <si>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</si>
  <si>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</si>
  <si>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</si>
  <si>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</si>
  <si>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</si>
  <si>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</si>
  <si>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</si>
  <si>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</si>
  <si>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</si>
  <si>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</si>
  <si>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</si>
  <si>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</si>
  <si>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</si>
  <si>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</si>
  <si>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</si>
  <si>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</si>
  <si>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</si>
  <si>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</si>
  <si>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</si>
  <si>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</si>
  <si>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</si>
  <si>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</si>
  <si>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</si>
  <si>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</si>
  <si>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</si>
  <si>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</si>
  <si>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</si>
  <si>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</si>
  <si>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</si>
  <si>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</si>
  <si>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</si>
  <si>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</si>
  <si>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</si>
  <si>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</si>
  <si>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</si>
  <si>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</si>
  <si>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</si>
  <si>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</si>
  <si>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</si>
  <si>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</si>
  <si>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</si>
  <si>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</si>
  <si>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</si>
  <si>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</si>
  <si>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</si>
  <si>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</si>
  <si>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</si>
  <si>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</si>
  <si>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</si>
  <si>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</si>
  <si>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</si>
  <si>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</si>
  <si>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</si>
  <si>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</si>
  <si>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</si>
  <si>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</si>
  <si>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</si>
  <si>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</si>
  <si>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</si>
  <si>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</si>
  <si>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</si>
  <si>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</si>
  <si>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</si>
  <si>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</si>
  <si>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</si>
  <si>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</si>
  <si>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</si>
  <si>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</si>
  <si>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</si>
  <si>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</si>
  <si>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</si>
  <si>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</si>
  <si>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</si>
  <si>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</si>
  <si>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</si>
  <si>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</si>
  <si>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</si>
  <si>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</si>
  <si>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</si>
  <si>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</si>
  <si>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</si>
  <si>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</si>
  <si>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</si>
  <si>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</si>
  <si>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</si>
  <si>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</si>
  <si>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</si>
  <si>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</si>
  <si>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</si>
  <si>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</si>
  <si>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</si>
  <si>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</si>
  <si>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</si>
  <si>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</si>
  <si>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</si>
  <si>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</si>
  <si>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</si>
  <si>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</si>
  <si>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</si>
  <si>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</si>
  <si>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</si>
  <si>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</si>
  <si>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</si>
  <si>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</si>
  <si>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</si>
  <si>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</si>
  <si>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</si>
  <si>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</si>
  <si>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</si>
  <si>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</si>
  <si>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</si>
  <si>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</si>
  <si>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</si>
  <si>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</si>
  <si>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</si>
  <si>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</si>
  <si>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</si>
  <si>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</si>
  <si>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</si>
  <si>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</si>
  <si>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</si>
  <si>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</si>
  <si>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</si>
  <si>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</si>
  <si>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</si>
  <si>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</si>
  <si>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</si>
  <si>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</si>
  <si>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</si>
  <si>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</si>
  <si>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</si>
  <si>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</si>
  <si>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</si>
  <si>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</si>
  <si>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</si>
  <si>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</si>
  <si>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</si>
  <si>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</si>
  <si>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</si>
  <si>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</si>
  <si>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</si>
  <si>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</si>
  <si>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</si>
  <si>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</si>
  <si>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</si>
  <si>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</si>
  <si>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</si>
  <si>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</si>
  <si>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</si>
  <si>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</si>
  <si>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</si>
  <si>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</si>
  <si>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</si>
  <si>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</si>
  <si>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</si>
  <si>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</si>
  <si>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</si>
  <si>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</si>
  <si>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</si>
  <si>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</si>
  <si>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</si>
  <si>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</si>
  <si>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</si>
  <si>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</si>
  <si>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</si>
  <si>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</si>
  <si>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</si>
  <si>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</si>
  <si>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</si>
  <si>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</si>
  <si>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</si>
  <si>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</si>
  <si>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</si>
  <si>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</si>
  <si>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</si>
  <si>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</si>
  <si>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</si>
  <si>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</si>
  <si>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</si>
  <si>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</si>
  <si>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</si>
  <si>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</si>
  <si>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</si>
  <si>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</si>
  <si>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</si>
  <si>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</si>
  <si>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</si>
  <si>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</si>
  <si>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</si>
  <si>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</si>
  <si>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</si>
  <si>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</si>
  <si>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</si>
  <si>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</si>
  <si>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</si>
  <si>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</si>
  <si>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</si>
  <si>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</si>
  <si>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</si>
  <si>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</si>
  <si>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</si>
  <si>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</si>
  <si>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</si>
  <si>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</si>
  <si>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</si>
  <si>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</si>
  <si>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</si>
  <si>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</si>
  <si>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</si>
  <si>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</si>
  <si>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</si>
  <si>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</si>
  <si>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</si>
  <si>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</si>
  <si>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</si>
  <si>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</si>
  <si>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</si>
  <si>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</si>
  <si>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</si>
  <si>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</si>
  <si>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</si>
  <si>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</si>
  <si>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</si>
  <si>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</si>
  <si>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</si>
  <si>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</si>
  <si>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</si>
  <si>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</si>
  <si>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</si>
  <si>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</si>
  <si>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</si>
  <si>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</si>
  <si>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</si>
  <si>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</si>
  <si>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</si>
  <si>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</si>
  <si>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</si>
  <si>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</si>
  <si>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</si>
  <si>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</si>
  <si>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</si>
  <si>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</si>
  <si>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</si>
  <si>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</si>
  <si>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</si>
  <si>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</si>
  <si>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</si>
  <si>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</si>
  <si>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</si>
  <si>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</si>
  <si>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</si>
  <si>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</si>
  <si>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</si>
  <si>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</si>
  <si>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</si>
  <si>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</si>
  <si>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</si>
  <si>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</si>
  <si>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</si>
  <si>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</si>
  <si>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</si>
  <si>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</si>
  <si>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</si>
  <si>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</si>
  <si>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</si>
  <si>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</si>
  <si>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</si>
  <si>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</si>
  <si>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</si>
  <si>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</si>
  <si>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</si>
  <si>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</si>
  <si>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</si>
  <si>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</si>
  <si>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</si>
  <si>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</si>
  <si>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</si>
  <si>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</si>
  <si>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</si>
  <si>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</si>
  <si>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</si>
  <si>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</si>
  <si>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</si>
  <si>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</si>
  <si>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</si>
  <si>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</si>
  <si>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</si>
  <si>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</si>
  <si>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</si>
  <si>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</si>
  <si>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</si>
  <si>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</si>
  <si>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</si>
  <si>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</si>
  <si>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</si>
  <si>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</si>
  <si>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</si>
  <si>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</si>
  <si>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</si>
  <si>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</si>
  <si>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</si>
  <si>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</si>
  <si>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</si>
  <si>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</si>
  <si>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</si>
  <si>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</si>
  <si>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</si>
  <si>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</si>
  <si>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</si>
  <si>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</si>
  <si>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</si>
  <si>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</si>
  <si>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</si>
  <si>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</si>
  <si>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</si>
  <si>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</si>
  <si>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</si>
  <si>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</si>
  <si>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</si>
  <si>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</si>
  <si>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</si>
  <si>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</si>
  <si>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</si>
  <si>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</si>
  <si>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</si>
  <si>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</si>
  <si>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</si>
  <si>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</si>
  <si>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</si>
  <si>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</si>
  <si>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</si>
  <si>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</si>
  <si>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</si>
  <si>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</si>
  <si>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</si>
  <si>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</si>
  <si>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</si>
  <si>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</si>
  <si>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</si>
  <si>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</si>
  <si>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</si>
  <si>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</si>
  <si>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</si>
  <si>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Los Picapiedra</t>
  </si>
  <si>
    <t>Los jóvenes titanes en acción</t>
  </si>
  <si>
    <t>Escandalosos</t>
  </si>
  <si>
    <t>Willax noticias edición mediodía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</si>
  <si>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</si>
  <si>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</si>
  <si>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</si>
  <si>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</si>
  <si>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</si>
  <si>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</si>
  <si>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</si>
  <si>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</si>
  <si>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</si>
  <si>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</si>
  <si>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</si>
  <si>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</si>
  <si>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</si>
  <si>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</si>
  <si>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</si>
  <si>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</si>
  <si>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</si>
  <si>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</si>
  <si>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</si>
  <si>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</si>
  <si>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</si>
  <si>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</si>
  <si>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</si>
  <si>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</si>
  <si>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</si>
  <si>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</si>
  <si>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</si>
  <si>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</si>
  <si>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</si>
  <si>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</si>
  <si>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</si>
  <si>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</si>
  <si>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</si>
  <si>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</si>
  <si>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</si>
  <si>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</si>
  <si>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</si>
  <si>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</si>
  <si>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</si>
  <si>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</si>
  <si>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</si>
  <si>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</si>
  <si>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</si>
  <si>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</si>
  <si>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</si>
  <si>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</si>
  <si>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</si>
  <si>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</si>
  <si>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</si>
  <si>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</si>
  <si>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</si>
  <si>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</si>
  <si>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</si>
  <si>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</si>
  <si>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</si>
  <si>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</si>
  <si>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</si>
  <si>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</si>
  <si>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</si>
  <si>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</si>
  <si>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</si>
  <si>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</si>
  <si>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Steven Universe</t>
  </si>
  <si>
    <t>20/02-26/02</t>
  </si>
  <si>
    <t>Mi corazón es tuyo</t>
  </si>
  <si>
    <t>27/02-05/03</t>
  </si>
  <si>
    <t>Mujeres de la PM</t>
  </si>
  <si>
    <t>Cinecanal</t>
  </si>
  <si>
    <t>TORNEO SUPERLIGA</t>
  </si>
  <si>
    <t>WWE Smackdown</t>
  </si>
  <si>
    <t>Zona mixta</t>
  </si>
  <si>
    <t>06/03-12/03</t>
  </si>
  <si>
    <t>América Hoy</t>
  </si>
  <si>
    <t>Warner Channel</t>
  </si>
  <si>
    <t>13/03 –19/03</t>
  </si>
  <si>
    <t>Voleibol Femenino Peruano Liga Nacional</t>
  </si>
  <si>
    <t>Fútbol Peruano Primera División : Universitario vs. ADT</t>
  </si>
  <si>
    <t>El Patrón del Mal</t>
  </si>
  <si>
    <t>WWE Raw: Highlights</t>
  </si>
  <si>
    <t>Eres Mi Estrella</t>
  </si>
  <si>
    <t>13/03-19/03</t>
  </si>
  <si>
    <t>GOLPERU</t>
  </si>
  <si>
    <t>Magaly Tv, la firme</t>
  </si>
  <si>
    <t>FX</t>
  </si>
  <si>
    <t>Space</t>
  </si>
  <si>
    <t>Star channel</t>
  </si>
  <si>
    <t>El justiciero</t>
  </si>
  <si>
    <t>La Rosa de Guadalupe Perú</t>
  </si>
  <si>
    <t>20/03 –26/03</t>
  </si>
  <si>
    <t>FECHA #1 - CLAUSURA</t>
  </si>
  <si>
    <t>European Qualifiers</t>
  </si>
  <si>
    <t>Euro Qualifiers</t>
  </si>
  <si>
    <t xml:space="preserve">Amistoso </t>
  </si>
  <si>
    <t>2023-03-24 19:00:00</t>
  </si>
  <si>
    <t>2023-03-24 21:00:00</t>
  </si>
  <si>
    <t>2023-03-24 20:00:00</t>
  </si>
  <si>
    <t>2023-03-24 20:30:00</t>
  </si>
  <si>
    <t>2023-03-26 11:00:00</t>
  </si>
  <si>
    <t>2023-03-26 16:00:00</t>
  </si>
  <si>
    <t>2023-03-23 14:30:00</t>
  </si>
  <si>
    <t>2023-03-24 14:30:00</t>
  </si>
  <si>
    <t>2023-03-25 09:00:00</t>
  </si>
  <si>
    <t>2023-03-25 12:00:00</t>
  </si>
  <si>
    <t>2023-03-25 14:45:00</t>
  </si>
  <si>
    <t>2023-03-26 08:00:00</t>
  </si>
  <si>
    <t>2023-03-26 13:45:00</t>
  </si>
  <si>
    <t>Once machos vs. Sporting</t>
  </si>
  <si>
    <t>Academia vs. Poetas</t>
  </si>
  <si>
    <t>Alianza FC vs. Embajadur Crema</t>
  </si>
  <si>
    <t>Universitario vs. Cienciano</t>
  </si>
  <si>
    <t>Municipal vs. U. Comercio</t>
  </si>
  <si>
    <t>Boys vs. Atlético</t>
  </si>
  <si>
    <t>Italia vs. Inglaterra</t>
  </si>
  <si>
    <t>Suecia vs. Bélgica</t>
  </si>
  <si>
    <t>Escocia vs. Chipre</t>
  </si>
  <si>
    <t>Bielorrusia vs. Suiza</t>
  </si>
  <si>
    <t>España vs. Noruega</t>
  </si>
  <si>
    <t>Alemania vs. Perú</t>
  </si>
  <si>
    <t>Kazajistán vs. Dinamarca</t>
  </si>
  <si>
    <t>Inglaterra vs. Ucrania</t>
  </si>
  <si>
    <t>Luxemburgo vs. Portugal</t>
  </si>
  <si>
    <t>21,293</t>
  </si>
  <si>
    <t>25,213</t>
  </si>
  <si>
    <t>28,576</t>
  </si>
  <si>
    <t>291,525</t>
  </si>
  <si>
    <t>24,766</t>
  </si>
  <si>
    <t>29,706</t>
  </si>
  <si>
    <t>39,638</t>
  </si>
  <si>
    <t>27,993</t>
  </si>
  <si>
    <t>8,679</t>
  </si>
  <si>
    <t>15,443</t>
  </si>
  <si>
    <t>25,846</t>
  </si>
  <si>
    <t>198,569</t>
  </si>
  <si>
    <t>7,568</t>
  </si>
  <si>
    <t>15,452</t>
  </si>
  <si>
    <t>25,128</t>
  </si>
  <si>
    <t>Fútbol Peruano Primera División : Universitario vs. Cienciano</t>
  </si>
  <si>
    <t>Fútbol masculino amistosos internacionales : Alemania vs. Perú</t>
  </si>
  <si>
    <t>Voleibol Femenino Peruano Liga Nacional : Regatas Lima vs. Géminis</t>
  </si>
  <si>
    <t>Rambo: Regreso al infierno</t>
  </si>
  <si>
    <t>Fútbol 7 Superliga Peruana : Alianza FC vs. Embajadur Crema</t>
  </si>
  <si>
    <t>Voleibol Femenino Peruano Liga Nacional : Universidad San Martín vs. Rebaza Acosta</t>
  </si>
  <si>
    <t>Papillon: La gran fuga</t>
  </si>
  <si>
    <t>Golpe bajo: El juego final</t>
  </si>
  <si>
    <t>Aquaman</t>
  </si>
  <si>
    <t>Ghost: La sombra del amor</t>
  </si>
  <si>
    <t>Poseidón</t>
  </si>
  <si>
    <t>Voleibol Femenino Peruano Liga Nacional : Alianza Lima vs. Rebaza Acosta</t>
  </si>
  <si>
    <t>Amores infieles</t>
  </si>
  <si>
    <t>Parker</t>
  </si>
  <si>
    <t>Destino final</t>
  </si>
  <si>
    <t>Geo-Tormenta</t>
  </si>
  <si>
    <t>Venganza mortal</t>
  </si>
  <si>
    <t>Voleibol Femenino Peruano Liga Nacional : Partido de las estrellas</t>
  </si>
  <si>
    <t>El ataque</t>
  </si>
  <si>
    <t>El Hobbit: La batalla de los cinco ejércitos</t>
  </si>
  <si>
    <t>Annabelle 3: Viene a casa</t>
  </si>
  <si>
    <t>El forastero</t>
  </si>
  <si>
    <t>Corazón de león</t>
  </si>
  <si>
    <t>La monja</t>
  </si>
  <si>
    <t>Daño colateral</t>
  </si>
  <si>
    <t>El conjuro 2</t>
  </si>
  <si>
    <t>Una esposa de mentira</t>
  </si>
  <si>
    <t>Voleibol Femenino Peruano Liga Nacional : Alianza Lima vs. Latino Amisa</t>
  </si>
  <si>
    <t>Fútbol 7 Superliga Peruana : Once Machos vs. Sporting</t>
  </si>
  <si>
    <t>Voleibol Femenino Peruano Liga Nacional : Deportivo Soan vs. Sumak Selva</t>
  </si>
  <si>
    <t>Carrera infernal</t>
  </si>
  <si>
    <t>Voleibol Femenino Peruano Liga Nacional : Deportivo Alianza vs. Sumak Selva</t>
  </si>
  <si>
    <t>PJ Masks: Héroes en pijamas</t>
  </si>
  <si>
    <t>Sabrina, la bruja adolescente : You Bet Your Family</t>
  </si>
  <si>
    <t>Sabrina, la bruja adolescente : Nobody Nose Libby Like Sabrina Nose Libby</t>
  </si>
  <si>
    <t>Fútbol 7 Superliga Peruana</t>
  </si>
  <si>
    <t>Beowulf</t>
  </si>
  <si>
    <t>Tengo un punto</t>
  </si>
  <si>
    <t>Fútbol lab</t>
  </si>
  <si>
    <t>Gol Perú noticias</t>
  </si>
  <si>
    <t>Fútbol: Previa</t>
  </si>
  <si>
    <t>PROGRAMAS DESTACADOS DEL 20 DE MARZO AL 26 DE MARZO</t>
  </si>
  <si>
    <t xml:space="preserve">Italia vs Inglaterra </t>
  </si>
  <si>
    <t xml:space="preserve">Suecia vs Bélgica </t>
  </si>
  <si>
    <t>Liga 1</t>
  </si>
  <si>
    <t>Universitario vs Cienciano</t>
  </si>
  <si>
    <t>Amistoso Internacional</t>
  </si>
  <si>
    <t xml:space="preserve">Alemania vs Perú </t>
  </si>
  <si>
    <t>Mdeportes</t>
  </si>
  <si>
    <t xml:space="preserve">España vs Noruega </t>
  </si>
  <si>
    <t xml:space="preserve">Luxemburgo vs Portugal </t>
  </si>
  <si>
    <t>Inglaterra vs Ucrania</t>
  </si>
  <si>
    <t>S. Boys vs Atlético</t>
  </si>
  <si>
    <t>Esto es Guerra</t>
  </si>
  <si>
    <t>Duelo de Campeones</t>
  </si>
  <si>
    <t>Duelo de Campeones Sábados</t>
  </si>
  <si>
    <t>Fences</t>
  </si>
  <si>
    <t>Paramount</t>
  </si>
  <si>
    <t>La Foquita: El 10 de la calle</t>
  </si>
  <si>
    <t xml:space="preserve">El Hobbit: La batalla de los cinco ejércitos </t>
  </si>
  <si>
    <t>Infierno en la tormenta</t>
  </si>
  <si>
    <t xml:space="preserve">Una esposa de mentira </t>
  </si>
  <si>
    <t>Flight</t>
  </si>
  <si>
    <t>El orfanato</t>
  </si>
  <si>
    <t>TNT</t>
  </si>
  <si>
    <t>Bohemian Rhapsody, la historia de Freddie Mercury</t>
  </si>
  <si>
    <t>Chicas armadas y peligrosas</t>
  </si>
  <si>
    <t>Cuarto Poder</t>
  </si>
  <si>
    <t>Replay - Magaly TV la firme</t>
  </si>
  <si>
    <t>20/03-26/03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</si>
</sst>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6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9">
    <xf numFmtId="0" fontId="0" fillId="0" borderId="0"/>
    <xf numFmtId="164" fontId="31" fillId="0" borderId="0" applyBorder="0" applyProtection="0"/>
    <xf numFmtId="165" fontId="31" fillId="0" borderId="0" applyBorder="0" applyProtection="0"/>
    <xf numFmtId="0" fontId="31" fillId="0" borderId="0"/>
    <xf numFmtId="0" fontId="20" fillId="0" borderId="0"/>
    <xf numFmtId="0" fontId="19" fillId="0" borderId="0"/>
    <xf numFmtId="0" fontId="32" fillId="0" borderId="0" applyNumberFormat="0" applyFill="0" applyBorder="0" applyAlignment="0" applyProtection="0"/>
    <xf numFmtId="0" fontId="33" fillId="0" borderId="36" applyNumberFormat="0" applyFill="0" applyAlignment="0" applyProtection="0"/>
    <xf numFmtId="0" fontId="34" fillId="0" borderId="37" applyNumberFormat="0" applyFill="0" applyAlignment="0" applyProtection="0"/>
    <xf numFmtId="0" fontId="35" fillId="0" borderId="38" applyNumberFormat="0" applyFill="0" applyAlignment="0" applyProtection="0"/>
    <xf numFmtId="0" fontId="35" fillId="0" borderId="0" applyNumberFormat="0" applyFill="0" applyBorder="0" applyAlignment="0" applyProtection="0"/>
    <xf numFmtId="0" fontId="36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39" applyNumberFormat="0" applyAlignment="0" applyProtection="0"/>
    <xf numFmtId="0" fontId="40" fillId="18" borderId="40" applyNumberFormat="0" applyAlignment="0" applyProtection="0"/>
    <xf numFmtId="0" fontId="41" fillId="18" borderId="39" applyNumberFormat="0" applyAlignment="0" applyProtection="0"/>
    <xf numFmtId="0" fontId="42" fillId="0" borderId="41" applyNumberFormat="0" applyFill="0" applyAlignment="0" applyProtection="0"/>
    <xf numFmtId="0" fontId="43" fillId="19" borderId="42" applyNumberFormat="0" applyAlignment="0" applyProtection="0"/>
    <xf numFmtId="0" fontId="44" fillId="0" borderId="0" applyNumberFormat="0" applyFill="0" applyBorder="0" applyAlignment="0" applyProtection="0"/>
    <xf numFmtId="0" fontId="45" fillId="0" borderId="44" applyNumberFormat="0" applyFill="0" applyAlignment="0" applyProtection="0"/>
    <xf numFmtId="0" fontId="46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46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46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46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46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46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0" borderId="0"/>
    <xf numFmtId="0" fontId="18" fillId="20" borderId="43" applyNumberFormat="0" applyFont="0" applyAlignment="0" applyProtection="0"/>
    <xf numFmtId="0" fontId="47" fillId="0" borderId="0" applyNumberFormat="0" applyFill="0" applyBorder="0" applyAlignment="0" applyProtection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20" borderId="43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4" fillId="0" borderId="0"/>
    <xf numFmtId="0" fontId="3" fillId="0" borderId="0"/>
  </cellStyleXfs>
  <cellXfs count="48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2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4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1" fillId="5" borderId="18" xfId="1" applyFont="1" applyFill="1" applyBorder="1" applyAlignment="1" applyProtection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4" fontId="21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1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1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5" fillId="2" borderId="0" xfId="0" applyFont="1" applyFill="1"/>
    <xf numFmtId="0" fontId="2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1" fillId="2" borderId="0" xfId="0" applyFont="1" applyFill="1" applyBorder="1"/>
    <xf numFmtId="164" fontId="21" fillId="2" borderId="0" xfId="1" applyFont="1" applyFill="1" applyBorder="1" applyAlignment="1" applyProtection="1"/>
    <xf numFmtId="3" fontId="26" fillId="0" borderId="0" xfId="0" applyNumberFormat="1" applyFont="1"/>
    <xf numFmtId="0" fontId="27" fillId="2" borderId="0" xfId="0" applyFont="1" applyFill="1" applyAlignment="1">
      <alignment horizontal="center" vertical="center"/>
    </xf>
    <xf numFmtId="165" fontId="26" fillId="0" borderId="0" xfId="2" applyFont="1" applyBorder="1" applyAlignment="1" applyProtection="1">
      <alignment horizontal="center" vertical="center"/>
    </xf>
    <xf numFmtId="0" fontId="23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3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6" fillId="2" borderId="0" xfId="0" applyNumberFormat="1" applyFont="1" applyFill="1"/>
    <xf numFmtId="0" fontId="21" fillId="2" borderId="0" xfId="0" applyFont="1" applyFill="1"/>
    <xf numFmtId="167" fontId="21" fillId="7" borderId="13" xfId="0" applyNumberFormat="1" applyFont="1" applyFill="1" applyBorder="1" applyAlignment="1">
      <alignment horizontal="center" vertical="center"/>
    </xf>
    <xf numFmtId="168" fontId="21" fillId="2" borderId="11" xfId="0" applyNumberFormat="1" applyFont="1" applyFill="1" applyBorder="1" applyAlignment="1">
      <alignment horizontal="center" vertical="center"/>
    </xf>
    <xf numFmtId="168" fontId="21" fillId="7" borderId="11" xfId="0" applyNumberFormat="1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vertical="center"/>
    </xf>
    <xf numFmtId="0" fontId="28" fillId="0" borderId="15" xfId="0" applyFont="1" applyBorder="1"/>
    <xf numFmtId="0" fontId="28" fillId="0" borderId="16" xfId="0" applyFont="1" applyBorder="1"/>
    <xf numFmtId="0" fontId="28" fillId="0" borderId="17" xfId="0" applyFont="1" applyBorder="1"/>
    <xf numFmtId="0" fontId="28" fillId="2" borderId="3" xfId="0" applyFont="1" applyFill="1" applyBorder="1"/>
    <xf numFmtId="0" fontId="28" fillId="2" borderId="0" xfId="0" applyFont="1" applyFill="1"/>
    <xf numFmtId="0" fontId="28" fillId="0" borderId="4" xfId="0" applyFont="1" applyBorder="1"/>
    <xf numFmtId="0" fontId="28" fillId="0" borderId="3" xfId="0" applyFont="1" applyBorder="1"/>
    <xf numFmtId="0" fontId="28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2" fillId="8" borderId="11" xfId="0" applyFont="1" applyFill="1" applyBorder="1" applyAlignment="1">
      <alignment vertical="center"/>
    </xf>
    <xf numFmtId="0" fontId="0" fillId="2" borderId="4" xfId="0" applyFill="1" applyBorder="1"/>
    <xf numFmtId="0" fontId="22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8" fillId="0" borderId="14" xfId="0" applyFont="1" applyBorder="1"/>
    <xf numFmtId="0" fontId="23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8" fillId="0" borderId="19" xfId="0" applyNumberFormat="1" applyFont="1" applyBorder="1"/>
    <xf numFmtId="0" fontId="28" fillId="0" borderId="20" xfId="0" applyFont="1" applyBorder="1"/>
    <xf numFmtId="3" fontId="28" fillId="0" borderId="14" xfId="0" applyNumberFormat="1" applyFont="1" applyBorder="1"/>
    <xf numFmtId="3" fontId="28" fillId="2" borderId="19" xfId="0" applyNumberFormat="1" applyFont="1" applyFill="1" applyBorder="1"/>
    <xf numFmtId="3" fontId="28" fillId="2" borderId="14" xfId="0" applyNumberFormat="1" applyFont="1" applyFill="1" applyBorder="1"/>
    <xf numFmtId="0" fontId="28" fillId="2" borderId="14" xfId="0" applyFont="1" applyFill="1" applyBorder="1"/>
    <xf numFmtId="3" fontId="28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3" fillId="2" borderId="18" xfId="0" applyFont="1" applyFill="1" applyBorder="1"/>
    <xf numFmtId="0" fontId="28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8" fillId="2" borderId="19" xfId="0" applyFont="1" applyFill="1" applyBorder="1"/>
    <xf numFmtId="3" fontId="28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8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8" fillId="8" borderId="18" xfId="0" applyFont="1" applyFill="1" applyBorder="1"/>
    <xf numFmtId="0" fontId="28" fillId="10" borderId="18" xfId="0" applyFont="1" applyFill="1" applyBorder="1"/>
    <xf numFmtId="0" fontId="28" fillId="0" borderId="18" xfId="0" applyFont="1" applyBorder="1"/>
    <xf numFmtId="0" fontId="28" fillId="11" borderId="18" xfId="0" applyFont="1" applyFill="1" applyBorder="1"/>
    <xf numFmtId="0" fontId="28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9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4" fillId="2" borderId="13" xfId="0" applyFont="1" applyFill="1" applyBorder="1"/>
    <xf numFmtId="0" fontId="30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9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9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4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3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1" fillId="2" borderId="0" xfId="0" applyNumberFormat="1" applyFont="1" applyFill="1" applyBorder="1" applyAlignment="1">
      <alignment horizontal="center" vertical="center"/>
    </xf>
    <xf numFmtId="167" fontId="21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1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0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8" fillId="2" borderId="0" xfId="0" applyFont="1" applyFill="1" applyBorder="1"/>
    <xf numFmtId="0" fontId="28" fillId="2" borderId="16" xfId="0" applyFont="1" applyFill="1" applyBorder="1"/>
    <xf numFmtId="0" fontId="48" fillId="0" borderId="46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9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1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8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9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2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1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1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1" fillId="46" borderId="51" xfId="2" applyNumberFormat="1" applyFill="1" applyBorder="1" applyAlignment="1">
      <alignment horizontal="center" vertical="center"/>
    </xf>
    <xf numFmtId="0" fontId="49" fillId="50" borderId="51" xfId="0" applyFont="1" applyFill="1" applyBorder="1" applyAlignment="1">
      <alignment horizontal="center" vertical="center"/>
    </xf>
    <xf numFmtId="4" fontId="49" fillId="50" borderId="51" xfId="0" applyNumberFormat="1" applyFont="1" applyFill="1" applyBorder="1" applyAlignment="1">
      <alignment horizontal="center" vertical="center"/>
    </xf>
    <xf numFmtId="169" fontId="49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1" fillId="0" borderId="56" xfId="2" applyNumberForma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 wrapText="1"/>
    </xf>
    <xf numFmtId="0" fontId="53" fillId="48" borderId="51" xfId="0" applyFont="1" applyFill="1" applyBorder="1" applyAlignment="1">
      <alignment horizontal="center" vertical="center" wrapText="1"/>
    </xf>
    <xf numFmtId="4" fontId="49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9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9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5" fillId="0" borderId="57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4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9" fillId="0" borderId="58" xfId="0" applyNumberFormat="1" applyFont="1" applyBorder="1" applyAlignment="1">
      <alignment horizontal="center" vertical="center"/>
    </xf>
    <xf numFmtId="3" fontId="12" fillId="51" borderId="58" xfId="51" applyNumberFormat="1" applyFont="1" applyFill="1" applyBorder="1" applyAlignment="1">
      <alignment horizontal="center"/>
    </xf>
    <xf numFmtId="0" fontId="57" fillId="0" borderId="0" xfId="0" applyFont="1"/>
    <xf numFmtId="0" fontId="57" fillId="52" borderId="58" xfId="0" applyFont="1" applyFill="1" applyBorder="1" applyAlignment="1">
      <alignment horizontal="center"/>
    </xf>
    <xf numFmtId="0" fontId="57" fillId="51" borderId="58" xfId="0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2" fontId="57" fillId="53" borderId="58" xfId="0" applyNumberFormat="1" applyFont="1" applyFill="1" applyBorder="1" applyAlignment="1">
      <alignment horizontal="center"/>
    </xf>
    <xf numFmtId="2" fontId="57" fillId="0" borderId="0" xfId="0" applyNumberFormat="1" applyFont="1" applyAlignment="1">
      <alignment horizontal="center"/>
    </xf>
    <xf numFmtId="0" fontId="57" fillId="52" borderId="58" xfId="0" applyFont="1" applyFill="1" applyBorder="1" applyAlignment="1">
      <alignment horizontal="left" indent="1"/>
    </xf>
    <xf numFmtId="0" fontId="57" fillId="51" borderId="58" xfId="0" applyFont="1" applyFill="1" applyBorder="1" applyAlignment="1">
      <alignment horizontal="left" indent="1"/>
    </xf>
    <xf numFmtId="0" fontId="57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6" fillId="3" borderId="52" xfId="0" applyFont="1" applyFill="1" applyBorder="1" applyAlignment="1">
      <alignment horizontal="left" vertical="center" indent="1"/>
    </xf>
    <xf numFmtId="0" fontId="56" fillId="3" borderId="52" xfId="0" applyFont="1" applyFill="1" applyBorder="1" applyAlignment="1">
      <alignment horizontal="center" vertical="center"/>
    </xf>
    <xf numFmtId="4" fontId="49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9" fillId="45" borderId="50" xfId="0" applyFont="1" applyFill="1" applyBorder="1" applyAlignment="1">
      <alignment horizontal="left" vertical="center" wrapText="1" indent="1"/>
    </xf>
    <xf numFmtId="4" fontId="51" fillId="45" borderId="21" xfId="0" applyNumberFormat="1" applyFont="1" applyFill="1" applyBorder="1" applyAlignment="1">
      <alignment horizontal="center" vertical="center" wrapText="1"/>
    </xf>
    <xf numFmtId="0" fontId="49" fillId="49" borderId="50" xfId="0" applyFont="1" applyFill="1" applyBorder="1" applyAlignment="1">
      <alignment horizontal="left" vertical="center" wrapText="1" indent="1"/>
    </xf>
    <xf numFmtId="4" fontId="49" fillId="49" borderId="21" xfId="0" applyNumberFormat="1" applyFont="1" applyFill="1" applyBorder="1" applyAlignment="1">
      <alignment horizontal="center" vertical="center" wrapText="1"/>
    </xf>
    <xf numFmtId="4" fontId="49" fillId="49" borderId="21" xfId="0" applyNumberFormat="1" applyFont="1" applyFill="1" applyBorder="1" applyAlignment="1">
      <alignment horizontal="center"/>
    </xf>
    <xf numFmtId="169" fontId="49" fillId="47" borderId="21" xfId="2" applyNumberFormat="1" applyFont="1" applyFill="1" applyBorder="1" applyAlignment="1">
      <alignment horizontal="center"/>
    </xf>
    <xf numFmtId="0" fontId="59" fillId="47" borderId="21" xfId="0" applyFont="1" applyFill="1" applyBorder="1" applyAlignment="1">
      <alignment horizontal="center" vertical="center" wrapText="1"/>
    </xf>
    <xf numFmtId="4" fontId="60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3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 vertical="center"/>
    </xf>
    <xf numFmtId="4" fontId="49" fillId="0" borderId="63" xfId="0" applyNumberFormat="1" applyFont="1" applyBorder="1" applyAlignment="1">
      <alignment horizontal="center" vertical="center"/>
    </xf>
    <xf numFmtId="0" fontId="55" fillId="0" borderId="64" xfId="0" applyFont="1" applyBorder="1" applyAlignment="1">
      <alignment horizontal="center" vertical="center" wrapText="1"/>
    </xf>
    <xf numFmtId="0" fontId="53" fillId="0" borderId="65" xfId="0" applyFont="1" applyBorder="1" applyAlignment="1">
      <alignment horizontal="center" vertical="center"/>
    </xf>
    <xf numFmtId="4" fontId="28" fillId="0" borderId="16" xfId="0" applyNumberFormat="1" applyFont="1" applyBorder="1" applyAlignment="1">
      <alignment horizontal="center" vertical="center"/>
    </xf>
    <xf numFmtId="4" fontId="28" fillId="0" borderId="17" xfId="0" applyNumberFormat="1" applyFont="1" applyBorder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28" fillId="0" borderId="4" xfId="0" applyNumberFormat="1" applyFont="1" applyBorder="1" applyAlignment="1">
      <alignment horizontal="center" vertical="center"/>
    </xf>
    <xf numFmtId="0" fontId="28" fillId="0" borderId="0" xfId="0" applyFont="1"/>
    <xf numFmtId="3" fontId="28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1" fillId="46" borderId="21" xfId="0" applyNumberFormat="1" applyFont="1" applyFill="1" applyBorder="1" applyAlignment="1">
      <alignment horizontal="center" vertical="center" wrapText="1"/>
    </xf>
    <xf numFmtId="14" fontId="51" fillId="0" borderId="21" xfId="0" applyNumberFormat="1" applyFont="1" applyBorder="1"/>
    <xf numFmtId="3" fontId="28" fillId="3" borderId="17" xfId="0" applyNumberFormat="1" applyFont="1" applyFill="1" applyBorder="1" applyAlignment="1">
      <alignment horizontal="center" vertical="center"/>
    </xf>
    <xf numFmtId="3" fontId="28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6" fillId="3" borderId="67" xfId="0" applyFont="1" applyFill="1" applyBorder="1" applyAlignment="1">
      <alignment horizontal="left" vertical="center" indent="1"/>
    </xf>
    <xf numFmtId="0" fontId="56" fillId="3" borderId="67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1" fillId="0" borderId="21" xfId="0" applyFont="1" applyBorder="1"/>
    <xf numFmtId="0" fontId="53" fillId="48" borderId="68" xfId="0" applyFont="1" applyFill="1" applyBorder="1" applyAlignment="1">
      <alignment horizontal="center" vertical="center"/>
    </xf>
    <xf numFmtId="0" fontId="53" fillId="0" borderId="68" xfId="0" applyFont="1" applyBorder="1" applyAlignment="1">
      <alignment horizontal="center" vertical="center"/>
    </xf>
    <xf numFmtId="0" fontId="53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/>
    </xf>
    <xf numFmtId="165" fontId="61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1" fillId="0" borderId="46" xfId="0" applyFont="1" applyBorder="1"/>
    <xf numFmtId="0" fontId="57" fillId="0" borderId="46" xfId="0" applyFont="1" applyBorder="1"/>
    <xf numFmtId="0" fontId="57" fillId="0" borderId="46" xfId="0" applyFont="1" applyBorder="1" applyAlignment="1">
      <alignment vertical="center"/>
    </xf>
    <xf numFmtId="3" fontId="28" fillId="3" borderId="4" xfId="0" applyNumberFormat="1" applyFont="1" applyFill="1" applyBorder="1" applyAlignment="1">
      <alignment horizontal="center" vertical="center" wrapText="1"/>
    </xf>
    <xf numFmtId="4" fontId="5" fillId="0" borderId="58" xfId="51" applyNumberFormat="1" applyFont="1" applyBorder="1" applyAlignment="1">
      <alignment horizontal="center"/>
    </xf>
    <xf numFmtId="3" fontId="5" fillId="51" borderId="58" xfId="51" applyNumberFormat="1" applyFont="1" applyFill="1" applyBorder="1" applyAlignment="1">
      <alignment horizontal="center" wrapText="1"/>
    </xf>
    <xf numFmtId="4" fontId="49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5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/>
    </xf>
    <xf numFmtId="0" fontId="62" fillId="55" borderId="21" xfId="0" applyFont="1" applyFill="1" applyBorder="1"/>
    <xf numFmtId="0" fontId="62" fillId="55" borderId="0" xfId="0" applyFont="1" applyFill="1"/>
    <xf numFmtId="0" fontId="49" fillId="56" borderId="9" xfId="0" applyFont="1" applyFill="1" applyBorder="1"/>
    <xf numFmtId="0" fontId="49" fillId="56" borderId="70" xfId="0" applyFont="1" applyFill="1" applyBorder="1"/>
    <xf numFmtId="0" fontId="51" fillId="0" borderId="46" xfId="0" applyFont="1" applyBorder="1" applyAlignment="1">
      <alignment vertical="center" wrapText="1"/>
    </xf>
    <xf numFmtId="0" fontId="0" fillId="0" borderId="46" xfId="0" applyBorder="1"/>
    <xf numFmtId="0" fontId="49" fillId="56" borderId="50" xfId="0" applyFont="1" applyFill="1" applyBorder="1"/>
    <xf numFmtId="0" fontId="49" fillId="56" borderId="21" xfId="0" applyFont="1" applyFill="1" applyBorder="1"/>
    <xf numFmtId="0" fontId="51" fillId="0" borderId="46" xfId="0" applyFont="1" applyBorder="1" applyAlignment="1">
      <alignment vertical="center"/>
    </xf>
    <xf numFmtId="0" fontId="57" fillId="0" borderId="71" xfId="0" applyFont="1" applyBorder="1" applyAlignment="1">
      <alignment vertical="center"/>
    </xf>
    <xf numFmtId="0" fontId="57" fillId="0" borderId="72" xfId="0" applyFont="1" applyBorder="1" applyAlignment="1">
      <alignment vertical="center"/>
    </xf>
    <xf numFmtId="0" fontId="51" fillId="0" borderId="46" xfId="0" applyFont="1" applyBorder="1" applyAlignment="1">
      <alignment wrapText="1"/>
    </xf>
    <xf numFmtId="0" fontId="51" fillId="0" borderId="70" xfId="0" applyFont="1" applyBorder="1" applyAlignment="1">
      <alignment vertical="center"/>
    </xf>
    <xf numFmtId="0" fontId="51" fillId="0" borderId="0" xfId="0" applyFont="1"/>
    <xf numFmtId="0" fontId="51" fillId="0" borderId="0" xfId="0" applyFont="1" applyAlignment="1">
      <alignment vertical="center" wrapText="1"/>
    </xf>
    <xf numFmtId="14" fontId="51" fillId="0" borderId="0" xfId="0" applyNumberFormat="1" applyFont="1"/>
    <xf numFmtId="18" fontId="57" fillId="0" borderId="0" xfId="0" applyNumberFormat="1" applyFont="1" applyAlignment="1">
      <alignment vertical="center"/>
    </xf>
    <xf numFmtId="18" fontId="57" fillId="0" borderId="0" xfId="0" applyNumberFormat="1" applyFont="1"/>
    <xf numFmtId="0" fontId="44" fillId="0" borderId="0" xfId="0" applyFont="1"/>
    <xf numFmtId="0" fontId="49" fillId="56" borderId="74" xfId="0" applyFont="1" applyFill="1" applyBorder="1"/>
    <xf numFmtId="0" fontId="0" fillId="0" borderId="66" xfId="0" applyBorder="1"/>
    <xf numFmtId="14" fontId="51" fillId="0" borderId="71" xfId="0" applyNumberFormat="1" applyFont="1" applyBorder="1"/>
    <xf numFmtId="4" fontId="5" fillId="57" borderId="58" xfId="51" applyNumberFormat="1" applyFont="1" applyFill="1" applyBorder="1" applyAlignment="1">
      <alignment horizontal="center"/>
    </xf>
    <xf numFmtId="4" fontId="0" fillId="46" borderId="75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8" fillId="3" borderId="17" xfId="0" applyNumberFormat="1" applyFont="1" applyFill="1" applyBorder="1" applyAlignment="1">
      <alignment horizontal="center" vertical="center"/>
    </xf>
    <xf numFmtId="2" fontId="28" fillId="3" borderId="0" xfId="0" applyNumberFormat="1" applyFont="1" applyFill="1" applyAlignment="1">
      <alignment horizontal="center" vertical="center"/>
    </xf>
    <xf numFmtId="2" fontId="28" fillId="3" borderId="4" xfId="0" applyNumberFormat="1" applyFont="1" applyFill="1" applyBorder="1" applyAlignment="1">
      <alignment horizontal="center" vertical="center"/>
    </xf>
    <xf numFmtId="4" fontId="28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2" fillId="0" borderId="58" xfId="51" applyNumberFormat="1" applyFont="1" applyBorder="1" applyAlignment="1">
      <alignment horizontal="center"/>
    </xf>
    <xf numFmtId="0" fontId="57" fillId="46" borderId="0" xfId="0" applyFont="1" applyFill="1"/>
    <xf numFmtId="49" fontId="57" fillId="51" borderId="58" xfId="0" applyNumberFormat="1" applyFont="1" applyFill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3" fontId="28" fillId="3" borderId="16" xfId="0" applyNumberFormat="1" applyFont="1" applyFill="1" applyBorder="1" applyAlignment="1">
      <alignment horizontal="center" vertical="center"/>
    </xf>
    <xf numFmtId="170" fontId="51" fillId="0" borderId="9" xfId="0" applyNumberFormat="1" applyFont="1" applyBorder="1"/>
    <xf numFmtId="2" fontId="0" fillId="0" borderId="21" xfId="0" applyNumberFormat="1" applyBorder="1"/>
    <xf numFmtId="170" fontId="51" fillId="0" borderId="73" xfId="0" applyNumberFormat="1" applyFont="1" applyBorder="1"/>
    <xf numFmtId="0" fontId="2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1" fillId="3" borderId="53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3" fillId="0" borderId="0" xfId="0" applyFont="1" applyAlignment="1">
      <alignment horizontal="left"/>
    </xf>
    <xf numFmtId="0" fontId="58" fillId="54" borderId="60" xfId="0" applyFont="1" applyFill="1" applyBorder="1" applyAlignment="1">
      <alignment horizontal="center" vertical="center"/>
    </xf>
    <xf numFmtId="0" fontId="58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21" fillId="3" borderId="45" xfId="0" applyFont="1" applyFill="1" applyBorder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12" borderId="53" xfId="0" applyFont="1" applyFill="1" applyBorder="1" applyAlignment="1">
      <alignment horizontal="center" vertical="center"/>
    </xf>
    <xf numFmtId="0" fontId="21" fillId="12" borderId="54" xfId="0" applyFont="1" applyFill="1" applyBorder="1" applyAlignment="1">
      <alignment horizontal="center" vertical="center"/>
    </xf>
    <xf numFmtId="0" fontId="21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71" fontId="57" fillId="0" borderId="46" xfId="0" applyNumberFormat="1" applyFont="1" applyBorder="1"/>
    <xf numFmtId="2" fontId="0" fillId="0" borderId="66" xfId="0" applyNumberFormat="1" applyBorder="1"/>
    <xf numFmtId="3" fontId="0" fillId="0" borderId="46" xfId="0" applyNumberFormat="1" applyBorder="1"/>
    <xf numFmtId="2" fontId="0" fillId="0" borderId="77" xfId="0" applyNumberFormat="1" applyBorder="1"/>
    <xf numFmtId="3" fontId="0" fillId="0" borderId="78" xfId="0" applyNumberFormat="1" applyBorder="1"/>
    <xf numFmtId="171" fontId="57" fillId="0" borderId="76" xfId="0" applyNumberFormat="1" applyFont="1" applyBorder="1"/>
    <xf numFmtId="171" fontId="57" fillId="0" borderId="46" xfId="0" applyNumberFormat="1" applyFont="1" applyBorder="1" applyAlignment="1">
      <alignment vertical="center"/>
    </xf>
    <xf numFmtId="171" fontId="57" fillId="0" borderId="76" xfId="0" applyNumberFormat="1" applyFont="1" applyBorder="1" applyAlignment="1">
      <alignment vertical="center"/>
    </xf>
    <xf numFmtId="170" fontId="51" fillId="0" borderId="9" xfId="0" applyNumberFormat="1" applyFont="1" applyBorder="1" applyAlignment="1">
      <alignment vertic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0.19144700266584108</c:v>
                </c:pt>
                <c:pt idx="1">
                  <c:v>0.33121458244666957</c:v>
                </c:pt>
                <c:pt idx="2">
                  <c:v>2.4749065679495346E-2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1.7407350985733237E-2</c:v>
                </c:pt>
                <c:pt idx="1">
                  <c:v>0.95711693319136903</c:v>
                </c:pt>
                <c:pt idx="2">
                  <c:v>2.5475715822897819E-2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General'!$B$42:$B$50</c:f>
              <c:strCache>
                <c:ptCount val="9"/>
                <c:pt idx="0">
                  <c:v>23/01-29/01</c:v>
                </c:pt>
                <c:pt idx="1">
                  <c:v>30/01-05/02</c:v>
                </c:pt>
                <c:pt idx="2">
                  <c:v>05/02-12/02</c:v>
                </c:pt>
                <c:pt idx="3">
                  <c:v>13/02-19/02</c:v>
                </c:pt>
                <c:pt idx="4">
                  <c:v>20/02-26/02</c:v>
                </c:pt>
                <c:pt idx="5">
                  <c:v>27/02-05/03</c:v>
                </c:pt>
                <c:pt idx="6">
                  <c:v>06/03-12/03</c:v>
                </c:pt>
                <c:pt idx="7">
                  <c:v>13/03-19/03</c:v>
                </c:pt>
                <c:pt idx="8">
                  <c:v>20/03-26/03</c:v>
                </c:pt>
              </c:strCache>
            </c:strRef>
          </c:cat>
          <c:val>
            <c:numRef>
              <c:f>'Historico General'!$C$42:$C$50</c:f>
              <c:numCache>
                <c:formatCode>#,##0.00</c:formatCode>
                <c:ptCount val="9"/>
                <c:pt idx="0">
                  <c:v>69752.240000000005</c:v>
                </c:pt>
                <c:pt idx="1">
                  <c:v>67114.19</c:v>
                </c:pt>
                <c:pt idx="2">
                  <c:v>66531.570000000007</c:v>
                </c:pt>
                <c:pt idx="3">
                  <c:v>67642.3</c:v>
                </c:pt>
                <c:pt idx="4">
                  <c:v>76042.3</c:v>
                </c:pt>
                <c:pt idx="5">
                  <c:v>72002.27</c:v>
                </c:pt>
                <c:pt idx="6">
                  <c:v>69163.27</c:v>
                </c:pt>
                <c:pt idx="7">
                  <c:v>69396.47</c:v>
                </c:pt>
                <c:pt idx="8">
                  <c:v>71043.570000000007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General'!$B$42:$B$50</c:f>
              <c:strCache>
                <c:ptCount val="9"/>
                <c:pt idx="0">
                  <c:v>23/01-29/01</c:v>
                </c:pt>
                <c:pt idx="1">
                  <c:v>30/01-05/02</c:v>
                </c:pt>
                <c:pt idx="2">
                  <c:v>05/02-12/02</c:v>
                </c:pt>
                <c:pt idx="3">
                  <c:v>13/02-19/02</c:v>
                </c:pt>
                <c:pt idx="4">
                  <c:v>20/02-26/02</c:v>
                </c:pt>
                <c:pt idx="5">
                  <c:v>27/02-05/03</c:v>
                </c:pt>
                <c:pt idx="6">
                  <c:v>06/03-12/03</c:v>
                </c:pt>
                <c:pt idx="7">
                  <c:v>13/03-19/03</c:v>
                </c:pt>
                <c:pt idx="8">
                  <c:v>20/03-26/03</c:v>
                </c:pt>
              </c:strCache>
            </c:strRef>
          </c:cat>
          <c:val>
            <c:numRef>
              <c:f>'Historico General'!$D$42:$D$50</c:f>
              <c:numCache>
                <c:formatCode>#,##0.00</c:formatCode>
                <c:ptCount val="9"/>
                <c:pt idx="0">
                  <c:v>3896618.32</c:v>
                </c:pt>
                <c:pt idx="1">
                  <c:v>3698863.4</c:v>
                </c:pt>
                <c:pt idx="2">
                  <c:v>3567041.22</c:v>
                </c:pt>
                <c:pt idx="3">
                  <c:v>3707359.49</c:v>
                </c:pt>
                <c:pt idx="4">
                  <c:v>3566177.13</c:v>
                </c:pt>
                <c:pt idx="5">
                  <c:v>3530259.29</c:v>
                </c:pt>
                <c:pt idx="6">
                  <c:v>3704227.3</c:v>
                </c:pt>
                <c:pt idx="7">
                  <c:v>4129763.35</c:v>
                </c:pt>
                <c:pt idx="8">
                  <c:v>3906223.52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General'!$B$42:$B$50</c15:sqref>
                        </c15:formulaRef>
                      </c:ext>
                    </c:extLst>
                    <c:strCache>
                      <c:ptCount val="9"/>
                      <c:pt idx="0">
                        <c:v>23/01-29/01</c:v>
                      </c:pt>
                      <c:pt idx="1">
                        <c:v>30/01-05/02</c:v>
                      </c:pt>
                      <c:pt idx="2">
                        <c:v>05/02-12/02</c:v>
                      </c:pt>
                      <c:pt idx="3">
                        <c:v>13/02-19/02</c:v>
                      </c:pt>
                      <c:pt idx="4">
                        <c:v>20/02-26/02</c:v>
                      </c:pt>
                      <c:pt idx="5">
                        <c:v>27/02-05/03</c:v>
                      </c:pt>
                      <c:pt idx="6">
                        <c:v>06/03-12/03</c:v>
                      </c:pt>
                      <c:pt idx="7">
                        <c:v>13/03-19/03</c:v>
                      </c:pt>
                      <c:pt idx="8">
                        <c:v>20/03-26/03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General'!$E$42:$E$50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116550.21</c:v>
                      </c:pt>
                      <c:pt idx="1">
                        <c:v>110050.19</c:v>
                      </c:pt>
                      <c:pt idx="2">
                        <c:v>107711.5</c:v>
                      </c:pt>
                      <c:pt idx="3">
                        <c:v>107238.51</c:v>
                      </c:pt>
                      <c:pt idx="4">
                        <c:v>116942.2</c:v>
                      </c:pt>
                      <c:pt idx="5">
                        <c:v>109494.3</c:v>
                      </c:pt>
                      <c:pt idx="6">
                        <c:v>102862.59</c:v>
                      </c:pt>
                      <c:pt idx="7">
                        <c:v>102253.2</c:v>
                      </c:pt>
                      <c:pt idx="8">
                        <c:v>103972.5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Dinamizado'!$B$3:$B$45</c15:sqref>
                  </c15:fullRef>
                </c:ext>
              </c:extLst>
              <c:f>'Historico Dinamizado'!$B$25:$B$45</c:f>
              <c:strCache>
                <c:ptCount val="21"/>
                <c:pt idx="0">
                  <c:v>07/11-13/11</c:v>
                </c:pt>
                <c:pt idx="1">
                  <c:v>14/11-20/11</c:v>
                </c:pt>
                <c:pt idx="2">
                  <c:v>21/11-27/11</c:v>
                </c:pt>
                <c:pt idx="3">
                  <c:v>28/11-04/12</c:v>
                </c:pt>
                <c:pt idx="4">
                  <c:v>05/12-11/12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02/01-08/02</c:v>
                </c:pt>
                <c:pt idx="10">
                  <c:v>09/01-15/02</c:v>
                </c:pt>
                <c:pt idx="11">
                  <c:v>16/01-22/01</c:v>
                </c:pt>
                <c:pt idx="12">
                  <c:v>23/01-29/01</c:v>
                </c:pt>
                <c:pt idx="13">
                  <c:v>30/01-05/02</c:v>
                </c:pt>
                <c:pt idx="14">
                  <c:v>06/02-12/02</c:v>
                </c:pt>
                <c:pt idx="15">
                  <c:v>13/02-19/02</c:v>
                </c:pt>
                <c:pt idx="16">
                  <c:v>20/02-26/02</c:v>
                </c:pt>
                <c:pt idx="17">
                  <c:v>27/02-05/03</c:v>
                </c:pt>
                <c:pt idx="18">
                  <c:v>06/03-12/03</c:v>
                </c:pt>
                <c:pt idx="19">
                  <c:v>13/03-19/03</c:v>
                </c:pt>
                <c:pt idx="20">
                  <c:v>20/03-26/03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Dinamizado'!$C$3:$C$45</c15:sqref>
                  </c15:fullRef>
                </c:ext>
              </c:extLst>
              <c:f>'Historico Dinamizado'!$C$25:$C$45</c:f>
              <c:numCache>
                <c:formatCode>#,##0.00</c:formatCode>
                <c:ptCount val="21"/>
                <c:pt idx="0">
                  <c:v>1375636.3033333314</c:v>
                </c:pt>
                <c:pt idx="1">
                  <c:v>529672.07666666608</c:v>
                </c:pt>
                <c:pt idx="2">
                  <c:v>776743.3166666656</c:v>
                </c:pt>
                <c:pt idx="3">
                  <c:v>512422.67666666594</c:v>
                </c:pt>
                <c:pt idx="4">
                  <c:v>443706.27666666621</c:v>
                </c:pt>
                <c:pt idx="5">
                  <c:v>443706.27666666621</c:v>
                </c:pt>
                <c:pt idx="6">
                  <c:v>455054.15333333268</c:v>
                </c:pt>
                <c:pt idx="7">
                  <c:v>493134.93999999965</c:v>
                </c:pt>
                <c:pt idx="8">
                  <c:v>335845.12333333289</c:v>
                </c:pt>
                <c:pt idx="9">
                  <c:v>396775.91666666587</c:v>
                </c:pt>
                <c:pt idx="10">
                  <c:v>562359.86999999953</c:v>
                </c:pt>
                <c:pt idx="11">
                  <c:v>1213513.5433333314</c:v>
                </c:pt>
                <c:pt idx="12">
                  <c:v>1158280.3666666644</c:v>
                </c:pt>
                <c:pt idx="13">
                  <c:v>556152.69333333243</c:v>
                </c:pt>
                <c:pt idx="14">
                  <c:v>596447.41666666593</c:v>
                </c:pt>
                <c:pt idx="15">
                  <c:v>659821.95999999857</c:v>
                </c:pt>
                <c:pt idx="16">
                  <c:v>854335.95666666597</c:v>
                </c:pt>
                <c:pt idx="17">
                  <c:v>940381.27999999851</c:v>
                </c:pt>
                <c:pt idx="18">
                  <c:v>899766.59999999858</c:v>
                </c:pt>
                <c:pt idx="19">
                  <c:v>1007209.7966666651</c:v>
                </c:pt>
                <c:pt idx="20">
                  <c:v>781341.08666666609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1F1-4FF0-83FD-ADEE01740C40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1F1-4FF0-83FD-ADEE01740C40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01F1-4FF0-83FD-ADEE01740C40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1F1-4FF0-83FD-ADEE01740C4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Dinamizado'!$B$3:$B$45</c15:sqref>
                  </c15:fullRef>
                </c:ext>
              </c:extLst>
              <c:f>'Historico Dinamizado'!$B$25:$B$45</c:f>
              <c:strCache>
                <c:ptCount val="21"/>
                <c:pt idx="0">
                  <c:v>07/11-13/11</c:v>
                </c:pt>
                <c:pt idx="1">
                  <c:v>14/11-20/11</c:v>
                </c:pt>
                <c:pt idx="2">
                  <c:v>21/11-27/11</c:v>
                </c:pt>
                <c:pt idx="3">
                  <c:v>28/11-04/12</c:v>
                </c:pt>
                <c:pt idx="4">
                  <c:v>05/12-11/12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02/01-08/02</c:v>
                </c:pt>
                <c:pt idx="10">
                  <c:v>09/01-15/02</c:v>
                </c:pt>
                <c:pt idx="11">
                  <c:v>16/01-22/01</c:v>
                </c:pt>
                <c:pt idx="12">
                  <c:v>23/01-29/01</c:v>
                </c:pt>
                <c:pt idx="13">
                  <c:v>30/01-05/02</c:v>
                </c:pt>
                <c:pt idx="14">
                  <c:v>06/02-12/02</c:v>
                </c:pt>
                <c:pt idx="15">
                  <c:v>13/02-19/02</c:v>
                </c:pt>
                <c:pt idx="16">
                  <c:v>20/02-26/02</c:v>
                </c:pt>
                <c:pt idx="17">
                  <c:v>27/02-05/03</c:v>
                </c:pt>
                <c:pt idx="18">
                  <c:v>06/03-12/03</c:v>
                </c:pt>
                <c:pt idx="19">
                  <c:v>13/03-19/03</c:v>
                </c:pt>
                <c:pt idx="20">
                  <c:v>20/03-26/03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Dinamizado'!$D$3:$D$45</c15:sqref>
                  </c15:fullRef>
                </c:ext>
              </c:extLst>
              <c:f>'Historico Dinamizado'!$D$25:$D$45</c:f>
              <c:numCache>
                <c:formatCode>#,##0.00</c:formatCode>
                <c:ptCount val="21"/>
                <c:pt idx="0">
                  <c:v>1529460.0466666652</c:v>
                </c:pt>
                <c:pt idx="1">
                  <c:v>1318167.7166666652</c:v>
                </c:pt>
                <c:pt idx="2">
                  <c:v>1260408.4866666654</c:v>
                </c:pt>
                <c:pt idx="3">
                  <c:v>1221685.8366666653</c:v>
                </c:pt>
                <c:pt idx="4">
                  <c:v>1196007.4099999999</c:v>
                </c:pt>
                <c:pt idx="5">
                  <c:v>1196007.4099999999</c:v>
                </c:pt>
                <c:pt idx="6">
                  <c:v>1265754.3666666651</c:v>
                </c:pt>
                <c:pt idx="7">
                  <c:v>994279.96666666539</c:v>
                </c:pt>
                <c:pt idx="8">
                  <c:v>722011.46666666586</c:v>
                </c:pt>
                <c:pt idx="9">
                  <c:v>743293.46666666528</c:v>
                </c:pt>
                <c:pt idx="10">
                  <c:v>1024149.4766666663</c:v>
                </c:pt>
                <c:pt idx="11">
                  <c:v>1400777.4066666667</c:v>
                </c:pt>
                <c:pt idx="12">
                  <c:v>1740032.0833333333</c:v>
                </c:pt>
                <c:pt idx="13">
                  <c:v>1150025.44</c:v>
                </c:pt>
                <c:pt idx="14">
                  <c:v>1308902.783333333</c:v>
                </c:pt>
                <c:pt idx="15">
                  <c:v>1220556.8999999999</c:v>
                </c:pt>
                <c:pt idx="16">
                  <c:v>1119762.9166666665</c:v>
                </c:pt>
                <c:pt idx="17">
                  <c:v>1139445.6433333333</c:v>
                </c:pt>
                <c:pt idx="18">
                  <c:v>1211102.5999999999</c:v>
                </c:pt>
                <c:pt idx="19">
                  <c:v>1488318.7166666663</c:v>
                </c:pt>
                <c:pt idx="20">
                  <c:v>1351766.0666666669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Dinamizado'!$B$3:$B$45</c15:sqref>
                  </c15:fullRef>
                </c:ext>
              </c:extLst>
              <c:f>'Historico Dinamizado'!$B$25:$B$45</c:f>
              <c:strCache>
                <c:ptCount val="21"/>
                <c:pt idx="0">
                  <c:v>07/11-13/11</c:v>
                </c:pt>
                <c:pt idx="1">
                  <c:v>14/11-20/11</c:v>
                </c:pt>
                <c:pt idx="2">
                  <c:v>21/11-27/11</c:v>
                </c:pt>
                <c:pt idx="3">
                  <c:v>28/11-04/12</c:v>
                </c:pt>
                <c:pt idx="4">
                  <c:v>05/12-11/12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02/01-08/02</c:v>
                </c:pt>
                <c:pt idx="10">
                  <c:v>09/01-15/02</c:v>
                </c:pt>
                <c:pt idx="11">
                  <c:v>16/01-22/01</c:v>
                </c:pt>
                <c:pt idx="12">
                  <c:v>23/01-29/01</c:v>
                </c:pt>
                <c:pt idx="13">
                  <c:v>30/01-05/02</c:v>
                </c:pt>
                <c:pt idx="14">
                  <c:v>06/02-12/02</c:v>
                </c:pt>
                <c:pt idx="15">
                  <c:v>13/02-19/02</c:v>
                </c:pt>
                <c:pt idx="16">
                  <c:v>20/02-26/02</c:v>
                </c:pt>
                <c:pt idx="17">
                  <c:v>27/02-05/03</c:v>
                </c:pt>
                <c:pt idx="18">
                  <c:v>06/03-12/03</c:v>
                </c:pt>
                <c:pt idx="19">
                  <c:v>13/03-19/03</c:v>
                </c:pt>
                <c:pt idx="20">
                  <c:v>20/03-26/03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Dinamizado'!$E$3:$E$45</c15:sqref>
                  </c15:fullRef>
                </c:ext>
              </c:extLst>
              <c:f>'Historico Dinamizado'!$E$25:$E$45</c:f>
              <c:numCache>
                <c:formatCode>#,##0.00</c:formatCode>
                <c:ptCount val="21"/>
                <c:pt idx="0">
                  <c:v>478085.30900000007</c:v>
                </c:pt>
                <c:pt idx="1">
                  <c:v>20579.573333333334</c:v>
                </c:pt>
                <c:pt idx="2">
                  <c:v>0</c:v>
                </c:pt>
                <c:pt idx="3">
                  <c:v>1641.01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12845.800999999999</c:v>
                </c:pt>
                <c:pt idx="9">
                  <c:v>74445.703330000004</c:v>
                </c:pt>
                <c:pt idx="10">
                  <c:v>73721.46666666666</c:v>
                </c:pt>
                <c:pt idx="11">
                  <c:v>193714.78333333333</c:v>
                </c:pt>
                <c:pt idx="12">
                  <c:v>39471.699999999997</c:v>
                </c:pt>
                <c:pt idx="13">
                  <c:v>47174.066666666673</c:v>
                </c:pt>
                <c:pt idx="14">
                  <c:v>27914.500000000007</c:v>
                </c:pt>
                <c:pt idx="15">
                  <c:v>207555.56666666668</c:v>
                </c:pt>
                <c:pt idx="16">
                  <c:v>121987.47666666668</c:v>
                </c:pt>
                <c:pt idx="17">
                  <c:v>280639.21666666662</c:v>
                </c:pt>
                <c:pt idx="18">
                  <c:v>139776.32333333333</c:v>
                </c:pt>
                <c:pt idx="19">
                  <c:v>143109.49999999997</c:v>
                </c:pt>
                <c:pt idx="20">
                  <c:v>101006.86666666665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48" t="s">
        <v>339</v>
      </c>
      <c r="D2" s="448"/>
      <c r="E2" s="448"/>
      <c r="F2" s="449" t="s">
        <v>343</v>
      </c>
      <c r="G2" s="449"/>
      <c r="H2" s="449"/>
      <c r="I2" s="450" t="s">
        <v>0</v>
      </c>
      <c r="J2" s="450"/>
      <c r="K2" s="450"/>
    </row>
    <row r="3" spans="1:11" x14ac:dyDescent="0.25">
      <c r="A3" s="2"/>
      <c r="C3" s="448" t="s">
        <v>1</v>
      </c>
      <c r="D3" s="448"/>
      <c r="E3" s="448"/>
      <c r="F3" s="451" t="s">
        <v>2</v>
      </c>
      <c r="G3" s="451"/>
      <c r="H3" s="45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48" t="s">
        <v>339</v>
      </c>
      <c r="D241" s="448"/>
      <c r="E241" s="448"/>
      <c r="F241" s="449" t="s">
        <v>343</v>
      </c>
      <c r="G241" s="449"/>
      <c r="H241" s="449"/>
      <c r="I241" s="450" t="s">
        <v>0</v>
      </c>
      <c r="J241" s="450"/>
      <c r="K241" s="45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2" t="s">
        <v>1</v>
      </c>
      <c r="D242" s="452"/>
      <c r="E242" s="452"/>
      <c r="F242" s="453" t="s">
        <v>2</v>
      </c>
      <c r="G242" s="453"/>
      <c r="H242" s="453"/>
      <c r="I242" s="454"/>
      <c r="J242" s="454"/>
      <c r="K242" s="45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zoomScale="70" zoomScaleNormal="70" workbookViewId="0">
      <pane ySplit="1" topLeftCell="A2" activePane="bottomLeft" state="frozen"/>
      <selection pane="bottomLeft" activeCell="F25" sqref="F25"/>
    </sheetView>
  </sheetViews>
  <sheetFormatPr baseColWidth="10" defaultColWidth="9.140625" defaultRowHeight="15" x14ac:dyDescent="0.2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0" ht="20.100000000000001" customHeight="1" x14ac:dyDescent="0.25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0" x14ac:dyDescent="0.25">
      <c r="A2" s="343" t="s">
        <v>398</v>
      </c>
      <c r="B2" s="343" t="s">
        <v>542</v>
      </c>
      <c r="C2" s="342" t="s">
        <v>580</v>
      </c>
      <c r="D2" s="337"/>
      <c r="E2" s="338" t="s">
        <v>567</v>
      </c>
      <c r="F2" s="335">
        <v>12786</v>
      </c>
      <c r="G2" s="439">
        <v>1918.2333333333329</v>
      </c>
      <c r="H2" s="335" t="s">
        <v>595</v>
      </c>
      <c r="I2" s="340">
        <f t="shared" ref="I2:I16" si="0">F2/G2</f>
        <v>6.665508193302867</v>
      </c>
      <c r="J2" s="340">
        <f t="shared" ref="J2:J16" si="1">H2/F2</f>
        <v>1.6653370874393869</v>
      </c>
    </row>
    <row r="3" spans="1:10" x14ac:dyDescent="0.25">
      <c r="A3" s="343" t="s">
        <v>398</v>
      </c>
      <c r="B3" s="343" t="s">
        <v>542</v>
      </c>
      <c r="C3" s="342" t="s">
        <v>581</v>
      </c>
      <c r="D3" s="337"/>
      <c r="E3" s="338" t="s">
        <v>568</v>
      </c>
      <c r="F3" s="335">
        <v>13500</v>
      </c>
      <c r="G3" s="400">
        <v>3257.5166666666669</v>
      </c>
      <c r="H3" s="335" t="s">
        <v>596</v>
      </c>
      <c r="I3" s="340">
        <f t="shared" si="0"/>
        <v>4.1442612214826218</v>
      </c>
      <c r="J3" s="340">
        <f t="shared" si="1"/>
        <v>1.8676296296296295</v>
      </c>
    </row>
    <row r="4" spans="1:10" ht="14.25" customHeight="1" x14ac:dyDescent="0.25">
      <c r="A4" s="343" t="s">
        <v>398</v>
      </c>
      <c r="B4" s="343" t="s">
        <v>542</v>
      </c>
      <c r="C4" s="342" t="s">
        <v>582</v>
      </c>
      <c r="D4" s="337"/>
      <c r="E4" s="338" t="s">
        <v>569</v>
      </c>
      <c r="F4" s="401">
        <v>15276</v>
      </c>
      <c r="G4" s="442">
        <v>2485.75</v>
      </c>
      <c r="H4" s="443" t="s">
        <v>597</v>
      </c>
      <c r="I4" s="340">
        <f t="shared" si="0"/>
        <v>6.1454289449864223</v>
      </c>
      <c r="J4" s="340">
        <f t="shared" si="1"/>
        <v>1.8706467661691542</v>
      </c>
    </row>
    <row r="5" spans="1:10" x14ac:dyDescent="0.25">
      <c r="A5" s="343" t="s">
        <v>342</v>
      </c>
      <c r="B5" s="343" t="s">
        <v>563</v>
      </c>
      <c r="C5" s="342" t="s">
        <v>583</v>
      </c>
      <c r="D5" s="337"/>
      <c r="E5" s="441" t="s">
        <v>570</v>
      </c>
      <c r="F5" s="335">
        <v>61577</v>
      </c>
      <c r="G5" s="400">
        <v>49221.183333333327</v>
      </c>
      <c r="H5" s="335" t="s">
        <v>598</v>
      </c>
      <c r="I5" s="340">
        <f t="shared" si="0"/>
        <v>1.2510264042818964</v>
      </c>
      <c r="J5" s="340">
        <f t="shared" si="1"/>
        <v>4.7343163843642921</v>
      </c>
    </row>
    <row r="6" spans="1:10" s="440" customFormat="1" x14ac:dyDescent="0.25">
      <c r="A6" s="343" t="s">
        <v>342</v>
      </c>
      <c r="B6" s="343" t="s">
        <v>563</v>
      </c>
      <c r="C6" s="342" t="s">
        <v>584</v>
      </c>
      <c r="D6" s="337"/>
      <c r="E6" s="441" t="s">
        <v>571</v>
      </c>
      <c r="F6" s="335">
        <v>13584</v>
      </c>
      <c r="G6" s="400">
        <v>7356.2</v>
      </c>
      <c r="H6" s="335" t="s">
        <v>599</v>
      </c>
      <c r="I6" s="340">
        <f t="shared" si="0"/>
        <v>1.8466055844049918</v>
      </c>
      <c r="J6" s="340">
        <f t="shared" si="1"/>
        <v>1.8231743227326267</v>
      </c>
    </row>
    <row r="7" spans="1:10" x14ac:dyDescent="0.25">
      <c r="A7" s="343" t="s">
        <v>342</v>
      </c>
      <c r="B7" s="343" t="s">
        <v>563</v>
      </c>
      <c r="C7" s="342" t="s">
        <v>585</v>
      </c>
      <c r="D7" s="337"/>
      <c r="E7" s="338" t="s">
        <v>572</v>
      </c>
      <c r="F7" s="401">
        <v>14910</v>
      </c>
      <c r="G7" s="400">
        <v>10914.783333333329</v>
      </c>
      <c r="H7" s="335" t="s">
        <v>600</v>
      </c>
      <c r="I7" s="340">
        <f t="shared" si="0"/>
        <v>1.3660371942029699</v>
      </c>
      <c r="J7" s="340">
        <f t="shared" si="1"/>
        <v>1.9923541247484911</v>
      </c>
    </row>
    <row r="8" spans="1:10" x14ac:dyDescent="0.25">
      <c r="A8" s="343" t="s">
        <v>505</v>
      </c>
      <c r="B8" s="343" t="s">
        <v>564</v>
      </c>
      <c r="C8" s="342" t="s">
        <v>586</v>
      </c>
      <c r="D8" s="337"/>
      <c r="E8" s="338" t="s">
        <v>573</v>
      </c>
      <c r="F8" s="335">
        <v>16488</v>
      </c>
      <c r="G8" s="429">
        <v>13483.98333333333</v>
      </c>
      <c r="H8" s="335" t="s">
        <v>601</v>
      </c>
      <c r="I8" s="340">
        <f t="shared" si="0"/>
        <v>1.2227840685059685</v>
      </c>
      <c r="J8" s="340">
        <f t="shared" si="1"/>
        <v>2.4040514313440076</v>
      </c>
    </row>
    <row r="9" spans="1:10" x14ac:dyDescent="0.25">
      <c r="A9" s="343" t="s">
        <v>505</v>
      </c>
      <c r="B9" s="343" t="s">
        <v>564</v>
      </c>
      <c r="C9" s="342" t="s">
        <v>587</v>
      </c>
      <c r="D9" s="337"/>
      <c r="E9" s="338" t="s">
        <v>574</v>
      </c>
      <c r="F9" s="335">
        <v>12563</v>
      </c>
      <c r="G9" s="400">
        <v>8115.45</v>
      </c>
      <c r="H9" s="335" t="s">
        <v>602</v>
      </c>
      <c r="I9" s="340">
        <f t="shared" si="0"/>
        <v>1.5480349210456599</v>
      </c>
      <c r="J9" s="340">
        <f t="shared" si="1"/>
        <v>2.2282098224946272</v>
      </c>
    </row>
    <row r="10" spans="1:10" x14ac:dyDescent="0.25">
      <c r="A10" s="343" t="s">
        <v>505</v>
      </c>
      <c r="B10" s="343" t="s">
        <v>565</v>
      </c>
      <c r="C10" s="342" t="s">
        <v>588</v>
      </c>
      <c r="D10" s="337"/>
      <c r="E10" s="338" t="s">
        <v>575</v>
      </c>
      <c r="F10" s="401">
        <v>4086</v>
      </c>
      <c r="G10" s="429">
        <v>1562.7166666666669</v>
      </c>
      <c r="H10" s="335" t="s">
        <v>603</v>
      </c>
      <c r="I10" s="340">
        <f t="shared" si="0"/>
        <v>2.6146774313961791</v>
      </c>
      <c r="J10" s="340">
        <f t="shared" si="1"/>
        <v>2.1240822320117476</v>
      </c>
    </row>
    <row r="11" spans="1:10" ht="19.5" customHeight="1" x14ac:dyDescent="0.25">
      <c r="A11" s="343" t="s">
        <v>505</v>
      </c>
      <c r="B11" s="343" t="s">
        <v>565</v>
      </c>
      <c r="C11" s="342" t="s">
        <v>589</v>
      </c>
      <c r="D11" s="337"/>
      <c r="E11" s="338" t="s">
        <v>576</v>
      </c>
      <c r="F11" s="335">
        <v>8884</v>
      </c>
      <c r="G11" s="400">
        <v>1668.5666666666671</v>
      </c>
      <c r="H11" s="335" t="s">
        <v>604</v>
      </c>
      <c r="I11" s="340">
        <f t="shared" si="0"/>
        <v>5.3243302634996095</v>
      </c>
      <c r="J11" s="340">
        <f t="shared" si="1"/>
        <v>1.7382935614588024</v>
      </c>
    </row>
    <row r="12" spans="1:10" x14ac:dyDescent="0.25">
      <c r="A12" s="343" t="s">
        <v>505</v>
      </c>
      <c r="B12" s="343" t="s">
        <v>565</v>
      </c>
      <c r="C12" s="342" t="s">
        <v>590</v>
      </c>
      <c r="D12" s="337"/>
      <c r="E12" s="338" t="s">
        <v>577</v>
      </c>
      <c r="F12" s="335">
        <v>12715</v>
      </c>
      <c r="G12" s="400">
        <v>1022.483333333333</v>
      </c>
      <c r="H12" s="335" t="s">
        <v>605</v>
      </c>
      <c r="I12" s="340">
        <f t="shared" si="0"/>
        <v>12.435410520138882</v>
      </c>
      <c r="J12" s="340">
        <f t="shared" si="1"/>
        <v>2.0327172630751082</v>
      </c>
    </row>
    <row r="13" spans="1:10" x14ac:dyDescent="0.25">
      <c r="A13" s="343" t="s">
        <v>398</v>
      </c>
      <c r="B13" s="343" t="s">
        <v>566</v>
      </c>
      <c r="C13" s="342" t="s">
        <v>591</v>
      </c>
      <c r="D13" s="337"/>
      <c r="E13" s="338" t="s">
        <v>577</v>
      </c>
      <c r="F13" s="335">
        <v>64847</v>
      </c>
      <c r="G13" s="400">
        <v>39735.383333333331</v>
      </c>
      <c r="H13" s="335" t="s">
        <v>606</v>
      </c>
      <c r="I13" s="340">
        <f t="shared" si="0"/>
        <v>1.6319711692727263</v>
      </c>
      <c r="J13" s="340">
        <f t="shared" si="1"/>
        <v>3.0621154409610312</v>
      </c>
    </row>
    <row r="14" spans="1:10" x14ac:dyDescent="0.25">
      <c r="A14" s="343" t="s">
        <v>505</v>
      </c>
      <c r="B14" s="343" t="s">
        <v>565</v>
      </c>
      <c r="C14" s="342" t="s">
        <v>592</v>
      </c>
      <c r="D14" s="337"/>
      <c r="E14" s="338" t="s">
        <v>578</v>
      </c>
      <c r="F14" s="401">
        <v>3927</v>
      </c>
      <c r="G14" s="400">
        <v>1262.6833333333329</v>
      </c>
      <c r="H14" s="335" t="s">
        <v>607</v>
      </c>
      <c r="I14" s="340">
        <f t="shared" si="0"/>
        <v>3.1100434260371439</v>
      </c>
      <c r="J14" s="340">
        <f t="shared" si="1"/>
        <v>1.927170868347339</v>
      </c>
    </row>
    <row r="15" spans="1:10" x14ac:dyDescent="0.25">
      <c r="A15" s="343" t="s">
        <v>505</v>
      </c>
      <c r="B15" s="343" t="s">
        <v>565</v>
      </c>
      <c r="C15" s="342" t="s">
        <v>593</v>
      </c>
      <c r="D15" s="337"/>
      <c r="E15" s="338" t="s">
        <v>571</v>
      </c>
      <c r="F15" s="335">
        <v>7934</v>
      </c>
      <c r="G15" s="400">
        <v>4291.1499999999996</v>
      </c>
      <c r="H15" s="335" t="s">
        <v>608</v>
      </c>
      <c r="I15" s="340">
        <f t="shared" si="0"/>
        <v>1.8489216177481562</v>
      </c>
      <c r="J15" s="340">
        <f t="shared" si="1"/>
        <v>1.9475674313082934</v>
      </c>
    </row>
    <row r="16" spans="1:10" x14ac:dyDescent="0.25">
      <c r="A16" s="343" t="s">
        <v>505</v>
      </c>
      <c r="B16" s="343" t="s">
        <v>565</v>
      </c>
      <c r="C16" s="342" t="s">
        <v>594</v>
      </c>
      <c r="D16" s="337"/>
      <c r="E16" s="338" t="s">
        <v>579</v>
      </c>
      <c r="F16" s="335">
        <v>12530</v>
      </c>
      <c r="G16" s="400">
        <v>5625.8</v>
      </c>
      <c r="H16" s="335" t="s">
        <v>609</v>
      </c>
      <c r="I16" s="340">
        <f t="shared" si="0"/>
        <v>2.2272387927050374</v>
      </c>
      <c r="J16" s="340">
        <f t="shared" si="1"/>
        <v>2.0054269752593776</v>
      </c>
    </row>
  </sheetData>
  <autoFilter ref="A1:J1" xr:uid="{00000000-0001-0000-0300-000000000000}"/>
  <phoneticPr fontId="50" type="noConversion"/>
  <conditionalFormatting sqref="G4">
    <cfRule type="colorScale" priority="50">
      <colorScale>
        <cfvo type="min"/>
        <cfvo type="max"/>
        <color rgb="FFFCFCFF"/>
        <color rgb="FFF8696B"/>
      </colorScale>
    </cfRule>
  </conditionalFormatting>
  <conditionalFormatting sqref="G3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49">
      <colorScale>
        <cfvo type="min"/>
        <cfvo type="max"/>
        <color rgb="FFFCFCFF"/>
        <color rgb="FFF8696B"/>
      </colorScale>
    </cfRule>
  </conditionalFormatting>
  <conditionalFormatting sqref="G7">
    <cfRule type="colorScale" priority="47">
      <colorScale>
        <cfvo type="min"/>
        <cfvo type="max"/>
        <color rgb="FFFCFCFF"/>
        <color rgb="FFF8696B"/>
      </colorScale>
    </cfRule>
  </conditionalFormatting>
  <conditionalFormatting sqref="G5">
    <cfRule type="colorScale" priority="46">
      <colorScale>
        <cfvo type="min"/>
        <cfvo type="max"/>
        <color rgb="FFFCFCFF"/>
        <color rgb="FFF8696B"/>
      </colorScale>
    </cfRule>
  </conditionalFormatting>
  <conditionalFormatting sqref="G10">
    <cfRule type="colorScale" priority="44">
      <colorScale>
        <cfvo type="min"/>
        <cfvo type="max"/>
        <color rgb="FFFCFCFF"/>
        <color rgb="FFF8696B"/>
      </colorScale>
    </cfRule>
  </conditionalFormatting>
  <conditionalFormatting sqref="G9">
    <cfRule type="colorScale" priority="42">
      <colorScale>
        <cfvo type="min"/>
        <cfvo type="max"/>
        <color rgb="FFFCFCFF"/>
        <color rgb="FFF8696B"/>
      </colorScale>
    </cfRule>
  </conditionalFormatting>
  <conditionalFormatting sqref="G8">
    <cfRule type="colorScale" priority="43">
      <colorScale>
        <cfvo type="min"/>
        <cfvo type="max"/>
        <color rgb="FFFCFCFF"/>
        <color rgb="FFF8696B"/>
      </colorScale>
    </cfRule>
  </conditionalFormatting>
  <conditionalFormatting sqref="G12">
    <cfRule type="colorScale" priority="39">
      <colorScale>
        <cfvo type="min"/>
        <cfvo type="max"/>
        <color rgb="FFFCFCFF"/>
        <color rgb="FFF8696B"/>
      </colorScale>
    </cfRule>
  </conditionalFormatting>
  <conditionalFormatting sqref="G11">
    <cfRule type="colorScale" priority="40">
      <colorScale>
        <cfvo type="min"/>
        <cfvo type="max"/>
        <color rgb="FFFCFCFF"/>
        <color rgb="FFF8696B"/>
      </colorScale>
    </cfRule>
  </conditionalFormatting>
  <conditionalFormatting sqref="G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3">
    <cfRule type="colorScale" priority="33">
      <colorScale>
        <cfvo type="min"/>
        <cfvo type="max"/>
        <color rgb="FFFCFCFF"/>
        <color rgb="FFF8696B"/>
      </colorScale>
    </cfRule>
  </conditionalFormatting>
  <conditionalFormatting sqref="G16">
    <cfRule type="colorScale" priority="31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2">
      <colorScale>
        <cfvo type="min"/>
        <cfvo type="max"/>
        <color rgb="FFFCFCFF"/>
        <color rgb="FFF8696B"/>
      </colorScale>
    </cfRule>
  </conditionalFormatting>
  <conditionalFormatting sqref="G6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I10" sqref="I10"/>
    </sheetView>
  </sheetViews>
  <sheetFormatPr baseColWidth="10" defaultRowHeight="15" x14ac:dyDescent="0.2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 x14ac:dyDescent="0.25">
      <c r="B3" s="352" t="s">
        <v>398</v>
      </c>
      <c r="C3" s="375">
        <v>6031.95</v>
      </c>
      <c r="D3" s="375">
        <v>11648.34</v>
      </c>
      <c r="E3" s="375">
        <v>4761.1833333333334</v>
      </c>
      <c r="F3" s="375">
        <v>12701.13333333333</v>
      </c>
      <c r="G3" s="375">
        <v>7985.7</v>
      </c>
      <c r="H3" s="375">
        <v>84085.2</v>
      </c>
      <c r="I3" s="353">
        <v>10593.65</v>
      </c>
      <c r="J3" s="299">
        <f>SUM(C3:I3)</f>
        <v>137807.15666666665</v>
      </c>
      <c r="K3" s="357">
        <f>J3/$M$3</f>
        <v>3.5278871257901454E-2</v>
      </c>
      <c r="M3" s="359">
        <f>Resumen!C6</f>
        <v>3906223.52</v>
      </c>
    </row>
    <row r="4" spans="2:13" x14ac:dyDescent="0.25">
      <c r="B4" s="352" t="s">
        <v>342</v>
      </c>
      <c r="C4" s="375">
        <v>5099.8500000000004</v>
      </c>
      <c r="D4" s="375">
        <v>3811.5166666666669</v>
      </c>
      <c r="E4" s="375">
        <v>3916.333333333333</v>
      </c>
      <c r="F4" s="375">
        <v>2782.916666666667</v>
      </c>
      <c r="G4" s="375">
        <v>80118.916666666672</v>
      </c>
      <c r="H4" s="375">
        <v>6437.3666666666668</v>
      </c>
      <c r="I4" s="375">
        <v>31941.433333333331</v>
      </c>
      <c r="J4" s="299">
        <f t="shared" ref="J4:J12" si="0">SUM(C4:I4)</f>
        <v>134108.33333333334</v>
      </c>
      <c r="K4" s="357">
        <f t="shared" ref="K4:K13" si="1">J4/$M$3</f>
        <v>3.4331966065611459E-2</v>
      </c>
    </row>
    <row r="5" spans="2:13" x14ac:dyDescent="0.25">
      <c r="B5" s="352" t="s">
        <v>387</v>
      </c>
      <c r="C5" s="375">
        <v>2448.333333333333</v>
      </c>
      <c r="D5" s="375">
        <v>2554.8666666666668</v>
      </c>
      <c r="E5" s="375">
        <v>2247.6999999999998</v>
      </c>
      <c r="F5" s="375">
        <v>19365.283333333329</v>
      </c>
      <c r="G5" s="375">
        <v>12303.55</v>
      </c>
      <c r="H5" s="375">
        <v>8007</v>
      </c>
      <c r="I5" s="375">
        <v>16921.683333333331</v>
      </c>
      <c r="J5" s="299">
        <f t="shared" si="0"/>
        <v>63848.416666666657</v>
      </c>
      <c r="K5" s="357">
        <f t="shared" si="1"/>
        <v>1.6345305469531005E-2</v>
      </c>
    </row>
    <row r="6" spans="2:13" x14ac:dyDescent="0.25">
      <c r="B6" s="352" t="s">
        <v>392</v>
      </c>
      <c r="C6" s="375">
        <v>973.15</v>
      </c>
      <c r="D6" s="375">
        <v>748.25</v>
      </c>
      <c r="E6" s="375">
        <v>1728.75</v>
      </c>
      <c r="F6" s="375">
        <v>2275.9499999999998</v>
      </c>
      <c r="G6" s="375">
        <v>3008.4666666666672</v>
      </c>
      <c r="H6" s="375">
        <v>1433.35</v>
      </c>
      <c r="I6" s="353">
        <v>2306.6833333333329</v>
      </c>
      <c r="J6" s="299">
        <f t="shared" si="0"/>
        <v>12474.6</v>
      </c>
      <c r="K6" s="357">
        <f t="shared" si="1"/>
        <v>3.1935192484837632E-3</v>
      </c>
    </row>
    <row r="7" spans="2:13" x14ac:dyDescent="0.25">
      <c r="B7" s="352" t="s">
        <v>393</v>
      </c>
      <c r="C7" s="375">
        <v>538.63333333333333</v>
      </c>
      <c r="D7" s="375">
        <v>441.19</v>
      </c>
      <c r="E7" s="375">
        <v>1702.3</v>
      </c>
      <c r="F7" s="375">
        <v>1489.3166666666671</v>
      </c>
      <c r="G7" s="375">
        <v>908.68333333333317</v>
      </c>
      <c r="H7" s="375">
        <v>1003.916666666667</v>
      </c>
      <c r="I7" s="353">
        <v>533</v>
      </c>
      <c r="J7" s="299">
        <f t="shared" si="0"/>
        <v>6617.0400000000009</v>
      </c>
      <c r="K7" s="357">
        <f t="shared" si="1"/>
        <v>1.6939737232445932E-3</v>
      </c>
    </row>
    <row r="8" spans="2:13" x14ac:dyDescent="0.25">
      <c r="B8" s="352" t="s">
        <v>394</v>
      </c>
      <c r="C8" s="375">
        <v>780.65</v>
      </c>
      <c r="D8" s="375">
        <v>1203.0333333333331</v>
      </c>
      <c r="E8" s="375">
        <v>1703.2833333333331</v>
      </c>
      <c r="F8" s="375">
        <v>795.05</v>
      </c>
      <c r="G8" s="375">
        <v>1085.7333333333329</v>
      </c>
      <c r="H8" s="375">
        <v>2382.666666666667</v>
      </c>
      <c r="I8" s="375">
        <v>1308.4000000000001</v>
      </c>
      <c r="J8" s="299">
        <f t="shared" si="0"/>
        <v>9258.8166666666657</v>
      </c>
      <c r="K8" s="357">
        <f t="shared" si="1"/>
        <v>2.370273134463812E-3</v>
      </c>
    </row>
    <row r="9" spans="2:13" x14ac:dyDescent="0.25">
      <c r="B9" s="352" t="s">
        <v>397</v>
      </c>
      <c r="C9" s="375">
        <v>246.9666666666667</v>
      </c>
      <c r="D9" s="375">
        <v>279.39999999999998</v>
      </c>
      <c r="E9" s="375">
        <v>281.81666666666672</v>
      </c>
      <c r="F9" s="375">
        <v>221.51666666666671</v>
      </c>
      <c r="G9" s="375">
        <v>335.46666666666658</v>
      </c>
      <c r="H9" s="375">
        <v>306.51666666666671</v>
      </c>
      <c r="I9" s="375">
        <v>388.45</v>
      </c>
      <c r="J9" s="299">
        <f t="shared" si="0"/>
        <v>2060.1333333333332</v>
      </c>
      <c r="K9" s="357">
        <f t="shared" si="1"/>
        <v>5.2739770849911146E-4</v>
      </c>
    </row>
    <row r="10" spans="2:13" x14ac:dyDescent="0.25">
      <c r="B10" s="352" t="s">
        <v>395</v>
      </c>
      <c r="C10" s="375">
        <v>1875.633333333333</v>
      </c>
      <c r="D10" s="375">
        <v>538.45000000000005</v>
      </c>
      <c r="E10" s="375">
        <v>455.6</v>
      </c>
      <c r="F10" s="375">
        <v>379.26666666666671</v>
      </c>
      <c r="G10" s="375">
        <v>1124.45</v>
      </c>
      <c r="H10" s="375">
        <v>736.2833333333333</v>
      </c>
      <c r="I10" s="375">
        <v>924.4</v>
      </c>
      <c r="J10" s="299">
        <f t="shared" si="0"/>
        <v>6034.0833333333321</v>
      </c>
      <c r="K10" s="357">
        <f t="shared" si="1"/>
        <v>1.5447358049119862E-3</v>
      </c>
    </row>
    <row r="11" spans="2:13" x14ac:dyDescent="0.25">
      <c r="B11" s="352" t="s">
        <v>396</v>
      </c>
      <c r="C11" s="375">
        <v>478.8</v>
      </c>
      <c r="D11" s="375">
        <v>241.3833333333333</v>
      </c>
      <c r="E11" s="375">
        <v>207.9</v>
      </c>
      <c r="F11" s="375">
        <v>418.11666666666667</v>
      </c>
      <c r="G11" s="375">
        <v>402.11666666666667</v>
      </c>
      <c r="H11" s="375">
        <v>392.96666666666658</v>
      </c>
      <c r="I11" s="353">
        <v>314.21666666666658</v>
      </c>
      <c r="J11" s="299">
        <f t="shared" si="0"/>
        <v>2455.5</v>
      </c>
      <c r="K11" s="357">
        <f t="shared" si="1"/>
        <v>6.2861226128708579E-4</v>
      </c>
    </row>
    <row r="12" spans="2:13" x14ac:dyDescent="0.25">
      <c r="B12" s="352" t="s">
        <v>459</v>
      </c>
      <c r="C12" s="375">
        <v>297.2</v>
      </c>
      <c r="D12" s="375">
        <v>677.7</v>
      </c>
      <c r="E12" s="375">
        <v>204.25</v>
      </c>
      <c r="F12" s="375">
        <v>113.73333333333331</v>
      </c>
      <c r="G12" s="375">
        <v>183.9</v>
      </c>
      <c r="H12" s="375">
        <v>557.5333333333333</v>
      </c>
      <c r="I12" s="353">
        <v>357.73333333333329</v>
      </c>
      <c r="J12" s="299">
        <f t="shared" si="0"/>
        <v>2392.0500000000002</v>
      </c>
      <c r="K12" s="357">
        <f t="shared" si="1"/>
        <v>6.1236895117563583E-4</v>
      </c>
    </row>
    <row r="13" spans="2:13" ht="20.25" customHeight="1" x14ac:dyDescent="0.25">
      <c r="B13" s="354" t="s">
        <v>16</v>
      </c>
      <c r="C13" s="355">
        <f t="shared" ref="C13:I13" si="2">SUM(C3:C11)</f>
        <v>18473.966666666664</v>
      </c>
      <c r="D13" s="355">
        <f t="shared" si="2"/>
        <v>21466.430000000004</v>
      </c>
      <c r="E13" s="355">
        <f t="shared" si="2"/>
        <v>17004.866666666669</v>
      </c>
      <c r="F13" s="355">
        <f t="shared" si="2"/>
        <v>40428.550000000003</v>
      </c>
      <c r="G13" s="355">
        <f t="shared" si="2"/>
        <v>107273.08333333333</v>
      </c>
      <c r="H13" s="355">
        <f t="shared" si="2"/>
        <v>104785.26666666668</v>
      </c>
      <c r="I13" s="355">
        <f t="shared" si="2"/>
        <v>65231.916666666664</v>
      </c>
      <c r="J13" s="356">
        <f>SUM(J3:J12)</f>
        <v>377056.12999999989</v>
      </c>
      <c r="K13" s="357">
        <f t="shared" si="1"/>
        <v>9.6527023625109884E-2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M25" sqref="M25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63"/>
      <c r="B1" s="463"/>
    </row>
    <row r="2" spans="1:16" ht="15.75" thickBot="1" x14ac:dyDescent="0.3">
      <c r="A2" s="463"/>
      <c r="B2" s="463"/>
      <c r="C2" s="464" t="s">
        <v>548</v>
      </c>
      <c r="D2" s="465"/>
      <c r="E2" s="465"/>
      <c r="F2" s="465"/>
      <c r="G2" s="465"/>
      <c r="H2" s="465"/>
      <c r="I2" s="466"/>
      <c r="J2" s="464" t="s">
        <v>562</v>
      </c>
      <c r="K2" s="465"/>
      <c r="L2" s="465"/>
      <c r="M2" s="465"/>
      <c r="N2" s="465"/>
      <c r="O2" s="465"/>
      <c r="P2" s="466"/>
    </row>
    <row r="3" spans="1:16" ht="15.75" thickBot="1" x14ac:dyDescent="0.3">
      <c r="A3" s="463"/>
      <c r="B3" s="463"/>
      <c r="C3" s="467" t="s">
        <v>2</v>
      </c>
      <c r="D3" s="468"/>
      <c r="E3" s="468"/>
      <c r="F3" s="468"/>
      <c r="G3" s="468"/>
      <c r="H3" s="468"/>
      <c r="I3" s="469"/>
      <c r="J3" s="467" t="s">
        <v>2</v>
      </c>
      <c r="K3" s="468"/>
      <c r="L3" s="468"/>
      <c r="M3" s="468"/>
      <c r="N3" s="468"/>
      <c r="O3" s="468"/>
      <c r="P3" s="469"/>
    </row>
    <row r="4" spans="1:16" ht="15.75" thickBot="1" x14ac:dyDescent="0.3">
      <c r="A4" s="463"/>
      <c r="B4" s="463"/>
      <c r="C4" s="128">
        <v>44998</v>
      </c>
      <c r="D4" s="128">
        <v>44999</v>
      </c>
      <c r="E4" s="128">
        <v>45000</v>
      </c>
      <c r="F4" s="128">
        <v>45001</v>
      </c>
      <c r="G4" s="128">
        <v>45002</v>
      </c>
      <c r="H4" s="128">
        <v>45003</v>
      </c>
      <c r="I4" s="128">
        <v>45004</v>
      </c>
      <c r="J4" s="128">
        <v>45005</v>
      </c>
      <c r="K4" s="128">
        <v>45006</v>
      </c>
      <c r="L4" s="128">
        <v>45007</v>
      </c>
      <c r="M4" s="128">
        <v>45008</v>
      </c>
      <c r="N4" s="128">
        <v>45009</v>
      </c>
      <c r="O4" s="128">
        <v>45010</v>
      </c>
      <c r="P4" s="128">
        <v>45011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3" t="s">
        <v>346</v>
      </c>
      <c r="C6" s="189">
        <v>33235</v>
      </c>
      <c r="D6" s="190">
        <v>36322</v>
      </c>
      <c r="E6" s="190">
        <v>40000</v>
      </c>
      <c r="F6" s="190">
        <v>32429</v>
      </c>
      <c r="G6" s="190">
        <v>32922</v>
      </c>
      <c r="H6" s="190"/>
      <c r="I6" s="190"/>
      <c r="J6" s="193">
        <v>32067</v>
      </c>
      <c r="K6" s="193">
        <v>28174</v>
      </c>
      <c r="L6" s="193">
        <v>28040</v>
      </c>
      <c r="M6" s="193">
        <v>101718</v>
      </c>
      <c r="N6" s="193">
        <v>28549</v>
      </c>
      <c r="O6" s="193"/>
      <c r="P6" s="194"/>
    </row>
    <row r="7" spans="1:16" x14ac:dyDescent="0.25">
      <c r="B7" s="188" t="s">
        <v>347</v>
      </c>
      <c r="C7" s="189">
        <v>51750</v>
      </c>
      <c r="D7" s="190">
        <v>58086</v>
      </c>
      <c r="E7" s="190">
        <v>63175</v>
      </c>
      <c r="F7" s="190">
        <v>54309</v>
      </c>
      <c r="G7" s="190">
        <v>54163</v>
      </c>
      <c r="H7" s="190"/>
      <c r="I7" s="190"/>
      <c r="J7" s="193">
        <v>50959</v>
      </c>
      <c r="K7" s="193">
        <v>49170</v>
      </c>
      <c r="L7" s="193">
        <v>49881</v>
      </c>
      <c r="M7" s="193">
        <v>48268</v>
      </c>
      <c r="N7" s="193">
        <v>47775</v>
      </c>
      <c r="O7" s="193"/>
      <c r="P7" s="194"/>
    </row>
    <row r="8" spans="1:16" ht="18" customHeight="1" x14ac:dyDescent="0.25">
      <c r="B8" s="188" t="s">
        <v>348</v>
      </c>
      <c r="C8" s="189">
        <v>15988</v>
      </c>
      <c r="D8" s="190">
        <v>16190</v>
      </c>
      <c r="E8" s="190">
        <v>16925</v>
      </c>
      <c r="F8" s="190">
        <v>15708</v>
      </c>
      <c r="G8" s="190">
        <v>15418</v>
      </c>
      <c r="H8" s="190"/>
      <c r="I8" s="190"/>
      <c r="J8" s="193">
        <v>15219</v>
      </c>
      <c r="K8" s="193">
        <v>15085</v>
      </c>
      <c r="L8" s="193">
        <v>18526</v>
      </c>
      <c r="M8" s="193">
        <v>17857</v>
      </c>
      <c r="N8" s="193">
        <v>17180</v>
      </c>
      <c r="O8" s="193"/>
      <c r="P8" s="194"/>
    </row>
    <row r="9" spans="1:16" x14ac:dyDescent="0.25">
      <c r="B9" s="188" t="s">
        <v>349</v>
      </c>
      <c r="C9" s="189">
        <v>47040</v>
      </c>
      <c r="D9" s="190">
        <v>52962</v>
      </c>
      <c r="E9" s="190">
        <v>48902</v>
      </c>
      <c r="F9" s="190">
        <v>49024</v>
      </c>
      <c r="G9" s="190">
        <v>41448</v>
      </c>
      <c r="H9" s="190"/>
      <c r="I9" s="190"/>
      <c r="J9" s="192">
        <v>43436</v>
      </c>
      <c r="K9" s="193">
        <v>46329</v>
      </c>
      <c r="L9" s="193">
        <v>47229</v>
      </c>
      <c r="M9" s="193">
        <v>46400</v>
      </c>
      <c r="N9" s="193">
        <v>48293</v>
      </c>
      <c r="O9" s="193"/>
      <c r="P9" s="194"/>
    </row>
    <row r="10" spans="1:16" x14ac:dyDescent="0.25">
      <c r="B10" s="188" t="s">
        <v>350</v>
      </c>
      <c r="C10" s="189">
        <v>24465</v>
      </c>
      <c r="D10" s="190">
        <v>27845</v>
      </c>
      <c r="E10" s="190">
        <v>26137</v>
      </c>
      <c r="F10" s="190">
        <v>26968</v>
      </c>
      <c r="G10" s="190">
        <v>22111</v>
      </c>
      <c r="H10" s="190"/>
      <c r="I10" s="190"/>
      <c r="J10" s="192">
        <v>23744</v>
      </c>
      <c r="K10" s="193">
        <v>24347</v>
      </c>
      <c r="L10" s="193">
        <v>31283</v>
      </c>
      <c r="M10" s="193">
        <v>28243</v>
      </c>
      <c r="N10" s="193">
        <v>33568</v>
      </c>
      <c r="O10" s="193"/>
      <c r="P10" s="194"/>
    </row>
    <row r="11" spans="1:16" x14ac:dyDescent="0.25">
      <c r="B11" s="188" t="s">
        <v>504</v>
      </c>
      <c r="C11" s="189">
        <v>30567</v>
      </c>
      <c r="D11" s="190">
        <v>34753</v>
      </c>
      <c r="E11" s="190">
        <v>34211</v>
      </c>
      <c r="F11" s="190">
        <v>30267</v>
      </c>
      <c r="G11" s="190">
        <v>26859</v>
      </c>
      <c r="H11" s="190"/>
      <c r="I11" s="190"/>
      <c r="J11" s="192">
        <v>27186</v>
      </c>
      <c r="K11" s="193">
        <v>31503</v>
      </c>
      <c r="L11" s="193">
        <v>29828</v>
      </c>
      <c r="M11" s="193">
        <v>29203</v>
      </c>
      <c r="N11" s="193">
        <v>31102</v>
      </c>
      <c r="O11" s="193"/>
      <c r="P11" s="194"/>
    </row>
    <row r="12" spans="1:16" x14ac:dyDescent="0.25">
      <c r="B12" s="188" t="s">
        <v>352</v>
      </c>
      <c r="C12" s="189">
        <v>27180</v>
      </c>
      <c r="D12" s="190">
        <v>30668</v>
      </c>
      <c r="E12" s="190">
        <v>28319</v>
      </c>
      <c r="F12" s="190">
        <v>28451</v>
      </c>
      <c r="G12" s="190">
        <v>24883</v>
      </c>
      <c r="H12" s="190"/>
      <c r="I12" s="190"/>
      <c r="J12" s="192">
        <v>26203</v>
      </c>
      <c r="K12" s="193">
        <v>47026</v>
      </c>
      <c r="L12" s="193">
        <v>34700</v>
      </c>
      <c r="M12" s="193">
        <v>31066</v>
      </c>
      <c r="N12" s="193">
        <v>24997</v>
      </c>
      <c r="O12" s="193"/>
      <c r="P12" s="194"/>
    </row>
    <row r="13" spans="1:16" x14ac:dyDescent="0.25">
      <c r="B13" s="188" t="s">
        <v>353</v>
      </c>
      <c r="C13" s="189">
        <v>7211</v>
      </c>
      <c r="D13" s="190">
        <v>6967</v>
      </c>
      <c r="E13" s="190">
        <v>7243</v>
      </c>
      <c r="F13" s="190">
        <v>6972</v>
      </c>
      <c r="G13" s="190">
        <v>5421</v>
      </c>
      <c r="H13" s="190"/>
      <c r="I13" s="190"/>
      <c r="J13" s="193">
        <v>5771</v>
      </c>
      <c r="K13" s="193">
        <v>5846</v>
      </c>
      <c r="L13" s="193">
        <v>5323</v>
      </c>
      <c r="M13" s="193">
        <v>5677</v>
      </c>
      <c r="N13" s="193">
        <v>8505</v>
      </c>
      <c r="O13" s="193"/>
      <c r="P13" s="194"/>
    </row>
    <row r="14" spans="1:16" ht="15.75" thickBot="1" x14ac:dyDescent="0.3">
      <c r="B14" s="188" t="s">
        <v>390</v>
      </c>
      <c r="C14" s="189">
        <v>52903</v>
      </c>
      <c r="D14" s="190">
        <v>57753</v>
      </c>
      <c r="E14" s="190">
        <v>58538</v>
      </c>
      <c r="F14" s="190">
        <v>59460</v>
      </c>
      <c r="G14" s="190">
        <v>49395</v>
      </c>
      <c r="H14" s="190"/>
      <c r="I14" s="190"/>
      <c r="J14" s="192">
        <v>51840</v>
      </c>
      <c r="K14" s="193">
        <v>56763</v>
      </c>
      <c r="L14" s="193">
        <v>60072</v>
      </c>
      <c r="M14" s="193">
        <v>56693</v>
      </c>
      <c r="N14" s="193">
        <v>57467</v>
      </c>
      <c r="O14" s="193"/>
      <c r="P14" s="194"/>
    </row>
    <row r="15" spans="1:16" ht="15.75" thickBot="1" x14ac:dyDescent="0.3">
      <c r="B15" s="196" t="s">
        <v>16</v>
      </c>
      <c r="C15" s="195">
        <v>290339</v>
      </c>
      <c r="D15" s="195">
        <v>321546</v>
      </c>
      <c r="E15" s="195">
        <v>323450</v>
      </c>
      <c r="F15" s="195">
        <v>303588</v>
      </c>
      <c r="G15" s="195">
        <v>272620</v>
      </c>
      <c r="H15" s="195"/>
      <c r="I15" s="195"/>
      <c r="J15" s="195">
        <f>SUM(J6:J14)</f>
        <v>276425</v>
      </c>
      <c r="K15" s="195">
        <f t="shared" ref="K15:P15" si="0">SUM(K6:K14)</f>
        <v>304243</v>
      </c>
      <c r="L15" s="195">
        <f t="shared" si="0"/>
        <v>304882</v>
      </c>
      <c r="M15" s="195">
        <f t="shared" si="0"/>
        <v>365125</v>
      </c>
      <c r="N15" s="195">
        <f t="shared" si="0"/>
        <v>297436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17417</v>
      </c>
      <c r="I17" s="185"/>
      <c r="J17" s="186"/>
      <c r="K17" s="187"/>
      <c r="L17" s="187"/>
      <c r="M17" s="187"/>
      <c r="N17" s="187"/>
      <c r="O17" s="444">
        <v>16756</v>
      </c>
      <c r="P17" s="37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6159</v>
      </c>
      <c r="I18" s="191"/>
      <c r="J18" s="192"/>
      <c r="K18" s="193"/>
      <c r="L18" s="193"/>
      <c r="M18" s="193"/>
      <c r="N18" s="193"/>
      <c r="O18" s="373">
        <v>6994</v>
      </c>
      <c r="P18" s="378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36408</v>
      </c>
      <c r="I19" s="191"/>
      <c r="J19" s="192"/>
      <c r="K19" s="193"/>
      <c r="L19" s="193"/>
      <c r="M19" s="193"/>
      <c r="N19" s="193"/>
      <c r="O19" s="373">
        <v>32608</v>
      </c>
      <c r="P19" s="378"/>
    </row>
    <row r="20" spans="2:16" x14ac:dyDescent="0.25">
      <c r="B20" s="188" t="s">
        <v>455</v>
      </c>
      <c r="C20" s="189"/>
      <c r="D20" s="190"/>
      <c r="E20" s="190"/>
      <c r="F20" s="190"/>
      <c r="G20" s="190"/>
      <c r="H20" s="190">
        <v>36731</v>
      </c>
      <c r="I20" s="191"/>
      <c r="J20" s="192"/>
      <c r="K20" s="193"/>
      <c r="L20" s="193"/>
      <c r="M20" s="193"/>
      <c r="N20" s="193"/>
      <c r="O20" s="373">
        <v>35021</v>
      </c>
      <c r="P20" s="37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23396</v>
      </c>
      <c r="I21" s="191"/>
      <c r="J21" s="192"/>
      <c r="K21" s="193"/>
      <c r="L21" s="193"/>
      <c r="M21" s="193"/>
      <c r="N21" s="193"/>
      <c r="O21" s="373">
        <v>15469</v>
      </c>
      <c r="P21" s="378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36928</v>
      </c>
      <c r="I22" s="191"/>
      <c r="J22" s="192"/>
      <c r="K22" s="193"/>
      <c r="L22" s="193"/>
      <c r="M22" s="193"/>
      <c r="N22" s="193"/>
      <c r="O22" s="373">
        <v>32513</v>
      </c>
      <c r="P22" s="378"/>
    </row>
    <row r="23" spans="2:16" x14ac:dyDescent="0.25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73"/>
      <c r="P23" s="37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37254</v>
      </c>
      <c r="J24" s="192"/>
      <c r="K24" s="193"/>
      <c r="L24" s="193"/>
      <c r="M24" s="373"/>
      <c r="N24" s="193"/>
      <c r="O24" s="373"/>
      <c r="P24" s="399">
        <v>36334</v>
      </c>
    </row>
    <row r="25" spans="2:16" x14ac:dyDescent="0.25">
      <c r="B25" s="188" t="s">
        <v>356</v>
      </c>
      <c r="I25" s="190">
        <v>44430</v>
      </c>
      <c r="J25" s="192"/>
      <c r="K25" s="193"/>
      <c r="L25" s="193"/>
      <c r="M25" s="193"/>
      <c r="N25" s="193"/>
      <c r="O25" s="373"/>
      <c r="P25" s="378">
        <v>43819</v>
      </c>
    </row>
    <row r="26" spans="2:16" x14ac:dyDescent="0.25">
      <c r="B26" s="188" t="s">
        <v>414</v>
      </c>
      <c r="I26" s="190">
        <v>30590</v>
      </c>
      <c r="J26" s="192"/>
      <c r="K26" s="193"/>
      <c r="L26" s="193"/>
      <c r="M26" s="193"/>
      <c r="N26" s="193"/>
      <c r="O26" s="373"/>
      <c r="P26" s="378">
        <v>29731</v>
      </c>
    </row>
    <row r="27" spans="2:16" ht="15.75" thickBot="1" x14ac:dyDescent="0.3">
      <c r="B27" s="188" t="s">
        <v>357</v>
      </c>
      <c r="I27" s="190">
        <v>6620</v>
      </c>
      <c r="J27" s="192"/>
      <c r="K27" s="193"/>
      <c r="L27" s="193"/>
      <c r="M27" s="193"/>
      <c r="N27" s="193"/>
      <c r="O27" s="373"/>
      <c r="P27" s="378">
        <v>8276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157039</v>
      </c>
      <c r="I28" s="292">
        <v>118894</v>
      </c>
      <c r="J28" s="195"/>
      <c r="K28" s="195"/>
      <c r="L28" s="195"/>
      <c r="M28" s="195"/>
      <c r="N28" s="195"/>
      <c r="O28" s="195">
        <f>SUM(O17:O27)</f>
        <v>139361</v>
      </c>
      <c r="P28" s="195">
        <f>SUM(P17:P27)</f>
        <v>118160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548</v>
      </c>
      <c r="D30" s="201" t="s">
        <v>562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174908</v>
      </c>
      <c r="D31" s="205">
        <f t="shared" ref="D31:D40" si="2">SUM(J6:P6)</f>
        <v>218548</v>
      </c>
      <c r="E31" s="206">
        <f t="shared" ref="E31:E40" si="3">+IFERROR((D31-C31)/C31,"-")</f>
        <v>0.24950259565028471</v>
      </c>
    </row>
    <row r="32" spans="2:16" x14ac:dyDescent="0.25">
      <c r="B32" s="207" t="s">
        <v>347</v>
      </c>
      <c r="C32" s="208">
        <f t="shared" si="1"/>
        <v>281483</v>
      </c>
      <c r="D32" s="209">
        <f t="shared" si="2"/>
        <v>246053</v>
      </c>
      <c r="E32" s="210">
        <f t="shared" si="3"/>
        <v>-0.1258690578116618</v>
      </c>
    </row>
    <row r="33" spans="2:5" x14ac:dyDescent="0.25">
      <c r="B33" s="207" t="s">
        <v>348</v>
      </c>
      <c r="C33" s="208">
        <f t="shared" si="1"/>
        <v>80229</v>
      </c>
      <c r="D33" s="209">
        <f t="shared" si="2"/>
        <v>83867</v>
      </c>
      <c r="E33" s="210">
        <f t="shared" si="3"/>
        <v>4.53451993668125E-2</v>
      </c>
    </row>
    <row r="34" spans="2:5" x14ac:dyDescent="0.25">
      <c r="B34" s="207" t="s">
        <v>349</v>
      </c>
      <c r="C34" s="208">
        <f t="shared" si="1"/>
        <v>239376</v>
      </c>
      <c r="D34" s="209">
        <f t="shared" si="2"/>
        <v>231687</v>
      </c>
      <c r="E34" s="210">
        <f t="shared" si="3"/>
        <v>-3.2121014638058956E-2</v>
      </c>
    </row>
    <row r="35" spans="2:5" x14ac:dyDescent="0.25">
      <c r="B35" s="207" t="s">
        <v>350</v>
      </c>
      <c r="C35" s="208">
        <f t="shared" si="1"/>
        <v>127526</v>
      </c>
      <c r="D35" s="209">
        <f t="shared" si="2"/>
        <v>141185</v>
      </c>
      <c r="E35" s="210">
        <f t="shared" si="3"/>
        <v>0.10710757022097454</v>
      </c>
    </row>
    <row r="36" spans="2:5" x14ac:dyDescent="0.25">
      <c r="B36" s="207" t="s">
        <v>351</v>
      </c>
      <c r="C36" s="208">
        <f t="shared" si="1"/>
        <v>156657</v>
      </c>
      <c r="D36" s="209">
        <f t="shared" si="2"/>
        <v>148822</v>
      </c>
      <c r="E36" s="210">
        <f t="shared" si="3"/>
        <v>-5.0013724251070812E-2</v>
      </c>
    </row>
    <row r="37" spans="2:5" x14ac:dyDescent="0.25">
      <c r="B37" s="207" t="s">
        <v>352</v>
      </c>
      <c r="C37" s="208">
        <f t="shared" si="1"/>
        <v>139501</v>
      </c>
      <c r="D37" s="209">
        <f t="shared" si="2"/>
        <v>163992</v>
      </c>
      <c r="E37" s="210">
        <f t="shared" si="3"/>
        <v>0.17556146550920781</v>
      </c>
    </row>
    <row r="38" spans="2:5" x14ac:dyDescent="0.25">
      <c r="B38" s="203" t="s">
        <v>353</v>
      </c>
      <c r="C38" s="208">
        <f t="shared" si="1"/>
        <v>33814</v>
      </c>
      <c r="D38" s="209">
        <f t="shared" si="2"/>
        <v>31122</v>
      </c>
      <c r="E38" s="211">
        <f t="shared" si="3"/>
        <v>-7.9611995031643693E-2</v>
      </c>
    </row>
    <row r="39" spans="2:5" ht="15.75" thickBot="1" x14ac:dyDescent="0.3">
      <c r="B39" s="203" t="s">
        <v>390</v>
      </c>
      <c r="C39" s="208">
        <f t="shared" si="1"/>
        <v>278049</v>
      </c>
      <c r="D39" s="209">
        <f t="shared" si="2"/>
        <v>282835</v>
      </c>
      <c r="E39" s="211">
        <f t="shared" ref="E39" si="4">+IFERROR((D39-C39)/C39,"-")</f>
        <v>1.7212793428496416E-2</v>
      </c>
    </row>
    <row r="40" spans="2:5" ht="15.75" thickBot="1" x14ac:dyDescent="0.3">
      <c r="B40" s="212" t="s">
        <v>16</v>
      </c>
      <c r="C40" s="213">
        <f t="shared" si="1"/>
        <v>1511543</v>
      </c>
      <c r="D40" s="214">
        <f t="shared" si="2"/>
        <v>1548111</v>
      </c>
      <c r="E40" s="215">
        <f t="shared" si="3"/>
        <v>2.4192497335504184E-2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17417</v>
      </c>
      <c r="D42" s="208">
        <f>O17</f>
        <v>16756</v>
      </c>
      <c r="E42" s="216">
        <f t="shared" si="5"/>
        <v>-3.7951426766951832E-2</v>
      </c>
    </row>
    <row r="43" spans="2:5" x14ac:dyDescent="0.25">
      <c r="B43" s="207" t="s">
        <v>359</v>
      </c>
      <c r="C43" s="208">
        <f t="shared" si="6"/>
        <v>6159</v>
      </c>
      <c r="D43" s="208">
        <f t="shared" ref="D43:D47" si="7">O18</f>
        <v>6994</v>
      </c>
      <c r="E43" s="216">
        <f t="shared" si="5"/>
        <v>0.13557395681117065</v>
      </c>
    </row>
    <row r="44" spans="2:5" x14ac:dyDescent="0.25">
      <c r="B44" s="297" t="s">
        <v>415</v>
      </c>
      <c r="C44" s="208">
        <f t="shared" si="6"/>
        <v>36408</v>
      </c>
      <c r="D44" s="208">
        <f t="shared" si="7"/>
        <v>32608</v>
      </c>
      <c r="E44" s="216">
        <f t="shared" si="5"/>
        <v>-0.10437266534827511</v>
      </c>
    </row>
    <row r="45" spans="2:5" ht="15.75" thickBot="1" x14ac:dyDescent="0.3">
      <c r="B45" s="297" t="s">
        <v>455</v>
      </c>
      <c r="C45" s="208">
        <f t="shared" si="6"/>
        <v>36731</v>
      </c>
      <c r="D45" s="208">
        <f t="shared" si="7"/>
        <v>35021</v>
      </c>
      <c r="E45" s="216">
        <f t="shared" si="5"/>
        <v>-4.6554681331845038E-2</v>
      </c>
    </row>
    <row r="46" spans="2:5" ht="15.75" thickBot="1" x14ac:dyDescent="0.3">
      <c r="B46" s="297" t="s">
        <v>354</v>
      </c>
      <c r="C46" s="208">
        <f t="shared" si="6"/>
        <v>23396</v>
      </c>
      <c r="D46" s="208">
        <f t="shared" si="7"/>
        <v>15469</v>
      </c>
      <c r="E46" s="216">
        <f t="shared" si="5"/>
        <v>-0.33881860147033682</v>
      </c>
    </row>
    <row r="47" spans="2:5" ht="15.75" thickBot="1" x14ac:dyDescent="0.3">
      <c r="B47" s="297" t="s">
        <v>416</v>
      </c>
      <c r="C47" s="208">
        <f t="shared" si="6"/>
        <v>36928</v>
      </c>
      <c r="D47" s="208">
        <f t="shared" si="7"/>
        <v>32513</v>
      </c>
      <c r="E47" s="216">
        <f t="shared" si="5"/>
        <v>-0.11955697573656845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37254</v>
      </c>
      <c r="D49" s="209">
        <f>P24</f>
        <v>36334</v>
      </c>
      <c r="E49" s="216">
        <f t="shared" si="5"/>
        <v>-2.4695334729156599E-2</v>
      </c>
    </row>
    <row r="50" spans="2:5" ht="15.75" thickBot="1" x14ac:dyDescent="0.3">
      <c r="B50" s="207" t="s">
        <v>356</v>
      </c>
      <c r="C50" s="208">
        <f>I25</f>
        <v>44430</v>
      </c>
      <c r="D50" s="209">
        <f>P25</f>
        <v>43819</v>
      </c>
      <c r="E50" s="216">
        <f t="shared" si="5"/>
        <v>-1.3751969390051766E-2</v>
      </c>
    </row>
    <row r="51" spans="2:5" ht="15.75" thickBot="1" x14ac:dyDescent="0.3">
      <c r="B51" s="297" t="s">
        <v>414</v>
      </c>
      <c r="C51" s="208">
        <f>I26</f>
        <v>30590</v>
      </c>
      <c r="D51" s="209">
        <f>P26</f>
        <v>29731</v>
      </c>
      <c r="E51" s="216">
        <f t="shared" ref="E51" si="8">+IFERROR((D51-C51)/C51,"-")</f>
        <v>-2.8081072245831971E-2</v>
      </c>
    </row>
    <row r="52" spans="2:5" ht="15.75" thickBot="1" x14ac:dyDescent="0.3">
      <c r="B52" s="207" t="s">
        <v>357</v>
      </c>
      <c r="C52" s="208">
        <f>I27</f>
        <v>6620</v>
      </c>
      <c r="D52" s="209">
        <f>P27</f>
        <v>8276</v>
      </c>
      <c r="E52" s="216">
        <f t="shared" si="5"/>
        <v>0.2501510574018127</v>
      </c>
    </row>
    <row r="53" spans="2:5" ht="15.75" thickBot="1" x14ac:dyDescent="0.3">
      <c r="B53" s="196" t="s">
        <v>222</v>
      </c>
      <c r="C53" s="217">
        <f>SUM(C42:C52)</f>
        <v>275933</v>
      </c>
      <c r="D53" s="218">
        <f>SUM(D42:D52)</f>
        <v>257521</v>
      </c>
      <c r="E53" s="215">
        <f t="shared" si="5"/>
        <v>-6.672634298905894E-2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J10" sqref="J10:N14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63"/>
      <c r="B2" s="463"/>
    </row>
    <row r="3" spans="1:20" ht="15.75" thickBot="1" x14ac:dyDescent="0.3">
      <c r="A3" s="463"/>
      <c r="B3" s="463"/>
      <c r="C3" s="464" t="s">
        <v>548</v>
      </c>
      <c r="D3" s="465"/>
      <c r="E3" s="465"/>
      <c r="F3" s="465"/>
      <c r="G3" s="465"/>
      <c r="H3" s="465"/>
      <c r="I3" s="466"/>
      <c r="J3" s="464" t="s">
        <v>562</v>
      </c>
      <c r="K3" s="465"/>
      <c r="L3" s="465"/>
      <c r="M3" s="465"/>
      <c r="N3" s="465"/>
      <c r="O3" s="465"/>
      <c r="P3" s="466"/>
    </row>
    <row r="4" spans="1:20" ht="15.75" thickBot="1" x14ac:dyDescent="0.3">
      <c r="A4" s="463"/>
      <c r="B4" s="463"/>
      <c r="C4" s="467" t="s">
        <v>2</v>
      </c>
      <c r="D4" s="468"/>
      <c r="E4" s="468"/>
      <c r="F4" s="468"/>
      <c r="G4" s="468"/>
      <c r="H4" s="468"/>
      <c r="I4" s="469"/>
      <c r="J4" s="467" t="s">
        <v>2</v>
      </c>
      <c r="K4" s="468"/>
      <c r="L4" s="468"/>
      <c r="M4" s="468"/>
      <c r="N4" s="468"/>
      <c r="O4" s="468"/>
      <c r="P4" s="469"/>
    </row>
    <row r="5" spans="1:20" ht="15.75" thickBot="1" x14ac:dyDescent="0.3">
      <c r="A5" s="463"/>
      <c r="B5" s="463"/>
      <c r="C5" s="128">
        <v>44998</v>
      </c>
      <c r="D5" s="128">
        <v>44999</v>
      </c>
      <c r="E5" s="128">
        <v>45000</v>
      </c>
      <c r="F5" s="128">
        <v>45001</v>
      </c>
      <c r="G5" s="128">
        <v>45002</v>
      </c>
      <c r="H5" s="128">
        <v>45003</v>
      </c>
      <c r="I5" s="128">
        <v>45004</v>
      </c>
      <c r="J5" s="128">
        <v>45005</v>
      </c>
      <c r="K5" s="128">
        <v>45006</v>
      </c>
      <c r="L5" s="128">
        <v>45007</v>
      </c>
      <c r="M5" s="128">
        <v>45008</v>
      </c>
      <c r="N5" s="128">
        <v>45009</v>
      </c>
      <c r="O5" s="128">
        <v>45010</v>
      </c>
      <c r="P5" s="128">
        <v>45011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3" t="s">
        <v>346</v>
      </c>
      <c r="C7" s="219">
        <v>24549</v>
      </c>
      <c r="D7" s="220">
        <v>25849.883333333331</v>
      </c>
      <c r="E7" s="220">
        <v>27432.416666666672</v>
      </c>
      <c r="F7" s="220">
        <v>25090.766666666659</v>
      </c>
      <c r="G7" s="220">
        <v>25676.383333333331</v>
      </c>
      <c r="H7" s="220"/>
      <c r="I7" s="220"/>
      <c r="J7" s="362">
        <v>25206.25</v>
      </c>
      <c r="K7" s="362">
        <v>23190.6</v>
      </c>
      <c r="L7" s="221">
        <v>22908.73333333333</v>
      </c>
      <c r="M7" s="362">
        <v>81150.483333333337</v>
      </c>
      <c r="N7" s="362">
        <v>22202.65</v>
      </c>
      <c r="O7" s="221"/>
      <c r="P7" s="222"/>
    </row>
    <row r="8" spans="1:20" x14ac:dyDescent="0.25">
      <c r="B8" s="188" t="s">
        <v>347</v>
      </c>
      <c r="C8" s="220">
        <v>48436.35</v>
      </c>
      <c r="D8" s="220">
        <v>52179.866666666669</v>
      </c>
      <c r="E8" s="220">
        <v>57022.58</v>
      </c>
      <c r="F8" s="220">
        <v>51814.85</v>
      </c>
      <c r="G8" s="220">
        <v>52246.76666666667</v>
      </c>
      <c r="H8" s="220"/>
      <c r="I8" s="220"/>
      <c r="J8" s="362">
        <v>51723.883333333331</v>
      </c>
      <c r="K8" s="362">
        <v>50388.866666666669</v>
      </c>
      <c r="L8" s="221">
        <v>53737</v>
      </c>
      <c r="M8" s="362">
        <v>48646.2</v>
      </c>
      <c r="N8" s="221">
        <v>47388.033333333333</v>
      </c>
      <c r="O8" s="221"/>
      <c r="P8" s="222"/>
    </row>
    <row r="9" spans="1:20" x14ac:dyDescent="0.25">
      <c r="B9" s="188" t="s">
        <v>348</v>
      </c>
      <c r="C9" s="220">
        <v>14549.11666666667</v>
      </c>
      <c r="D9" s="220">
        <v>13091</v>
      </c>
      <c r="E9" s="220">
        <v>11821.63333333333</v>
      </c>
      <c r="F9" s="220">
        <v>13720.9</v>
      </c>
      <c r="G9" s="220">
        <v>13539</v>
      </c>
      <c r="H9" s="220"/>
      <c r="I9" s="220"/>
      <c r="J9" s="362">
        <v>14352.41666666667</v>
      </c>
      <c r="K9" s="362">
        <v>13870.6</v>
      </c>
      <c r="L9" s="221">
        <v>17939</v>
      </c>
      <c r="M9" s="362">
        <v>17275.383333333339</v>
      </c>
      <c r="N9" s="221">
        <v>16773.01666666667</v>
      </c>
      <c r="O9" s="221"/>
      <c r="P9" s="222"/>
    </row>
    <row r="10" spans="1:20" ht="17.25" customHeight="1" x14ac:dyDescent="0.25">
      <c r="B10" s="188" t="s">
        <v>349</v>
      </c>
      <c r="C10" s="220">
        <v>42838.866666666669</v>
      </c>
      <c r="D10" s="220">
        <v>42605.183333333327</v>
      </c>
      <c r="E10" s="220">
        <v>39339.599999999999</v>
      </c>
      <c r="F10" s="220">
        <v>35993.883333333331</v>
      </c>
      <c r="G10" s="220">
        <v>39752.783333333333</v>
      </c>
      <c r="H10" s="220"/>
      <c r="I10" s="220"/>
      <c r="J10" s="362">
        <v>42504.01666666667</v>
      </c>
      <c r="K10" s="362">
        <v>47445.48333333333</v>
      </c>
      <c r="L10" s="221">
        <v>49612.45</v>
      </c>
      <c r="M10" s="362">
        <v>46992.65</v>
      </c>
      <c r="N10" s="362">
        <v>42924.1</v>
      </c>
      <c r="O10" s="221"/>
      <c r="P10" s="222"/>
    </row>
    <row r="11" spans="1:20" x14ac:dyDescent="0.25">
      <c r="B11" s="188" t="s">
        <v>350</v>
      </c>
      <c r="C11" s="220">
        <v>10605.01666666667</v>
      </c>
      <c r="D11" s="220">
        <v>11084.16666666667</v>
      </c>
      <c r="E11" s="220">
        <v>10973.566666666669</v>
      </c>
      <c r="F11" s="220">
        <v>11342.1</v>
      </c>
      <c r="G11" s="220">
        <v>10707.76666666667</v>
      </c>
      <c r="H11" s="220"/>
      <c r="I11" s="220"/>
      <c r="J11" s="362">
        <v>10645.41666666667</v>
      </c>
      <c r="K11" s="221">
        <v>9740.4833333333336</v>
      </c>
      <c r="L11" s="221">
        <v>10462.23333333333</v>
      </c>
      <c r="M11" s="221">
        <v>10753.23333333333</v>
      </c>
      <c r="N11" s="221">
        <v>9694.9166666666661</v>
      </c>
      <c r="O11" s="221"/>
      <c r="P11" s="222"/>
    </row>
    <row r="12" spans="1:20" x14ac:dyDescent="0.25">
      <c r="B12" s="188" t="s">
        <v>504</v>
      </c>
      <c r="C12" s="220">
        <v>14268.05</v>
      </c>
      <c r="D12" s="220">
        <v>14035.38333333333</v>
      </c>
      <c r="E12" s="220">
        <v>15241.05</v>
      </c>
      <c r="F12" s="220">
        <v>12864.38333333333</v>
      </c>
      <c r="G12" s="220">
        <v>11846.1</v>
      </c>
      <c r="H12" s="220"/>
      <c r="I12" s="220"/>
      <c r="J12" s="362">
        <v>11775.23333333333</v>
      </c>
      <c r="K12" s="221">
        <v>11026.716666666671</v>
      </c>
      <c r="L12" s="221">
        <v>11257.36666666667</v>
      </c>
      <c r="M12" s="221">
        <v>11918.85</v>
      </c>
      <c r="N12" s="221">
        <v>12181.08333333333</v>
      </c>
      <c r="O12" s="221"/>
      <c r="P12" s="222"/>
    </row>
    <row r="13" spans="1:20" x14ac:dyDescent="0.25">
      <c r="B13" s="188" t="s">
        <v>352</v>
      </c>
      <c r="C13" s="220">
        <v>21847.133333333331</v>
      </c>
      <c r="D13" s="220">
        <v>20590.7</v>
      </c>
      <c r="E13" s="220">
        <v>21405.466666666671</v>
      </c>
      <c r="F13" s="220">
        <v>23657.266666666659</v>
      </c>
      <c r="G13" s="220">
        <v>19526</v>
      </c>
      <c r="H13" s="220"/>
      <c r="I13" s="220"/>
      <c r="J13" s="362">
        <v>22334.816666666669</v>
      </c>
      <c r="K13" s="362">
        <v>43002.15</v>
      </c>
      <c r="L13" s="221">
        <v>32460.433333333331</v>
      </c>
      <c r="M13" s="362">
        <v>17744.01666666667</v>
      </c>
      <c r="N13" s="362">
        <v>11671.966666666671</v>
      </c>
      <c r="O13" s="221"/>
      <c r="P13" s="222"/>
    </row>
    <row r="14" spans="1:20" x14ac:dyDescent="0.25">
      <c r="B14" s="188" t="s">
        <v>353</v>
      </c>
      <c r="C14" s="220">
        <v>3476.583333333333</v>
      </c>
      <c r="D14" s="220">
        <v>2421.1333333333332</v>
      </c>
      <c r="E14" s="220">
        <v>2604.5166666666669</v>
      </c>
      <c r="F14" s="220">
        <v>565.70000000000005</v>
      </c>
      <c r="G14" s="220">
        <v>2007.5333333333331</v>
      </c>
      <c r="H14" s="220"/>
      <c r="I14" s="220"/>
      <c r="J14" s="362">
        <v>2943.2333333333331</v>
      </c>
      <c r="K14" s="221">
        <v>1994.5333333333331</v>
      </c>
      <c r="L14" s="221">
        <v>1920.883333333333</v>
      </c>
      <c r="M14" s="221">
        <v>2120.083333333333</v>
      </c>
      <c r="N14" s="221">
        <v>2345.0333333333328</v>
      </c>
      <c r="O14" s="362"/>
      <c r="P14" s="363"/>
    </row>
    <row r="15" spans="1:20" ht="15.75" thickBot="1" x14ac:dyDescent="0.3">
      <c r="B15" s="188" t="s">
        <v>390</v>
      </c>
      <c r="C15" s="220">
        <v>42364.1</v>
      </c>
      <c r="D15" s="220">
        <v>41573.699999999997</v>
      </c>
      <c r="E15" s="220">
        <v>41972.01666666667</v>
      </c>
      <c r="F15" s="220">
        <v>44737.833333333343</v>
      </c>
      <c r="G15" s="220">
        <v>39333.98333333333</v>
      </c>
      <c r="H15" s="220"/>
      <c r="I15" s="220"/>
      <c r="J15" s="362">
        <v>42848.3</v>
      </c>
      <c r="K15" s="221">
        <v>45279.98333333333</v>
      </c>
      <c r="L15" s="221">
        <v>47856.133333333331</v>
      </c>
      <c r="M15" s="221">
        <v>46582.2</v>
      </c>
      <c r="N15" s="221">
        <v>42014.6</v>
      </c>
      <c r="O15" s="362"/>
      <c r="P15" s="363"/>
    </row>
    <row r="16" spans="1:20" ht="15.75" thickBot="1" x14ac:dyDescent="0.3">
      <c r="B16" s="196" t="s">
        <v>16</v>
      </c>
      <c r="C16" s="223">
        <v>222934.21666666667</v>
      </c>
      <c r="D16" s="223">
        <v>223431.01666666666</v>
      </c>
      <c r="E16" s="223">
        <v>227812.84666666668</v>
      </c>
      <c r="F16" s="223">
        <v>219787.68333333332</v>
      </c>
      <c r="G16" s="223">
        <v>214636.31666666665</v>
      </c>
      <c r="H16" s="223">
        <v>0</v>
      </c>
      <c r="I16" s="224">
        <v>0</v>
      </c>
      <c r="J16" s="225">
        <f>SUM(J7:J15)</f>
        <v>224333.56666666671</v>
      </c>
      <c r="K16" s="225">
        <f t="shared" ref="K16:P16" si="0">SUM(K7:K15)</f>
        <v>245939.41666666669</v>
      </c>
      <c r="L16" s="225">
        <f t="shared" si="0"/>
        <v>248154.23333333334</v>
      </c>
      <c r="M16" s="225">
        <f t="shared" si="0"/>
        <v>283183.10000000003</v>
      </c>
      <c r="N16" s="225">
        <f t="shared" si="0"/>
        <v>207195.40000000002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 x14ac:dyDescent="0.3">
      <c r="B17" s="197" t="s">
        <v>412</v>
      </c>
      <c r="C17" s="200"/>
      <c r="D17" s="201"/>
      <c r="R17" s="290"/>
    </row>
    <row r="18" spans="2:18" x14ac:dyDescent="0.25">
      <c r="B18" s="198" t="s">
        <v>358</v>
      </c>
      <c r="C18" s="226"/>
      <c r="D18" s="227"/>
      <c r="E18" s="227"/>
      <c r="F18" s="227"/>
      <c r="G18" s="227"/>
      <c r="H18" s="368">
        <v>9384.7333333333336</v>
      </c>
      <c r="I18" s="369"/>
      <c r="J18" s="228"/>
      <c r="K18" s="229"/>
      <c r="L18" s="229"/>
      <c r="M18" s="229"/>
      <c r="N18" s="229"/>
      <c r="O18" s="229">
        <v>9890.2833333333328</v>
      </c>
      <c r="P18" s="432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0">
        <v>1936.15</v>
      </c>
      <c r="I19" s="371"/>
      <c r="J19" s="192"/>
      <c r="K19" s="221"/>
      <c r="L19" s="221"/>
      <c r="M19" s="193"/>
      <c r="N19" s="193"/>
      <c r="O19" s="433">
        <v>2414.8666666666668</v>
      </c>
      <c r="P19" s="434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0">
        <v>17318.866666666661</v>
      </c>
      <c r="I20" s="371"/>
      <c r="J20" s="192"/>
      <c r="K20" s="221"/>
      <c r="L20" s="221"/>
      <c r="M20" s="193"/>
      <c r="N20" s="193"/>
      <c r="O20" s="433">
        <v>20047.849999999999</v>
      </c>
      <c r="P20" s="434"/>
    </row>
    <row r="21" spans="2:18" x14ac:dyDescent="0.25">
      <c r="B21" s="188" t="s">
        <v>455</v>
      </c>
      <c r="C21" s="219"/>
      <c r="D21" s="220"/>
      <c r="E21" s="220"/>
      <c r="F21" s="220"/>
      <c r="G21" s="220"/>
      <c r="H21" s="370">
        <v>23950</v>
      </c>
      <c r="I21" s="371"/>
      <c r="J21" s="192"/>
      <c r="K21" s="221"/>
      <c r="L21" s="221"/>
      <c r="M21" s="193"/>
      <c r="N21" s="193"/>
      <c r="O21" s="433">
        <v>28455.766666666659</v>
      </c>
      <c r="P21" s="43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0">
        <v>16738.45</v>
      </c>
      <c r="I22" s="371"/>
      <c r="J22" s="192"/>
      <c r="K22" s="221"/>
      <c r="L22" s="221"/>
      <c r="M22" s="193"/>
      <c r="N22" s="193"/>
      <c r="O22" s="433">
        <v>7165.8666666666668</v>
      </c>
      <c r="P22" s="434"/>
    </row>
    <row r="23" spans="2:18" x14ac:dyDescent="0.25">
      <c r="B23" s="188" t="s">
        <v>416</v>
      </c>
      <c r="C23" s="219"/>
      <c r="D23" s="220"/>
      <c r="E23" s="220"/>
      <c r="F23" s="220"/>
      <c r="G23" s="220"/>
      <c r="H23" s="370">
        <v>16195.13333333333</v>
      </c>
      <c r="I23" s="371"/>
      <c r="J23" s="192"/>
      <c r="K23" s="221"/>
      <c r="L23" s="221"/>
      <c r="M23" s="193"/>
      <c r="N23" s="193"/>
      <c r="O23" s="433">
        <v>16764.183333333331</v>
      </c>
      <c r="P23" s="434"/>
    </row>
    <row r="24" spans="2:18" x14ac:dyDescent="0.25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5"/>
      <c r="L24" s="221"/>
      <c r="M24" s="193"/>
      <c r="N24" s="193"/>
      <c r="O24" s="433"/>
      <c r="P24" s="434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0"/>
      <c r="I25" s="371">
        <v>19066.283333333329</v>
      </c>
      <c r="J25" s="192"/>
      <c r="K25" s="221"/>
      <c r="L25" s="221"/>
      <c r="M25" s="193"/>
      <c r="N25" s="193"/>
      <c r="O25" s="433"/>
      <c r="P25" s="434">
        <v>19569.650000000001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0"/>
      <c r="I26" s="371">
        <v>24608.516666666659</v>
      </c>
      <c r="J26" s="192"/>
      <c r="K26" s="221"/>
      <c r="L26" s="221"/>
      <c r="M26" s="193"/>
      <c r="N26" s="193"/>
      <c r="O26" s="433"/>
      <c r="P26" s="434">
        <v>24063.05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0"/>
      <c r="I27" s="370">
        <v>13890.3</v>
      </c>
      <c r="J27" s="192"/>
      <c r="K27" s="221"/>
      <c r="L27" s="221"/>
      <c r="M27" s="193"/>
      <c r="N27" s="193"/>
      <c r="O27" s="433"/>
      <c r="P27" s="434">
        <v>12905.45</v>
      </c>
    </row>
    <row r="28" spans="2:18" ht="15.75" thickBot="1" x14ac:dyDescent="0.3">
      <c r="B28" s="188" t="s">
        <v>357</v>
      </c>
      <c r="E28" s="220"/>
      <c r="H28" s="372"/>
      <c r="I28" s="371">
        <v>1521.5333333333331</v>
      </c>
      <c r="J28" s="192"/>
      <c r="K28" s="221"/>
      <c r="L28" s="221"/>
      <c r="M28" s="193"/>
      <c r="N28" s="193"/>
      <c r="O28" s="433"/>
      <c r="P28" s="434">
        <v>1683.383333333333</v>
      </c>
    </row>
    <row r="29" spans="2:18" ht="15.75" thickBot="1" x14ac:dyDescent="0.3">
      <c r="B29" s="196" t="s">
        <v>222</v>
      </c>
      <c r="C29" s="223"/>
      <c r="D29" s="223"/>
      <c r="E29" s="223"/>
      <c r="F29" s="223"/>
      <c r="G29" s="223"/>
      <c r="H29" s="223">
        <v>85523.333333333328</v>
      </c>
      <c r="I29" s="224">
        <v>59086.633333333324</v>
      </c>
      <c r="J29" s="195"/>
      <c r="K29" s="195"/>
      <c r="L29" s="195"/>
      <c r="M29" s="195"/>
      <c r="N29" s="195"/>
      <c r="O29" s="195">
        <f>SUM(O18:O28)</f>
        <v>84738.816666666666</v>
      </c>
      <c r="P29" s="195">
        <f>SUM(P18:P28)</f>
        <v>58221.533333333326</v>
      </c>
    </row>
    <row r="30" spans="2:18" ht="15.75" thickBot="1" x14ac:dyDescent="0.3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 x14ac:dyDescent="0.3">
      <c r="B31" s="131" t="s">
        <v>411</v>
      </c>
      <c r="C31" s="201" t="s">
        <v>548</v>
      </c>
      <c r="D31" s="201" t="s">
        <v>562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128598.45</v>
      </c>
      <c r="D32" s="360">
        <f t="shared" ref="D32:D41" si="2">SUM(J7:P7)</f>
        <v>174658.71666666665</v>
      </c>
      <c r="E32" s="206">
        <f t="shared" ref="E32:E41" si="3">+IFERROR((D32-C32)/C32,"-")</f>
        <v>0.35817124286231017</v>
      </c>
    </row>
    <row r="33" spans="2:5" x14ac:dyDescent="0.25">
      <c r="B33" s="207" t="s">
        <v>347</v>
      </c>
      <c r="C33" s="204">
        <f t="shared" si="1"/>
        <v>261700.41333333336</v>
      </c>
      <c r="D33" s="360">
        <f t="shared" si="2"/>
        <v>251883.98333333334</v>
      </c>
      <c r="E33" s="210">
        <f t="shared" si="3"/>
        <v>-3.7510181489459962E-2</v>
      </c>
    </row>
    <row r="34" spans="2:5" x14ac:dyDescent="0.25">
      <c r="B34" s="207" t="s">
        <v>348</v>
      </c>
      <c r="C34" s="204">
        <f t="shared" si="1"/>
        <v>66721.649999999994</v>
      </c>
      <c r="D34" s="205">
        <f t="shared" si="2"/>
        <v>80210.416666666686</v>
      </c>
      <c r="E34" s="210">
        <f t="shared" si="3"/>
        <v>0.20216476461038799</v>
      </c>
    </row>
    <row r="35" spans="2:5" x14ac:dyDescent="0.25">
      <c r="B35" s="207" t="s">
        <v>349</v>
      </c>
      <c r="C35" s="204">
        <f t="shared" si="1"/>
        <v>200530.31666666665</v>
      </c>
      <c r="D35" s="360">
        <f t="shared" si="2"/>
        <v>229478.7</v>
      </c>
      <c r="E35" s="210">
        <f t="shared" si="3"/>
        <v>0.14435913638660969</v>
      </c>
    </row>
    <row r="36" spans="2:5" x14ac:dyDescent="0.25">
      <c r="B36" s="207" t="s">
        <v>350</v>
      </c>
      <c r="C36" s="204">
        <f t="shared" si="1"/>
        <v>54712.616666666683</v>
      </c>
      <c r="D36" s="205">
        <f t="shared" si="2"/>
        <v>51296.283333333326</v>
      </c>
      <c r="E36" s="210">
        <f t="shared" si="3"/>
        <v>-6.2441417381792617E-2</v>
      </c>
    </row>
    <row r="37" spans="2:5" x14ac:dyDescent="0.25">
      <c r="B37" s="207" t="s">
        <v>351</v>
      </c>
      <c r="C37" s="204">
        <f t="shared" si="1"/>
        <v>68254.96666666666</v>
      </c>
      <c r="D37" s="205">
        <f t="shared" si="2"/>
        <v>58159.25</v>
      </c>
      <c r="E37" s="210">
        <f t="shared" si="3"/>
        <v>-0.14791182473167999</v>
      </c>
    </row>
    <row r="38" spans="2:5" x14ac:dyDescent="0.25">
      <c r="B38" s="207" t="s">
        <v>352</v>
      </c>
      <c r="C38" s="204">
        <f t="shared" si="1"/>
        <v>107026.56666666667</v>
      </c>
      <c r="D38" s="205">
        <f t="shared" si="2"/>
        <v>127213.38333333336</v>
      </c>
      <c r="E38" s="210">
        <f t="shared" si="3"/>
        <v>0.18861500742650528</v>
      </c>
    </row>
    <row r="39" spans="2:5" x14ac:dyDescent="0.25">
      <c r="B39" s="203" t="s">
        <v>353</v>
      </c>
      <c r="C39" s="204">
        <f t="shared" si="1"/>
        <v>11075.466666666667</v>
      </c>
      <c r="D39" s="205">
        <f t="shared" si="2"/>
        <v>11323.766666666666</v>
      </c>
      <c r="E39" s="211">
        <f t="shared" si="3"/>
        <v>2.2418919895023169E-2</v>
      </c>
    </row>
    <row r="40" spans="2:5" ht="15.75" thickBot="1" x14ac:dyDescent="0.3">
      <c r="B40" s="203" t="s">
        <v>390</v>
      </c>
      <c r="C40" s="204">
        <f t="shared" si="1"/>
        <v>209981.63333333333</v>
      </c>
      <c r="D40" s="205">
        <f t="shared" si="2"/>
        <v>224581.21666666665</v>
      </c>
      <c r="E40" s="211">
        <f t="shared" ref="E40" si="4">+IFERROR((D40-C40)/C40,"-")</f>
        <v>6.9527906329585248E-2</v>
      </c>
    </row>
    <row r="41" spans="2:5" ht="15.75" thickBot="1" x14ac:dyDescent="0.3">
      <c r="B41" s="212" t="s">
        <v>16</v>
      </c>
      <c r="C41" s="213">
        <f t="shared" si="1"/>
        <v>1108602.08</v>
      </c>
      <c r="D41" s="214">
        <f t="shared" si="2"/>
        <v>1208805.7166666668</v>
      </c>
      <c r="E41" s="215">
        <f t="shared" si="3"/>
        <v>9.038737927198072E-2</v>
      </c>
    </row>
    <row r="42" spans="2:5" ht="15.75" thickBot="1" x14ac:dyDescent="0.3">
      <c r="B42" s="131" t="s">
        <v>412</v>
      </c>
      <c r="E42" s="285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6">
        <f t="shared" ref="C43:C49" si="6">H18</f>
        <v>9384.7333333333336</v>
      </c>
      <c r="D43" s="287">
        <f>O18</f>
        <v>9890.2833333333328</v>
      </c>
      <c r="E43" s="288">
        <f t="shared" si="5"/>
        <v>5.3869404920047374E-2</v>
      </c>
    </row>
    <row r="44" spans="2:5" ht="15.75" thickBot="1" x14ac:dyDescent="0.3">
      <c r="B44" s="207" t="s">
        <v>359</v>
      </c>
      <c r="C44" s="286">
        <f t="shared" si="6"/>
        <v>1936.15</v>
      </c>
      <c r="D44" s="287">
        <f t="shared" ref="D44:D48" si="7">O19</f>
        <v>2414.8666666666668</v>
      </c>
      <c r="E44" s="288">
        <f t="shared" si="5"/>
        <v>0.24725184859988467</v>
      </c>
    </row>
    <row r="45" spans="2:5" ht="15.75" thickBot="1" x14ac:dyDescent="0.3">
      <c r="B45" s="297" t="s">
        <v>415</v>
      </c>
      <c r="C45" s="286">
        <f t="shared" si="6"/>
        <v>17318.866666666661</v>
      </c>
      <c r="D45" s="287">
        <f t="shared" si="7"/>
        <v>20047.849999999999</v>
      </c>
      <c r="E45" s="288">
        <f t="shared" si="5"/>
        <v>0.15757285888607056</v>
      </c>
    </row>
    <row r="46" spans="2:5" ht="15.75" thickBot="1" x14ac:dyDescent="0.3">
      <c r="B46" s="207" t="s">
        <v>455</v>
      </c>
      <c r="C46" s="286">
        <f t="shared" si="6"/>
        <v>23950</v>
      </c>
      <c r="D46" s="287">
        <f t="shared" si="7"/>
        <v>28455.766666666659</v>
      </c>
      <c r="E46" s="288">
        <f t="shared" si="5"/>
        <v>0.1881322199025745</v>
      </c>
    </row>
    <row r="47" spans="2:5" ht="15.75" thickBot="1" x14ac:dyDescent="0.3">
      <c r="B47" s="207" t="s">
        <v>447</v>
      </c>
      <c r="C47" s="286">
        <f t="shared" si="6"/>
        <v>16738.45</v>
      </c>
      <c r="D47" s="287">
        <f t="shared" si="7"/>
        <v>7165.8666666666668</v>
      </c>
      <c r="E47" s="288">
        <f t="shared" si="5"/>
        <v>-0.57189186175143658</v>
      </c>
    </row>
    <row r="48" spans="2:5" ht="15.75" thickBot="1" x14ac:dyDescent="0.3">
      <c r="B48" s="297" t="s">
        <v>416</v>
      </c>
      <c r="C48" s="286">
        <f t="shared" si="6"/>
        <v>16195.13333333333</v>
      </c>
      <c r="D48" s="287">
        <f t="shared" si="7"/>
        <v>16764.183333333331</v>
      </c>
      <c r="E48" s="288">
        <f t="shared" si="5"/>
        <v>3.5137098799227828E-2</v>
      </c>
    </row>
    <row r="49" spans="2:5" ht="15.75" thickBot="1" x14ac:dyDescent="0.3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6">
        <f>I25</f>
        <v>19066.283333333329</v>
      </c>
      <c r="D50" s="230">
        <f>P25</f>
        <v>19569.650000000001</v>
      </c>
      <c r="E50" s="210">
        <f t="shared" si="5"/>
        <v>2.6400880437281816E-2</v>
      </c>
    </row>
    <row r="51" spans="2:5" ht="15.75" thickBot="1" x14ac:dyDescent="0.3">
      <c r="B51" s="207" t="s">
        <v>356</v>
      </c>
      <c r="C51" s="286">
        <f>I26</f>
        <v>24608.516666666659</v>
      </c>
      <c r="D51" s="230">
        <f>P26</f>
        <v>24063.05</v>
      </c>
      <c r="E51" s="210">
        <f t="shared" si="5"/>
        <v>-2.2165767813446431E-2</v>
      </c>
    </row>
    <row r="52" spans="2:5" ht="15.75" thickBot="1" x14ac:dyDescent="0.3">
      <c r="B52" s="297" t="s">
        <v>414</v>
      </c>
      <c r="C52" s="286">
        <f>I27</f>
        <v>13890.3</v>
      </c>
      <c r="D52" s="361">
        <f>P27</f>
        <v>12905.45</v>
      </c>
      <c r="E52" s="210">
        <f t="shared" ref="E52" si="8">+IFERROR((D52-C52)/C52,"-")</f>
        <v>-7.0901996357170011E-2</v>
      </c>
    </row>
    <row r="53" spans="2:5" ht="15.75" thickBot="1" x14ac:dyDescent="0.3">
      <c r="B53" s="207" t="s">
        <v>357</v>
      </c>
      <c r="C53" s="286">
        <f>I28</f>
        <v>1521.5333333333331</v>
      </c>
      <c r="D53" s="361">
        <f t="shared" ref="D53" si="9">P28</f>
        <v>1683.383333333333</v>
      </c>
      <c r="E53" s="210">
        <f t="shared" si="5"/>
        <v>0.10637295710467506</v>
      </c>
    </row>
    <row r="54" spans="2:5" ht="15.75" thickBot="1" x14ac:dyDescent="0.3">
      <c r="B54" s="196" t="s">
        <v>222</v>
      </c>
      <c r="C54" s="213">
        <f>SUM(C43:C53)</f>
        <v>144609.96666666665</v>
      </c>
      <c r="D54" s="214">
        <f>SUM(D43:D53)</f>
        <v>142960.35</v>
      </c>
      <c r="E54" s="215">
        <f t="shared" si="5"/>
        <v>-1.140735113001644E-2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Q2" sqref="Q2:W2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4"/>
      <c r="B2" s="294"/>
      <c r="C2" s="464" t="s">
        <v>548</v>
      </c>
      <c r="D2" s="465"/>
      <c r="E2" s="465"/>
      <c r="F2" s="465"/>
      <c r="G2" s="465"/>
      <c r="H2" s="465"/>
      <c r="I2" s="466"/>
      <c r="J2" s="464" t="s">
        <v>562</v>
      </c>
      <c r="K2" s="465"/>
      <c r="L2" s="465"/>
      <c r="M2" s="465"/>
      <c r="N2" s="465"/>
      <c r="O2" s="465"/>
      <c r="P2" s="466"/>
      <c r="Q2" s="464" t="s">
        <v>562</v>
      </c>
      <c r="R2" s="465"/>
      <c r="S2" s="465"/>
      <c r="T2" s="465"/>
      <c r="U2" s="465"/>
      <c r="V2" s="465"/>
      <c r="W2" s="466"/>
    </row>
    <row r="3" spans="1:23" ht="15.75" thickBot="1" x14ac:dyDescent="0.3">
      <c r="A3" s="294"/>
      <c r="B3" s="294"/>
      <c r="C3" s="467" t="s">
        <v>2</v>
      </c>
      <c r="D3" s="468"/>
      <c r="E3" s="468"/>
      <c r="F3" s="468"/>
      <c r="G3" s="468"/>
      <c r="H3" s="468"/>
      <c r="I3" s="469"/>
      <c r="J3" s="467" t="s">
        <v>2</v>
      </c>
      <c r="K3" s="468"/>
      <c r="L3" s="468"/>
      <c r="M3" s="468"/>
      <c r="N3" s="468"/>
      <c r="O3" s="468"/>
      <c r="P3" s="469"/>
      <c r="Q3" s="470" t="s">
        <v>224</v>
      </c>
      <c r="R3" s="471"/>
      <c r="S3" s="471"/>
      <c r="T3" s="471"/>
      <c r="U3" s="471"/>
      <c r="V3" s="471"/>
      <c r="W3" s="472"/>
    </row>
    <row r="4" spans="1:23" ht="15.75" thickBot="1" x14ac:dyDescent="0.3">
      <c r="A4" s="294"/>
      <c r="B4" s="294"/>
      <c r="C4" s="128">
        <v>44998</v>
      </c>
      <c r="D4" s="128">
        <v>44999</v>
      </c>
      <c r="E4" s="128">
        <v>45000</v>
      </c>
      <c r="F4" s="128">
        <v>45001</v>
      </c>
      <c r="G4" s="128">
        <v>45002</v>
      </c>
      <c r="H4" s="128">
        <v>45003</v>
      </c>
      <c r="I4" s="128">
        <v>45004</v>
      </c>
      <c r="J4" s="128">
        <v>45005</v>
      </c>
      <c r="K4" s="128">
        <v>45006</v>
      </c>
      <c r="L4" s="128">
        <v>45007</v>
      </c>
      <c r="M4" s="128">
        <v>45008</v>
      </c>
      <c r="N4" s="128">
        <v>45009</v>
      </c>
      <c r="O4" s="128">
        <v>45010</v>
      </c>
      <c r="P4" s="128">
        <v>45011</v>
      </c>
      <c r="Q4" s="128">
        <v>45005</v>
      </c>
      <c r="R4" s="128">
        <v>45006</v>
      </c>
      <c r="S4" s="128">
        <v>45007</v>
      </c>
      <c r="T4" s="128">
        <v>45008</v>
      </c>
      <c r="U4" s="128">
        <v>45009</v>
      </c>
      <c r="V4" s="128">
        <v>45010</v>
      </c>
      <c r="W4" s="128">
        <v>45011</v>
      </c>
    </row>
    <row r="5" spans="1:23" ht="15.75" thickBot="1" x14ac:dyDescent="0.3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7">
        <f>IFERROR('Más Vistos-H'!C7/'Más Vistos-U'!C6,0)</f>
        <v>0.73864901459304955</v>
      </c>
      <c r="D7" s="238">
        <f>IFERROR('Más Vistos-H'!D7/'Más Vistos-U'!D6,0)</f>
        <v>0.71168667290714527</v>
      </c>
      <c r="E7" s="238">
        <f>IFERROR('Más Vistos-H'!E7/'Más Vistos-U'!E6,0)</f>
        <v>0.68581041666666676</v>
      </c>
      <c r="F7" s="238">
        <f>IFERROR('Más Vistos-H'!F7/'Más Vistos-U'!F6,0)</f>
        <v>0.77371385693874806</v>
      </c>
      <c r="G7" s="238">
        <f>IFERROR('Más Vistos-H'!G7/'Más Vistos-U'!G6,0)</f>
        <v>0.77991565923495931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0.78604952131474726</v>
      </c>
      <c r="K7" s="240">
        <f>IFERROR('Más Vistos-H'!K7/'Más Vistos-U'!K6,0)</f>
        <v>0.82312060765244544</v>
      </c>
      <c r="L7" s="240">
        <f>IFERROR('Más Vistos-H'!L7/'Más Vistos-U'!L6,0)</f>
        <v>0.81700190204469791</v>
      </c>
      <c r="M7" s="240">
        <f>IFERROR('Más Vistos-H'!M7/'Más Vistos-U'!M6,0)</f>
        <v>0.79779865248366399</v>
      </c>
      <c r="N7" s="240">
        <f>IFERROR('Más Vistos-H'!N7/'Más Vistos-U'!N6,0)</f>
        <v>0.77770324704893345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6.4171894614673639E-2</v>
      </c>
      <c r="R7" s="28">
        <f t="shared" ref="R7:R16" si="1">IFERROR((K7-D7)/D7,"-")</f>
        <v>0.15657723965815937</v>
      </c>
      <c r="S7" s="28">
        <f t="shared" ref="S7:S16" si="2">IFERROR((L7-E7)/E7,"-")</f>
        <v>0.19129409847065043</v>
      </c>
      <c r="T7" s="28">
        <f t="shared" ref="T7:T16" si="3">IFERROR((M7-F7)/F7,"-")</f>
        <v>3.1128815037912184E-2</v>
      </c>
      <c r="U7" s="28">
        <f t="shared" ref="U7:U16" si="4">IFERROR((N7-G7)/G7,"-")</f>
        <v>-2.8367326131085433E-3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7">
        <f>IFERROR('Más Vistos-H'!C8/'Más Vistos-U'!C7,0)</f>
        <v>0.935968115942029</v>
      </c>
      <c r="D8" s="238">
        <f>IFERROR('Más Vistos-H'!D8/'Más Vistos-U'!D7,0)</f>
        <v>0.89832088053346193</v>
      </c>
      <c r="E8" s="238">
        <f>IFERROR('Más Vistos-H'!E8/'Más Vistos-U'!E7,0)</f>
        <v>0.90261305896319755</v>
      </c>
      <c r="F8" s="238">
        <f>IFERROR('Más Vistos-H'!F8/'Más Vistos-U'!F7,0)</f>
        <v>0.95407483105930879</v>
      </c>
      <c r="G8" s="238">
        <f>IFERROR('Más Vistos-H'!G8/'Más Vistos-U'!G7,0)</f>
        <v>0.96462098972853549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1.0150097791034622</v>
      </c>
      <c r="K8" s="240">
        <f>IFERROR('Más Vistos-H'!K8/'Más Vistos-U'!K7,0)</f>
        <v>1.0247888278760762</v>
      </c>
      <c r="L8" s="240">
        <f>IFERROR('Más Vistos-H'!L8/'Más Vistos-U'!L7,0)</f>
        <v>1.0773039834806841</v>
      </c>
      <c r="M8" s="240">
        <f>IFERROR('Más Vistos-H'!M8/'Más Vistos-U'!M7,0)</f>
        <v>1.0078354189110796</v>
      </c>
      <c r="N8" s="240">
        <f>IFERROR('Más Vistos-H'!N8/'Más Vistos-U'!N7,0)</f>
        <v>0.99190022675736955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8.4449098014284116E-2</v>
      </c>
      <c r="R8" s="28">
        <f t="shared" si="1"/>
        <v>0.14078259793706685</v>
      </c>
      <c r="S8" s="28">
        <f t="shared" si="2"/>
        <v>0.19353910602417873</v>
      </c>
      <c r="T8" s="28">
        <f t="shared" si="3"/>
        <v>5.6348397527770953E-2</v>
      </c>
      <c r="U8" s="28">
        <f t="shared" si="4"/>
        <v>2.8279746469658518E-2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7">
        <f>IFERROR('Más Vistos-H'!C9/'Más Vistos-U'!C8,0)</f>
        <v>0.91000229338670691</v>
      </c>
      <c r="D9" s="238">
        <f>IFERROR('Más Vistos-H'!D9/'Más Vistos-U'!D8,0)</f>
        <v>0.80858554663372451</v>
      </c>
      <c r="E9" s="238">
        <f>IFERROR('Más Vistos-H'!E9/'Más Vistos-U'!E8,0)</f>
        <v>0.69847168882323951</v>
      </c>
      <c r="F9" s="238">
        <f>IFERROR('Más Vistos-H'!F9/'Más Vistos-U'!F8,0)</f>
        <v>0.87349758085052198</v>
      </c>
      <c r="G9" s="238">
        <f>IFERROR('Más Vistos-H'!G9/'Más Vistos-U'!G8,0)</f>
        <v>0.87812945907380979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0.94305911470311254</v>
      </c>
      <c r="K9" s="240">
        <f>IFERROR('Más Vistos-H'!K9/'Más Vistos-U'!K8,0)</f>
        <v>0.91949618826648993</v>
      </c>
      <c r="L9" s="240">
        <f>IFERROR('Más Vistos-H'!L9/'Más Vistos-U'!L8,0)</f>
        <v>0.9683148008204685</v>
      </c>
      <c r="M9" s="240">
        <f>IFERROR('Más Vistos-H'!M9/'Más Vistos-U'!M8,0)</f>
        <v>0.9674292061003158</v>
      </c>
      <c r="N9" s="240">
        <f>IFERROR('Más Vistos-H'!N9/'Más Vistos-U'!N8,0)</f>
        <v>0.97631063251843253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3.6326085721586299E-2</v>
      </c>
      <c r="R9" s="28">
        <f t="shared" si="1"/>
        <v>0.13716624307038977</v>
      </c>
      <c r="S9" s="28">
        <f t="shared" si="2"/>
        <v>0.38633364288801908</v>
      </c>
      <c r="T9" s="28">
        <f t="shared" si="3"/>
        <v>0.10753507200138193</v>
      </c>
      <c r="U9" s="28">
        <f t="shared" si="4"/>
        <v>0.11180717424988504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7">
        <f>IFERROR('Más Vistos-H'!C10/'Más Vistos-U'!C9,0)</f>
        <v>0.91069019274376417</v>
      </c>
      <c r="D10" s="238">
        <f>IFERROR('Más Vistos-H'!D10/'Más Vistos-U'!D9,0)</f>
        <v>0.80444815779867318</v>
      </c>
      <c r="E10" s="238">
        <f>IFERROR('Más Vistos-H'!E10/'Más Vistos-U'!E9,0)</f>
        <v>0.80445789538260193</v>
      </c>
      <c r="F10" s="238">
        <f>IFERROR('Más Vistos-H'!F10/'Más Vistos-U'!F9,0)</f>
        <v>0.73420943483463874</v>
      </c>
      <c r="G10" s="238">
        <f>IFERROR('Más Vistos-H'!G10/'Más Vistos-U'!G9,0)</f>
        <v>0.95910015762722767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0.97854352764220165</v>
      </c>
      <c r="K10" s="240">
        <f>IFERROR('Más Vistos-H'!K10/'Más Vistos-U'!K9,0)</f>
        <v>1.0240990164547763</v>
      </c>
      <c r="L10" s="240">
        <f>IFERROR('Más Vistos-H'!L10/'Más Vistos-U'!L9,0)</f>
        <v>1.0504658154947171</v>
      </c>
      <c r="M10" s="240">
        <f>IFERROR('Más Vistos-H'!M10/'Más Vistos-U'!M9,0)</f>
        <v>1.012772629310345</v>
      </c>
      <c r="N10" s="240">
        <f>IFERROR('Más Vistos-H'!N10/'Más Vistos-U'!N9,0)</f>
        <v>0.88882653800757871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7.4507593733941738E-2</v>
      </c>
      <c r="R10" s="28">
        <f t="shared" si="1"/>
        <v>0.27304538711004728</v>
      </c>
      <c r="S10" s="28">
        <f t="shared" si="2"/>
        <v>0.30580583710364762</v>
      </c>
      <c r="T10" s="28">
        <f t="shared" si="3"/>
        <v>0.37940563177105618</v>
      </c>
      <c r="U10" s="28">
        <f t="shared" si="4"/>
        <v>-7.3270366041334883E-2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7">
        <f>IFERROR('Más Vistos-H'!C11/'Más Vistos-U'!C10,0)</f>
        <v>0.433477076095102</v>
      </c>
      <c r="D11" s="238">
        <f>IFERROR('Más Vistos-H'!D11/'Más Vistos-U'!D10,0)</f>
        <v>0.3980666786376969</v>
      </c>
      <c r="E11" s="238">
        <f>IFERROR('Más Vistos-H'!E11/'Más Vistos-U'!E10,0)</f>
        <v>0.41984798051293831</v>
      </c>
      <c r="F11" s="238">
        <f>IFERROR('Más Vistos-H'!F11/'Más Vistos-U'!F10,0)</f>
        <v>0.42057623850489473</v>
      </c>
      <c r="G11" s="238">
        <f>IFERROR('Más Vistos-H'!G11/'Más Vistos-U'!G10,0)</f>
        <v>0.48427328780546652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0.44834133535489679</v>
      </c>
      <c r="K11" s="240">
        <f>IFERROR('Más Vistos-H'!K11/'Más Vistos-U'!K10,0)</f>
        <v>0.40006913925055793</v>
      </c>
      <c r="L11" s="240">
        <f>IFERROR('Más Vistos-H'!L11/'Más Vistos-U'!L10,0)</f>
        <v>0.33443829982205447</v>
      </c>
      <c r="M11" s="240">
        <f>IFERROR('Más Vistos-H'!M11/'Más Vistos-U'!M10,0)</f>
        <v>0.38073977032657047</v>
      </c>
      <c r="N11" s="240">
        <f>IFERROR('Más Vistos-H'!N11/'Más Vistos-U'!N10,0)</f>
        <v>0.28881424769621861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3.4290762025287969E-2</v>
      </c>
      <c r="R11" s="28">
        <f t="shared" si="1"/>
        <v>5.0304652972060909E-3</v>
      </c>
      <c r="S11" s="28">
        <f t="shared" si="2"/>
        <v>-0.20343001432693994</v>
      </c>
      <c r="T11" s="28">
        <f t="shared" si="3"/>
        <v>-9.4718779929029759E-2</v>
      </c>
      <c r="U11" s="28">
        <f t="shared" si="4"/>
        <v>-0.40361309415803287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7">
        <f>IFERROR('Más Vistos-H'!C12/'Más Vistos-U'!C11,0)</f>
        <v>0.4667795334838224</v>
      </c>
      <c r="D12" s="238">
        <f>IFERROR('Más Vistos-H'!D12/'Más Vistos-U'!D11,0)</f>
        <v>0.40386105755857998</v>
      </c>
      <c r="E12" s="238">
        <f>IFERROR('Más Vistos-H'!E12/'Más Vistos-U'!E11,0)</f>
        <v>0.44550144690304289</v>
      </c>
      <c r="F12" s="238">
        <f>IFERROR('Más Vistos-H'!F12/'Más Vistos-U'!F11,0)</f>
        <v>0.42503001068270163</v>
      </c>
      <c r="G12" s="238">
        <f>IFERROR('Más Vistos-H'!G12/'Más Vistos-U'!G11,0)</f>
        <v>0.44104769351055512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0.43313592780597843</v>
      </c>
      <c r="K12" s="240">
        <f>IFERROR('Más Vistos-H'!K12/'Más Vistos-U'!K11,0)</f>
        <v>0.35002116200573502</v>
      </c>
      <c r="L12" s="240">
        <f>IFERROR('Más Vistos-H'!L12/'Más Vistos-U'!L11,0)</f>
        <v>0.37740936927271929</v>
      </c>
      <c r="M12" s="240">
        <f>IFERROR('Más Vistos-H'!M12/'Más Vistos-U'!M11,0)</f>
        <v>0.40813786254836831</v>
      </c>
      <c r="N12" s="240">
        <f>IFERROR('Más Vistos-H'!N12/'Más Vistos-U'!N11,0)</f>
        <v>0.39164951878764487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-7.207600861748148E-2</v>
      </c>
      <c r="R12" s="28">
        <f t="shared" si="1"/>
        <v>-0.13331291676973706</v>
      </c>
      <c r="S12" s="28">
        <f t="shared" si="2"/>
        <v>-0.15284367335656013</v>
      </c>
      <c r="T12" s="28">
        <f t="shared" si="3"/>
        <v>-3.9743424487133076E-2</v>
      </c>
      <c r="U12" s="28">
        <f t="shared" si="4"/>
        <v>-0.11200188879738027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7">
        <f>IFERROR('Más Vistos-H'!C13/'Más Vistos-U'!C12,0)</f>
        <v>0.80379445670836391</v>
      </c>
      <c r="D13" s="238">
        <f>IFERROR('Más Vistos-H'!D13/'Más Vistos-U'!D12,0)</f>
        <v>0.671406677970523</v>
      </c>
      <c r="E13" s="238">
        <f>IFERROR('Más Vistos-H'!E13/'Más Vistos-U'!E12,0)</f>
        <v>0.75586943983426924</v>
      </c>
      <c r="F13" s="238">
        <f>IFERROR('Más Vistos-H'!F13/'Más Vistos-U'!F12,0)</f>
        <v>0.83150914437688161</v>
      </c>
      <c r="G13" s="238">
        <f>IFERROR('Más Vistos-H'!G13/'Más Vistos-U'!G12,0)</f>
        <v>0.78471245428605874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0.8523763182332813</v>
      </c>
      <c r="K13" s="240">
        <f>IFERROR('Más Vistos-H'!K13/'Más Vistos-U'!K12,0)</f>
        <v>0.91443350486964659</v>
      </c>
      <c r="L13" s="240">
        <f>IFERROR('Más Vistos-H'!L13/'Más Vistos-U'!L12,0)</f>
        <v>0.93545917387127753</v>
      </c>
      <c r="M13" s="240">
        <f>IFERROR('Más Vistos-H'!M13/'Más Vistos-U'!M12,0)</f>
        <v>0.57117159166505727</v>
      </c>
      <c r="N13" s="240">
        <f>IFERROR('Más Vistos-H'!N13/'Más Vistos-U'!N12,0)</f>
        <v>0.46693469883052652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6.0440652606471093E-2</v>
      </c>
      <c r="R13" s="28">
        <f t="shared" si="1"/>
        <v>0.36196665132036904</v>
      </c>
      <c r="S13" s="28">
        <f t="shared" si="2"/>
        <v>0.23759359033801505</v>
      </c>
      <c r="T13" s="28">
        <f t="shared" si="3"/>
        <v>-0.3130904265724182</v>
      </c>
      <c r="U13" s="28">
        <f t="shared" si="4"/>
        <v>-0.40496076457031693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7">
        <f>IFERROR('Más Vistos-H'!C14/'Más Vistos-U'!C13,0)</f>
        <v>0.4821222206813664</v>
      </c>
      <c r="D14" s="238">
        <f>IFERROR('Más Vistos-H'!D14/'Más Vistos-U'!D13,0)</f>
        <v>0.34751447299172289</v>
      </c>
      <c r="E14" s="238">
        <f>IFERROR('Más Vistos-H'!E14/'Más Vistos-U'!E13,0)</f>
        <v>0.35959086934511486</v>
      </c>
      <c r="F14" s="238">
        <f>IFERROR('Más Vistos-H'!F14/'Más Vistos-U'!F13,0)</f>
        <v>8.1138841078600116E-2</v>
      </c>
      <c r="G14" s="238">
        <f>IFERROR('Más Vistos-H'!G14/'Más Vistos-U'!G13,0)</f>
        <v>0.37032527823894723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0.5100040432045283</v>
      </c>
      <c r="K14" s="240">
        <f>IFERROR('Más Vistos-H'!K14/'Más Vistos-U'!K13,0)</f>
        <v>0.34117915383738162</v>
      </c>
      <c r="L14" s="240">
        <f>IFERROR('Más Vistos-H'!L14/'Más Vistos-U'!L13,0)</f>
        <v>0.36086480055106762</v>
      </c>
      <c r="M14" s="240">
        <f>IFERROR('Más Vistos-H'!M14/'Más Vistos-U'!M13,0)</f>
        <v>0.37345135341436198</v>
      </c>
      <c r="N14" s="240">
        <f>IFERROR('Más Vistos-H'!N14/'Más Vistos-U'!N13,0)</f>
        <v>0.27572408387223196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5.7831440508503223E-2</v>
      </c>
      <c r="R14" s="28">
        <f t="shared" si="1"/>
        <v>-1.8230374982086465E-2</v>
      </c>
      <c r="S14" s="28">
        <f t="shared" si="2"/>
        <v>3.5427240081841848E-3</v>
      </c>
      <c r="T14" s="28">
        <f t="shared" si="3"/>
        <v>3.6026212409491452</v>
      </c>
      <c r="U14" s="28">
        <f t="shared" si="4"/>
        <v>-0.25545432603624524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7">
        <f>IFERROR('Más Vistos-H'!C15/'Más Vistos-U'!C14,0)</f>
        <v>0.80078823507173502</v>
      </c>
      <c r="D15" s="238">
        <f>IFERROR('Más Vistos-H'!D15/'Más Vistos-U'!D14,0)</f>
        <v>0.71985351410316345</v>
      </c>
      <c r="E15" s="238">
        <f>IFERROR('Más Vistos-H'!E15/'Más Vistos-U'!E14,0)</f>
        <v>0.71700462377714769</v>
      </c>
      <c r="F15" s="238">
        <f>IFERROR('Más Vistos-H'!F15/'Más Vistos-U'!F14,0)</f>
        <v>0.75240217513174135</v>
      </c>
      <c r="G15" s="238">
        <f>IFERROR('Más Vistos-H'!G15/'Más Vistos-U'!G14,0)</f>
        <v>0.79631507912406785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0.8265489969135803</v>
      </c>
      <c r="K15" s="240">
        <f>IFERROR('Más Vistos-H'!K15/'Más Vistos-U'!K14,0)</f>
        <v>0.79770243527180262</v>
      </c>
      <c r="L15" s="240">
        <f>IFERROR('Más Vistos-H'!L15/'Más Vistos-U'!L14,0)</f>
        <v>0.79664624672615081</v>
      </c>
      <c r="M15" s="240">
        <f>IFERROR('Más Vistos-H'!M15/'Más Vistos-U'!M14,0)</f>
        <v>0.82165699469070252</v>
      </c>
      <c r="N15" s="240">
        <f>IFERROR('Más Vistos-H'!N15/'Más Vistos-U'!N14,0)</f>
        <v>0.73110828823498697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3.2169256132412609E-2</v>
      </c>
      <c r="R15" s="28">
        <f t="shared" ref="R15" si="8">IFERROR((K15-D15)/D15,"-")</f>
        <v>0.10814550411083013</v>
      </c>
      <c r="S15" s="28">
        <f t="shared" ref="S15" si="9">IFERROR((L15-E15)/E15,"-")</f>
        <v>0.11107546633305471</v>
      </c>
      <c r="T15" s="28">
        <f t="shared" ref="T15" si="10">IFERROR((M15-F15)/F15,"-")</f>
        <v>9.2044948629813633E-2</v>
      </c>
      <c r="U15" s="28">
        <f t="shared" ref="U15" si="11">IFERROR((N15-G15)/G15,"-")</f>
        <v>-8.1885666363127482E-2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2">
        <f>IFERROR('Más Vistos-H'!C16/'Más Vistos-U'!C15,0)</f>
        <v>0.76784109839417602</v>
      </c>
      <c r="D16" s="241">
        <f>IFERROR('Más Vistos-H'!D16/'Más Vistos-U'!D15,0)</f>
        <v>0.69486486122255187</v>
      </c>
      <c r="E16" s="241">
        <f>IFERROR('Más Vistos-H'!E16/'Más Vistos-U'!E15,0)</f>
        <v>0.70432167774514354</v>
      </c>
      <c r="F16" s="241">
        <f>IFERROR('Más Vistos-H'!F16/'Más Vistos-U'!F15,0)</f>
        <v>0.7239669661954139</v>
      </c>
      <c r="G16" s="241">
        <f>IFERROR('Más Vistos-H'!G16/'Más Vistos-U'!G15,0)</f>
        <v>0.78730950284889833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0.81155310361460331</v>
      </c>
      <c r="K16" s="243">
        <f>IFERROR('Más Vistos-H'!K16/'Más Vistos-U'!K15,0)</f>
        <v>0.80836507879118558</v>
      </c>
      <c r="L16" s="243">
        <f>IFERROR('Más Vistos-H'!L16/'Más Vistos-U'!L15,0)</f>
        <v>0.81393533673136931</v>
      </c>
      <c r="M16" s="243">
        <f>IFERROR('Más Vistos-H'!M16/'Más Vistos-U'!M15,0)</f>
        <v>0.77557850051352284</v>
      </c>
      <c r="N16" s="243">
        <f>IFERROR('Más Vistos-H'!N16/'Más Vistos-U'!N15,0)</f>
        <v>0.69660498392931591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5.6928452139178742E-2</v>
      </c>
      <c r="R16" s="121">
        <f t="shared" si="1"/>
        <v>0.1633414263730941</v>
      </c>
      <c r="S16" s="121">
        <f t="shared" si="2"/>
        <v>0.15563010830101001</v>
      </c>
      <c r="T16" s="121">
        <f t="shared" si="3"/>
        <v>7.1289902340900324E-2</v>
      </c>
      <c r="U16" s="121">
        <f t="shared" si="4"/>
        <v>-0.1152082104831276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73" t="s">
        <v>203</v>
      </c>
      <c r="K2" s="473"/>
      <c r="L2" s="473"/>
      <c r="M2" s="473"/>
      <c r="N2" s="473"/>
      <c r="O2" s="473"/>
      <c r="P2" s="473"/>
    </row>
    <row r="3" spans="1:23" x14ac:dyDescent="0.25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 x14ac:dyDescent="0.25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 x14ac:dyDescent="0.25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 x14ac:dyDescent="0.25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 x14ac:dyDescent="0.25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 x14ac:dyDescent="0.25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55" t="s">
        <v>203</v>
      </c>
      <c r="K2" s="455"/>
      <c r="L2" s="455"/>
      <c r="M2" s="455"/>
      <c r="N2" s="455"/>
      <c r="O2" s="455"/>
      <c r="P2" s="45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55" t="s">
        <v>203</v>
      </c>
      <c r="K2" s="455"/>
      <c r="L2" s="455"/>
      <c r="M2" s="455"/>
      <c r="N2" s="455"/>
      <c r="O2" s="455"/>
      <c r="P2" s="45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E10" sqref="E10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56" t="s">
        <v>401</v>
      </c>
      <c r="C2" s="457"/>
      <c r="D2" s="458"/>
      <c r="G2" s="456" t="s">
        <v>402</v>
      </c>
      <c r="H2" s="457"/>
      <c r="I2" s="458"/>
    </row>
    <row r="3" spans="2:10" ht="15.75" thickBot="1" x14ac:dyDescent="0.3">
      <c r="B3" s="456" t="str">
        <f>Replay!A1</f>
        <v>20/03 –26/03</v>
      </c>
      <c r="C3" s="457"/>
      <c r="D3" s="458"/>
      <c r="G3" s="456" t="str">
        <f>Replay!A1</f>
        <v>20/03 –26/03</v>
      </c>
      <c r="H3" s="457"/>
      <c r="I3" s="458"/>
    </row>
    <row r="4" spans="2:10" ht="15.75" thickBot="1" x14ac:dyDescent="0.3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 x14ac:dyDescent="0.25">
      <c r="B5" s="313" t="s">
        <v>375</v>
      </c>
      <c r="C5" s="436">
        <v>71043.570000000007</v>
      </c>
      <c r="D5" s="316">
        <f>C5/C8</f>
        <v>1.7407350985733237E-2</v>
      </c>
      <c r="G5" s="313" t="s">
        <v>406</v>
      </c>
      <c r="H5" s="315">
        <f>SUM(Destacados!H4:H78)</f>
        <v>781341.08666666609</v>
      </c>
      <c r="I5" s="316">
        <f>H5/C8</f>
        <v>0.19144700266584108</v>
      </c>
    </row>
    <row r="6" spans="2:10" x14ac:dyDescent="0.25">
      <c r="B6" s="304" t="s">
        <v>196</v>
      </c>
      <c r="C6" s="305">
        <v>3906223.52</v>
      </c>
      <c r="D6" s="306">
        <f>C6/C8</f>
        <v>0.95711693319136903</v>
      </c>
      <c r="G6" s="301" t="s">
        <v>405</v>
      </c>
      <c r="H6" s="302">
        <f>SUM('Más Vistos-H'!J16:P16)+SUM('Más Vistos-H'!J29:P29)</f>
        <v>1351766.0666666669</v>
      </c>
      <c r="I6" s="303">
        <f>H6/C8</f>
        <v>0.33121458244666957</v>
      </c>
      <c r="J6" s="306">
        <f>H6/C6</f>
        <v>0.34605445892831727</v>
      </c>
    </row>
    <row r="7" spans="2:10" x14ac:dyDescent="0.25">
      <c r="B7" s="307" t="s">
        <v>369</v>
      </c>
      <c r="C7" s="308">
        <v>103972.5</v>
      </c>
      <c r="D7" s="309">
        <f>C7/C8</f>
        <v>2.5475715822897819E-2</v>
      </c>
      <c r="G7" s="301" t="s">
        <v>407</v>
      </c>
      <c r="H7" s="302">
        <f>SUM(Partidos!G2:G12)</f>
        <v>101006.86666666665</v>
      </c>
      <c r="I7" s="303">
        <f>H7/C8</f>
        <v>2.4749065679495346E-2</v>
      </c>
      <c r="J7" s="306">
        <f>H7/C6</f>
        <v>2.5857933154492564E-2</v>
      </c>
    </row>
    <row r="8" spans="2:10" x14ac:dyDescent="0.25">
      <c r="B8" s="310" t="s">
        <v>16</v>
      </c>
      <c r="C8" s="311">
        <f>SUM(C5:C7)</f>
        <v>4081239.59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8"/>
  <sheetViews>
    <sheetView showGridLines="0" zoomScale="87" zoomScaleNormal="8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9" sqref="K39"/>
    </sheetView>
  </sheetViews>
  <sheetFormatPr baseColWidth="10" defaultRowHeight="15" x14ac:dyDescent="0.2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 x14ac:dyDescent="0.3"/>
    <row r="2" spans="2:8" ht="21" customHeight="1" thickBot="1" x14ac:dyDescent="0.3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 x14ac:dyDescent="0.25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 x14ac:dyDescent="0.25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 x14ac:dyDescent="0.25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 x14ac:dyDescent="0.25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 x14ac:dyDescent="0.25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 x14ac:dyDescent="0.25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 x14ac:dyDescent="0.25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 x14ac:dyDescent="0.25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 x14ac:dyDescent="0.25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 x14ac:dyDescent="0.25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 x14ac:dyDescent="0.25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 x14ac:dyDescent="0.25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 x14ac:dyDescent="0.25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59" t="s">
        <v>489</v>
      </c>
    </row>
    <row r="16" spans="2:8" ht="24.95" customHeight="1" x14ac:dyDescent="0.25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59"/>
    </row>
    <row r="17" spans="2:9" ht="24.95" customHeight="1" x14ac:dyDescent="0.25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59"/>
    </row>
    <row r="18" spans="2:9" ht="24.95" customHeight="1" x14ac:dyDescent="0.25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59"/>
    </row>
    <row r="19" spans="2:9" ht="24.95" customHeight="1" x14ac:dyDescent="0.25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59"/>
      <c r="I19" s="390"/>
    </row>
    <row r="20" spans="2:9" ht="24.75" customHeight="1" x14ac:dyDescent="0.25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59"/>
      <c r="I20" s="390"/>
    </row>
    <row r="21" spans="2:9" ht="33" customHeight="1" x14ac:dyDescent="0.25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59"/>
      <c r="I21" s="390"/>
    </row>
    <row r="22" spans="2:9" ht="33" customHeight="1" x14ac:dyDescent="0.25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59"/>
      <c r="I22" s="390"/>
    </row>
    <row r="23" spans="2:9" ht="24.75" customHeight="1" x14ac:dyDescent="0.25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59"/>
    </row>
    <row r="24" spans="2:9" x14ac:dyDescent="0.25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59"/>
    </row>
    <row r="25" spans="2:9" ht="22.5" x14ac:dyDescent="0.25">
      <c r="B25" s="326" t="s">
        <v>460</v>
      </c>
      <c r="C25" s="381">
        <v>116869.8</v>
      </c>
      <c r="D25" s="381">
        <v>5411097.5300000003</v>
      </c>
      <c r="E25" s="328">
        <v>210703.58</v>
      </c>
      <c r="F25" s="329" t="s">
        <v>486</v>
      </c>
      <c r="G25" s="389" t="s">
        <v>487</v>
      </c>
      <c r="H25" s="459"/>
    </row>
    <row r="26" spans="2:9" ht="22.5" x14ac:dyDescent="0.25">
      <c r="B26" s="326" t="s">
        <v>478</v>
      </c>
      <c r="C26" s="381">
        <v>134421.4</v>
      </c>
      <c r="D26" s="381">
        <v>5337041.28</v>
      </c>
      <c r="E26" s="328">
        <v>221698.33</v>
      </c>
      <c r="F26" s="329" t="s">
        <v>486</v>
      </c>
      <c r="G26" s="389" t="s">
        <v>488</v>
      </c>
      <c r="H26" s="459"/>
    </row>
    <row r="27" spans="2:9" x14ac:dyDescent="0.25">
      <c r="B27" s="326" t="s">
        <v>480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 x14ac:dyDescent="0.25">
      <c r="B28" s="326" t="s">
        <v>482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 x14ac:dyDescent="0.25">
      <c r="B29" s="326" t="s">
        <v>484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 x14ac:dyDescent="0.25">
      <c r="B30" s="326" t="s">
        <v>485</v>
      </c>
      <c r="C30" s="381">
        <v>107036.54</v>
      </c>
      <c r="D30" s="381">
        <v>4659302.5</v>
      </c>
      <c r="E30" s="328">
        <v>191987.59</v>
      </c>
      <c r="F30" s="329" t="s">
        <v>492</v>
      </c>
      <c r="G30" s="330" t="s">
        <v>449</v>
      </c>
    </row>
    <row r="31" spans="2:9" x14ac:dyDescent="0.25">
      <c r="B31" s="326" t="s">
        <v>490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 x14ac:dyDescent="0.25">
      <c r="B32" s="326" t="s">
        <v>493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 x14ac:dyDescent="0.25">
      <c r="B33" s="326" t="s">
        <v>494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 x14ac:dyDescent="0.25">
      <c r="B34" s="326" t="s">
        <v>496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 x14ac:dyDescent="0.25">
      <c r="B35" s="326" t="s">
        <v>498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 x14ac:dyDescent="0.25">
      <c r="B36" s="326" t="s">
        <v>500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 x14ac:dyDescent="0.25">
      <c r="B37" s="326" t="s">
        <v>502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 x14ac:dyDescent="0.25">
      <c r="B38" s="326" t="s">
        <v>509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 x14ac:dyDescent="0.25">
      <c r="B39" s="326" t="s">
        <v>512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 x14ac:dyDescent="0.25">
      <c r="B40" s="326" t="s">
        <v>516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 x14ac:dyDescent="0.25">
      <c r="B41" s="326" t="s">
        <v>520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 x14ac:dyDescent="0.25">
      <c r="B42" s="326" t="s">
        <v>525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 x14ac:dyDescent="0.25">
      <c r="B43" s="326" t="s">
        <v>528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 x14ac:dyDescent="0.25">
      <c r="B44" s="326" t="s">
        <v>533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 x14ac:dyDescent="0.25">
      <c r="B45" s="326" t="s">
        <v>535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 x14ac:dyDescent="0.25">
      <c r="B46" s="326" t="s">
        <v>537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 x14ac:dyDescent="0.25">
      <c r="B47" s="326" t="s">
        <v>539</v>
      </c>
      <c r="C47" s="381">
        <v>72002.27</v>
      </c>
      <c r="D47" s="381">
        <v>3530259.29</v>
      </c>
      <c r="E47" s="328">
        <v>109494.3</v>
      </c>
      <c r="F47" s="329"/>
      <c r="G47" s="330"/>
    </row>
    <row r="48" spans="2:7" x14ac:dyDescent="0.25">
      <c r="B48" s="326" t="s">
        <v>545</v>
      </c>
      <c r="C48" s="381">
        <v>69163.27</v>
      </c>
      <c r="D48" s="381">
        <v>3704227.3</v>
      </c>
      <c r="E48" s="328">
        <v>102862.59</v>
      </c>
      <c r="F48" s="329"/>
      <c r="G48" s="330"/>
    </row>
    <row r="49" spans="2:7" ht="15.75" thickBot="1" x14ac:dyDescent="0.3">
      <c r="B49" s="326" t="s">
        <v>554</v>
      </c>
      <c r="C49" s="381">
        <v>69396.47</v>
      </c>
      <c r="D49" s="381">
        <v>4129763.35</v>
      </c>
      <c r="E49" s="328">
        <v>102253.2</v>
      </c>
      <c r="F49" s="329"/>
      <c r="G49" s="330"/>
    </row>
    <row r="50" spans="2:7" ht="15.75" thickBot="1" x14ac:dyDescent="0.3">
      <c r="B50" s="365" t="s">
        <v>679</v>
      </c>
      <c r="C50" s="431">
        <v>71043.570000000007</v>
      </c>
      <c r="D50" s="430">
        <v>3906223.52</v>
      </c>
      <c r="E50" s="374">
        <v>103972.5</v>
      </c>
      <c r="F50" s="366"/>
      <c r="G50" s="367"/>
    </row>
    <row r="51" spans="2:7" x14ac:dyDescent="0.25">
      <c r="B51" s="402"/>
      <c r="C51" s="403"/>
      <c r="D51" s="403"/>
      <c r="E51" s="404"/>
      <c r="F51" s="405"/>
      <c r="G51" s="406"/>
    </row>
    <row r="52" spans="2:7" x14ac:dyDescent="0.25">
      <c r="B52" s="402"/>
      <c r="C52" s="403"/>
      <c r="D52" s="403"/>
      <c r="E52" s="404"/>
      <c r="F52" s="405"/>
      <c r="G52" s="406"/>
    </row>
    <row r="53" spans="2:7" x14ac:dyDescent="0.25">
      <c r="D53" s="392">
        <f>D23-D30</f>
        <v>1455101.6100000003</v>
      </c>
    </row>
    <row r="54" spans="2:7" x14ac:dyDescent="0.25">
      <c r="D54" s="393">
        <f>D53/D23</f>
        <v>0.2379792999975594</v>
      </c>
    </row>
    <row r="58" spans="2:7" x14ac:dyDescent="0.25">
      <c r="F58" s="298"/>
    </row>
  </sheetData>
  <mergeCells count="1">
    <mergeCell ref="H15:H26"/>
  </mergeCells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9"/>
  <sheetViews>
    <sheetView showGridLines="0" zoomScale="90" zoomScaleNormal="90" workbookViewId="0">
      <selection activeCell="M17" sqref="M17"/>
    </sheetView>
  </sheetViews>
  <sheetFormatPr baseColWidth="10" defaultRowHeight="15" x14ac:dyDescent="0.2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 x14ac:dyDescent="0.25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 x14ac:dyDescent="0.25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 x14ac:dyDescent="0.25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 x14ac:dyDescent="0.25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 x14ac:dyDescent="0.25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 x14ac:dyDescent="0.25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 x14ac:dyDescent="0.25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 x14ac:dyDescent="0.25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 x14ac:dyDescent="0.25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 x14ac:dyDescent="0.25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 x14ac:dyDescent="0.25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 x14ac:dyDescent="0.25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 x14ac:dyDescent="0.25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 x14ac:dyDescent="0.25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 x14ac:dyDescent="0.2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 x14ac:dyDescent="0.2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 x14ac:dyDescent="0.25">
      <c r="B19" s="334" t="s">
        <v>460</v>
      </c>
      <c r="C19" s="379">
        <v>728229.89666666603</v>
      </c>
      <c r="D19" s="379">
        <v>1694797.60333333</v>
      </c>
      <c r="E19" s="379">
        <v>204620.06140000001</v>
      </c>
    </row>
    <row r="20" spans="2:5" x14ac:dyDescent="0.25">
      <c r="B20" s="334" t="s">
        <v>478</v>
      </c>
      <c r="C20" s="379">
        <v>1080001.7933333321</v>
      </c>
      <c r="D20" s="379">
        <v>1689052.0499999984</v>
      </c>
      <c r="E20" s="379">
        <v>574190.40989999985</v>
      </c>
    </row>
    <row r="21" spans="2:5" x14ac:dyDescent="0.25">
      <c r="B21" s="334" t="s">
        <v>480</v>
      </c>
      <c r="C21" s="379">
        <v>1039748.3633333314</v>
      </c>
      <c r="D21" s="379">
        <v>1566862.6999999983</v>
      </c>
      <c r="E21" s="379">
        <v>495546.88539999991</v>
      </c>
    </row>
    <row r="22" spans="2:5" x14ac:dyDescent="0.25">
      <c r="B22" s="334" t="s">
        <v>482</v>
      </c>
      <c r="C22" s="379">
        <v>825826.8</v>
      </c>
      <c r="D22" s="379">
        <v>1608232.4566666654</v>
      </c>
      <c r="E22" s="379">
        <v>421434.18497000012</v>
      </c>
    </row>
    <row r="23" spans="2:5" x14ac:dyDescent="0.25">
      <c r="B23" s="334" t="s">
        <v>484</v>
      </c>
      <c r="C23" s="379">
        <v>1145203.633333331</v>
      </c>
      <c r="D23" s="379">
        <v>1734749.1999999981</v>
      </c>
      <c r="E23" s="379">
        <v>379280.33332999999</v>
      </c>
    </row>
    <row r="24" spans="2:5" x14ac:dyDescent="0.25">
      <c r="B24" s="334" t="s">
        <v>485</v>
      </c>
      <c r="C24" s="379">
        <v>1010198.6966666657</v>
      </c>
      <c r="D24" s="379">
        <v>1364365.7233333318</v>
      </c>
      <c r="E24" s="379">
        <v>241132.81</v>
      </c>
    </row>
    <row r="25" spans="2:5" x14ac:dyDescent="0.25">
      <c r="B25" s="334" t="s">
        <v>490</v>
      </c>
      <c r="C25" s="379">
        <v>1375636.3033333314</v>
      </c>
      <c r="D25" s="379">
        <v>1529460.0466666652</v>
      </c>
      <c r="E25" s="379">
        <v>478085.30900000007</v>
      </c>
    </row>
    <row r="26" spans="2:5" x14ac:dyDescent="0.25">
      <c r="B26" s="334" t="s">
        <v>493</v>
      </c>
      <c r="C26" s="379">
        <v>529672.07666666608</v>
      </c>
      <c r="D26" s="379">
        <v>1318167.7166666652</v>
      </c>
      <c r="E26" s="379">
        <v>20579.573333333334</v>
      </c>
    </row>
    <row r="27" spans="2:5" x14ac:dyDescent="0.25">
      <c r="B27" s="334" t="s">
        <v>494</v>
      </c>
      <c r="C27" s="379">
        <v>776743.3166666656</v>
      </c>
      <c r="D27" s="379">
        <v>1260408.4866666654</v>
      </c>
      <c r="E27" s="379">
        <v>0</v>
      </c>
    </row>
    <row r="28" spans="2:5" x14ac:dyDescent="0.25">
      <c r="B28" s="334" t="s">
        <v>496</v>
      </c>
      <c r="C28" s="379">
        <v>512422.67666666594</v>
      </c>
      <c r="D28" s="379">
        <v>1221685.8366666653</v>
      </c>
      <c r="E28" s="379">
        <v>1641.01</v>
      </c>
    </row>
    <row r="29" spans="2:5" x14ac:dyDescent="0.25">
      <c r="B29" s="334" t="s">
        <v>498</v>
      </c>
      <c r="C29" s="379">
        <v>443706.27666666621</v>
      </c>
      <c r="D29" s="379">
        <v>1196007.4099999999</v>
      </c>
      <c r="E29" s="379">
        <v>0</v>
      </c>
    </row>
    <row r="30" spans="2:5" x14ac:dyDescent="0.25">
      <c r="B30" s="334" t="s">
        <v>498</v>
      </c>
      <c r="C30" s="379">
        <v>443706.27666666621</v>
      </c>
      <c r="D30" s="379">
        <v>1196007.4099999999</v>
      </c>
      <c r="E30" s="379">
        <v>0</v>
      </c>
    </row>
    <row r="31" spans="2:5" x14ac:dyDescent="0.25">
      <c r="B31" s="334" t="s">
        <v>500</v>
      </c>
      <c r="C31" s="379">
        <v>455054.15333333268</v>
      </c>
      <c r="D31" s="379">
        <v>1265754.3666666651</v>
      </c>
      <c r="E31" s="379">
        <v>0</v>
      </c>
    </row>
    <row r="32" spans="2:5" x14ac:dyDescent="0.25">
      <c r="B32" s="334" t="s">
        <v>502</v>
      </c>
      <c r="C32" s="379">
        <v>493134.93999999965</v>
      </c>
      <c r="D32" s="379">
        <v>994279.96666666539</v>
      </c>
      <c r="E32" s="379">
        <v>0</v>
      </c>
    </row>
    <row r="33" spans="2:5" x14ac:dyDescent="0.25">
      <c r="B33" s="334" t="s">
        <v>509</v>
      </c>
      <c r="C33" s="379">
        <v>335845.12333333289</v>
      </c>
      <c r="D33" s="379">
        <v>722011.46666666586</v>
      </c>
      <c r="E33" s="379">
        <v>12845.800999999999</v>
      </c>
    </row>
    <row r="34" spans="2:5" x14ac:dyDescent="0.25">
      <c r="B34" s="334" t="s">
        <v>513</v>
      </c>
      <c r="C34" s="379">
        <v>396775.91666666587</v>
      </c>
      <c r="D34" s="379">
        <v>743293.46666666528</v>
      </c>
      <c r="E34" s="379">
        <v>74445.703330000004</v>
      </c>
    </row>
    <row r="35" spans="2:5" x14ac:dyDescent="0.25">
      <c r="B35" s="334" t="s">
        <v>517</v>
      </c>
      <c r="C35" s="379">
        <v>562359.86999999953</v>
      </c>
      <c r="D35" s="379">
        <v>1024149.4766666663</v>
      </c>
      <c r="E35" s="379">
        <v>73721.46666666666</v>
      </c>
    </row>
    <row r="36" spans="2:5" x14ac:dyDescent="0.25">
      <c r="B36" s="334" t="s">
        <v>520</v>
      </c>
      <c r="C36" s="379">
        <v>1213513.5433333314</v>
      </c>
      <c r="D36" s="379">
        <v>1400777.4066666667</v>
      </c>
      <c r="E36" s="379">
        <v>193714.78333333333</v>
      </c>
    </row>
    <row r="37" spans="2:5" x14ac:dyDescent="0.25">
      <c r="B37" s="334" t="s">
        <v>525</v>
      </c>
      <c r="C37" s="379">
        <v>1158280.3666666644</v>
      </c>
      <c r="D37" s="379">
        <v>1740032.0833333333</v>
      </c>
      <c r="E37" s="379">
        <v>39471.699999999997</v>
      </c>
    </row>
    <row r="38" spans="2:5" x14ac:dyDescent="0.25">
      <c r="B38" s="334" t="s">
        <v>528</v>
      </c>
      <c r="C38" s="379">
        <v>556152.69333333243</v>
      </c>
      <c r="D38" s="379">
        <v>1150025.44</v>
      </c>
      <c r="E38" s="379">
        <v>47174.066666666673</v>
      </c>
    </row>
    <row r="39" spans="2:5" x14ac:dyDescent="0.25">
      <c r="B39" s="334" t="s">
        <v>534</v>
      </c>
      <c r="C39" s="379">
        <v>596447.41666666593</v>
      </c>
      <c r="D39" s="379">
        <v>1308902.783333333</v>
      </c>
      <c r="E39" s="379">
        <v>27914.500000000007</v>
      </c>
    </row>
    <row r="40" spans="2:5" x14ac:dyDescent="0.25">
      <c r="B40" s="334" t="s">
        <v>535</v>
      </c>
      <c r="C40" s="379">
        <v>659821.95999999857</v>
      </c>
      <c r="D40" s="379">
        <v>1220556.8999999999</v>
      </c>
      <c r="E40" s="379">
        <v>207555.56666666668</v>
      </c>
    </row>
    <row r="41" spans="2:5" x14ac:dyDescent="0.25">
      <c r="B41" s="334" t="s">
        <v>537</v>
      </c>
      <c r="C41" s="379">
        <v>854335.95666666597</v>
      </c>
      <c r="D41" s="379">
        <v>1119762.9166666665</v>
      </c>
      <c r="E41" s="379">
        <v>121987.47666666668</v>
      </c>
    </row>
    <row r="42" spans="2:5" x14ac:dyDescent="0.25">
      <c r="B42" s="334" t="s">
        <v>539</v>
      </c>
      <c r="C42" s="379">
        <v>940381.27999999851</v>
      </c>
      <c r="D42" s="379">
        <v>1139445.6433333333</v>
      </c>
      <c r="E42" s="379">
        <v>280639.21666666662</v>
      </c>
    </row>
    <row r="43" spans="2:5" x14ac:dyDescent="0.25">
      <c r="B43" s="334" t="s">
        <v>545</v>
      </c>
      <c r="C43" s="379">
        <v>899766.59999999858</v>
      </c>
      <c r="D43" s="379">
        <v>1211102.5999999999</v>
      </c>
      <c r="E43" s="379">
        <v>139776.32333333333</v>
      </c>
    </row>
    <row r="44" spans="2:5" x14ac:dyDescent="0.25">
      <c r="B44" s="334" t="s">
        <v>554</v>
      </c>
      <c r="C44" s="379">
        <v>1007209.7966666651</v>
      </c>
      <c r="D44" s="379">
        <v>1488318.7166666663</v>
      </c>
      <c r="E44" s="379">
        <v>143109.49999999997</v>
      </c>
    </row>
    <row r="45" spans="2:5" x14ac:dyDescent="0.25">
      <c r="B45" s="334" t="s">
        <v>679</v>
      </c>
      <c r="C45" s="379">
        <v>781341.08666666609</v>
      </c>
      <c r="D45" s="379">
        <v>1351766.0666666669</v>
      </c>
      <c r="E45" s="379">
        <v>101006.86666666665</v>
      </c>
    </row>
    <row r="46" spans="2:5" x14ac:dyDescent="0.25">
      <c r="B46" s="402"/>
      <c r="C46" s="404"/>
      <c r="D46" s="404"/>
      <c r="E46" s="404"/>
    </row>
    <row r="47" spans="2:5" x14ac:dyDescent="0.25">
      <c r="B47" s="385"/>
    </row>
    <row r="48" spans="2:5" x14ac:dyDescent="0.25">
      <c r="B48" s="385"/>
      <c r="D48" s="392">
        <f>D18-D24</f>
        <v>547080.1633333331</v>
      </c>
    </row>
    <row r="49" spans="2:4" x14ac:dyDescent="0.25">
      <c r="B49" s="385"/>
      <c r="D49" s="393">
        <f>D48/D18</f>
        <v>0.28621273934538427</v>
      </c>
    </row>
  </sheetData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4"/>
  <sheetViews>
    <sheetView zoomScaleNormal="100" zoomScaleSheetLayoutView="91" workbookViewId="0">
      <selection activeCell="D8" sqref="D8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0" t="s">
        <v>651</v>
      </c>
      <c r="C2" s="460"/>
      <c r="D2" s="460"/>
      <c r="E2" s="460"/>
      <c r="F2" s="460"/>
      <c r="G2" s="460"/>
      <c r="H2" s="460"/>
      <c r="I2" s="460"/>
    </row>
    <row r="5" spans="2:9" x14ac:dyDescent="0.25">
      <c r="B5" s="407" t="s">
        <v>196</v>
      </c>
      <c r="C5" s="408" t="s">
        <v>501</v>
      </c>
    </row>
    <row r="6" spans="2:9" x14ac:dyDescent="0.25">
      <c r="B6" s="413" t="s">
        <v>370</v>
      </c>
      <c r="C6" s="410"/>
      <c r="D6" s="414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 x14ac:dyDescent="0.25">
      <c r="B7" s="386" t="s">
        <v>564</v>
      </c>
      <c r="C7" s="396" t="s">
        <v>652</v>
      </c>
      <c r="D7" s="397" t="s">
        <v>387</v>
      </c>
      <c r="E7" s="445">
        <v>45008</v>
      </c>
      <c r="F7" s="474">
        <v>0.60416666666666663</v>
      </c>
      <c r="G7" s="474">
        <v>0.6875</v>
      </c>
      <c r="H7" s="475">
        <v>13484.13</v>
      </c>
      <c r="I7" s="476">
        <v>16491</v>
      </c>
    </row>
    <row r="8" spans="2:9" x14ac:dyDescent="0.25">
      <c r="B8" s="386" t="s">
        <v>564</v>
      </c>
      <c r="C8" s="396" t="s">
        <v>653</v>
      </c>
      <c r="D8" s="397" t="s">
        <v>387</v>
      </c>
      <c r="E8" s="445">
        <v>45009</v>
      </c>
      <c r="F8" s="474">
        <v>0.60416666666666663</v>
      </c>
      <c r="G8" s="474">
        <v>0.6875</v>
      </c>
      <c r="H8" s="475">
        <v>8115.5</v>
      </c>
      <c r="I8" s="476">
        <v>12563</v>
      </c>
    </row>
    <row r="9" spans="2:9" x14ac:dyDescent="0.25">
      <c r="B9" s="386" t="s">
        <v>654</v>
      </c>
      <c r="C9" s="396" t="s">
        <v>655</v>
      </c>
      <c r="D9" s="397" t="s">
        <v>555</v>
      </c>
      <c r="E9" s="445">
        <v>45009</v>
      </c>
      <c r="F9" s="474">
        <v>0.85416666666666663</v>
      </c>
      <c r="G9" s="474">
        <v>0.9375</v>
      </c>
      <c r="H9" s="475">
        <v>49221.19</v>
      </c>
      <c r="I9" s="476">
        <v>61578</v>
      </c>
    </row>
    <row r="10" spans="2:9" x14ac:dyDescent="0.25">
      <c r="B10" s="386" t="s">
        <v>656</v>
      </c>
      <c r="C10" s="396" t="s">
        <v>657</v>
      </c>
      <c r="D10" s="397" t="s">
        <v>658</v>
      </c>
      <c r="E10" s="445">
        <v>45010</v>
      </c>
      <c r="F10" s="474">
        <v>0.61458333333333337</v>
      </c>
      <c r="G10" s="474">
        <v>0.69791666666666663</v>
      </c>
      <c r="H10" s="475">
        <v>39736.199999999997</v>
      </c>
      <c r="I10" s="476">
        <v>64851</v>
      </c>
    </row>
    <row r="11" spans="2:9" x14ac:dyDescent="0.25">
      <c r="B11" s="386" t="s">
        <v>565</v>
      </c>
      <c r="C11" s="396" t="s">
        <v>659</v>
      </c>
      <c r="D11" s="397" t="s">
        <v>387</v>
      </c>
      <c r="E11" s="445">
        <v>45010</v>
      </c>
      <c r="F11" s="474">
        <v>0.61458333333333337</v>
      </c>
      <c r="G11" s="474">
        <v>0.69791666666666663</v>
      </c>
      <c r="H11" s="475">
        <v>1022.3</v>
      </c>
      <c r="I11" s="476">
        <v>12716</v>
      </c>
    </row>
    <row r="12" spans="2:9" x14ac:dyDescent="0.25">
      <c r="B12" s="386" t="s">
        <v>565</v>
      </c>
      <c r="C12" s="396" t="s">
        <v>660</v>
      </c>
      <c r="D12" s="397" t="s">
        <v>387</v>
      </c>
      <c r="E12" s="445">
        <v>45011</v>
      </c>
      <c r="F12" s="474">
        <v>0.57291666666666663</v>
      </c>
      <c r="G12" s="474">
        <v>0.65625</v>
      </c>
      <c r="H12" s="475">
        <v>5625.49</v>
      </c>
      <c r="I12" s="476">
        <v>12530</v>
      </c>
    </row>
    <row r="13" spans="2:9" x14ac:dyDescent="0.25">
      <c r="B13" s="386" t="s">
        <v>565</v>
      </c>
      <c r="C13" s="396" t="s">
        <v>661</v>
      </c>
      <c r="D13" s="397" t="s">
        <v>387</v>
      </c>
      <c r="E13" s="445">
        <v>45011</v>
      </c>
      <c r="F13" s="474">
        <v>0.45833333333333331</v>
      </c>
      <c r="G13" s="474">
        <v>0.54166666666666663</v>
      </c>
      <c r="H13" s="475">
        <v>4291.2</v>
      </c>
      <c r="I13" s="476">
        <v>7935</v>
      </c>
    </row>
    <row r="14" spans="2:9" x14ac:dyDescent="0.25">
      <c r="B14" s="386" t="s">
        <v>654</v>
      </c>
      <c r="C14" s="396" t="s">
        <v>662</v>
      </c>
      <c r="D14" s="397" t="s">
        <v>555</v>
      </c>
      <c r="E14" s="445">
        <v>45011</v>
      </c>
      <c r="F14" s="474">
        <v>0.66666666666666663</v>
      </c>
      <c r="G14" s="474">
        <v>0.75</v>
      </c>
      <c r="H14" s="477">
        <v>10914.55</v>
      </c>
      <c r="I14" s="478">
        <v>14911</v>
      </c>
    </row>
    <row r="15" spans="2:9" x14ac:dyDescent="0.25">
      <c r="B15" s="386"/>
      <c r="C15" s="396" t="s">
        <v>518</v>
      </c>
      <c r="D15" s="397" t="s">
        <v>491</v>
      </c>
      <c r="E15" s="445">
        <v>45005</v>
      </c>
      <c r="F15" s="474">
        <v>0.20833333333333334</v>
      </c>
      <c r="G15" s="479">
        <v>0.39583333333333331</v>
      </c>
      <c r="H15" s="446">
        <v>51723.883333333302</v>
      </c>
      <c r="I15" s="394">
        <v>50959</v>
      </c>
    </row>
    <row r="16" spans="2:9" x14ac:dyDescent="0.25">
      <c r="B16" s="386"/>
      <c r="C16" s="396" t="s">
        <v>546</v>
      </c>
      <c r="D16" s="397" t="s">
        <v>491</v>
      </c>
      <c r="E16" s="445">
        <v>45005</v>
      </c>
      <c r="F16" s="474">
        <v>0.39583333333333331</v>
      </c>
      <c r="G16" s="479">
        <v>0.45833333333333331</v>
      </c>
      <c r="H16" s="446">
        <v>10292.8166666666</v>
      </c>
      <c r="I16" s="394">
        <v>13284</v>
      </c>
    </row>
    <row r="17" spans="2:9" x14ac:dyDescent="0.25">
      <c r="B17" s="386"/>
      <c r="C17" s="396" t="s">
        <v>546</v>
      </c>
      <c r="D17" s="397" t="s">
        <v>491</v>
      </c>
      <c r="E17" s="445">
        <v>45006</v>
      </c>
      <c r="F17" s="474">
        <v>0.39583333333333331</v>
      </c>
      <c r="G17" s="479">
        <v>0.45833333333333331</v>
      </c>
      <c r="H17" s="446">
        <v>9924</v>
      </c>
      <c r="I17" s="394">
        <v>12693</v>
      </c>
    </row>
    <row r="18" spans="2:9" x14ac:dyDescent="0.25">
      <c r="B18" s="386"/>
      <c r="C18" s="396" t="s">
        <v>546</v>
      </c>
      <c r="D18" s="397" t="s">
        <v>491</v>
      </c>
      <c r="E18" s="445">
        <v>45007</v>
      </c>
      <c r="F18" s="474">
        <v>0.39583333333333331</v>
      </c>
      <c r="G18" s="479">
        <v>0.45833333333333331</v>
      </c>
      <c r="H18" s="446">
        <v>11131.75</v>
      </c>
      <c r="I18" s="394">
        <v>13902</v>
      </c>
    </row>
    <row r="19" spans="2:9" x14ac:dyDescent="0.25">
      <c r="B19" s="386"/>
      <c r="C19" s="396" t="s">
        <v>546</v>
      </c>
      <c r="D19" s="397" t="s">
        <v>491</v>
      </c>
      <c r="E19" s="445">
        <v>45009</v>
      </c>
      <c r="F19" s="474">
        <v>0.39583333333333331</v>
      </c>
      <c r="G19" s="479">
        <v>0.45833333333333331</v>
      </c>
      <c r="H19" s="446">
        <v>9700.25</v>
      </c>
      <c r="I19" s="394">
        <v>13268</v>
      </c>
    </row>
    <row r="20" spans="2:9" x14ac:dyDescent="0.25">
      <c r="B20" s="386"/>
      <c r="C20" s="396" t="s">
        <v>663</v>
      </c>
      <c r="D20" s="397" t="s">
        <v>491</v>
      </c>
      <c r="E20" s="445">
        <v>45005</v>
      </c>
      <c r="F20" s="474">
        <v>0.79166666666666663</v>
      </c>
      <c r="G20" s="479">
        <v>0.86111111111111116</v>
      </c>
      <c r="H20" s="446">
        <v>42504.016666666597</v>
      </c>
      <c r="I20" s="394">
        <v>43436</v>
      </c>
    </row>
    <row r="21" spans="2:9" x14ac:dyDescent="0.25">
      <c r="B21" s="386"/>
      <c r="C21" s="396" t="s">
        <v>663</v>
      </c>
      <c r="D21" s="397" t="s">
        <v>491</v>
      </c>
      <c r="E21" s="445">
        <v>45006</v>
      </c>
      <c r="F21" s="474">
        <v>0.79166666666666663</v>
      </c>
      <c r="G21" s="479">
        <v>0.86111111111111116</v>
      </c>
      <c r="H21" s="446">
        <v>47445.483333333301</v>
      </c>
      <c r="I21" s="394">
        <v>46329</v>
      </c>
    </row>
    <row r="22" spans="2:9" x14ac:dyDescent="0.25">
      <c r="B22" s="386"/>
      <c r="C22" s="396" t="s">
        <v>663</v>
      </c>
      <c r="D22" s="397" t="s">
        <v>491</v>
      </c>
      <c r="E22" s="445">
        <v>45007</v>
      </c>
      <c r="F22" s="474">
        <v>0.79166666666666663</v>
      </c>
      <c r="G22" s="479">
        <v>0.86111111111111116</v>
      </c>
      <c r="H22" s="446">
        <v>49612.45</v>
      </c>
      <c r="I22" s="394">
        <v>47229</v>
      </c>
    </row>
    <row r="23" spans="2:9" x14ac:dyDescent="0.25">
      <c r="B23" s="386"/>
      <c r="C23" s="396" t="s">
        <v>663</v>
      </c>
      <c r="D23" s="397" t="s">
        <v>491</v>
      </c>
      <c r="E23" s="445">
        <v>45008</v>
      </c>
      <c r="F23" s="474">
        <v>0.79166666666666663</v>
      </c>
      <c r="G23" s="479">
        <v>0.86111111111111116</v>
      </c>
      <c r="H23" s="446">
        <v>46992.65</v>
      </c>
      <c r="I23" s="394">
        <v>46400</v>
      </c>
    </row>
    <row r="24" spans="2:9" x14ac:dyDescent="0.25">
      <c r="B24" s="386"/>
      <c r="C24" s="396" t="s">
        <v>663</v>
      </c>
      <c r="D24" s="397" t="s">
        <v>491</v>
      </c>
      <c r="E24" s="445">
        <v>45009</v>
      </c>
      <c r="F24" s="474">
        <v>0.79166666666666663</v>
      </c>
      <c r="G24" s="479">
        <v>0.86111111111111116</v>
      </c>
      <c r="H24" s="446">
        <v>42924.1</v>
      </c>
      <c r="I24" s="394">
        <v>48293</v>
      </c>
    </row>
    <row r="25" spans="2:9" x14ac:dyDescent="0.25">
      <c r="B25" s="386"/>
      <c r="C25" s="396" t="s">
        <v>664</v>
      </c>
      <c r="D25" s="397" t="s">
        <v>503</v>
      </c>
      <c r="E25" s="445">
        <v>45005</v>
      </c>
      <c r="F25" s="474">
        <v>0.83333333333333337</v>
      </c>
      <c r="G25" s="479">
        <v>0.89583333333333337</v>
      </c>
      <c r="H25" s="446">
        <v>10546.85</v>
      </c>
      <c r="I25" s="394">
        <v>22796</v>
      </c>
    </row>
    <row r="26" spans="2:9" x14ac:dyDescent="0.25">
      <c r="B26" s="386"/>
      <c r="C26" s="396" t="s">
        <v>664</v>
      </c>
      <c r="D26" s="397" t="s">
        <v>503</v>
      </c>
      <c r="E26" s="445">
        <v>45006</v>
      </c>
      <c r="F26" s="474">
        <v>0.83333333333333337</v>
      </c>
      <c r="G26" s="479">
        <v>0.89583333333333337</v>
      </c>
      <c r="H26" s="446">
        <v>9600.1166666666595</v>
      </c>
      <c r="I26" s="394">
        <v>22237</v>
      </c>
    </row>
    <row r="27" spans="2:9" x14ac:dyDescent="0.25">
      <c r="B27" s="386"/>
      <c r="C27" s="396" t="s">
        <v>664</v>
      </c>
      <c r="D27" s="397" t="s">
        <v>503</v>
      </c>
      <c r="E27" s="445">
        <v>45007</v>
      </c>
      <c r="F27" s="474">
        <v>0.83333333333333337</v>
      </c>
      <c r="G27" s="479">
        <v>0.89583333333333337</v>
      </c>
      <c r="H27" s="446">
        <v>9763.15</v>
      </c>
      <c r="I27" s="394">
        <v>28894</v>
      </c>
    </row>
    <row r="28" spans="2:9" x14ac:dyDescent="0.25">
      <c r="B28" s="386"/>
      <c r="C28" s="396" t="s">
        <v>664</v>
      </c>
      <c r="D28" s="397" t="s">
        <v>503</v>
      </c>
      <c r="E28" s="445">
        <v>45008</v>
      </c>
      <c r="F28" s="474">
        <v>0.83333333333333337</v>
      </c>
      <c r="G28" s="479">
        <v>0.89583333333333337</v>
      </c>
      <c r="H28" s="446">
        <v>9934.4833333333299</v>
      </c>
      <c r="I28" s="394">
        <v>26211</v>
      </c>
    </row>
    <row r="29" spans="2:9" x14ac:dyDescent="0.25">
      <c r="B29" s="386"/>
      <c r="C29" s="396" t="s">
        <v>664</v>
      </c>
      <c r="D29" s="397" t="s">
        <v>503</v>
      </c>
      <c r="E29" s="445">
        <v>45009</v>
      </c>
      <c r="F29" s="474">
        <v>0.83333333333333337</v>
      </c>
      <c r="G29" s="479">
        <v>0.89583333333333337</v>
      </c>
      <c r="H29" s="446">
        <v>8184.9833333333299</v>
      </c>
      <c r="I29" s="394">
        <v>31768</v>
      </c>
    </row>
    <row r="30" spans="2:9" x14ac:dyDescent="0.25">
      <c r="B30" s="386"/>
      <c r="C30" s="396" t="s">
        <v>556</v>
      </c>
      <c r="D30" s="397" t="s">
        <v>378</v>
      </c>
      <c r="E30" s="445">
        <v>45005</v>
      </c>
      <c r="F30" s="474">
        <v>0.90625</v>
      </c>
      <c r="G30" s="479">
        <v>0.95833333333333337</v>
      </c>
      <c r="H30" s="446">
        <v>22334.8166666666</v>
      </c>
      <c r="I30" s="394">
        <v>26203</v>
      </c>
    </row>
    <row r="31" spans="2:9" x14ac:dyDescent="0.25">
      <c r="B31" s="386"/>
      <c r="C31" s="396" t="s">
        <v>556</v>
      </c>
      <c r="D31" s="397" t="s">
        <v>378</v>
      </c>
      <c r="E31" s="445">
        <v>45006</v>
      </c>
      <c r="F31" s="474">
        <v>0.90625</v>
      </c>
      <c r="G31" s="479">
        <v>0.95833333333333337</v>
      </c>
      <c r="H31" s="446">
        <v>43002.15</v>
      </c>
      <c r="I31" s="394">
        <v>47026</v>
      </c>
    </row>
    <row r="32" spans="2:9" x14ac:dyDescent="0.25">
      <c r="B32" s="386"/>
      <c r="C32" s="396" t="s">
        <v>556</v>
      </c>
      <c r="D32" s="397" t="s">
        <v>378</v>
      </c>
      <c r="E32" s="445">
        <v>45007</v>
      </c>
      <c r="F32" s="474">
        <v>0.90625</v>
      </c>
      <c r="G32" s="479">
        <v>0.95833333333333337</v>
      </c>
      <c r="H32" s="446">
        <v>32460.433333333302</v>
      </c>
      <c r="I32" s="394">
        <v>34700</v>
      </c>
    </row>
    <row r="33" spans="2:9" x14ac:dyDescent="0.25">
      <c r="B33" s="386"/>
      <c r="C33" s="396" t="s">
        <v>556</v>
      </c>
      <c r="D33" s="397" t="s">
        <v>378</v>
      </c>
      <c r="E33" s="445">
        <v>45008</v>
      </c>
      <c r="F33" s="474">
        <v>0.90625</v>
      </c>
      <c r="G33" s="479">
        <v>0.95833333333333337</v>
      </c>
      <c r="H33" s="446">
        <v>17744.016666666601</v>
      </c>
      <c r="I33" s="394">
        <v>31066</v>
      </c>
    </row>
    <row r="34" spans="2:9" x14ac:dyDescent="0.25">
      <c r="B34" s="386"/>
      <c r="C34" s="396" t="s">
        <v>556</v>
      </c>
      <c r="D34" s="397" t="s">
        <v>378</v>
      </c>
      <c r="E34" s="445">
        <v>45009</v>
      </c>
      <c r="F34" s="474">
        <v>0.90625</v>
      </c>
      <c r="G34" s="479">
        <v>0.95833333333333337</v>
      </c>
      <c r="H34" s="446">
        <v>11671.9666666666</v>
      </c>
      <c r="I34" s="394">
        <v>24997</v>
      </c>
    </row>
    <row r="35" spans="2:9" x14ac:dyDescent="0.25">
      <c r="B35" s="386"/>
      <c r="C35" s="396" t="s">
        <v>521</v>
      </c>
      <c r="D35" s="397" t="s">
        <v>503</v>
      </c>
      <c r="E35" s="445">
        <v>45005</v>
      </c>
      <c r="F35" s="474">
        <v>0.60416666666666663</v>
      </c>
      <c r="G35" s="479">
        <v>0.83333333333333337</v>
      </c>
      <c r="H35" s="446">
        <v>16020.1333333333</v>
      </c>
      <c r="I35" s="394">
        <v>29500</v>
      </c>
    </row>
    <row r="36" spans="2:9" x14ac:dyDescent="0.25">
      <c r="B36" s="386"/>
      <c r="C36" s="396" t="s">
        <v>521</v>
      </c>
      <c r="D36" s="397" t="s">
        <v>503</v>
      </c>
      <c r="E36" s="445">
        <v>45006</v>
      </c>
      <c r="F36" s="474">
        <v>0.60416666666666663</v>
      </c>
      <c r="G36" s="479">
        <v>0.83333333333333337</v>
      </c>
      <c r="H36" s="446">
        <v>16320.916666666601</v>
      </c>
      <c r="I36" s="394">
        <v>27602</v>
      </c>
    </row>
    <row r="37" spans="2:9" x14ac:dyDescent="0.25">
      <c r="B37" s="386"/>
      <c r="C37" s="396" t="s">
        <v>521</v>
      </c>
      <c r="D37" s="397" t="s">
        <v>503</v>
      </c>
      <c r="E37" s="445">
        <v>45007</v>
      </c>
      <c r="F37" s="474">
        <v>0.60416666666666663</v>
      </c>
      <c r="G37" s="479">
        <v>0.83333333333333337</v>
      </c>
      <c r="H37" s="446">
        <v>16029.4333333333</v>
      </c>
      <c r="I37" s="394">
        <v>32307</v>
      </c>
    </row>
    <row r="38" spans="2:9" x14ac:dyDescent="0.25">
      <c r="B38" s="386"/>
      <c r="C38" s="396" t="s">
        <v>521</v>
      </c>
      <c r="D38" s="397" t="s">
        <v>503</v>
      </c>
      <c r="E38" s="445">
        <v>45008</v>
      </c>
      <c r="F38" s="474">
        <v>0.60416666666666663</v>
      </c>
      <c r="G38" s="479">
        <v>0.83333333333333337</v>
      </c>
      <c r="H38" s="446">
        <v>15998.2166666666</v>
      </c>
      <c r="I38" s="394">
        <v>34106</v>
      </c>
    </row>
    <row r="39" spans="2:9" x14ac:dyDescent="0.25">
      <c r="B39" s="386"/>
      <c r="C39" s="396" t="s">
        <v>521</v>
      </c>
      <c r="D39" s="397" t="s">
        <v>503</v>
      </c>
      <c r="E39" s="445">
        <v>45009</v>
      </c>
      <c r="F39" s="474">
        <v>0.60416666666666663</v>
      </c>
      <c r="G39" s="479">
        <v>0.83333333333333337</v>
      </c>
      <c r="H39" s="446">
        <v>15333.9</v>
      </c>
      <c r="I39" s="394">
        <v>32982</v>
      </c>
    </row>
    <row r="40" spans="2:9" x14ac:dyDescent="0.25">
      <c r="B40" s="386"/>
      <c r="C40" s="415" t="s">
        <v>540</v>
      </c>
      <c r="D40" s="398" t="s">
        <v>491</v>
      </c>
      <c r="E40" s="445">
        <v>45010</v>
      </c>
      <c r="F40" s="480">
        <v>0.91666666666666663</v>
      </c>
      <c r="G40" s="481">
        <v>0.97916666666666663</v>
      </c>
      <c r="H40" s="446">
        <v>9963.9333333333307</v>
      </c>
      <c r="I40" s="394">
        <v>19780</v>
      </c>
    </row>
    <row r="41" spans="2:9" x14ac:dyDescent="0.25">
      <c r="B41" s="386"/>
      <c r="C41" s="411" t="s">
        <v>665</v>
      </c>
      <c r="D41" s="398" t="s">
        <v>503</v>
      </c>
      <c r="E41" s="445">
        <v>45010</v>
      </c>
      <c r="F41" s="480">
        <v>0.91666666666666663</v>
      </c>
      <c r="G41" s="481">
        <v>0</v>
      </c>
      <c r="H41" s="446">
        <v>7190.5333333333301</v>
      </c>
      <c r="I41" s="394">
        <v>15529</v>
      </c>
    </row>
    <row r="42" spans="2:9" x14ac:dyDescent="0.25">
      <c r="B42" s="386"/>
      <c r="C42" s="411" t="s">
        <v>666</v>
      </c>
      <c r="D42" s="416" t="s">
        <v>667</v>
      </c>
      <c r="E42" s="445">
        <v>45010</v>
      </c>
      <c r="F42" s="480">
        <v>0.875</v>
      </c>
      <c r="G42" s="481">
        <v>0.97916666666666663</v>
      </c>
      <c r="H42" s="446">
        <v>664.25</v>
      </c>
      <c r="I42" s="394">
        <v>2156</v>
      </c>
    </row>
    <row r="43" spans="2:9" x14ac:dyDescent="0.25">
      <c r="B43" s="386"/>
      <c r="C43" s="411" t="s">
        <v>668</v>
      </c>
      <c r="D43" s="398" t="s">
        <v>491</v>
      </c>
      <c r="E43" s="445">
        <v>45010</v>
      </c>
      <c r="F43" s="480">
        <v>0.69791666666666663</v>
      </c>
      <c r="G43" s="481">
        <v>0.76388888888888884</v>
      </c>
      <c r="H43" s="446">
        <v>9389.8833333333296</v>
      </c>
      <c r="I43" s="394">
        <v>19618</v>
      </c>
    </row>
    <row r="44" spans="2:9" ht="30" x14ac:dyDescent="0.25">
      <c r="B44" s="386"/>
      <c r="C44" s="411" t="s">
        <v>669</v>
      </c>
      <c r="D44" s="417" t="s">
        <v>378</v>
      </c>
      <c r="E44" s="445">
        <v>45010</v>
      </c>
      <c r="F44" s="480">
        <v>0.6875</v>
      </c>
      <c r="G44" s="481">
        <v>0.79166666666666663</v>
      </c>
      <c r="H44" s="446">
        <v>6568.6333333333296</v>
      </c>
      <c r="I44" s="394">
        <v>18292</v>
      </c>
    </row>
    <row r="45" spans="2:9" x14ac:dyDescent="0.25">
      <c r="B45" s="386"/>
      <c r="C45" s="415" t="s">
        <v>670</v>
      </c>
      <c r="D45" s="398" t="s">
        <v>559</v>
      </c>
      <c r="E45" s="445">
        <v>45010</v>
      </c>
      <c r="F45" s="474">
        <v>0.85138888888888886</v>
      </c>
      <c r="G45" s="479">
        <v>0.91666666666666663</v>
      </c>
      <c r="H45" s="446">
        <v>46.5</v>
      </c>
      <c r="I45" s="394">
        <v>97</v>
      </c>
    </row>
    <row r="46" spans="2:9" x14ac:dyDescent="0.25">
      <c r="B46" s="386"/>
      <c r="C46" s="418" t="s">
        <v>671</v>
      </c>
      <c r="D46" s="419" t="s">
        <v>547</v>
      </c>
      <c r="E46" s="445">
        <v>45010</v>
      </c>
      <c r="F46" s="480">
        <v>0.91666666666666663</v>
      </c>
      <c r="G46" s="481">
        <v>1.0416666666666666E-2</v>
      </c>
      <c r="H46" s="446">
        <v>1371.34</v>
      </c>
      <c r="I46" s="394">
        <v>2488</v>
      </c>
    </row>
    <row r="47" spans="2:9" x14ac:dyDescent="0.25">
      <c r="B47" s="386"/>
      <c r="C47" s="418" t="s">
        <v>672</v>
      </c>
      <c r="D47" s="419" t="s">
        <v>667</v>
      </c>
      <c r="E47" s="445">
        <v>45011</v>
      </c>
      <c r="F47" s="480">
        <v>0.87638888888888899</v>
      </c>
      <c r="G47" s="481">
        <v>0.99375000000000002</v>
      </c>
      <c r="H47" s="446">
        <v>1180.25</v>
      </c>
      <c r="I47" s="394">
        <v>2818</v>
      </c>
    </row>
    <row r="48" spans="2:9" x14ac:dyDescent="0.25">
      <c r="B48" s="386"/>
      <c r="C48" s="418" t="s">
        <v>673</v>
      </c>
      <c r="D48" s="419" t="s">
        <v>558</v>
      </c>
      <c r="E48" s="445">
        <v>45011</v>
      </c>
      <c r="F48" s="480">
        <v>0.96875</v>
      </c>
      <c r="G48" s="481">
        <v>4.8611111111111112E-3</v>
      </c>
      <c r="H48" s="446">
        <v>13.22</v>
      </c>
      <c r="I48" s="394">
        <v>48</v>
      </c>
    </row>
    <row r="49" spans="2:9" x14ac:dyDescent="0.25">
      <c r="B49" s="386"/>
      <c r="C49" s="418" t="s">
        <v>630</v>
      </c>
      <c r="D49" s="419" t="s">
        <v>674</v>
      </c>
      <c r="E49" s="445">
        <v>45011</v>
      </c>
      <c r="F49" s="480">
        <v>0.96666666666666667</v>
      </c>
      <c r="G49" s="481">
        <v>4.8611111111111112E-2</v>
      </c>
      <c r="H49" s="446">
        <v>491.38</v>
      </c>
      <c r="I49" s="394">
        <v>1612</v>
      </c>
    </row>
    <row r="50" spans="2:9" ht="30" x14ac:dyDescent="0.25">
      <c r="B50" s="386"/>
      <c r="C50" s="418" t="s">
        <v>675</v>
      </c>
      <c r="D50" s="419" t="s">
        <v>541</v>
      </c>
      <c r="E50" s="482">
        <v>45011</v>
      </c>
      <c r="F50" s="480">
        <v>0.83333333333333337</v>
      </c>
      <c r="G50" s="481">
        <v>0.95624999999999993</v>
      </c>
      <c r="H50" s="446">
        <v>1320.05</v>
      </c>
      <c r="I50" s="394">
        <v>2650</v>
      </c>
    </row>
    <row r="51" spans="2:9" x14ac:dyDescent="0.25">
      <c r="B51" s="386"/>
      <c r="C51" s="418" t="s">
        <v>561</v>
      </c>
      <c r="D51" s="419" t="s">
        <v>491</v>
      </c>
      <c r="E51" s="445">
        <v>45011</v>
      </c>
      <c r="F51" s="480">
        <v>0.72222222222222221</v>
      </c>
      <c r="G51" s="481">
        <v>0.79166666666666663</v>
      </c>
      <c r="H51" s="446">
        <v>11495.116666666599</v>
      </c>
      <c r="I51" s="394">
        <v>16699</v>
      </c>
    </row>
    <row r="52" spans="2:9" x14ac:dyDescent="0.25">
      <c r="B52" s="386"/>
      <c r="C52" s="418" t="s">
        <v>676</v>
      </c>
      <c r="D52" s="419" t="s">
        <v>557</v>
      </c>
      <c r="E52" s="445">
        <v>45011</v>
      </c>
      <c r="F52" s="480">
        <v>0.82152777777777775</v>
      </c>
      <c r="G52" s="481">
        <v>0.91666666666666663</v>
      </c>
      <c r="H52" s="446">
        <v>630.83333333333303</v>
      </c>
      <c r="I52" s="394">
        <v>2649</v>
      </c>
    </row>
    <row r="53" spans="2:9" x14ac:dyDescent="0.25">
      <c r="B53" s="386"/>
      <c r="C53" s="418" t="s">
        <v>677</v>
      </c>
      <c r="D53" s="419" t="s">
        <v>491</v>
      </c>
      <c r="E53" s="447">
        <v>45011</v>
      </c>
      <c r="F53" s="480">
        <v>0.73819444444444438</v>
      </c>
      <c r="G53" s="481">
        <v>0.83194444444444438</v>
      </c>
      <c r="H53" s="446">
        <v>17821.0666666666</v>
      </c>
      <c r="I53" s="394">
        <v>28455</v>
      </c>
    </row>
    <row r="54" spans="2:9" x14ac:dyDescent="0.25">
      <c r="B54" s="420"/>
      <c r="C54" s="421"/>
      <c r="D54" s="420"/>
      <c r="E54" s="422"/>
      <c r="F54" s="423"/>
      <c r="G54" s="424"/>
      <c r="H54" s="425"/>
      <c r="I54" s="425"/>
    </row>
    <row r="56" spans="2:9" x14ac:dyDescent="0.25">
      <c r="B56" s="407" t="s">
        <v>375</v>
      </c>
      <c r="C56" s="408" t="s">
        <v>501</v>
      </c>
    </row>
    <row r="57" spans="2:9" x14ac:dyDescent="0.25">
      <c r="B57" s="414" t="s">
        <v>370</v>
      </c>
      <c r="C57" s="410" t="s">
        <v>214</v>
      </c>
      <c r="D57" s="426" t="s">
        <v>376</v>
      </c>
      <c r="E57" s="410" t="s">
        <v>371</v>
      </c>
      <c r="F57" s="410" t="s">
        <v>377</v>
      </c>
      <c r="G57" s="410" t="s">
        <v>372</v>
      </c>
      <c r="H57" s="410" t="s">
        <v>373</v>
      </c>
      <c r="I57" s="410" t="s">
        <v>374</v>
      </c>
    </row>
    <row r="58" spans="2:9" x14ac:dyDescent="0.25">
      <c r="B58" s="394" t="s">
        <v>483</v>
      </c>
      <c r="C58" s="394" t="s">
        <v>378</v>
      </c>
      <c r="D58" s="376">
        <v>44998</v>
      </c>
      <c r="E58" s="395">
        <v>0.375</v>
      </c>
      <c r="F58" s="376">
        <v>45002</v>
      </c>
      <c r="G58" s="395">
        <v>0.95833333333333337</v>
      </c>
      <c r="H58" s="394">
        <v>2343.4</v>
      </c>
      <c r="I58" s="394">
        <v>3319</v>
      </c>
    </row>
    <row r="59" spans="2:9" x14ac:dyDescent="0.25">
      <c r="B59" s="394" t="s">
        <v>678</v>
      </c>
      <c r="C59" s="394" t="s">
        <v>378</v>
      </c>
      <c r="D59" s="376">
        <v>45007</v>
      </c>
      <c r="E59" s="395">
        <v>0.70833333333333337</v>
      </c>
      <c r="F59" s="376">
        <v>45008</v>
      </c>
      <c r="G59" s="395">
        <v>0.95833333333333337</v>
      </c>
      <c r="H59" s="394">
        <v>1243.17</v>
      </c>
      <c r="I59" s="394">
        <v>1552</v>
      </c>
    </row>
    <row r="60" spans="2:9" x14ac:dyDescent="0.25">
      <c r="B60" s="437"/>
      <c r="D60" s="422"/>
      <c r="E60" s="438"/>
      <c r="F60" s="422"/>
      <c r="G60" s="438"/>
    </row>
    <row r="62" spans="2:9" x14ac:dyDescent="0.25">
      <c r="B62" s="407" t="s">
        <v>369</v>
      </c>
      <c r="C62" s="408" t="s">
        <v>501</v>
      </c>
    </row>
    <row r="63" spans="2:9" x14ac:dyDescent="0.25">
      <c r="B63" s="409" t="s">
        <v>370</v>
      </c>
      <c r="C63" s="410" t="s">
        <v>214</v>
      </c>
      <c r="D63" s="410" t="s">
        <v>376</v>
      </c>
      <c r="E63" s="410" t="s">
        <v>371</v>
      </c>
      <c r="F63" s="410" t="s">
        <v>377</v>
      </c>
      <c r="G63" s="410" t="s">
        <v>372</v>
      </c>
      <c r="H63" s="410" t="s">
        <v>373</v>
      </c>
      <c r="I63" s="410" t="s">
        <v>374</v>
      </c>
    </row>
    <row r="64" spans="2:9" x14ac:dyDescent="0.25">
      <c r="B64" s="412" t="s">
        <v>529</v>
      </c>
      <c r="C64" s="427" t="s">
        <v>529</v>
      </c>
      <c r="D64" s="428" t="s">
        <v>529</v>
      </c>
      <c r="E64" s="395" t="s">
        <v>529</v>
      </c>
      <c r="F64" s="376" t="s">
        <v>529</v>
      </c>
      <c r="G64" s="395" t="s">
        <v>529</v>
      </c>
      <c r="H64" s="412" t="s">
        <v>529</v>
      </c>
      <c r="I64" s="412" t="s">
        <v>529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61" t="s">
        <v>562</v>
      </c>
      <c r="B1" s="462"/>
      <c r="C1" s="462"/>
    </row>
    <row r="2" spans="1:3" ht="20.100000000000001" customHeight="1" thickBot="1" x14ac:dyDescent="0.3">
      <c r="A2" s="346" t="s">
        <v>429</v>
      </c>
      <c r="B2" s="347" t="s">
        <v>373</v>
      </c>
      <c r="C2" s="347" t="s">
        <v>374</v>
      </c>
    </row>
    <row r="3" spans="1:3" x14ac:dyDescent="0.25">
      <c r="A3" s="350" t="s">
        <v>360</v>
      </c>
      <c r="B3" s="295">
        <v>4730.6099999999997</v>
      </c>
      <c r="C3" s="296">
        <v>5235</v>
      </c>
    </row>
    <row r="4" spans="1:3" x14ac:dyDescent="0.25">
      <c r="A4" s="350" t="s">
        <v>522</v>
      </c>
      <c r="B4" s="295">
        <v>3525.6350000000002</v>
      </c>
      <c r="C4" s="296">
        <v>3495</v>
      </c>
    </row>
    <row r="5" spans="1:3" x14ac:dyDescent="0.25">
      <c r="A5" s="350" t="s">
        <v>519</v>
      </c>
      <c r="B5" s="295">
        <v>2736.1170000000002</v>
      </c>
      <c r="C5" s="296">
        <v>2234</v>
      </c>
    </row>
    <row r="6" spans="1:3" x14ac:dyDescent="0.25">
      <c r="A6" s="350" t="s">
        <v>514</v>
      </c>
      <c r="B6" s="295">
        <v>1910.693</v>
      </c>
      <c r="C6" s="296">
        <v>1577</v>
      </c>
    </row>
    <row r="7" spans="1:3" x14ac:dyDescent="0.25">
      <c r="A7" s="350" t="s">
        <v>362</v>
      </c>
      <c r="B7" s="295">
        <v>1736.2529999999999</v>
      </c>
      <c r="C7" s="296">
        <v>1303</v>
      </c>
    </row>
    <row r="8" spans="1:3" x14ac:dyDescent="0.25">
      <c r="A8" s="350" t="s">
        <v>610</v>
      </c>
      <c r="B8" s="295">
        <v>1581.259</v>
      </c>
      <c r="C8" s="296">
        <v>1329</v>
      </c>
    </row>
    <row r="9" spans="1:3" x14ac:dyDescent="0.25">
      <c r="A9" s="350" t="s">
        <v>361</v>
      </c>
      <c r="B9" s="295">
        <v>1566.578</v>
      </c>
      <c r="C9" s="296">
        <v>1187</v>
      </c>
    </row>
    <row r="10" spans="1:3" x14ac:dyDescent="0.25">
      <c r="A10" s="350" t="s">
        <v>499</v>
      </c>
      <c r="B10" s="295">
        <v>1392.846</v>
      </c>
      <c r="C10" s="296">
        <v>714</v>
      </c>
    </row>
    <row r="11" spans="1:3" x14ac:dyDescent="0.25">
      <c r="A11" s="350" t="s">
        <v>611</v>
      </c>
      <c r="B11" s="295">
        <v>1304.4369999999999</v>
      </c>
      <c r="C11" s="296">
        <v>1474</v>
      </c>
    </row>
    <row r="12" spans="1:3" x14ac:dyDescent="0.25">
      <c r="A12" s="345" t="s">
        <v>479</v>
      </c>
      <c r="B12" s="291">
        <v>1285.277</v>
      </c>
      <c r="C12" s="293">
        <v>829</v>
      </c>
    </row>
    <row r="13" spans="1:3" x14ac:dyDescent="0.25">
      <c r="A13" s="345" t="s">
        <v>612</v>
      </c>
      <c r="B13" s="291">
        <v>874.97199999999998</v>
      </c>
      <c r="C13" s="293">
        <v>915</v>
      </c>
    </row>
    <row r="14" spans="1:3" x14ac:dyDescent="0.25">
      <c r="A14" s="345" t="s">
        <v>613</v>
      </c>
      <c r="B14" s="291">
        <v>803.19500000000005</v>
      </c>
      <c r="C14" s="293">
        <v>851</v>
      </c>
    </row>
    <row r="15" spans="1:3" x14ac:dyDescent="0.25">
      <c r="A15" s="345" t="s">
        <v>523</v>
      </c>
      <c r="B15" s="291">
        <v>796.83299999999997</v>
      </c>
      <c r="C15" s="293">
        <v>966</v>
      </c>
    </row>
    <row r="16" spans="1:3" x14ac:dyDescent="0.25">
      <c r="A16" s="345" t="s">
        <v>524</v>
      </c>
      <c r="B16" s="291">
        <v>756.71199999999999</v>
      </c>
      <c r="C16" s="293">
        <v>976</v>
      </c>
    </row>
    <row r="17" spans="1:3" x14ac:dyDescent="0.25">
      <c r="A17" s="345" t="s">
        <v>364</v>
      </c>
      <c r="B17" s="291">
        <v>741.42</v>
      </c>
      <c r="C17" s="293">
        <v>749</v>
      </c>
    </row>
    <row r="18" spans="1:3" x14ac:dyDescent="0.25">
      <c r="A18" s="345" t="s">
        <v>614</v>
      </c>
      <c r="B18" s="291">
        <v>596.87400000000002</v>
      </c>
      <c r="C18" s="293">
        <v>1112</v>
      </c>
    </row>
    <row r="19" spans="1:3" x14ac:dyDescent="0.25">
      <c r="A19" s="345">
        <v>2012</v>
      </c>
      <c r="B19" s="291">
        <v>552.73699999999997</v>
      </c>
      <c r="C19" s="293">
        <v>510</v>
      </c>
    </row>
    <row r="20" spans="1:3" x14ac:dyDescent="0.25">
      <c r="A20" s="350" t="s">
        <v>515</v>
      </c>
      <c r="B20" s="295">
        <v>527.70299999999997</v>
      </c>
      <c r="C20" s="296">
        <v>1211</v>
      </c>
    </row>
    <row r="21" spans="1:3" x14ac:dyDescent="0.25">
      <c r="A21" s="345" t="s">
        <v>615</v>
      </c>
      <c r="B21" s="291">
        <v>525.50300000000004</v>
      </c>
      <c r="C21" s="293">
        <v>652</v>
      </c>
    </row>
    <row r="22" spans="1:3" x14ac:dyDescent="0.25">
      <c r="A22" s="345" t="s">
        <v>465</v>
      </c>
      <c r="B22" s="291">
        <v>515.50099999999998</v>
      </c>
      <c r="C22" s="293">
        <v>948</v>
      </c>
    </row>
    <row r="23" spans="1:3" x14ac:dyDescent="0.25">
      <c r="A23" s="345" t="s">
        <v>616</v>
      </c>
      <c r="B23" s="291">
        <v>497.44499999999999</v>
      </c>
      <c r="C23" s="293">
        <v>356</v>
      </c>
    </row>
    <row r="24" spans="1:3" x14ac:dyDescent="0.25">
      <c r="A24" s="345" t="s">
        <v>617</v>
      </c>
      <c r="B24" s="291">
        <v>471.67399999999998</v>
      </c>
      <c r="C24" s="293">
        <v>475</v>
      </c>
    </row>
    <row r="25" spans="1:3" x14ac:dyDescent="0.25">
      <c r="A25" s="345" t="s">
        <v>530</v>
      </c>
      <c r="B25" s="291">
        <v>445.86799999999999</v>
      </c>
      <c r="C25" s="293">
        <v>522</v>
      </c>
    </row>
    <row r="26" spans="1:3" x14ac:dyDescent="0.25">
      <c r="A26" s="345" t="s">
        <v>549</v>
      </c>
      <c r="B26" s="291">
        <v>435.21</v>
      </c>
      <c r="C26" s="293">
        <v>731</v>
      </c>
    </row>
    <row r="27" spans="1:3" x14ac:dyDescent="0.25">
      <c r="A27" s="345" t="s">
        <v>461</v>
      </c>
      <c r="B27" s="291">
        <v>418.97199999999998</v>
      </c>
      <c r="C27" s="293">
        <v>534</v>
      </c>
    </row>
    <row r="28" spans="1:3" x14ac:dyDescent="0.25">
      <c r="A28" s="345" t="s">
        <v>463</v>
      </c>
      <c r="B28" s="291">
        <v>417.762</v>
      </c>
      <c r="C28" s="293">
        <v>333</v>
      </c>
    </row>
    <row r="29" spans="1:3" x14ac:dyDescent="0.25">
      <c r="A29" s="345" t="s">
        <v>560</v>
      </c>
      <c r="B29" s="291">
        <v>395.88299999999998</v>
      </c>
      <c r="C29" s="293">
        <v>378</v>
      </c>
    </row>
    <row r="30" spans="1:3" x14ac:dyDescent="0.25">
      <c r="A30" s="345" t="s">
        <v>462</v>
      </c>
      <c r="B30" s="291">
        <v>378.58499999999998</v>
      </c>
      <c r="C30" s="293">
        <v>650</v>
      </c>
    </row>
    <row r="31" spans="1:3" x14ac:dyDescent="0.25">
      <c r="A31" s="345" t="s">
        <v>618</v>
      </c>
      <c r="B31" s="291">
        <v>378.29700000000003</v>
      </c>
      <c r="C31" s="293">
        <v>330</v>
      </c>
    </row>
    <row r="32" spans="1:3" x14ac:dyDescent="0.25">
      <c r="A32" s="345" t="s">
        <v>363</v>
      </c>
      <c r="B32" s="291">
        <v>370.46899999999999</v>
      </c>
      <c r="C32" s="293">
        <v>686</v>
      </c>
    </row>
    <row r="33" spans="1:3" x14ac:dyDescent="0.25">
      <c r="A33" s="345" t="s">
        <v>619</v>
      </c>
      <c r="B33" s="291">
        <v>368</v>
      </c>
      <c r="C33" s="293">
        <v>369</v>
      </c>
    </row>
    <row r="34" spans="1:3" x14ac:dyDescent="0.25">
      <c r="A34" s="345" t="s">
        <v>620</v>
      </c>
      <c r="B34" s="291">
        <v>365.226</v>
      </c>
      <c r="C34" s="293">
        <v>428</v>
      </c>
    </row>
    <row r="35" spans="1:3" x14ac:dyDescent="0.25">
      <c r="A35" s="345" t="s">
        <v>551</v>
      </c>
      <c r="B35" s="291">
        <v>364.05</v>
      </c>
      <c r="C35" s="293">
        <v>967</v>
      </c>
    </row>
    <row r="36" spans="1:3" x14ac:dyDescent="0.25">
      <c r="A36" s="345" t="s">
        <v>621</v>
      </c>
      <c r="B36" s="291">
        <v>352.62900000000002</v>
      </c>
      <c r="C36" s="293">
        <v>969</v>
      </c>
    </row>
    <row r="37" spans="1:3" x14ac:dyDescent="0.25">
      <c r="A37" s="345" t="s">
        <v>622</v>
      </c>
      <c r="B37" s="291">
        <v>347.303</v>
      </c>
      <c r="C37" s="293">
        <v>447</v>
      </c>
    </row>
    <row r="38" spans="1:3" x14ac:dyDescent="0.25">
      <c r="A38" s="345" t="s">
        <v>550</v>
      </c>
      <c r="B38" s="291">
        <v>345.86599999999999</v>
      </c>
      <c r="C38" s="293">
        <v>399</v>
      </c>
    </row>
    <row r="39" spans="1:3" x14ac:dyDescent="0.25">
      <c r="A39" s="345" t="s">
        <v>623</v>
      </c>
      <c r="B39" s="291">
        <v>344.11</v>
      </c>
      <c r="C39" s="293">
        <v>307</v>
      </c>
    </row>
    <row r="40" spans="1:3" x14ac:dyDescent="0.25">
      <c r="A40" s="345" t="s">
        <v>506</v>
      </c>
      <c r="B40" s="291">
        <v>334.36500000000001</v>
      </c>
      <c r="C40" s="293">
        <v>348</v>
      </c>
    </row>
    <row r="41" spans="1:3" x14ac:dyDescent="0.25">
      <c r="A41" s="345" t="s">
        <v>624</v>
      </c>
      <c r="B41" s="291">
        <v>330.423</v>
      </c>
      <c r="C41" s="293">
        <v>358</v>
      </c>
    </row>
    <row r="42" spans="1:3" x14ac:dyDescent="0.25">
      <c r="A42" s="345" t="s">
        <v>625</v>
      </c>
      <c r="B42" s="291">
        <v>322.04300000000001</v>
      </c>
      <c r="C42" s="293">
        <v>390</v>
      </c>
    </row>
    <row r="43" spans="1:3" x14ac:dyDescent="0.25">
      <c r="A43" s="345" t="s">
        <v>626</v>
      </c>
      <c r="B43" s="291">
        <v>307.64</v>
      </c>
      <c r="C43" s="293">
        <v>416</v>
      </c>
    </row>
    <row r="44" spans="1:3" x14ac:dyDescent="0.25">
      <c r="A44" s="345" t="s">
        <v>79</v>
      </c>
      <c r="B44" s="291">
        <v>303.678</v>
      </c>
      <c r="C44" s="293">
        <v>391</v>
      </c>
    </row>
    <row r="45" spans="1:3" x14ac:dyDescent="0.25">
      <c r="A45" s="345" t="s">
        <v>466</v>
      </c>
      <c r="B45" s="291">
        <v>303.23200000000003</v>
      </c>
      <c r="C45" s="293">
        <v>906</v>
      </c>
    </row>
    <row r="46" spans="1:3" x14ac:dyDescent="0.25">
      <c r="A46" s="345" t="s">
        <v>627</v>
      </c>
      <c r="B46" s="291">
        <v>300.851</v>
      </c>
      <c r="C46" s="293">
        <v>460</v>
      </c>
    </row>
    <row r="47" spans="1:3" x14ac:dyDescent="0.25">
      <c r="A47" s="345" t="s">
        <v>531</v>
      </c>
      <c r="B47" s="291">
        <v>297.00700000000001</v>
      </c>
      <c r="C47" s="293">
        <v>1218</v>
      </c>
    </row>
    <row r="48" spans="1:3" x14ac:dyDescent="0.25">
      <c r="A48" s="345" t="s">
        <v>552</v>
      </c>
      <c r="B48" s="291">
        <v>284.685</v>
      </c>
      <c r="C48" s="293">
        <v>256</v>
      </c>
    </row>
    <row r="49" spans="1:3" x14ac:dyDescent="0.25">
      <c r="A49" s="345" t="s">
        <v>467</v>
      </c>
      <c r="B49" s="291">
        <v>283.38200000000001</v>
      </c>
      <c r="C49" s="293">
        <v>427</v>
      </c>
    </row>
    <row r="50" spans="1:3" x14ac:dyDescent="0.25">
      <c r="A50" s="345" t="s">
        <v>365</v>
      </c>
      <c r="B50" s="291">
        <v>280.07600000000002</v>
      </c>
      <c r="C50" s="293">
        <v>1077</v>
      </c>
    </row>
    <row r="51" spans="1:3" x14ac:dyDescent="0.25">
      <c r="A51" s="345" t="s">
        <v>628</v>
      </c>
      <c r="B51" s="291">
        <v>278.45</v>
      </c>
      <c r="C51" s="293">
        <v>320</v>
      </c>
    </row>
    <row r="52" spans="1:3" x14ac:dyDescent="0.25">
      <c r="A52" s="345" t="s">
        <v>464</v>
      </c>
      <c r="B52" s="291">
        <v>270.71499999999997</v>
      </c>
      <c r="C52" s="293">
        <v>944</v>
      </c>
    </row>
    <row r="53" spans="1:3" x14ac:dyDescent="0.25">
      <c r="A53" s="345" t="s">
        <v>629</v>
      </c>
      <c r="B53" s="291">
        <v>264.44799999999998</v>
      </c>
      <c r="C53" s="293">
        <v>299</v>
      </c>
    </row>
    <row r="54" spans="1:3" x14ac:dyDescent="0.25">
      <c r="A54" s="345" t="s">
        <v>630</v>
      </c>
      <c r="B54" s="291">
        <v>255.25299999999999</v>
      </c>
      <c r="C54" s="293">
        <v>318</v>
      </c>
    </row>
    <row r="55" spans="1:3" x14ac:dyDescent="0.25">
      <c r="A55" s="345" t="s">
        <v>631</v>
      </c>
      <c r="B55" s="291">
        <v>253.81299999999999</v>
      </c>
      <c r="C55" s="293">
        <v>304</v>
      </c>
    </row>
    <row r="56" spans="1:3" x14ac:dyDescent="0.25">
      <c r="A56" s="345" t="s">
        <v>543</v>
      </c>
      <c r="B56" s="291">
        <v>253.31200000000001</v>
      </c>
      <c r="C56" s="293">
        <v>257</v>
      </c>
    </row>
    <row r="57" spans="1:3" x14ac:dyDescent="0.25">
      <c r="A57" s="345" t="s">
        <v>632</v>
      </c>
      <c r="B57" s="291">
        <v>244.14</v>
      </c>
      <c r="C57" s="293">
        <v>295</v>
      </c>
    </row>
    <row r="58" spans="1:3" x14ac:dyDescent="0.25">
      <c r="A58" s="345" t="s">
        <v>633</v>
      </c>
      <c r="B58" s="291">
        <v>242.238</v>
      </c>
      <c r="C58" s="293">
        <v>330</v>
      </c>
    </row>
    <row r="59" spans="1:3" x14ac:dyDescent="0.25">
      <c r="A59" s="345" t="s">
        <v>634</v>
      </c>
      <c r="B59" s="291">
        <v>236.59399999999999</v>
      </c>
      <c r="C59" s="293">
        <v>303</v>
      </c>
    </row>
    <row r="60" spans="1:3" x14ac:dyDescent="0.25">
      <c r="A60" s="345" t="s">
        <v>635</v>
      </c>
      <c r="B60" s="291">
        <v>232.143</v>
      </c>
      <c r="C60" s="293">
        <v>241</v>
      </c>
    </row>
    <row r="61" spans="1:3" x14ac:dyDescent="0.25">
      <c r="A61" s="345" t="s">
        <v>481</v>
      </c>
      <c r="B61" s="291">
        <v>230.24799999999999</v>
      </c>
      <c r="C61" s="293">
        <v>379</v>
      </c>
    </row>
    <row r="62" spans="1:3" x14ac:dyDescent="0.25">
      <c r="A62" s="345" t="s">
        <v>636</v>
      </c>
      <c r="B62" s="291">
        <v>217.71799999999999</v>
      </c>
      <c r="C62" s="293">
        <v>268</v>
      </c>
    </row>
    <row r="63" spans="1:3" x14ac:dyDescent="0.25">
      <c r="A63" s="345" t="s">
        <v>637</v>
      </c>
      <c r="B63" s="291">
        <v>216.59899999999999</v>
      </c>
      <c r="C63" s="293">
        <v>417</v>
      </c>
    </row>
    <row r="64" spans="1:3" x14ac:dyDescent="0.25">
      <c r="A64" s="345" t="s">
        <v>508</v>
      </c>
      <c r="B64" s="291">
        <v>215.28</v>
      </c>
      <c r="C64" s="293">
        <v>469</v>
      </c>
    </row>
    <row r="65" spans="1:3" x14ac:dyDescent="0.25">
      <c r="A65" s="345" t="s">
        <v>469</v>
      </c>
      <c r="B65" s="291">
        <v>214.386</v>
      </c>
      <c r="C65" s="293">
        <v>265</v>
      </c>
    </row>
    <row r="66" spans="1:3" x14ac:dyDescent="0.25">
      <c r="A66" s="345" t="s">
        <v>526</v>
      </c>
      <c r="B66" s="291">
        <v>185.94</v>
      </c>
      <c r="C66" s="293">
        <v>880</v>
      </c>
    </row>
    <row r="67" spans="1:3" x14ac:dyDescent="0.25">
      <c r="A67" s="345" t="s">
        <v>507</v>
      </c>
      <c r="B67" s="291">
        <v>184.1</v>
      </c>
      <c r="C67" s="293">
        <v>269</v>
      </c>
    </row>
    <row r="68" spans="1:3" x14ac:dyDescent="0.25">
      <c r="A68" s="345" t="s">
        <v>638</v>
      </c>
      <c r="B68" s="291">
        <v>174.21600000000001</v>
      </c>
      <c r="C68" s="293">
        <v>398</v>
      </c>
    </row>
    <row r="69" spans="1:3" x14ac:dyDescent="0.25">
      <c r="A69" s="345" t="s">
        <v>468</v>
      </c>
      <c r="B69" s="291">
        <v>168.892</v>
      </c>
      <c r="C69" s="293">
        <v>532</v>
      </c>
    </row>
    <row r="70" spans="1:3" x14ac:dyDescent="0.25">
      <c r="A70" s="345" t="s">
        <v>497</v>
      </c>
      <c r="B70" s="291">
        <v>160.94800000000001</v>
      </c>
      <c r="C70" s="293">
        <v>250</v>
      </c>
    </row>
    <row r="71" spans="1:3" x14ac:dyDescent="0.25">
      <c r="A71" s="345" t="s">
        <v>639</v>
      </c>
      <c r="B71" s="291">
        <v>151.45400000000001</v>
      </c>
      <c r="C71" s="293">
        <v>314</v>
      </c>
    </row>
    <row r="72" spans="1:3" x14ac:dyDescent="0.25">
      <c r="A72" s="345" t="s">
        <v>473</v>
      </c>
      <c r="B72" s="291">
        <v>143.76900000000001</v>
      </c>
      <c r="C72" s="293">
        <v>400</v>
      </c>
    </row>
    <row r="73" spans="1:3" x14ac:dyDescent="0.25">
      <c r="A73" s="345" t="s">
        <v>640</v>
      </c>
      <c r="B73" s="291">
        <v>141.79400000000001</v>
      </c>
      <c r="C73" s="293">
        <v>325</v>
      </c>
    </row>
    <row r="74" spans="1:3" x14ac:dyDescent="0.25">
      <c r="A74" s="345" t="s">
        <v>641</v>
      </c>
      <c r="B74" s="291">
        <v>139.267</v>
      </c>
      <c r="C74" s="293">
        <v>326</v>
      </c>
    </row>
    <row r="75" spans="1:3" x14ac:dyDescent="0.25">
      <c r="A75" s="345" t="s">
        <v>532</v>
      </c>
      <c r="B75" s="291">
        <v>137.41300000000001</v>
      </c>
      <c r="C75" s="293">
        <v>679</v>
      </c>
    </row>
    <row r="76" spans="1:3" x14ac:dyDescent="0.25">
      <c r="A76" s="345" t="s">
        <v>553</v>
      </c>
      <c r="B76" s="291">
        <v>135.78</v>
      </c>
      <c r="C76" s="293">
        <v>100</v>
      </c>
    </row>
    <row r="77" spans="1:3" x14ac:dyDescent="0.25">
      <c r="A77" s="345" t="s">
        <v>458</v>
      </c>
      <c r="B77" s="291">
        <v>130.54900000000001</v>
      </c>
      <c r="C77" s="293">
        <v>400</v>
      </c>
    </row>
    <row r="78" spans="1:3" x14ac:dyDescent="0.25">
      <c r="A78" s="345" t="s">
        <v>495</v>
      </c>
      <c r="B78" s="291">
        <v>129.679</v>
      </c>
      <c r="C78" s="293">
        <v>355</v>
      </c>
    </row>
    <row r="79" spans="1:3" x14ac:dyDescent="0.25">
      <c r="A79" s="345" t="s">
        <v>470</v>
      </c>
      <c r="B79" s="291">
        <v>128.197</v>
      </c>
      <c r="C79" s="293">
        <v>276</v>
      </c>
    </row>
    <row r="80" spans="1:3" x14ac:dyDescent="0.25">
      <c r="A80" s="345" t="s">
        <v>457</v>
      </c>
      <c r="B80" s="291">
        <v>115.878</v>
      </c>
      <c r="C80" s="293">
        <v>290</v>
      </c>
    </row>
    <row r="81" spans="1:3" x14ac:dyDescent="0.25">
      <c r="A81" s="345" t="s">
        <v>538</v>
      </c>
      <c r="B81" s="291">
        <v>114.262</v>
      </c>
      <c r="C81" s="293">
        <v>195</v>
      </c>
    </row>
    <row r="82" spans="1:3" x14ac:dyDescent="0.25">
      <c r="A82" s="345" t="s">
        <v>510</v>
      </c>
      <c r="B82" s="291">
        <v>108.746</v>
      </c>
      <c r="C82" s="293">
        <v>257</v>
      </c>
    </row>
    <row r="83" spans="1:3" x14ac:dyDescent="0.25">
      <c r="A83" s="345" t="s">
        <v>527</v>
      </c>
      <c r="B83" s="291">
        <v>107.726</v>
      </c>
      <c r="C83" s="293">
        <v>301</v>
      </c>
    </row>
    <row r="84" spans="1:3" x14ac:dyDescent="0.25">
      <c r="A84" s="345" t="s">
        <v>642</v>
      </c>
      <c r="B84" s="291">
        <v>98.775000000000006</v>
      </c>
      <c r="C84" s="293">
        <v>229</v>
      </c>
    </row>
    <row r="85" spans="1:3" x14ac:dyDescent="0.25">
      <c r="A85" s="345" t="s">
        <v>643</v>
      </c>
      <c r="B85" s="291">
        <v>97.941000000000003</v>
      </c>
      <c r="C85" s="293">
        <v>352</v>
      </c>
    </row>
    <row r="86" spans="1:3" x14ac:dyDescent="0.25">
      <c r="A86" s="345" t="s">
        <v>471</v>
      </c>
      <c r="B86" s="291">
        <v>97.875</v>
      </c>
      <c r="C86" s="293">
        <v>385</v>
      </c>
    </row>
    <row r="87" spans="1:3" x14ac:dyDescent="0.25">
      <c r="A87" s="345" t="s">
        <v>644</v>
      </c>
      <c r="B87" s="291">
        <v>91.478999999999999</v>
      </c>
      <c r="C87" s="293">
        <v>308</v>
      </c>
    </row>
    <row r="88" spans="1:3" x14ac:dyDescent="0.25">
      <c r="A88" s="345" t="s">
        <v>645</v>
      </c>
      <c r="B88" s="291">
        <v>90.760999999999996</v>
      </c>
      <c r="C88" s="293">
        <v>377</v>
      </c>
    </row>
    <row r="89" spans="1:3" x14ac:dyDescent="0.25">
      <c r="A89" s="345" t="s">
        <v>472</v>
      </c>
      <c r="B89" s="291">
        <v>90.156000000000006</v>
      </c>
      <c r="C89" s="293">
        <v>212</v>
      </c>
    </row>
    <row r="90" spans="1:3" x14ac:dyDescent="0.25">
      <c r="A90" s="345" t="s">
        <v>646</v>
      </c>
      <c r="B90" s="291">
        <v>88.899000000000001</v>
      </c>
      <c r="C90" s="293">
        <v>343</v>
      </c>
    </row>
    <row r="91" spans="1:3" x14ac:dyDescent="0.25">
      <c r="A91" s="345" t="s">
        <v>475</v>
      </c>
      <c r="B91" s="291">
        <v>87.733999999999995</v>
      </c>
      <c r="C91" s="293">
        <v>531</v>
      </c>
    </row>
    <row r="92" spans="1:3" x14ac:dyDescent="0.25">
      <c r="A92" s="345" t="s">
        <v>474</v>
      </c>
      <c r="B92" s="291">
        <v>83.802000000000007</v>
      </c>
      <c r="C92" s="293">
        <v>282</v>
      </c>
    </row>
    <row r="93" spans="1:3" x14ac:dyDescent="0.25">
      <c r="A93" s="345" t="s">
        <v>235</v>
      </c>
      <c r="B93" s="291">
        <v>82.451999999999998</v>
      </c>
      <c r="C93" s="293">
        <v>134</v>
      </c>
    </row>
    <row r="94" spans="1:3" x14ac:dyDescent="0.25">
      <c r="A94" s="345" t="s">
        <v>544</v>
      </c>
      <c r="B94" s="291">
        <v>72.914000000000001</v>
      </c>
      <c r="C94" s="293">
        <v>416</v>
      </c>
    </row>
    <row r="95" spans="1:3" x14ac:dyDescent="0.25">
      <c r="A95" s="345" t="s">
        <v>536</v>
      </c>
      <c r="B95" s="291">
        <v>72.046000000000006</v>
      </c>
      <c r="C95" s="293">
        <v>49</v>
      </c>
    </row>
    <row r="96" spans="1:3" x14ac:dyDescent="0.25">
      <c r="A96" s="345" t="s">
        <v>647</v>
      </c>
      <c r="B96" s="291">
        <v>67.832999999999998</v>
      </c>
      <c r="C96" s="293">
        <v>186</v>
      </c>
    </row>
    <row r="97" spans="1:3" x14ac:dyDescent="0.25">
      <c r="A97" s="345" t="s">
        <v>477</v>
      </c>
      <c r="B97" s="291">
        <v>67.813000000000002</v>
      </c>
      <c r="C97" s="293">
        <v>917</v>
      </c>
    </row>
    <row r="98" spans="1:3" x14ac:dyDescent="0.25">
      <c r="A98" s="345" t="s">
        <v>648</v>
      </c>
      <c r="B98" s="291">
        <v>64.656999999999996</v>
      </c>
      <c r="C98" s="293">
        <v>278</v>
      </c>
    </row>
    <row r="99" spans="1:3" x14ac:dyDescent="0.25">
      <c r="A99" s="345" t="s">
        <v>649</v>
      </c>
      <c r="B99" s="291">
        <v>61.874000000000002</v>
      </c>
      <c r="C99" s="293">
        <v>266</v>
      </c>
    </row>
    <row r="100" spans="1:3" x14ac:dyDescent="0.25">
      <c r="A100" s="345" t="s">
        <v>650</v>
      </c>
      <c r="B100" s="291">
        <v>41.036999999999999</v>
      </c>
      <c r="C100" s="293">
        <v>393</v>
      </c>
    </row>
    <row r="101" spans="1:3" x14ac:dyDescent="0.25">
      <c r="A101" s="345" t="s">
        <v>476</v>
      </c>
      <c r="B101" s="291">
        <v>38.823999999999998</v>
      </c>
      <c r="C101" s="293">
        <v>123</v>
      </c>
    </row>
    <row r="102" spans="1:3" x14ac:dyDescent="0.25">
      <c r="A102" s="345" t="s">
        <v>511</v>
      </c>
      <c r="B102" s="291">
        <v>14.693</v>
      </c>
      <c r="C102" s="293">
        <v>293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2023-03-27T22:14:57Z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