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7F17DFAE-CD63-444C-AE54-5CA8FFA821EF}" xr6:coauthVersionLast="47" xr6:coauthVersionMax="47" xr10:uidLastSave="{00000000-0000-0000-0000-000000000000}"/>
  <bookViews>
    <workbookView xWindow="-120" yWindow="-120" windowWidth="20730" windowHeight="11160" tabRatio="769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J17" i="4"/>
  <c r="I18" i="4"/>
  <c r="J18" i="4"/>
  <c r="I19" i="4"/>
  <c r="J1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J2" i="4"/>
  <c r="I2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H7" i="10"/>
  <c r="P29" i="6" l="1"/>
  <c r="O29" i="6"/>
  <c r="J3" i="16"/>
  <c r="J4" i="16"/>
  <c r="J5" i="16"/>
  <c r="J6" i="16"/>
  <c r="J7" i="16"/>
  <c r="J8" i="16"/>
  <c r="J9" i="16"/>
  <c r="D53" i="13"/>
  <c r="D54" i="13" s="1"/>
  <c r="D50" i="14"/>
  <c r="D51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<sst xmlns="http://schemas.openxmlformats.org/spreadsheetml/2006/main" count="1460" uniqueCount="713">
  <si>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</si>
  <si>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</si>
  <si>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</si>
  <si>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</si>
  <si>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</si>
  <si>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</si>
  <si>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</si>
  <si>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</si>
  <si>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</si>
  <si>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</si>
  <si>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</si>
  <si>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</si>
  <si>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</si>
  <si>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</si>
  <si>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</si>
  <si>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</si>
  <si>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</si>
  <si>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</si>
  <si>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</si>
  <si>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</si>
  <si>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</si>
  <si>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</si>
  <si>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</si>
  <si>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</si>
  <si>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</si>
  <si>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</si>
  <si>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</si>
  <si>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</si>
  <si>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</si>
  <si>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</si>
  <si>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</si>
  <si>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</si>
  <si>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</si>
  <si>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</si>
  <si>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</si>
  <si>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</si>
  <si>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</si>
  <si>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</si>
  <si>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</si>
  <si>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</si>
  <si>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</si>
  <si>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</si>
  <si>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</si>
  <si>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</si>
  <si>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</si>
  <si>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</si>
  <si>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</si>
  <si>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</si>
  <si>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</si>
  <si>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</si>
  <si>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</si>
  <si>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</si>
  <si>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</si>
  <si>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</si>
  <si>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</si>
  <si>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</si>
  <si>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</si>
  <si>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</si>
  <si>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</si>
  <si>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</si>
  <si>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</si>
  <si>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</si>
  <si>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</si>
  <si>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</si>
  <si>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</si>
  <si>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</si>
  <si>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</si>
  <si>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</si>
  <si>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</si>
  <si>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</si>
  <si>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</si>
  <si>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</si>
  <si>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</si>
  <si>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</si>
  <si>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</si>
  <si>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</si>
  <si>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</si>
  <si>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</si>
  <si>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</si>
  <si>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</si>
  <si>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</si>
  <si>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</si>
  <si>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</si>
  <si>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</si>
  <si>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</si>
  <si>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</si>
  <si>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</si>
  <si>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</si>
  <si>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</si>
  <si>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</si>
  <si>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</si>
  <si>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</si>
  <si>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</si>
  <si>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</si>
  <si>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</si>
  <si>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</si>
  <si>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</si>
  <si>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</si>
  <si>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</si>
  <si>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</si>
  <si>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</si>
  <si>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</si>
  <si>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</si>
  <si>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</si>
  <si>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</si>
  <si>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</si>
  <si>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</si>
  <si>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</si>
  <si>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</si>
  <si>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</si>
  <si>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</si>
  <si>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</si>
  <si>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</si>
  <si>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</si>
  <si>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</si>
  <si>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</si>
  <si>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</si>
  <si>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</si>
  <si>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</si>
  <si>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</si>
  <si>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</si>
  <si>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</si>
  <si>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</si>
  <si>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</si>
  <si>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</si>
  <si>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</si>
  <si>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</si>
  <si>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</si>
  <si>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</si>
  <si>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</si>
  <si>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</si>
  <si>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</si>
  <si>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</si>
  <si>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</si>
  <si>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</si>
  <si>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</si>
  <si>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</si>
  <si>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</si>
  <si>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</si>
  <si>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</si>
  <si>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</si>
  <si>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</si>
  <si>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</si>
  <si>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</si>
  <si>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</si>
  <si>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</si>
  <si>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</si>
  <si>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</si>
  <si>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</si>
  <si>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</si>
  <si>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</si>
  <si>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</si>
  <si>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</si>
  <si>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</si>
  <si>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</si>
  <si>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</si>
  <si>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</si>
  <si>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</si>
  <si>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</si>
  <si>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</si>
  <si>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</si>
  <si>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</si>
  <si>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</si>
  <si>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</si>
  <si>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</si>
  <si>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</si>
  <si>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</si>
  <si>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</si>
  <si>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</si>
  <si>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</si>
  <si>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</si>
  <si>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</si>
  <si>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</si>
  <si>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</si>
  <si>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</si>
  <si>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</si>
  <si>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</si>
  <si>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</si>
  <si>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</si>
  <si>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</si>
  <si>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</si>
  <si>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</si>
  <si>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</si>
  <si>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</si>
  <si>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</si>
  <si>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</si>
  <si>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</si>
  <si>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</si>
  <si>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</si>
  <si>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</si>
  <si>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</si>
  <si>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</si>
  <si>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</si>
  <si>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</si>
  <si>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</si>
  <si>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</si>
  <si>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</si>
  <si>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</si>
  <si>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</si>
  <si>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</si>
  <si>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</si>
  <si>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</si>
  <si>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</si>
  <si>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</si>
  <si>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</si>
  <si>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</si>
  <si>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</si>
  <si>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</si>
  <si>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</si>
  <si>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</si>
  <si>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</si>
  <si>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</si>
  <si>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</si>
  <si>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</si>
  <si>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</si>
  <si>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</si>
  <si>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</si>
  <si>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</si>
  <si>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</si>
  <si>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</si>
  <si>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</si>
  <si>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</si>
  <si>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</si>
  <si>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</si>
  <si>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</si>
  <si>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</si>
  <si>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</si>
  <si>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</si>
  <si>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</si>
  <si>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</si>
  <si>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</si>
  <si>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</si>
  <si>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</si>
  <si>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</si>
  <si>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</si>
  <si>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</si>
  <si>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</si>
  <si>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</si>
  <si>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</si>
  <si>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</si>
  <si>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</si>
  <si>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</si>
  <si>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</si>
  <si>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</si>
  <si>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</si>
  <si>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</si>
  <si>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</si>
  <si>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</si>
  <si>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</si>
  <si>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</si>
  <si>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</si>
  <si>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</si>
  <si>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</si>
  <si>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</si>
  <si>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</si>
  <si>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</si>
  <si>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</si>
  <si>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</si>
  <si>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</si>
  <si>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</si>
  <si>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</si>
  <si>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</si>
  <si>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</si>
  <si>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</si>
  <si>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</si>
  <si>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</si>
  <si>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</si>
  <si>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</si>
  <si>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</si>
  <si>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</si>
  <si>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</si>
  <si>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</si>
  <si>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</si>
  <si>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</si>
  <si>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</si>
  <si>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</si>
  <si>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</si>
  <si>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</si>
  <si>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</si>
  <si>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</si>
  <si>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</si>
  <si>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</si>
  <si>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</si>
  <si>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</si>
  <si>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</si>
  <si>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</si>
  <si>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</si>
  <si>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</si>
  <si>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</si>
  <si>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</si>
  <si>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</si>
  <si>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</si>
  <si>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</si>
  <si>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</si>
  <si>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</si>
  <si>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</si>
  <si>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</si>
  <si>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</si>
  <si>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</si>
  <si>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</si>
  <si>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</si>
  <si>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</si>
  <si>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</si>
  <si>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</si>
  <si>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</si>
  <si>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</si>
  <si>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</si>
  <si>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</si>
  <si>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</si>
  <si>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</si>
  <si>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</si>
  <si>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</si>
  <si>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</si>
  <si>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</si>
  <si>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</si>
  <si>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</si>
  <si>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</si>
  <si>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</si>
  <si>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</si>
  <si>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</si>
  <si>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</si>
  <si>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</si>
  <si>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</si>
  <si>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</si>
  <si>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</si>
  <si>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</si>
  <si>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</si>
  <si>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</si>
  <si>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</si>
  <si>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</si>
  <si>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</si>
  <si>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</si>
  <si>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</si>
  <si>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</si>
  <si>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</si>
  <si>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</si>
  <si>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</si>
  <si>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</si>
  <si>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</si>
  <si>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</si>
  <si>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</si>
  <si>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</si>
  <si>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</si>
  <si>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</si>
  <si>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</si>
  <si>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</si>
  <si>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</si>
  <si>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</si>
  <si>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</si>
  <si>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</si>
  <si>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</si>
  <si>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</si>
  <si>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</si>
  <si>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</si>
  <si>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</si>
  <si>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</si>
  <si>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</si>
  <si>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</si>
  <si>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</si>
  <si>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</si>
  <si>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</si>
  <si>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</si>
  <si>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</si>
  <si>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</si>
  <si>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</si>
  <si>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</si>
  <si>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</si>
  <si>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</si>
  <si>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</si>
  <si>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</si>
  <si>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</si>
  <si>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</si>
  <si>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</si>
  <si>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</si>
  <si>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</si>
  <si>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</si>
  <si>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</si>
  <si>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</si>
  <si>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</si>
  <si>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</si>
  <si>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</si>
  <si>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</si>
  <si>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</si>
  <si>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</si>
  <si>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</si>
  <si>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</si>
  <si>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</si>
  <si>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</si>
  <si>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</si>
  <si>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</si>
  <si>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</si>
  <si>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</si>
  <si>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</si>
  <si>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</si>
  <si>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</si>
  <si>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</si>
  <si>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</si>
  <si>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</si>
  <si>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</si>
  <si>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</si>
  <si>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</si>
  <si>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</si>
  <si>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</si>
  <si>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</si>
  <si>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</si>
  <si>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</si>
  <si>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</si>
  <si>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</si>
  <si>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</si>
  <si>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</si>
  <si>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</si>
  <si>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</si>
  <si>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</si>
  <si>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</si>
  <si>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</si>
  <si>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</si>
  <si>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</si>
  <si>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</si>
  <si>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</si>
  <si>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</si>
  <si>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</si>
  <si>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</si>
  <si>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</si>
  <si>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</si>
  <si>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</si>
  <si>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</si>
  <si>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</si>
  <si>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</si>
  <si>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</si>
  <si>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</si>
  <si>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</si>
  <si>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</si>
  <si>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</si>
  <si>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</si>
  <si>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</si>
  <si>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</si>
  <si>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</si>
  <si>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</si>
  <si>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</si>
  <si>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</si>
  <si>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</si>
  <si>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</si>
  <si>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</si>
  <si>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</si>
  <si>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</si>
  <si>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</si>
  <si>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</si>
  <si>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</si>
  <si>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</si>
  <si>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</si>
  <si>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</si>
  <si>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</si>
  <si>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</si>
  <si>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</si>
  <si>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</si>
  <si>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</si>
  <si>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</si>
  <si>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</si>
  <si>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</si>
  <si>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</si>
  <si>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</si>
  <si>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</si>
  <si>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</si>
  <si>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</si>
  <si>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</si>
  <si>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</si>
  <si>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</si>
  <si>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</si>
  <si>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</si>
  <si>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</si>
  <si>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Los Picapiedra</t>
  </si>
  <si>
    <t>Los jóvenes titanes en acción</t>
  </si>
  <si>
    <t>Escandalosos</t>
  </si>
  <si>
    <t>Willax noticias edición mediodía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</si>
  <si>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</si>
  <si>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</si>
  <si>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</si>
  <si>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</si>
  <si>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</si>
  <si>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</si>
  <si>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</si>
  <si>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</si>
  <si>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</si>
  <si>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</si>
  <si>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</si>
  <si>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</si>
  <si>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</si>
  <si>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</si>
  <si>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</si>
  <si>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</si>
  <si>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</si>
  <si>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</si>
  <si>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</si>
  <si>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</si>
  <si>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</si>
  <si>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</si>
  <si>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</si>
  <si>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</si>
  <si>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</si>
  <si>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</si>
  <si>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</si>
  <si>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</si>
  <si>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</si>
  <si>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</si>
  <si>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</si>
  <si>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</si>
  <si>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</si>
  <si>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</si>
  <si>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</si>
  <si>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</si>
  <si>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</si>
  <si>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</si>
  <si>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</si>
  <si>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</si>
  <si>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</si>
  <si>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</si>
  <si>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</si>
  <si>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</si>
  <si>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</si>
  <si>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</si>
  <si>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</si>
  <si>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</si>
  <si>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</si>
  <si>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</si>
  <si>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</si>
  <si>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</si>
  <si>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</si>
  <si>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</si>
  <si>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</si>
  <si>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</si>
  <si>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</si>
  <si>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</si>
  <si>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</si>
  <si>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</si>
  <si>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</si>
  <si>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</si>
  <si>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Mi corazón es tuyo</t>
  </si>
  <si>
    <t>27/02-05/03</t>
  </si>
  <si>
    <t>Mujeres de la PM</t>
  </si>
  <si>
    <t>Cinecanal</t>
  </si>
  <si>
    <t>WWE Smackdown</t>
  </si>
  <si>
    <t>Zona mixta</t>
  </si>
  <si>
    <t>06/03-12/03</t>
  </si>
  <si>
    <t>América Hoy</t>
  </si>
  <si>
    <t>El Patrón del Mal</t>
  </si>
  <si>
    <t>13/03-19/03</t>
  </si>
  <si>
    <t>GOLPERU</t>
  </si>
  <si>
    <t>Magaly Tv, la firme</t>
  </si>
  <si>
    <t>Star channel</t>
  </si>
  <si>
    <t>20/03 –26/03</t>
  </si>
  <si>
    <t>Euro Qualifiers</t>
  </si>
  <si>
    <t xml:space="preserve">Amistoso </t>
  </si>
  <si>
    <t>Fútbol Peruano Primera División : Universitario vs. Cienciano</t>
  </si>
  <si>
    <t>Fútbol masculino amistosos internacionales : Alemania vs. Perú</t>
  </si>
  <si>
    <t>Fútbol 7 Superliga Peruana : Alianza FC vs. Embajadur Crema</t>
  </si>
  <si>
    <t>Golpe bajo: El juego final</t>
  </si>
  <si>
    <t>Voleibol Femenino Peruano Liga Nacional : Alianza Lima vs. Rebaza Acosta</t>
  </si>
  <si>
    <t>Voleibol Femenino Peruano Liga Nacional : Partido de las estrellas</t>
  </si>
  <si>
    <t>El Hobbit: La batalla de los cinco ejércitos</t>
  </si>
  <si>
    <t>Corazón de león</t>
  </si>
  <si>
    <t>PJ Masks: Héroes en pijamas</t>
  </si>
  <si>
    <t>Fútbol 7 Superliga Peruana</t>
  </si>
  <si>
    <t>Fútbol lab</t>
  </si>
  <si>
    <t>Gol Perú noticias</t>
  </si>
  <si>
    <t>Amistoso Internacional</t>
  </si>
  <si>
    <t>Mdeportes</t>
  </si>
  <si>
    <t>Duelo de Campeones</t>
  </si>
  <si>
    <t>Duelo de Campeones Sábados</t>
  </si>
  <si>
    <t>TNT</t>
  </si>
  <si>
    <t>20/03-26/03</t>
  </si>
  <si>
    <t>27/03 –02/04</t>
  </si>
  <si>
    <t xml:space="preserve">    </t>
  </si>
  <si>
    <t>Fútbol masculino amistosos internacionales : Marruecos vs. Perú</t>
  </si>
  <si>
    <t>Voleibol Femenino Peruano Liga Nacional : Alianza Lima vs. San Martín</t>
  </si>
  <si>
    <t>Fútbol 7 Superliga Peruana : Final: Equipos a confirmar</t>
  </si>
  <si>
    <t>Voleibol Femenino Peruano Liga Nacional : Regatas Lima vs. Jaamsa</t>
  </si>
  <si>
    <t>Voleibol Femenino Peruano Liga Nacional : Jaamsa vs. Circolo</t>
  </si>
  <si>
    <t>El inmortal</t>
  </si>
  <si>
    <t>Voleibol Femenino Peruano Liga Nacional : Géminis vs. Circolo</t>
  </si>
  <si>
    <t>Voleibol Femenino Peruano Liga Nacional : San Martín vs. Latino Amisa</t>
  </si>
  <si>
    <t>Voleibol Femenino Peruano Liga Nacional : Latino Amisa vs. Alianza Lima</t>
  </si>
  <si>
    <t>Furia de titanes 2</t>
  </si>
  <si>
    <t>El infiltrado</t>
  </si>
  <si>
    <t>Fútbol Premier League : Manchester City vs. Liverpool</t>
  </si>
  <si>
    <t>El demoledor</t>
  </si>
  <si>
    <t>Voleibol Femenino Peruano Liga Nacional : Rebaza Acosta vs. Latino Amisa</t>
  </si>
  <si>
    <t>Los indestructibles 2</t>
  </si>
  <si>
    <t>WWE Raw</t>
  </si>
  <si>
    <t>El perfecto asesino</t>
  </si>
  <si>
    <t>Soy venganza: Represalia</t>
  </si>
  <si>
    <t>Automovilismo Fórmula 1 : Gran Premio de Australia</t>
  </si>
  <si>
    <t>Capitán América: Civil War</t>
  </si>
  <si>
    <t>Fútbol 7 Superliga Peruana : Alianza FC vs. Academia</t>
  </si>
  <si>
    <t>Fútbol Peruano Primera División : Deportivo Municipal vs. Sporting Cristal</t>
  </si>
  <si>
    <t>Voleibol Femenino Peruano Liga Nacional : Túpac Amaru vs. Deportivo Soan</t>
  </si>
  <si>
    <t>Equipo F</t>
  </si>
  <si>
    <t>Película</t>
  </si>
  <si>
    <t>Fútbol 7 Superliga Peruana : Embajadur Crema vs. Once Machos</t>
  </si>
  <si>
    <t>Masha y el oso</t>
  </si>
  <si>
    <t>Sabrina, la bruja adolescente : Lost at C</t>
  </si>
  <si>
    <t>Sabrina, la bruja adolescente : Tick-Tock Hilda's Clock</t>
  </si>
  <si>
    <t>Sabrina, la bruja adolescente : Christmas Amnesia</t>
  </si>
  <si>
    <t>Sabrina, la bruja adolescente : Whose So-Called Life Is It Anyway?</t>
  </si>
  <si>
    <t>Miraculous: Las aventuras de Ladybug</t>
  </si>
  <si>
    <t>Sabrina, la bruja adolescente : Sabrina's Perfect Christmas</t>
  </si>
  <si>
    <t>MMA : Reto de Campeones 5</t>
  </si>
  <si>
    <t>Sabrina, la bruja adolescente : Mrs. Kraft</t>
  </si>
  <si>
    <t>Hora y treinta</t>
  </si>
  <si>
    <t>Fútbol 7 Superliga Peruana : Tercer Puesto: Equipos a confirmar</t>
  </si>
  <si>
    <t>Sabrina, la bruja adolescente : My Best Shot</t>
  </si>
  <si>
    <t>2023-03-31 15:00:00</t>
  </si>
  <si>
    <t>Municipal vs. Sporting Cristal</t>
  </si>
  <si>
    <t>2023-04-02 15:00:00</t>
  </si>
  <si>
    <t>Carlos A. Mannucci vs. Sport Huancayo</t>
  </si>
  <si>
    <t>2023-03-27 13:45:00</t>
  </si>
  <si>
    <t>Irlanda vs. Francia</t>
  </si>
  <si>
    <t>2023-03-28 13:45:00</t>
  </si>
  <si>
    <t>Turquía vs. Croacia</t>
  </si>
  <si>
    <t>2023-03-28 14:30:00</t>
  </si>
  <si>
    <t>Perú vs. Marruecos</t>
  </si>
  <si>
    <t>2023-03-31 19:30:00</t>
  </si>
  <si>
    <t>River Plate vs. Unión</t>
  </si>
  <si>
    <t>2023-03-31 14:00:00</t>
  </si>
  <si>
    <t>Mallorca vs. Osasuna</t>
  </si>
  <si>
    <t>2023-04-01 06:30:00</t>
  </si>
  <si>
    <t>Manchester City vs. Liverpool</t>
  </si>
  <si>
    <t>2023-04-01 09:00:00</t>
  </si>
  <si>
    <t>Arsenal vs. Leeds Utd</t>
  </si>
  <si>
    <t>2023-04-01 11:00:00</t>
  </si>
  <si>
    <t>Inter vs. Fiorentina</t>
  </si>
  <si>
    <t>2023-04-01 13:30:00</t>
  </si>
  <si>
    <t>Barracas Ctral. vs. Boca Juniors</t>
  </si>
  <si>
    <t>2023-04-01 14:00:00</t>
  </si>
  <si>
    <t>Elche vs. Barcelona</t>
  </si>
  <si>
    <t>2023-04-01 11:30:00</t>
  </si>
  <si>
    <t>Bayern Munich vs. Borussia Dortmund</t>
  </si>
  <si>
    <t>2023-04-02 10:30:00</t>
  </si>
  <si>
    <t>Newcastle vs. Manchester United</t>
  </si>
  <si>
    <t>2023-04-02 13:45:00</t>
  </si>
  <si>
    <t>PSG vs. Lyon</t>
  </si>
  <si>
    <t>Napoli vs. Milan</t>
  </si>
  <si>
    <t>2023-04-02 07:00:00</t>
  </si>
  <si>
    <t>Celta de Vigo vs. Almeria</t>
  </si>
  <si>
    <t>2023-04-02 11:30:00</t>
  </si>
  <si>
    <t>Villarreal vs. Real Sociedad</t>
  </si>
  <si>
    <t>FECHA #10 - CLAUSURA</t>
  </si>
  <si>
    <t>LPF AFA #9-SOAR 4184</t>
  </si>
  <si>
    <t>LaLiga #27-SOIG 15037</t>
  </si>
  <si>
    <t>Premier #29-SOEN 16400</t>
  </si>
  <si>
    <t>Premier #29-SOEN 16395</t>
  </si>
  <si>
    <t>Serie A #28-SOIM 15018</t>
  </si>
  <si>
    <t>LPF AFA #9-SOAR 4190</t>
  </si>
  <si>
    <t>LaLiga #27-SOIG 15033</t>
  </si>
  <si>
    <t>Bundes #26-SOGB 106056</t>
  </si>
  <si>
    <t>Premier #29-SOEN 16401</t>
  </si>
  <si>
    <t>Ligue 1 #29-SOFL 4376</t>
  </si>
  <si>
    <t>Serie A #28-SOIM 15021</t>
  </si>
  <si>
    <t>LaLiga #27-SOIG 15036</t>
  </si>
  <si>
    <t>LaLiga #27-SOIG 15035</t>
  </si>
  <si>
    <t>87,953</t>
  </si>
  <si>
    <t>23,772</t>
  </si>
  <si>
    <t>20,331</t>
  </si>
  <si>
    <t>8,951</t>
  </si>
  <si>
    <t>340,210</t>
  </si>
  <si>
    <t>12,782</t>
  </si>
  <si>
    <t>2,887</t>
  </si>
  <si>
    <t>25,749</t>
  </si>
  <si>
    <t>13,986</t>
  </si>
  <si>
    <t>11,420</t>
  </si>
  <si>
    <t>13,761</t>
  </si>
  <si>
    <t>20,097</t>
  </si>
  <si>
    <t>12,362</t>
  </si>
  <si>
    <t>21,256</t>
  </si>
  <si>
    <t>27,261</t>
  </si>
  <si>
    <t>9,987</t>
  </si>
  <si>
    <t>2,639</t>
  </si>
  <si>
    <t>4,132</t>
  </si>
  <si>
    <t>27/03-02/04</t>
  </si>
  <si>
    <t>PROGRAMAS DESTACADOS DEL 27 DE MARZO AL 02 DE ABRIL</t>
  </si>
  <si>
    <t>Irlanda vs Francia</t>
  </si>
  <si>
    <t>Marruecos vs Perú</t>
  </si>
  <si>
    <t>Turquía vs Croacia</t>
  </si>
  <si>
    <t>ESPN2</t>
  </si>
  <si>
    <t>Torneo Apertura</t>
  </si>
  <si>
    <t>Municipal vs Sporting Cristal</t>
  </si>
  <si>
    <t>Premier #29</t>
  </si>
  <si>
    <t>Manchester City vs Liverpool</t>
  </si>
  <si>
    <t>Bundes #26</t>
  </si>
  <si>
    <t>Bayern Munich vs Borussia Dortmund</t>
  </si>
  <si>
    <t>ESPN4</t>
  </si>
  <si>
    <t>LaLiga #27</t>
  </si>
  <si>
    <t>Elche vs Barcelona</t>
  </si>
  <si>
    <t>Ligue 1 #29</t>
  </si>
  <si>
    <t>PSG vs Lyon</t>
  </si>
  <si>
    <t>Newcastle vs Manchester United</t>
  </si>
  <si>
    <t>Troneo Apertura</t>
  </si>
  <si>
    <t>Carlos A. Mannucci vs Sport Huancayo</t>
  </si>
  <si>
    <t>Al fondo hay sitio</t>
  </si>
  <si>
    <t>Maratón Harry Potter: Harry Potter y la piedra filosofal / Harry Potter y el cáliz de fuego / Harry Potter y el misterio del príncipe (05:04am - 11:30pm)</t>
  </si>
  <si>
    <t>El reventonazo</t>
  </si>
  <si>
    <t>Un sueño posible</t>
  </si>
  <si>
    <t>Cinemax</t>
  </si>
  <si>
    <t>Familia al instante</t>
  </si>
  <si>
    <t>Kingsman: El círculo dorado</t>
  </si>
  <si>
    <t xml:space="preserve">Rápidos y furiosos: 5in control </t>
  </si>
  <si>
    <t>Ratatouille</t>
  </si>
  <si>
    <t xml:space="preserve">Corazones de hierro </t>
  </si>
  <si>
    <t>AMC</t>
  </si>
  <si>
    <t>Talentos ocultos</t>
  </si>
  <si>
    <t>Forrest Gump</t>
  </si>
  <si>
    <t>Clover Channel</t>
  </si>
  <si>
    <t xml:space="preserve">La Rosa de Guadalupe Perú </t>
  </si>
  <si>
    <t>Cuarto poder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</si>
</sst>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</cellStyleXfs>
  <cellXfs count="48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3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2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2" fillId="2" borderId="0" xfId="0" applyFont="1" applyFill="1" applyBorder="1"/>
    <xf numFmtId="164" fontId="22" fillId="2" borderId="0" xfId="1" applyFont="1" applyFill="1" applyBorder="1" applyAlignment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0" fontId="22" fillId="2" borderId="0" xfId="0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9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Border="1" applyAlignment="1">
      <alignment horizontal="center" vertical="center"/>
    </xf>
    <xf numFmtId="167" fontId="22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1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9" fillId="2" borderId="0" xfId="0" applyFont="1" applyFill="1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30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0" fontId="29" fillId="0" borderId="0" xfId="0" applyFont="1"/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14" fontId="52" fillId="0" borderId="21" xfId="0" applyNumberFormat="1" applyFont="1" applyBorder="1"/>
    <xf numFmtId="3" fontId="29" fillId="3" borderId="17" xfId="0" applyNumberFormat="1" applyFont="1" applyFill="1" applyBorder="1" applyAlignment="1">
      <alignment horizontal="center" vertical="center"/>
    </xf>
    <xf numFmtId="3" fontId="29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2" fillId="0" borderId="21" xfId="0" applyFont="1" applyBorder="1"/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2" fillId="0" borderId="46" xfId="0" applyFont="1" applyBorder="1"/>
    <xf numFmtId="0" fontId="58" fillId="0" borderId="46" xfId="0" applyFont="1" applyBorder="1"/>
    <xf numFmtId="0" fontId="58" fillId="0" borderId="46" xfId="0" applyFont="1" applyBorder="1" applyAlignment="1">
      <alignment vertical="center"/>
    </xf>
    <xf numFmtId="3" fontId="29" fillId="3" borderId="4" xfId="0" applyNumberFormat="1" applyFont="1" applyFill="1" applyBorder="1" applyAlignment="1">
      <alignment horizontal="center" vertical="center" wrapText="1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63" fillId="55" borderId="21" xfId="0" applyFont="1" applyFill="1" applyBorder="1"/>
    <xf numFmtId="0" fontId="63" fillId="55" borderId="0" xfId="0" applyFont="1" applyFill="1"/>
    <xf numFmtId="0" fontId="50" fillId="56" borderId="9" xfId="0" applyFont="1" applyFill="1" applyBorder="1"/>
    <xf numFmtId="0" fontId="50" fillId="56" borderId="70" xfId="0" applyFont="1" applyFill="1" applyBorder="1"/>
    <xf numFmtId="0" fontId="52" fillId="0" borderId="46" xfId="0" applyFont="1" applyBorder="1" applyAlignment="1">
      <alignment vertical="center" wrapText="1"/>
    </xf>
    <xf numFmtId="0" fontId="0" fillId="0" borderId="46" xfId="0" applyBorder="1"/>
    <xf numFmtId="0" fontId="50" fillId="56" borderId="50" xfId="0" applyFont="1" applyFill="1" applyBorder="1"/>
    <xf numFmtId="0" fontId="50" fillId="56" borderId="21" xfId="0" applyFont="1" applyFill="1" applyBorder="1"/>
    <xf numFmtId="0" fontId="52" fillId="0" borderId="46" xfId="0" applyFont="1" applyBorder="1" applyAlignment="1">
      <alignment vertical="center"/>
    </xf>
    <xf numFmtId="0" fontId="58" fillId="0" borderId="71" xfId="0" applyFont="1" applyBorder="1" applyAlignment="1">
      <alignment vertical="center"/>
    </xf>
    <xf numFmtId="0" fontId="58" fillId="0" borderId="72" xfId="0" applyFont="1" applyBorder="1" applyAlignment="1">
      <alignment vertical="center"/>
    </xf>
    <xf numFmtId="0" fontId="52" fillId="0" borderId="46" xfId="0" applyFont="1" applyBorder="1" applyAlignment="1">
      <alignment wrapText="1"/>
    </xf>
    <xf numFmtId="0" fontId="52" fillId="0" borderId="70" xfId="0" applyFont="1" applyBorder="1" applyAlignment="1">
      <alignment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0" fontId="50" fillId="56" borderId="74" xfId="0" applyFont="1" applyFill="1" applyBorder="1"/>
    <xf numFmtId="0" fontId="0" fillId="0" borderId="66" xfId="0" applyBorder="1"/>
    <xf numFmtId="14" fontId="52" fillId="0" borderId="71" xfId="0" applyNumberFormat="1" applyFont="1" applyBorder="1"/>
    <xf numFmtId="4" fontId="6" fillId="57" borderId="58" xfId="51" applyNumberFormat="1" applyFont="1" applyFill="1" applyBorder="1" applyAlignment="1">
      <alignment horizontal="center"/>
    </xf>
    <xf numFmtId="4" fontId="0" fillId="46" borderId="75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8" fontId="0" fillId="0" borderId="0" xfId="0" applyNumberFormat="1"/>
    <xf numFmtId="4" fontId="3" fillId="0" borderId="58" xfId="51" applyNumberFormat="1" applyFont="1" applyBorder="1" applyAlignment="1">
      <alignment horizontal="center"/>
    </xf>
    <xf numFmtId="0" fontId="58" fillId="46" borderId="0" xfId="0" applyFont="1" applyFill="1"/>
    <xf numFmtId="49" fontId="58" fillId="51" borderId="58" xfId="0" applyNumberFormat="1" applyFont="1" applyFill="1" applyBorder="1" applyAlignment="1">
      <alignment horizontal="center"/>
    </xf>
    <xf numFmtId="4" fontId="2" fillId="0" borderId="58" xfId="51" applyNumberFormat="1" applyFont="1" applyBorder="1" applyAlignment="1">
      <alignment horizontal="center"/>
    </xf>
    <xf numFmtId="3" fontId="2" fillId="51" borderId="58" xfId="51" applyNumberFormat="1" applyFont="1" applyFill="1" applyBorder="1" applyAlignment="1">
      <alignment horizontal="center" wrapText="1"/>
    </xf>
    <xf numFmtId="3" fontId="29" fillId="3" borderId="16" xfId="0" applyNumberFormat="1" applyFont="1" applyFill="1" applyBorder="1" applyAlignment="1">
      <alignment horizontal="center" vertical="center"/>
    </xf>
    <xf numFmtId="170" fontId="52" fillId="0" borderId="9" xfId="0" applyNumberFormat="1" applyFont="1" applyBorder="1"/>
    <xf numFmtId="2" fontId="0" fillId="0" borderId="21" xfId="0" applyNumberFormat="1" applyBorder="1"/>
    <xf numFmtId="170" fontId="52" fillId="0" borderId="73" xfId="0" applyNumberFormat="1" applyFont="1" applyBorder="1"/>
    <xf numFmtId="21" fontId="58" fillId="0" borderId="46" xfId="0" applyNumberFormat="1" applyFont="1" applyBorder="1"/>
    <xf numFmtId="21" fontId="58" fillId="0" borderId="76" xfId="0" applyNumberFormat="1" applyFont="1" applyBorder="1"/>
    <xf numFmtId="21" fontId="58" fillId="0" borderId="46" xfId="0" applyNumberFormat="1" applyFont="1" applyBorder="1" applyAlignment="1">
      <alignment vertical="center"/>
    </xf>
    <xf numFmtId="21" fontId="58" fillId="0" borderId="76" xfId="0" applyNumberFormat="1" applyFont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21" fontId="1" fillId="46" borderId="46" xfId="0" applyNumberFormat="1" applyFont="1" applyFill="1" applyBorder="1" applyAlignment="1">
      <alignment vertical="center"/>
    </xf>
    <xf numFmtId="21" fontId="1" fillId="46" borderId="76" xfId="0" applyNumberFormat="1" applyFont="1" applyFill="1" applyBorder="1" applyAlignment="1">
      <alignment vertic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0.20691976361749184</c:v>
                </c:pt>
                <c:pt idx="1">
                  <c:v>0.31424052736903885</c:v>
                </c:pt>
                <c:pt idx="2">
                  <c:v>3.3696990737920825E-2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1.6799422970412481E-2</c:v>
                </c:pt>
                <c:pt idx="1">
                  <c:v>0.95845819445937619</c:v>
                </c:pt>
                <c:pt idx="2">
                  <c:v>2.4742382570211323E-2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General'!$B$42:$B$51</c:f>
              <c:strCache>
                <c:ptCount val="10"/>
                <c:pt idx="0">
                  <c:v>23/01-29/01</c:v>
                </c:pt>
                <c:pt idx="1">
                  <c:v>30/01-05/02</c:v>
                </c:pt>
                <c:pt idx="2">
                  <c:v>05/02-12/02</c:v>
                </c:pt>
                <c:pt idx="3">
                  <c:v>13/02-19/02</c:v>
                </c:pt>
                <c:pt idx="4">
                  <c:v>20/02-26/02</c:v>
                </c:pt>
                <c:pt idx="5">
                  <c:v>27/02-05/03</c:v>
                </c:pt>
                <c:pt idx="6">
                  <c:v>06/03-12/03</c:v>
                </c:pt>
                <c:pt idx="7">
                  <c:v>13/03-19/03</c:v>
                </c:pt>
                <c:pt idx="8">
                  <c:v>20/03-26/03</c:v>
                </c:pt>
                <c:pt idx="9">
                  <c:v>27/03-02/04</c:v>
                </c:pt>
              </c:strCache>
            </c:strRef>
          </c:cat>
          <c:val>
            <c:numRef>
              <c:f>'Historico General'!$C$42:$C$51</c:f>
              <c:numCache>
                <c:formatCode>#,##0.00</c:formatCode>
                <c:ptCount val="10"/>
                <c:pt idx="0">
                  <c:v>69752.240000000005</c:v>
                </c:pt>
                <c:pt idx="1">
                  <c:v>67114.19</c:v>
                </c:pt>
                <c:pt idx="2">
                  <c:v>66531.570000000007</c:v>
                </c:pt>
                <c:pt idx="3">
                  <c:v>67642.3</c:v>
                </c:pt>
                <c:pt idx="4">
                  <c:v>76042.3</c:v>
                </c:pt>
                <c:pt idx="5">
                  <c:v>72002.27</c:v>
                </c:pt>
                <c:pt idx="6">
                  <c:v>69163.27</c:v>
                </c:pt>
                <c:pt idx="7">
                  <c:v>69396.47</c:v>
                </c:pt>
                <c:pt idx="8">
                  <c:v>71043.570000000007</c:v>
                </c:pt>
                <c:pt idx="9">
                  <c:v>64676.5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General'!$B$42:$B$51</c:f>
              <c:strCache>
                <c:ptCount val="10"/>
                <c:pt idx="0">
                  <c:v>23/01-29/01</c:v>
                </c:pt>
                <c:pt idx="1">
                  <c:v>30/01-05/02</c:v>
                </c:pt>
                <c:pt idx="2">
                  <c:v>05/02-12/02</c:v>
                </c:pt>
                <c:pt idx="3">
                  <c:v>13/02-19/02</c:v>
                </c:pt>
                <c:pt idx="4">
                  <c:v>20/02-26/02</c:v>
                </c:pt>
                <c:pt idx="5">
                  <c:v>27/02-05/03</c:v>
                </c:pt>
                <c:pt idx="6">
                  <c:v>06/03-12/03</c:v>
                </c:pt>
                <c:pt idx="7">
                  <c:v>13/03-19/03</c:v>
                </c:pt>
                <c:pt idx="8">
                  <c:v>20/03-26/03</c:v>
                </c:pt>
                <c:pt idx="9">
                  <c:v>27/03-02/04</c:v>
                </c:pt>
              </c:strCache>
            </c:strRef>
          </c:cat>
          <c:val>
            <c:numRef>
              <c:f>'Historico General'!$D$42:$D$51</c:f>
              <c:numCache>
                <c:formatCode>#,##0.00</c:formatCode>
                <c:ptCount val="10"/>
                <c:pt idx="0">
                  <c:v>3896618.32</c:v>
                </c:pt>
                <c:pt idx="1">
                  <c:v>3698863.4</c:v>
                </c:pt>
                <c:pt idx="2">
                  <c:v>3567041.22</c:v>
                </c:pt>
                <c:pt idx="3">
                  <c:v>3707359.49</c:v>
                </c:pt>
                <c:pt idx="4">
                  <c:v>3566177.13</c:v>
                </c:pt>
                <c:pt idx="5">
                  <c:v>3530259.29</c:v>
                </c:pt>
                <c:pt idx="6">
                  <c:v>3704227.3</c:v>
                </c:pt>
                <c:pt idx="7">
                  <c:v>4129763.35</c:v>
                </c:pt>
                <c:pt idx="8">
                  <c:v>3906223.52</c:v>
                </c:pt>
                <c:pt idx="9">
                  <c:v>3689991.11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General'!$B$42:$B$51</c15:sqref>
                        </c15:formulaRef>
                      </c:ext>
                    </c:extLst>
                    <c:strCache>
                      <c:ptCount val="10"/>
                      <c:pt idx="0">
                        <c:v>23/01-29/01</c:v>
                      </c:pt>
                      <c:pt idx="1">
                        <c:v>30/01-05/02</c:v>
                      </c:pt>
                      <c:pt idx="2">
                        <c:v>05/02-12/02</c:v>
                      </c:pt>
                      <c:pt idx="3">
                        <c:v>13/02-19/02</c:v>
                      </c:pt>
                      <c:pt idx="4">
                        <c:v>20/02-26/02</c:v>
                      </c:pt>
                      <c:pt idx="5">
                        <c:v>27/02-05/03</c:v>
                      </c:pt>
                      <c:pt idx="6">
                        <c:v>06/03-12/03</c:v>
                      </c:pt>
                      <c:pt idx="7">
                        <c:v>13/03-19/03</c:v>
                      </c:pt>
                      <c:pt idx="8">
                        <c:v>20/03-26/03</c:v>
                      </c:pt>
                      <c:pt idx="9">
                        <c:v>27/03-02/04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General'!$E$42:$E$51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116550.21</c:v>
                      </c:pt>
                      <c:pt idx="1">
                        <c:v>110050.19</c:v>
                      </c:pt>
                      <c:pt idx="2">
                        <c:v>107711.5</c:v>
                      </c:pt>
                      <c:pt idx="3">
                        <c:v>107238.51</c:v>
                      </c:pt>
                      <c:pt idx="4">
                        <c:v>116942.2</c:v>
                      </c:pt>
                      <c:pt idx="5">
                        <c:v>109494.3</c:v>
                      </c:pt>
                      <c:pt idx="6">
                        <c:v>102862.59</c:v>
                      </c:pt>
                      <c:pt idx="7">
                        <c:v>102253.2</c:v>
                      </c:pt>
                      <c:pt idx="8">
                        <c:v>103972.5</c:v>
                      </c:pt>
                      <c:pt idx="9">
                        <c:v>95256.29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Dinamizado'!$B$3:$B$46</c15:sqref>
                  </c15:fullRef>
                </c:ext>
              </c:extLst>
              <c:f>'Historico Dinamizado'!$B$26:$B$46</c:f>
              <c:strCache>
                <c:ptCount val="21"/>
                <c:pt idx="0">
                  <c:v>14/11-20/11</c:v>
                </c:pt>
                <c:pt idx="1">
                  <c:v>21/11-27/11</c:v>
                </c:pt>
                <c:pt idx="2">
                  <c:v>28/11-04/12</c:v>
                </c:pt>
                <c:pt idx="3">
                  <c:v>05/12-11/12</c:v>
                </c:pt>
                <c:pt idx="4">
                  <c:v>05/12-11/12</c:v>
                </c:pt>
                <c:pt idx="5">
                  <c:v>12/12-18/12</c:v>
                </c:pt>
                <c:pt idx="6">
                  <c:v>19/12-25/12</c:v>
                </c:pt>
                <c:pt idx="7">
                  <c:v>26/12-01/01</c:v>
                </c:pt>
                <c:pt idx="8">
                  <c:v>02/01-08/02</c:v>
                </c:pt>
                <c:pt idx="9">
                  <c:v>09/01-15/02</c:v>
                </c:pt>
                <c:pt idx="10">
                  <c:v>16/01-22/01</c:v>
                </c:pt>
                <c:pt idx="11">
                  <c:v>23/01-29/01</c:v>
                </c:pt>
                <c:pt idx="12">
                  <c:v>30/01-05/02</c:v>
                </c:pt>
                <c:pt idx="13">
                  <c:v>06/02-12/02</c:v>
                </c:pt>
                <c:pt idx="14">
                  <c:v>13/02-19/02</c:v>
                </c:pt>
                <c:pt idx="15">
                  <c:v>20/02-26/02</c:v>
                </c:pt>
                <c:pt idx="16">
                  <c:v>27/02-05/03</c:v>
                </c:pt>
                <c:pt idx="17">
                  <c:v>06/03-12/03</c:v>
                </c:pt>
                <c:pt idx="18">
                  <c:v>13/03-19/03</c:v>
                </c:pt>
                <c:pt idx="19">
                  <c:v>20/03-26/03</c:v>
                </c:pt>
                <c:pt idx="20">
                  <c:v>27/03-02/04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Dinamizado'!$C$3:$C$46</c15:sqref>
                  </c15:fullRef>
                </c:ext>
              </c:extLst>
              <c:f>'Historico Dinamizado'!$C$26:$C$46</c:f>
              <c:numCache>
                <c:formatCode>#,##0.00</c:formatCode>
                <c:ptCount val="21"/>
                <c:pt idx="0">
                  <c:v>529672.07666666608</c:v>
                </c:pt>
                <c:pt idx="1">
                  <c:v>776743.3166666656</c:v>
                </c:pt>
                <c:pt idx="2">
                  <c:v>512422.67666666594</c:v>
                </c:pt>
                <c:pt idx="3">
                  <c:v>443706.27666666621</c:v>
                </c:pt>
                <c:pt idx="4">
                  <c:v>443706.27666666621</c:v>
                </c:pt>
                <c:pt idx="5">
                  <c:v>455054.15333333268</c:v>
                </c:pt>
                <c:pt idx="6">
                  <c:v>493134.93999999965</c:v>
                </c:pt>
                <c:pt idx="7">
                  <c:v>335845.12333333289</c:v>
                </c:pt>
                <c:pt idx="8">
                  <c:v>396775.91666666587</c:v>
                </c:pt>
                <c:pt idx="9">
                  <c:v>562359.86999999953</c:v>
                </c:pt>
                <c:pt idx="10">
                  <c:v>1213513.5433333314</c:v>
                </c:pt>
                <c:pt idx="11">
                  <c:v>1158280.3666666644</c:v>
                </c:pt>
                <c:pt idx="12">
                  <c:v>556152.69333333243</c:v>
                </c:pt>
                <c:pt idx="13">
                  <c:v>596447.41666666593</c:v>
                </c:pt>
                <c:pt idx="14">
                  <c:v>659821.95999999857</c:v>
                </c:pt>
                <c:pt idx="15">
                  <c:v>854335.95666666597</c:v>
                </c:pt>
                <c:pt idx="16">
                  <c:v>940381.27999999851</c:v>
                </c:pt>
                <c:pt idx="17">
                  <c:v>899766.59999999858</c:v>
                </c:pt>
                <c:pt idx="18">
                  <c:v>1007209.7966666651</c:v>
                </c:pt>
                <c:pt idx="19">
                  <c:v>781341.08666666609</c:v>
                </c:pt>
                <c:pt idx="20">
                  <c:v>796625.34333333233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7EF-45BD-8586-15ADFC59EE24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7EF-45BD-8586-15ADFC59EE24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7EF-45BD-8586-15ADFC59EE24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7EF-45BD-8586-15ADFC59EE2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Dinamizado'!$B$3:$B$46</c15:sqref>
                  </c15:fullRef>
                </c:ext>
              </c:extLst>
              <c:f>'Historico Dinamizado'!$B$26:$B$46</c:f>
              <c:strCache>
                <c:ptCount val="21"/>
                <c:pt idx="0">
                  <c:v>14/11-20/11</c:v>
                </c:pt>
                <c:pt idx="1">
                  <c:v>21/11-27/11</c:v>
                </c:pt>
                <c:pt idx="2">
                  <c:v>28/11-04/12</c:v>
                </c:pt>
                <c:pt idx="3">
                  <c:v>05/12-11/12</c:v>
                </c:pt>
                <c:pt idx="4">
                  <c:v>05/12-11/12</c:v>
                </c:pt>
                <c:pt idx="5">
                  <c:v>12/12-18/12</c:v>
                </c:pt>
                <c:pt idx="6">
                  <c:v>19/12-25/12</c:v>
                </c:pt>
                <c:pt idx="7">
                  <c:v>26/12-01/01</c:v>
                </c:pt>
                <c:pt idx="8">
                  <c:v>02/01-08/02</c:v>
                </c:pt>
                <c:pt idx="9">
                  <c:v>09/01-15/02</c:v>
                </c:pt>
                <c:pt idx="10">
                  <c:v>16/01-22/01</c:v>
                </c:pt>
                <c:pt idx="11">
                  <c:v>23/01-29/01</c:v>
                </c:pt>
                <c:pt idx="12">
                  <c:v>30/01-05/02</c:v>
                </c:pt>
                <c:pt idx="13">
                  <c:v>06/02-12/02</c:v>
                </c:pt>
                <c:pt idx="14">
                  <c:v>13/02-19/02</c:v>
                </c:pt>
                <c:pt idx="15">
                  <c:v>20/02-26/02</c:v>
                </c:pt>
                <c:pt idx="16">
                  <c:v>27/02-05/03</c:v>
                </c:pt>
                <c:pt idx="17">
                  <c:v>06/03-12/03</c:v>
                </c:pt>
                <c:pt idx="18">
                  <c:v>13/03-19/03</c:v>
                </c:pt>
                <c:pt idx="19">
                  <c:v>20/03-26/03</c:v>
                </c:pt>
                <c:pt idx="20">
                  <c:v>27/03-02/04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Dinamizado'!$D$3:$D$46</c15:sqref>
                  </c15:fullRef>
                </c:ext>
              </c:extLst>
              <c:f>'Historico Dinamizado'!$D$26:$D$46</c:f>
              <c:numCache>
                <c:formatCode>#,##0.00</c:formatCode>
                <c:ptCount val="21"/>
                <c:pt idx="0">
                  <c:v>1318167.7166666652</c:v>
                </c:pt>
                <c:pt idx="1">
                  <c:v>1260408.4866666654</c:v>
                </c:pt>
                <c:pt idx="2">
                  <c:v>1221685.8366666653</c:v>
                </c:pt>
                <c:pt idx="3">
                  <c:v>1196007.4099999999</c:v>
                </c:pt>
                <c:pt idx="4">
                  <c:v>1196007.4099999999</c:v>
                </c:pt>
                <c:pt idx="5">
                  <c:v>1265754.3666666651</c:v>
                </c:pt>
                <c:pt idx="6">
                  <c:v>994279.96666666539</c:v>
                </c:pt>
                <c:pt idx="7">
                  <c:v>722011.46666666586</c:v>
                </c:pt>
                <c:pt idx="8">
                  <c:v>743293.46666666528</c:v>
                </c:pt>
                <c:pt idx="9">
                  <c:v>1024149.4766666663</c:v>
                </c:pt>
                <c:pt idx="10">
                  <c:v>1400777.4066666667</c:v>
                </c:pt>
                <c:pt idx="11">
                  <c:v>1740032.0833333333</c:v>
                </c:pt>
                <c:pt idx="12">
                  <c:v>1150025.44</c:v>
                </c:pt>
                <c:pt idx="13">
                  <c:v>1308902.783333333</c:v>
                </c:pt>
                <c:pt idx="14">
                  <c:v>1220556.8999999999</c:v>
                </c:pt>
                <c:pt idx="15">
                  <c:v>1119762.9166666665</c:v>
                </c:pt>
                <c:pt idx="16">
                  <c:v>1139445.6433333333</c:v>
                </c:pt>
                <c:pt idx="17">
                  <c:v>1211102.5999999999</c:v>
                </c:pt>
                <c:pt idx="18">
                  <c:v>1488318.7166666663</c:v>
                </c:pt>
                <c:pt idx="19">
                  <c:v>1351766.0666666669</c:v>
                </c:pt>
                <c:pt idx="20">
                  <c:v>1209802.1166666667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Dinamizado'!$B$3:$B$46</c15:sqref>
                  </c15:fullRef>
                </c:ext>
              </c:extLst>
              <c:f>'Historico Dinamizado'!$B$26:$B$46</c:f>
              <c:strCache>
                <c:ptCount val="21"/>
                <c:pt idx="0">
                  <c:v>14/11-20/11</c:v>
                </c:pt>
                <c:pt idx="1">
                  <c:v>21/11-27/11</c:v>
                </c:pt>
                <c:pt idx="2">
                  <c:v>28/11-04/12</c:v>
                </c:pt>
                <c:pt idx="3">
                  <c:v>05/12-11/12</c:v>
                </c:pt>
                <c:pt idx="4">
                  <c:v>05/12-11/12</c:v>
                </c:pt>
                <c:pt idx="5">
                  <c:v>12/12-18/12</c:v>
                </c:pt>
                <c:pt idx="6">
                  <c:v>19/12-25/12</c:v>
                </c:pt>
                <c:pt idx="7">
                  <c:v>26/12-01/01</c:v>
                </c:pt>
                <c:pt idx="8">
                  <c:v>02/01-08/02</c:v>
                </c:pt>
                <c:pt idx="9">
                  <c:v>09/01-15/02</c:v>
                </c:pt>
                <c:pt idx="10">
                  <c:v>16/01-22/01</c:v>
                </c:pt>
                <c:pt idx="11">
                  <c:v>23/01-29/01</c:v>
                </c:pt>
                <c:pt idx="12">
                  <c:v>30/01-05/02</c:v>
                </c:pt>
                <c:pt idx="13">
                  <c:v>06/02-12/02</c:v>
                </c:pt>
                <c:pt idx="14">
                  <c:v>13/02-19/02</c:v>
                </c:pt>
                <c:pt idx="15">
                  <c:v>20/02-26/02</c:v>
                </c:pt>
                <c:pt idx="16">
                  <c:v>27/02-05/03</c:v>
                </c:pt>
                <c:pt idx="17">
                  <c:v>06/03-12/03</c:v>
                </c:pt>
                <c:pt idx="18">
                  <c:v>13/03-19/03</c:v>
                </c:pt>
                <c:pt idx="19">
                  <c:v>20/03-26/03</c:v>
                </c:pt>
                <c:pt idx="20">
                  <c:v>27/03-02/04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Dinamizado'!$E$3:$E$46</c15:sqref>
                  </c15:fullRef>
                </c:ext>
              </c:extLst>
              <c:f>'Historico Dinamizado'!$E$26:$E$46</c:f>
              <c:numCache>
                <c:formatCode>#,##0.00</c:formatCode>
                <c:ptCount val="21"/>
                <c:pt idx="0">
                  <c:v>20579.573333333334</c:v>
                </c:pt>
                <c:pt idx="1">
                  <c:v>0</c:v>
                </c:pt>
                <c:pt idx="2">
                  <c:v>1641.01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12845.800999999999</c:v>
                </c:pt>
                <c:pt idx="8">
                  <c:v>74445.703330000004</c:v>
                </c:pt>
                <c:pt idx="9">
                  <c:v>73721.46666666666</c:v>
                </c:pt>
                <c:pt idx="10">
                  <c:v>193714.78333333333</c:v>
                </c:pt>
                <c:pt idx="11">
                  <c:v>39471.699999999997</c:v>
                </c:pt>
                <c:pt idx="12">
                  <c:v>47174.066666666673</c:v>
                </c:pt>
                <c:pt idx="13">
                  <c:v>27914.500000000007</c:v>
                </c:pt>
                <c:pt idx="14">
                  <c:v>207555.56666666668</c:v>
                </c:pt>
                <c:pt idx="15">
                  <c:v>121987.47666666668</c:v>
                </c:pt>
                <c:pt idx="16">
                  <c:v>280639.21666666662</c:v>
                </c:pt>
                <c:pt idx="17">
                  <c:v>139776.32333333333</c:v>
                </c:pt>
                <c:pt idx="18">
                  <c:v>143109.49999999997</c:v>
                </c:pt>
                <c:pt idx="19">
                  <c:v>101006.86666666665</c:v>
                </c:pt>
                <c:pt idx="20">
                  <c:v>129730.85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2" t="s">
        <v>339</v>
      </c>
      <c r="D2" s="452"/>
      <c r="E2" s="452"/>
      <c r="F2" s="453" t="s">
        <v>343</v>
      </c>
      <c r="G2" s="453"/>
      <c r="H2" s="453"/>
      <c r="I2" s="454" t="s">
        <v>0</v>
      </c>
      <c r="J2" s="454"/>
      <c r="K2" s="454"/>
    </row>
    <row r="3" spans="1:11" x14ac:dyDescent="0.25">
      <c r="A3" s="2"/>
      <c r="C3" s="452" t="s">
        <v>1</v>
      </c>
      <c r="D3" s="452"/>
      <c r="E3" s="452"/>
      <c r="F3" s="455" t="s">
        <v>2</v>
      </c>
      <c r="G3" s="455"/>
      <c r="H3" s="455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2" t="s">
        <v>339</v>
      </c>
      <c r="D241" s="452"/>
      <c r="E241" s="452"/>
      <c r="F241" s="453" t="s">
        <v>343</v>
      </c>
      <c r="G241" s="453"/>
      <c r="H241" s="453"/>
      <c r="I241" s="454" t="s">
        <v>0</v>
      </c>
      <c r="J241" s="454"/>
      <c r="K241" s="454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6" t="s">
        <v>1</v>
      </c>
      <c r="D242" s="456"/>
      <c r="E242" s="456"/>
      <c r="F242" s="457" t="s">
        <v>2</v>
      </c>
      <c r="G242" s="457"/>
      <c r="H242" s="457"/>
      <c r="I242" s="458"/>
      <c r="J242" s="458"/>
      <c r="K242" s="458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showGridLines="0" zoomScale="70" zoomScaleNormal="70" workbookViewId="0">
      <pane ySplit="1" topLeftCell="A2" activePane="bottomLeft" state="frozen"/>
      <selection pane="bottomLeft" activeCell="F26" sqref="F26"/>
    </sheetView>
  </sheetViews>
  <sheetFormatPr baseColWidth="10" defaultColWidth="9.140625" defaultRowHeight="15" x14ac:dyDescent="0.2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9.140625" style="339" customWidth="1"/>
    <col min="10" max="10" width="15.7109375" style="339" customWidth="1"/>
    <col min="11" max="1027" width="10.5703125" style="336" customWidth="1"/>
    <col min="1028" max="16384" width="9.140625" style="336"/>
  </cols>
  <sheetData>
    <row r="1" spans="1:10" ht="20.100000000000001" customHeight="1" x14ac:dyDescent="0.25">
      <c r="A1" s="383" t="s">
        <v>214</v>
      </c>
      <c r="B1" s="383" t="s">
        <v>439</v>
      </c>
      <c r="C1" s="383" t="s">
        <v>215</v>
      </c>
      <c r="D1" s="384" t="s">
        <v>420</v>
      </c>
      <c r="E1" s="384" t="s">
        <v>216</v>
      </c>
      <c r="F1" s="384" t="s">
        <v>217</v>
      </c>
      <c r="G1" s="384" t="s">
        <v>218</v>
      </c>
      <c r="H1" s="384" t="s">
        <v>219</v>
      </c>
      <c r="I1" s="384" t="s">
        <v>220</v>
      </c>
      <c r="J1" s="384" t="s">
        <v>221</v>
      </c>
    </row>
    <row r="2" spans="1:10" x14ac:dyDescent="0.25">
      <c r="A2" s="343" t="s">
        <v>342</v>
      </c>
      <c r="B2" s="343" t="s">
        <v>645</v>
      </c>
      <c r="C2" s="342" t="s">
        <v>611</v>
      </c>
      <c r="D2" s="337"/>
      <c r="E2" s="338" t="s">
        <v>610</v>
      </c>
      <c r="F2" s="335">
        <v>31515</v>
      </c>
      <c r="G2" s="439">
        <v>25868.51666666667</v>
      </c>
      <c r="H2" s="335" t="s">
        <v>659</v>
      </c>
      <c r="I2" s="340">
        <f t="shared" ref="I2:I16" si="0">F2/G2</f>
        <v>1.2182762701894385</v>
      </c>
      <c r="J2" s="340">
        <f t="shared" ref="J2:J16" si="1">H2/F2</f>
        <v>2.7908297636046329</v>
      </c>
    </row>
    <row r="3" spans="1:10" x14ac:dyDescent="0.25">
      <c r="A3" s="343" t="s">
        <v>342</v>
      </c>
      <c r="B3" s="343" t="s">
        <v>645</v>
      </c>
      <c r="C3" s="342" t="s">
        <v>613</v>
      </c>
      <c r="D3" s="337"/>
      <c r="E3" s="338" t="s">
        <v>612</v>
      </c>
      <c r="F3" s="335">
        <v>12806</v>
      </c>
      <c r="G3" s="400">
        <v>8111.6166666666668</v>
      </c>
      <c r="H3" s="335" t="s">
        <v>660</v>
      </c>
      <c r="I3" s="340">
        <f t="shared" si="0"/>
        <v>1.5787235179177188</v>
      </c>
      <c r="J3" s="340">
        <f t="shared" si="1"/>
        <v>1.8563173512416056</v>
      </c>
    </row>
    <row r="4" spans="1:10" ht="14.25" customHeight="1" x14ac:dyDescent="0.25">
      <c r="A4" s="343" t="s">
        <v>505</v>
      </c>
      <c r="B4" s="343" t="s">
        <v>550</v>
      </c>
      <c r="C4" s="342" t="s">
        <v>615</v>
      </c>
      <c r="D4" s="337"/>
      <c r="E4" s="338" t="s">
        <v>614</v>
      </c>
      <c r="F4" s="401">
        <v>8896</v>
      </c>
      <c r="G4" s="442">
        <v>6457.2666666666664</v>
      </c>
      <c r="H4" s="443" t="s">
        <v>661</v>
      </c>
      <c r="I4" s="340">
        <f t="shared" si="0"/>
        <v>1.3776726994910127</v>
      </c>
      <c r="J4" s="340">
        <f t="shared" si="1"/>
        <v>2.2854091726618706</v>
      </c>
    </row>
    <row r="5" spans="1:10" x14ac:dyDescent="0.25">
      <c r="A5" s="343" t="s">
        <v>392</v>
      </c>
      <c r="B5" s="343" t="s">
        <v>550</v>
      </c>
      <c r="C5" s="342" t="s">
        <v>617</v>
      </c>
      <c r="D5" s="337"/>
      <c r="E5" s="441" t="s">
        <v>616</v>
      </c>
      <c r="F5" s="335">
        <v>5320</v>
      </c>
      <c r="G5" s="400">
        <v>977.7166666666667</v>
      </c>
      <c r="H5" s="335" t="s">
        <v>662</v>
      </c>
      <c r="I5" s="340">
        <f t="shared" si="0"/>
        <v>5.4412491689821518</v>
      </c>
      <c r="J5" s="340">
        <f t="shared" si="1"/>
        <v>1.6825187969924813</v>
      </c>
    </row>
    <row r="6" spans="1:10" s="440" customFormat="1" x14ac:dyDescent="0.25">
      <c r="A6" s="343" t="s">
        <v>398</v>
      </c>
      <c r="B6" s="343" t="s">
        <v>551</v>
      </c>
      <c r="C6" s="342" t="s">
        <v>619</v>
      </c>
      <c r="D6" s="337"/>
      <c r="E6" s="441" t="s">
        <v>618</v>
      </c>
      <c r="F6" s="335">
        <v>88510</v>
      </c>
      <c r="G6" s="400">
        <v>67983</v>
      </c>
      <c r="H6" s="335" t="s">
        <v>663</v>
      </c>
      <c r="I6" s="340">
        <f t="shared" si="0"/>
        <v>1.3019431328420341</v>
      </c>
      <c r="J6" s="340">
        <f t="shared" si="1"/>
        <v>3.8437464693255001</v>
      </c>
    </row>
    <row r="7" spans="1:10" x14ac:dyDescent="0.25">
      <c r="A7" s="343" t="s">
        <v>505</v>
      </c>
      <c r="B7" s="343" t="s">
        <v>646</v>
      </c>
      <c r="C7" s="342" t="s">
        <v>621</v>
      </c>
      <c r="D7" s="337"/>
      <c r="E7" s="338" t="s">
        <v>620</v>
      </c>
      <c r="F7" s="401">
        <v>7195</v>
      </c>
      <c r="G7" s="400">
        <v>1169.633333333333</v>
      </c>
      <c r="H7" s="335" t="s">
        <v>664</v>
      </c>
      <c r="I7" s="340">
        <f t="shared" si="0"/>
        <v>6.151500470232838</v>
      </c>
      <c r="J7" s="340">
        <f t="shared" si="1"/>
        <v>1.7765114662960388</v>
      </c>
    </row>
    <row r="8" spans="1:10" x14ac:dyDescent="0.25">
      <c r="A8" s="343" t="s">
        <v>392</v>
      </c>
      <c r="B8" s="343" t="s">
        <v>647</v>
      </c>
      <c r="C8" s="342" t="s">
        <v>623</v>
      </c>
      <c r="D8" s="337"/>
      <c r="E8" s="338" t="s">
        <v>622</v>
      </c>
      <c r="F8" s="335">
        <v>1909</v>
      </c>
      <c r="G8" s="429">
        <v>563.1</v>
      </c>
      <c r="H8" s="335" t="s">
        <v>665</v>
      </c>
      <c r="I8" s="340">
        <f t="shared" si="0"/>
        <v>3.3901616053986858</v>
      </c>
      <c r="J8" s="340">
        <f t="shared" si="1"/>
        <v>1.5123101100052383</v>
      </c>
    </row>
    <row r="9" spans="1:10" x14ac:dyDescent="0.25">
      <c r="A9" s="343" t="s">
        <v>505</v>
      </c>
      <c r="B9" s="343" t="s">
        <v>648</v>
      </c>
      <c r="C9" s="342" t="s">
        <v>625</v>
      </c>
      <c r="D9" s="337"/>
      <c r="E9" s="338" t="s">
        <v>624</v>
      </c>
      <c r="F9" s="335">
        <v>10971</v>
      </c>
      <c r="G9" s="400">
        <v>9444</v>
      </c>
      <c r="H9" s="335" t="s">
        <v>666</v>
      </c>
      <c r="I9" s="340">
        <f t="shared" si="0"/>
        <v>1.1616899618805592</v>
      </c>
      <c r="J9" s="340">
        <f t="shared" si="1"/>
        <v>2.3470057424118131</v>
      </c>
    </row>
    <row r="10" spans="1:10" x14ac:dyDescent="0.25">
      <c r="A10" s="343" t="s">
        <v>505</v>
      </c>
      <c r="B10" s="343" t="s">
        <v>649</v>
      </c>
      <c r="C10" s="342" t="s">
        <v>627</v>
      </c>
      <c r="D10" s="337"/>
      <c r="E10" s="338" t="s">
        <v>626</v>
      </c>
      <c r="F10" s="401">
        <v>7010</v>
      </c>
      <c r="G10" s="429">
        <v>5070.7666666666664</v>
      </c>
      <c r="H10" s="335" t="s">
        <v>667</v>
      </c>
      <c r="I10" s="340">
        <f t="shared" si="0"/>
        <v>1.3824339514734787</v>
      </c>
      <c r="J10" s="340">
        <f t="shared" si="1"/>
        <v>1.9951497860199714</v>
      </c>
    </row>
    <row r="11" spans="1:10" ht="19.5" customHeight="1" x14ac:dyDescent="0.25">
      <c r="A11" s="343" t="s">
        <v>505</v>
      </c>
      <c r="B11" s="343" t="s">
        <v>650</v>
      </c>
      <c r="C11" s="342" t="s">
        <v>629</v>
      </c>
      <c r="D11" s="337"/>
      <c r="E11" s="338" t="s">
        <v>628</v>
      </c>
      <c r="F11" s="335">
        <v>5674</v>
      </c>
      <c r="G11" s="400">
        <v>2302.4333333333329</v>
      </c>
      <c r="H11" s="335" t="s">
        <v>668</v>
      </c>
      <c r="I11" s="340">
        <f t="shared" si="0"/>
        <v>2.464349311597875</v>
      </c>
      <c r="J11" s="340">
        <f t="shared" si="1"/>
        <v>2.0126894606979202</v>
      </c>
    </row>
    <row r="12" spans="1:10" x14ac:dyDescent="0.25">
      <c r="A12" s="343" t="s">
        <v>505</v>
      </c>
      <c r="B12" s="343" t="s">
        <v>651</v>
      </c>
      <c r="C12" s="342" t="s">
        <v>631</v>
      </c>
      <c r="D12" s="337"/>
      <c r="E12" s="338" t="s">
        <v>630</v>
      </c>
      <c r="F12" s="335">
        <v>7835</v>
      </c>
      <c r="G12" s="400">
        <v>1782.8</v>
      </c>
      <c r="H12" s="335" t="s">
        <v>669</v>
      </c>
      <c r="I12" s="340">
        <f t="shared" si="0"/>
        <v>4.3947722683419341</v>
      </c>
      <c r="J12" s="340">
        <f t="shared" si="1"/>
        <v>1.756349712827058</v>
      </c>
    </row>
    <row r="13" spans="1:10" x14ac:dyDescent="0.25">
      <c r="A13" s="343" t="s">
        <v>392</v>
      </c>
      <c r="B13" s="343" t="s">
        <v>652</v>
      </c>
      <c r="C13" s="342" t="s">
        <v>633</v>
      </c>
      <c r="D13" s="337"/>
      <c r="E13" s="338" t="s">
        <v>632</v>
      </c>
      <c r="F13" s="335">
        <v>10061</v>
      </c>
      <c r="G13" s="400">
        <v>6447.416666666667</v>
      </c>
      <c r="H13" s="335" t="s">
        <v>670</v>
      </c>
      <c r="I13" s="340">
        <f t="shared" si="0"/>
        <v>1.5604699556669983</v>
      </c>
      <c r="J13" s="340">
        <f t="shared" si="1"/>
        <v>1.997515157539012</v>
      </c>
    </row>
    <row r="14" spans="1:10" x14ac:dyDescent="0.25">
      <c r="A14" s="343" t="s">
        <v>394</v>
      </c>
      <c r="B14" s="343" t="s">
        <v>653</v>
      </c>
      <c r="C14" s="342" t="s">
        <v>635</v>
      </c>
      <c r="D14" s="337"/>
      <c r="E14" s="338" t="s">
        <v>634</v>
      </c>
      <c r="F14" s="401">
        <v>6535</v>
      </c>
      <c r="G14" s="400">
        <v>3549.7333333333331</v>
      </c>
      <c r="H14" s="335" t="s">
        <v>671</v>
      </c>
      <c r="I14" s="340">
        <f t="shared" si="0"/>
        <v>1.8409833602524135</v>
      </c>
      <c r="J14" s="340">
        <f t="shared" si="1"/>
        <v>1.8916602907421576</v>
      </c>
    </row>
    <row r="15" spans="1:10" x14ac:dyDescent="0.25">
      <c r="A15" s="343" t="s">
        <v>505</v>
      </c>
      <c r="B15" s="343" t="s">
        <v>654</v>
      </c>
      <c r="C15" s="342" t="s">
        <v>637</v>
      </c>
      <c r="D15" s="337"/>
      <c r="E15" s="338" t="s">
        <v>636</v>
      </c>
      <c r="F15" s="335">
        <v>10295</v>
      </c>
      <c r="G15" s="400">
        <v>7999.6</v>
      </c>
      <c r="H15" s="335" t="s">
        <v>672</v>
      </c>
      <c r="I15" s="340">
        <f t="shared" si="0"/>
        <v>1.2869393469673482</v>
      </c>
      <c r="J15" s="340">
        <f t="shared" si="1"/>
        <v>2.0646915978630402</v>
      </c>
    </row>
    <row r="16" spans="1:10" x14ac:dyDescent="0.25">
      <c r="A16" s="343" t="s">
        <v>505</v>
      </c>
      <c r="B16" s="343" t="s">
        <v>655</v>
      </c>
      <c r="C16" s="342" t="s">
        <v>639</v>
      </c>
      <c r="D16" s="337"/>
      <c r="E16" s="338" t="s">
        <v>638</v>
      </c>
      <c r="F16" s="335">
        <v>12587</v>
      </c>
      <c r="G16" s="400">
        <v>9235.6833333333325</v>
      </c>
      <c r="H16" s="335" t="s">
        <v>673</v>
      </c>
      <c r="I16" s="340">
        <f t="shared" si="0"/>
        <v>1.362866129739543</v>
      </c>
      <c r="J16" s="340">
        <f t="shared" si="1"/>
        <v>2.1658059903074602</v>
      </c>
    </row>
    <row r="17" spans="1:10" x14ac:dyDescent="0.25">
      <c r="A17" s="343" t="s">
        <v>392</v>
      </c>
      <c r="B17" s="343" t="s">
        <v>656</v>
      </c>
      <c r="C17" s="342" t="s">
        <v>640</v>
      </c>
      <c r="D17" s="337"/>
      <c r="E17" s="338" t="s">
        <v>638</v>
      </c>
      <c r="F17" s="401">
        <v>5172</v>
      </c>
      <c r="G17" s="400">
        <v>2153.8833333333332</v>
      </c>
      <c r="H17" s="335" t="s">
        <v>674</v>
      </c>
      <c r="I17" s="340">
        <f t="shared" ref="I17:I19" si="2">F17/G17</f>
        <v>2.4012442642359151</v>
      </c>
      <c r="J17" s="340">
        <f t="shared" ref="J17:J19" si="3">H17/F17</f>
        <v>1.9309744779582367</v>
      </c>
    </row>
    <row r="18" spans="1:10" x14ac:dyDescent="0.25">
      <c r="A18" s="343" t="s">
        <v>459</v>
      </c>
      <c r="B18" s="343" t="s">
        <v>657</v>
      </c>
      <c r="C18" s="342" t="s">
        <v>642</v>
      </c>
      <c r="D18" s="337"/>
      <c r="E18" s="338" t="s">
        <v>641</v>
      </c>
      <c r="F18" s="335">
        <v>1594</v>
      </c>
      <c r="G18" s="400">
        <v>740.05</v>
      </c>
      <c r="H18" s="335" t="s">
        <v>675</v>
      </c>
      <c r="I18" s="340">
        <f t="shared" si="2"/>
        <v>2.1539085196946153</v>
      </c>
      <c r="J18" s="340">
        <f t="shared" si="3"/>
        <v>1.6555834378920953</v>
      </c>
    </row>
    <row r="19" spans="1:10" x14ac:dyDescent="0.25">
      <c r="A19" s="343" t="s">
        <v>459</v>
      </c>
      <c r="B19" s="343" t="s">
        <v>658</v>
      </c>
      <c r="C19" s="342" t="s">
        <v>644</v>
      </c>
      <c r="D19" s="337"/>
      <c r="E19" s="338" t="s">
        <v>643</v>
      </c>
      <c r="F19" s="335">
        <v>2633</v>
      </c>
      <c r="G19" s="400">
        <v>861.81666666666672</v>
      </c>
      <c r="H19" s="335" t="s">
        <v>676</v>
      </c>
      <c r="I19" s="340">
        <f t="shared" si="2"/>
        <v>3.0551741476338741</v>
      </c>
      <c r="J19" s="340">
        <f t="shared" si="3"/>
        <v>1.5693125712115457</v>
      </c>
    </row>
    <row r="21" spans="1:10" ht="17.25" customHeight="1" x14ac:dyDescent="0.25"/>
  </sheetData>
  <autoFilter ref="A1:J1" xr:uid="{00000000-0001-0000-0300-000000000000}"/>
  <phoneticPr fontId="51" type="noConversion"/>
  <conditionalFormatting sqref="G4">
    <cfRule type="colorScale" priority="53">
      <colorScale>
        <cfvo type="min"/>
        <cfvo type="max"/>
        <color rgb="FFFCFCFF"/>
        <color rgb="FFF8696B"/>
      </colorScale>
    </cfRule>
  </conditionalFormatting>
  <conditionalFormatting sqref="G3">
    <cfRule type="colorScale" priority="51">
      <colorScale>
        <cfvo type="min"/>
        <cfvo type="max"/>
        <color rgb="FFFCFCFF"/>
        <color rgb="FFF8696B"/>
      </colorScale>
    </cfRule>
  </conditionalFormatting>
  <conditionalFormatting sqref="G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7">
    <cfRule type="colorScale" priority="50">
      <colorScale>
        <cfvo type="min"/>
        <cfvo type="max"/>
        <color rgb="FFFCFCFF"/>
        <color rgb="FFF8696B"/>
      </colorScale>
    </cfRule>
  </conditionalFormatting>
  <conditionalFormatting sqref="G5">
    <cfRule type="colorScale" priority="49">
      <colorScale>
        <cfvo type="min"/>
        <cfvo type="max"/>
        <color rgb="FFFCFCFF"/>
        <color rgb="FFF8696B"/>
      </colorScale>
    </cfRule>
  </conditionalFormatting>
  <conditionalFormatting sqref="G10">
    <cfRule type="colorScale" priority="47">
      <colorScale>
        <cfvo type="min"/>
        <cfvo type="max"/>
        <color rgb="FFFCFCFF"/>
        <color rgb="FFF8696B"/>
      </colorScale>
    </cfRule>
  </conditionalFormatting>
  <conditionalFormatting sqref="G9">
    <cfRule type="colorScale" priority="45">
      <colorScale>
        <cfvo type="min"/>
        <cfvo type="max"/>
        <color rgb="FFFCFCFF"/>
        <color rgb="FFF8696B"/>
      </colorScale>
    </cfRule>
  </conditionalFormatting>
  <conditionalFormatting sqref="G8">
    <cfRule type="colorScale" priority="46">
      <colorScale>
        <cfvo type="min"/>
        <cfvo type="max"/>
        <color rgb="FFFCFCFF"/>
        <color rgb="FFF8696B"/>
      </colorScale>
    </cfRule>
  </conditionalFormatting>
  <conditionalFormatting sqref="G12">
    <cfRule type="colorScale" priority="42">
      <colorScale>
        <cfvo type="min"/>
        <cfvo type="max"/>
        <color rgb="FFFCFCFF"/>
        <color rgb="FFF8696B"/>
      </colorScale>
    </cfRule>
  </conditionalFormatting>
  <conditionalFormatting sqref="G11">
    <cfRule type="colorScale" priority="43">
      <colorScale>
        <cfvo type="min"/>
        <cfvo type="max"/>
        <color rgb="FFFCFCFF"/>
        <color rgb="FFF8696B"/>
      </colorScale>
    </cfRule>
  </conditionalFormatting>
  <conditionalFormatting sqref="G14">
    <cfRule type="colorScale" priority="37">
      <colorScale>
        <cfvo type="min"/>
        <cfvo type="max"/>
        <color rgb="FFFCFCFF"/>
        <color rgb="FFF8696B"/>
      </colorScale>
    </cfRule>
  </conditionalFormatting>
  <conditionalFormatting sqref="G13">
    <cfRule type="colorScale" priority="36">
      <colorScale>
        <cfvo type="min"/>
        <cfvo type="max"/>
        <color rgb="FFFCFCFF"/>
        <color rgb="FFF8696B"/>
      </colorScale>
    </cfRule>
  </conditionalFormatting>
  <conditionalFormatting sqref="G16">
    <cfRule type="colorScale" priority="34">
      <colorScale>
        <cfvo type="min"/>
        <cfvo type="max"/>
        <color rgb="FFFCFCFF"/>
        <color rgb="FFF8696B"/>
      </colorScale>
    </cfRule>
  </conditionalFormatting>
  <conditionalFormatting sqref="G15">
    <cfRule type="colorScale" priority="35">
      <colorScale>
        <cfvo type="min"/>
        <cfvo type="max"/>
        <color rgb="FFFCFCFF"/>
        <color rgb="FFF8696B"/>
      </colorScale>
    </cfRule>
  </conditionalFormatting>
  <conditionalFormatting sqref="G6">
    <cfRule type="colorScale" priority="15">
      <colorScale>
        <cfvo type="min"/>
        <cfvo type="max"/>
        <color rgb="FFFCFCFF"/>
        <color rgb="FFF8696B"/>
      </colorScale>
    </cfRule>
  </conditionalFormatting>
  <conditionalFormatting sqref="G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19">
    <cfRule type="colorScale" priority="1">
      <colorScale>
        <cfvo type="min"/>
        <cfvo type="max"/>
        <color rgb="FFFCFCFF"/>
        <color rgb="FFF8696B"/>
      </colorScale>
    </cfRule>
  </conditionalFormatting>
  <conditionalFormatting sqref="G18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16" sqref="H16"/>
    </sheetView>
  </sheetViews>
  <sheetFormatPr baseColWidth="10" defaultRowHeight="15" x14ac:dyDescent="0.2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6" t="s">
        <v>430</v>
      </c>
      <c r="C2" s="347" t="s">
        <v>431</v>
      </c>
      <c r="D2" s="347" t="s">
        <v>432</v>
      </c>
      <c r="E2" s="347" t="s">
        <v>433</v>
      </c>
      <c r="F2" s="347" t="s">
        <v>434</v>
      </c>
      <c r="G2" s="347" t="s">
        <v>435</v>
      </c>
      <c r="H2" s="347" t="s">
        <v>436</v>
      </c>
      <c r="I2" s="347" t="s">
        <v>437</v>
      </c>
      <c r="J2" s="347" t="s">
        <v>16</v>
      </c>
      <c r="M2" s="358" t="s">
        <v>404</v>
      </c>
    </row>
    <row r="3" spans="2:13" ht="15.75" x14ac:dyDescent="0.25">
      <c r="B3" s="352" t="s">
        <v>398</v>
      </c>
      <c r="C3" s="375">
        <v>10021.61666666667</v>
      </c>
      <c r="D3" s="375">
        <v>111063.51666666671</v>
      </c>
      <c r="E3" s="375">
        <v>11700.433333333331</v>
      </c>
      <c r="F3" s="375">
        <v>16407.650000000001</v>
      </c>
      <c r="G3" s="375">
        <v>13595.98333333333</v>
      </c>
      <c r="H3" s="375">
        <v>10990.183333333331</v>
      </c>
      <c r="I3" s="353">
        <v>12425.05</v>
      </c>
      <c r="J3" s="299">
        <f>SUM(C3:I3)</f>
        <v>186204.43333333335</v>
      </c>
      <c r="K3" s="357">
        <f>J3/$M$3</f>
        <v>5.0462027626221935E-2</v>
      </c>
      <c r="M3" s="359">
        <f>Resumen!C6</f>
        <v>3689991.11</v>
      </c>
    </row>
    <row r="4" spans="2:13" x14ac:dyDescent="0.25">
      <c r="B4" s="352" t="s">
        <v>342</v>
      </c>
      <c r="C4" s="375">
        <v>6621.0666666666666</v>
      </c>
      <c r="D4" s="375">
        <v>4430.9833333333336</v>
      </c>
      <c r="E4" s="375">
        <v>4264.2166666666662</v>
      </c>
      <c r="F4" s="375">
        <v>3913.75</v>
      </c>
      <c r="G4" s="375">
        <v>40214.35</v>
      </c>
      <c r="H4" s="375">
        <v>8837.0333333333328</v>
      </c>
      <c r="I4" s="375">
        <v>16735.76666666667</v>
      </c>
      <c r="J4" s="299">
        <f t="shared" ref="J4:J12" si="0">SUM(C4:I4)</f>
        <v>85017.166666666657</v>
      </c>
      <c r="K4" s="357">
        <f t="shared" ref="K4:K13" si="1">J4/$M$3</f>
        <v>2.3039938073635809E-2</v>
      </c>
    </row>
    <row r="5" spans="2:13" x14ac:dyDescent="0.25">
      <c r="B5" s="352" t="s">
        <v>387</v>
      </c>
      <c r="C5" s="375">
        <v>20100.580000000002</v>
      </c>
      <c r="D5" s="375">
        <v>2167</v>
      </c>
      <c r="E5" s="375">
        <v>2149.666666666667</v>
      </c>
      <c r="F5" s="375">
        <v>1878.1166666666661</v>
      </c>
      <c r="G5" s="375">
        <v>2899.4833333333331</v>
      </c>
      <c r="H5" s="375">
        <v>23492.48333333333</v>
      </c>
      <c r="I5" s="353">
        <v>28039.54</v>
      </c>
      <c r="J5" s="299">
        <f t="shared" si="0"/>
        <v>80726.87</v>
      </c>
      <c r="K5" s="357">
        <f t="shared" si="1"/>
        <v>2.1877253248992243E-2</v>
      </c>
    </row>
    <row r="6" spans="2:13" x14ac:dyDescent="0.25">
      <c r="B6" s="352" t="s">
        <v>392</v>
      </c>
      <c r="C6" s="375">
        <v>4420.5200000000004</v>
      </c>
      <c r="D6" s="375">
        <v>3743.916666666667</v>
      </c>
      <c r="E6" s="375">
        <v>1395.35</v>
      </c>
      <c r="F6" s="375">
        <v>705.86666666666667</v>
      </c>
      <c r="G6" s="375">
        <v>1093.0166666666671</v>
      </c>
      <c r="H6" s="375">
        <v>9248.4333333333325</v>
      </c>
      <c r="I6" s="375">
        <v>4396.8666666666668</v>
      </c>
      <c r="J6" s="299">
        <f t="shared" si="0"/>
        <v>25003.97</v>
      </c>
      <c r="K6" s="357">
        <f t="shared" si="1"/>
        <v>6.7761599566563734E-3</v>
      </c>
    </row>
    <row r="7" spans="2:13" x14ac:dyDescent="0.25">
      <c r="B7" s="352" t="s">
        <v>393</v>
      </c>
      <c r="C7" s="375">
        <v>2034.6166666666661</v>
      </c>
      <c r="D7" s="375">
        <v>2270.8666666666668</v>
      </c>
      <c r="E7" s="375">
        <v>1553.9</v>
      </c>
      <c r="F7" s="375">
        <v>2407.8000000000002</v>
      </c>
      <c r="G7" s="375">
        <v>3483.7</v>
      </c>
      <c r="H7" s="375">
        <v>2459.333333333333</v>
      </c>
      <c r="I7" s="353">
        <v>2073.7166666666672</v>
      </c>
      <c r="J7" s="299">
        <f t="shared" si="0"/>
        <v>16283.933333333334</v>
      </c>
      <c r="K7" s="357">
        <f t="shared" si="1"/>
        <v>4.4130006950974295E-3</v>
      </c>
    </row>
    <row r="8" spans="2:13" x14ac:dyDescent="0.25">
      <c r="B8" s="352" t="s">
        <v>394</v>
      </c>
      <c r="C8" s="375">
        <v>941.51666666666677</v>
      </c>
      <c r="D8" s="375">
        <v>666.6</v>
      </c>
      <c r="E8" s="375">
        <v>768.8</v>
      </c>
      <c r="F8" s="375">
        <v>308.33333333333331</v>
      </c>
      <c r="G8" s="375">
        <v>413.7</v>
      </c>
      <c r="H8" s="375">
        <v>5433.55</v>
      </c>
      <c r="I8" s="375">
        <v>790.2833333333333</v>
      </c>
      <c r="J8" s="299">
        <f t="shared" si="0"/>
        <v>9322.7833333333328</v>
      </c>
      <c r="K8" s="357">
        <f t="shared" si="1"/>
        <v>2.5265056352217967E-3</v>
      </c>
    </row>
    <row r="9" spans="2:13" x14ac:dyDescent="0.25">
      <c r="B9" s="352" t="s">
        <v>397</v>
      </c>
      <c r="C9" s="375">
        <v>283.56666666666672</v>
      </c>
      <c r="D9" s="375">
        <v>114.98333333333331</v>
      </c>
      <c r="E9" s="375">
        <v>140.5333333333333</v>
      </c>
      <c r="F9" s="375">
        <v>171.2166666666667</v>
      </c>
      <c r="G9" s="375">
        <v>278.03333333333342</v>
      </c>
      <c r="H9" s="375">
        <v>1092.2666666666671</v>
      </c>
      <c r="I9" s="375">
        <v>839.93333333333328</v>
      </c>
      <c r="J9" s="299">
        <f t="shared" si="0"/>
        <v>2920.5333333333338</v>
      </c>
      <c r="K9" s="357">
        <f t="shared" si="1"/>
        <v>7.9147435488898345E-4</v>
      </c>
    </row>
    <row r="10" spans="2:13" x14ac:dyDescent="0.25">
      <c r="B10" s="352" t="s">
        <v>395</v>
      </c>
      <c r="C10" s="375">
        <v>1891.9833333333329</v>
      </c>
      <c r="D10" s="375">
        <v>462.56666666666672</v>
      </c>
      <c r="E10" s="375">
        <v>471.5</v>
      </c>
      <c r="F10" s="375">
        <v>527.2166666666667</v>
      </c>
      <c r="G10" s="375">
        <v>1230.9000000000001</v>
      </c>
      <c r="H10" s="375">
        <v>793.16666666666663</v>
      </c>
      <c r="I10" s="375">
        <v>573.08333333333337</v>
      </c>
      <c r="J10" s="299">
        <f t="shared" si="0"/>
        <v>5950.4166666666661</v>
      </c>
      <c r="K10" s="357">
        <f t="shared" si="1"/>
        <v>1.6125829275146048E-3</v>
      </c>
    </row>
    <row r="11" spans="2:13" x14ac:dyDescent="0.25">
      <c r="B11" s="352" t="s">
        <v>396</v>
      </c>
      <c r="C11" s="375">
        <v>215.56666666666661</v>
      </c>
      <c r="D11" s="375">
        <v>388.56666666666672</v>
      </c>
      <c r="E11" s="375">
        <v>528.76666666666665</v>
      </c>
      <c r="F11" s="375">
        <v>712.43333333333328</v>
      </c>
      <c r="G11" s="375">
        <v>397.1</v>
      </c>
      <c r="H11" s="375">
        <v>589.73333333333335</v>
      </c>
      <c r="I11" s="375">
        <v>573.5</v>
      </c>
      <c r="J11" s="299">
        <f t="shared" si="0"/>
        <v>3405.666666666667</v>
      </c>
      <c r="K11" s="357">
        <f t="shared" si="1"/>
        <v>9.2294711969283499E-4</v>
      </c>
    </row>
    <row r="12" spans="2:13" x14ac:dyDescent="0.25">
      <c r="B12" s="352" t="s">
        <v>459</v>
      </c>
      <c r="C12" s="375">
        <v>289.91666666666669</v>
      </c>
      <c r="D12" s="375">
        <v>296.05</v>
      </c>
      <c r="E12" s="375">
        <v>406.61666666666667</v>
      </c>
      <c r="F12" s="375">
        <v>239.4</v>
      </c>
      <c r="G12" s="375">
        <v>250.33333333333329</v>
      </c>
      <c r="H12" s="375">
        <v>580.11666666666667</v>
      </c>
      <c r="I12" s="353">
        <v>2240.2333333333331</v>
      </c>
      <c r="J12" s="299">
        <f t="shared" si="0"/>
        <v>4302.6666666666661</v>
      </c>
      <c r="K12" s="357">
        <f t="shared" si="1"/>
        <v>1.1660371362430372E-3</v>
      </c>
    </row>
    <row r="13" spans="2:13" ht="20.25" customHeight="1" x14ac:dyDescent="0.25">
      <c r="B13" s="354" t="s">
        <v>16</v>
      </c>
      <c r="C13" s="355">
        <f t="shared" ref="C13:I13" si="2">SUM(C3:C11)</f>
        <v>46531.03333333334</v>
      </c>
      <c r="D13" s="355">
        <f t="shared" si="2"/>
        <v>125309.00000000006</v>
      </c>
      <c r="E13" s="355">
        <f t="shared" si="2"/>
        <v>22973.166666666664</v>
      </c>
      <c r="F13" s="355">
        <f t="shared" si="2"/>
        <v>27032.383333333331</v>
      </c>
      <c r="G13" s="355">
        <f t="shared" si="2"/>
        <v>63606.266666666656</v>
      </c>
      <c r="H13" s="355">
        <f t="shared" si="2"/>
        <v>62936.183333333334</v>
      </c>
      <c r="I13" s="355">
        <f t="shared" si="2"/>
        <v>66447.740000000005</v>
      </c>
      <c r="J13" s="356">
        <f>SUM(J3:J12)</f>
        <v>419138.44</v>
      </c>
      <c r="K13" s="357">
        <f t="shared" si="1"/>
        <v>0.11358792677416506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O23" sqref="O23:O26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67"/>
      <c r="B1" s="467"/>
    </row>
    <row r="2" spans="1:16" ht="15.75" thickBot="1" x14ac:dyDescent="0.3">
      <c r="A2" s="467"/>
      <c r="B2" s="467"/>
      <c r="C2" s="468" t="s">
        <v>549</v>
      </c>
      <c r="D2" s="469"/>
      <c r="E2" s="469"/>
      <c r="F2" s="469"/>
      <c r="G2" s="469"/>
      <c r="H2" s="469"/>
      <c r="I2" s="470"/>
      <c r="J2" s="468" t="s">
        <v>570</v>
      </c>
      <c r="K2" s="469"/>
      <c r="L2" s="469"/>
      <c r="M2" s="469"/>
      <c r="N2" s="469"/>
      <c r="O2" s="469"/>
      <c r="P2" s="470"/>
    </row>
    <row r="3" spans="1:16" ht="15.75" thickBot="1" x14ac:dyDescent="0.3">
      <c r="A3" s="467"/>
      <c r="B3" s="467"/>
      <c r="C3" s="471" t="s">
        <v>2</v>
      </c>
      <c r="D3" s="472"/>
      <c r="E3" s="472"/>
      <c r="F3" s="472"/>
      <c r="G3" s="472"/>
      <c r="H3" s="472"/>
      <c r="I3" s="473"/>
      <c r="J3" s="471" t="s">
        <v>2</v>
      </c>
      <c r="K3" s="472"/>
      <c r="L3" s="472"/>
      <c r="M3" s="472"/>
      <c r="N3" s="472"/>
      <c r="O3" s="472"/>
      <c r="P3" s="473"/>
    </row>
    <row r="4" spans="1:16" ht="15.75" thickBot="1" x14ac:dyDescent="0.3">
      <c r="A4" s="467"/>
      <c r="B4" s="467"/>
      <c r="C4" s="128">
        <v>45005</v>
      </c>
      <c r="D4" s="128">
        <v>45006</v>
      </c>
      <c r="E4" s="128">
        <v>45007</v>
      </c>
      <c r="F4" s="128">
        <v>45008</v>
      </c>
      <c r="G4" s="128">
        <v>45009</v>
      </c>
      <c r="H4" s="128">
        <v>45010</v>
      </c>
      <c r="I4" s="128">
        <v>45011</v>
      </c>
      <c r="J4" s="128">
        <v>45012</v>
      </c>
      <c r="K4" s="128">
        <v>45013</v>
      </c>
      <c r="L4" s="128">
        <v>45014</v>
      </c>
      <c r="M4" s="128">
        <v>45015</v>
      </c>
      <c r="N4" s="128">
        <v>45016</v>
      </c>
      <c r="O4" s="128">
        <v>45017</v>
      </c>
      <c r="P4" s="128">
        <v>45018</v>
      </c>
    </row>
    <row r="5" spans="1:16" ht="15.75" thickBot="1" x14ac:dyDescent="0.3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3" t="s">
        <v>346</v>
      </c>
      <c r="C6" s="189">
        <v>32067</v>
      </c>
      <c r="D6" s="190">
        <v>28174</v>
      </c>
      <c r="E6" s="190">
        <v>28040</v>
      </c>
      <c r="F6" s="190">
        <v>101718</v>
      </c>
      <c r="G6" s="190">
        <v>28549</v>
      </c>
      <c r="H6" s="190"/>
      <c r="I6" s="190"/>
      <c r="J6" s="193">
        <v>30456</v>
      </c>
      <c r="K6" s="193">
        <v>27801</v>
      </c>
      <c r="L6" s="193">
        <v>26563</v>
      </c>
      <c r="M6" s="193">
        <v>26878</v>
      </c>
      <c r="N6" s="193">
        <v>24485</v>
      </c>
      <c r="O6" s="193"/>
      <c r="P6" s="194"/>
    </row>
    <row r="7" spans="1:16" x14ac:dyDescent="0.25">
      <c r="B7" s="188" t="s">
        <v>347</v>
      </c>
      <c r="C7" s="189">
        <v>50959</v>
      </c>
      <c r="D7" s="190">
        <v>49170</v>
      </c>
      <c r="E7" s="190">
        <v>49881</v>
      </c>
      <c r="F7" s="190">
        <v>48268</v>
      </c>
      <c r="G7" s="190">
        <v>47775</v>
      </c>
      <c r="H7" s="190"/>
      <c r="I7" s="190"/>
      <c r="J7" s="193">
        <v>49308</v>
      </c>
      <c r="K7" s="193">
        <v>48677</v>
      </c>
      <c r="L7" s="193">
        <v>48109</v>
      </c>
      <c r="M7" s="193">
        <v>45833</v>
      </c>
      <c r="N7" s="193">
        <v>43997</v>
      </c>
      <c r="O7" s="193"/>
      <c r="P7" s="194"/>
    </row>
    <row r="8" spans="1:16" ht="18" customHeight="1" x14ac:dyDescent="0.25">
      <c r="B8" s="188" t="s">
        <v>348</v>
      </c>
      <c r="C8" s="189">
        <v>15219</v>
      </c>
      <c r="D8" s="190">
        <v>15085</v>
      </c>
      <c r="E8" s="190">
        <v>18526</v>
      </c>
      <c r="F8" s="190">
        <v>17857</v>
      </c>
      <c r="G8" s="190">
        <v>17180</v>
      </c>
      <c r="H8" s="190"/>
      <c r="I8" s="190"/>
      <c r="J8" s="193">
        <v>16780</v>
      </c>
      <c r="K8" s="193">
        <v>20132</v>
      </c>
      <c r="L8" s="193">
        <v>15934</v>
      </c>
      <c r="M8" s="193">
        <v>15095</v>
      </c>
      <c r="N8" s="193">
        <v>14815</v>
      </c>
      <c r="O8" s="193"/>
      <c r="P8" s="194"/>
    </row>
    <row r="9" spans="1:16" x14ac:dyDescent="0.25">
      <c r="B9" s="188" t="s">
        <v>349</v>
      </c>
      <c r="C9" s="189">
        <v>43436</v>
      </c>
      <c r="D9" s="190">
        <v>46329</v>
      </c>
      <c r="E9" s="190">
        <v>47229</v>
      </c>
      <c r="F9" s="190">
        <v>46400</v>
      </c>
      <c r="G9" s="190">
        <v>48293</v>
      </c>
      <c r="H9" s="190"/>
      <c r="I9" s="190"/>
      <c r="J9" s="192">
        <v>48343</v>
      </c>
      <c r="K9" s="193">
        <v>46720</v>
      </c>
      <c r="L9" s="193">
        <v>43904</v>
      </c>
      <c r="M9" s="193">
        <v>41427</v>
      </c>
      <c r="N9" s="193">
        <v>41857</v>
      </c>
      <c r="O9" s="193"/>
      <c r="P9" s="194"/>
    </row>
    <row r="10" spans="1:16" x14ac:dyDescent="0.25">
      <c r="B10" s="188" t="s">
        <v>350</v>
      </c>
      <c r="C10" s="189">
        <v>23744</v>
      </c>
      <c r="D10" s="190">
        <v>24347</v>
      </c>
      <c r="E10" s="190">
        <v>31283</v>
      </c>
      <c r="F10" s="190">
        <v>28243</v>
      </c>
      <c r="G10" s="190">
        <v>33568</v>
      </c>
      <c r="H10" s="190"/>
      <c r="I10" s="190"/>
      <c r="J10" s="192">
        <v>27132</v>
      </c>
      <c r="K10" s="193">
        <v>24925</v>
      </c>
      <c r="L10" s="193">
        <v>24368</v>
      </c>
      <c r="M10" s="193">
        <v>22601</v>
      </c>
      <c r="N10" s="193">
        <v>21537</v>
      </c>
      <c r="O10" s="193"/>
      <c r="P10" s="194"/>
    </row>
    <row r="11" spans="1:16" x14ac:dyDescent="0.25">
      <c r="B11" s="188" t="s">
        <v>504</v>
      </c>
      <c r="C11" s="189">
        <v>27186</v>
      </c>
      <c r="D11" s="190">
        <v>31503</v>
      </c>
      <c r="E11" s="190">
        <v>29828</v>
      </c>
      <c r="F11" s="190">
        <v>29203</v>
      </c>
      <c r="G11" s="190">
        <v>31102</v>
      </c>
      <c r="H11" s="190"/>
      <c r="I11" s="190"/>
      <c r="J11" s="192">
        <v>30202</v>
      </c>
      <c r="K11" s="193">
        <v>29395</v>
      </c>
      <c r="L11" s="193">
        <v>27170</v>
      </c>
      <c r="M11" s="193">
        <v>26308</v>
      </c>
      <c r="N11" s="193">
        <v>26572</v>
      </c>
      <c r="O11" s="193"/>
      <c r="P11" s="194"/>
    </row>
    <row r="12" spans="1:16" x14ac:dyDescent="0.25">
      <c r="B12" s="188" t="s">
        <v>352</v>
      </c>
      <c r="C12" s="189">
        <v>26203</v>
      </c>
      <c r="D12" s="190">
        <v>47026</v>
      </c>
      <c r="E12" s="190">
        <v>34700</v>
      </c>
      <c r="F12" s="190">
        <v>31066</v>
      </c>
      <c r="G12" s="190">
        <v>24997</v>
      </c>
      <c r="H12" s="190"/>
      <c r="I12" s="190"/>
      <c r="J12" s="192">
        <v>32478</v>
      </c>
      <c r="K12" s="193">
        <v>30770</v>
      </c>
      <c r="L12" s="193">
        <v>28664</v>
      </c>
      <c r="M12" s="193">
        <v>27027</v>
      </c>
      <c r="N12" s="193">
        <v>24074</v>
      </c>
      <c r="O12" s="193"/>
      <c r="P12" s="194"/>
    </row>
    <row r="13" spans="1:16" x14ac:dyDescent="0.25">
      <c r="B13" s="188" t="s">
        <v>353</v>
      </c>
      <c r="C13" s="189">
        <v>5771</v>
      </c>
      <c r="D13" s="190">
        <v>5846</v>
      </c>
      <c r="E13" s="190">
        <v>5323</v>
      </c>
      <c r="F13" s="190">
        <v>5677</v>
      </c>
      <c r="G13" s="190">
        <v>8505</v>
      </c>
      <c r="H13" s="190"/>
      <c r="I13" s="190"/>
      <c r="J13" s="193">
        <v>8440</v>
      </c>
      <c r="K13" s="193">
        <v>7306</v>
      </c>
      <c r="L13" s="193">
        <v>6376</v>
      </c>
      <c r="M13" s="193">
        <v>5527</v>
      </c>
      <c r="N13" s="193">
        <v>7339</v>
      </c>
      <c r="O13" s="193"/>
      <c r="P13" s="194"/>
    </row>
    <row r="14" spans="1:16" ht="15.75" thickBot="1" x14ac:dyDescent="0.3">
      <c r="B14" s="188" t="s">
        <v>390</v>
      </c>
      <c r="C14" s="189">
        <v>51840</v>
      </c>
      <c r="D14" s="190">
        <v>56763</v>
      </c>
      <c r="E14" s="190">
        <v>60072</v>
      </c>
      <c r="F14" s="190">
        <v>56693</v>
      </c>
      <c r="G14" s="190">
        <v>57467</v>
      </c>
      <c r="H14" s="190"/>
      <c r="I14" s="190"/>
      <c r="J14" s="192">
        <v>57612</v>
      </c>
      <c r="K14" s="193">
        <v>56908</v>
      </c>
      <c r="L14" s="193">
        <v>53864</v>
      </c>
      <c r="M14" s="193">
        <v>51367</v>
      </c>
      <c r="N14" s="193">
        <v>48891</v>
      </c>
      <c r="O14" s="193"/>
      <c r="P14" s="194"/>
    </row>
    <row r="15" spans="1:16" ht="15.75" thickBot="1" x14ac:dyDescent="0.3">
      <c r="B15" s="196" t="s">
        <v>16</v>
      </c>
      <c r="C15" s="195">
        <v>276425</v>
      </c>
      <c r="D15" s="195">
        <v>304243</v>
      </c>
      <c r="E15" s="195">
        <v>304882</v>
      </c>
      <c r="F15" s="195">
        <v>365125</v>
      </c>
      <c r="G15" s="195">
        <v>297436</v>
      </c>
      <c r="H15" s="195"/>
      <c r="I15" s="195"/>
      <c r="J15" s="195">
        <f>SUM(J6:J14)</f>
        <v>300751</v>
      </c>
      <c r="K15" s="195">
        <f t="shared" ref="K15:P15" si="0">SUM(K6:K14)</f>
        <v>292634</v>
      </c>
      <c r="L15" s="195">
        <f t="shared" si="0"/>
        <v>274952</v>
      </c>
      <c r="M15" s="195">
        <f t="shared" si="0"/>
        <v>262063</v>
      </c>
      <c r="N15" s="195">
        <f t="shared" si="0"/>
        <v>253567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16756</v>
      </c>
      <c r="I17" s="185"/>
      <c r="J17" s="186"/>
      <c r="K17" s="187"/>
      <c r="L17" s="187"/>
      <c r="M17" s="187"/>
      <c r="N17" s="187"/>
      <c r="O17" s="444">
        <v>14628</v>
      </c>
      <c r="P17" s="377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6994</v>
      </c>
      <c r="I18" s="191"/>
      <c r="J18" s="192"/>
      <c r="K18" s="193"/>
      <c r="L18" s="193"/>
      <c r="M18" s="193"/>
      <c r="N18" s="193"/>
      <c r="O18" s="373">
        <v>5419</v>
      </c>
      <c r="P18" s="378"/>
    </row>
    <row r="19" spans="2:16" x14ac:dyDescent="0.25">
      <c r="B19" s="188" t="s">
        <v>415</v>
      </c>
      <c r="C19" s="189"/>
      <c r="D19" s="190"/>
      <c r="E19" s="190"/>
      <c r="F19" s="190"/>
      <c r="G19" s="190"/>
      <c r="H19" s="190">
        <v>32608</v>
      </c>
      <c r="I19" s="191"/>
      <c r="J19" s="192"/>
      <c r="K19" s="193"/>
      <c r="L19" s="193"/>
      <c r="M19" s="193"/>
      <c r="N19" s="193"/>
      <c r="O19" s="373">
        <v>28829</v>
      </c>
      <c r="P19" s="378"/>
    </row>
    <row r="20" spans="2:16" x14ac:dyDescent="0.25">
      <c r="B20" s="188" t="s">
        <v>455</v>
      </c>
      <c r="C20" s="189"/>
      <c r="D20" s="190"/>
      <c r="E20" s="190"/>
      <c r="F20" s="190"/>
      <c r="G20" s="190"/>
      <c r="H20" s="190">
        <v>35021</v>
      </c>
      <c r="I20" s="191"/>
      <c r="J20" s="192"/>
      <c r="K20" s="193"/>
      <c r="L20" s="193"/>
      <c r="M20" s="193"/>
      <c r="N20" s="193"/>
      <c r="O20" s="373">
        <v>31727</v>
      </c>
      <c r="P20" s="378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15469</v>
      </c>
      <c r="I21" s="191"/>
      <c r="J21" s="192"/>
      <c r="K21" s="193"/>
      <c r="L21" s="193"/>
      <c r="M21" s="193"/>
      <c r="N21" s="193"/>
      <c r="O21" s="373">
        <v>14335</v>
      </c>
      <c r="P21" s="378"/>
    </row>
    <row r="22" spans="2:16" x14ac:dyDescent="0.25">
      <c r="B22" s="188" t="s">
        <v>416</v>
      </c>
      <c r="C22" s="189"/>
      <c r="D22" s="190"/>
      <c r="E22" s="190"/>
      <c r="F22" s="190"/>
      <c r="G22" s="190"/>
      <c r="H22" s="190">
        <v>32513</v>
      </c>
      <c r="I22" s="191"/>
      <c r="J22" s="192"/>
      <c r="K22" s="193"/>
      <c r="L22" s="193"/>
      <c r="M22" s="193"/>
      <c r="N22" s="193"/>
      <c r="O22" s="373">
        <v>28201</v>
      </c>
      <c r="P22" s="378"/>
    </row>
    <row r="23" spans="2:16" x14ac:dyDescent="0.25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73"/>
      <c r="P23" s="378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36334</v>
      </c>
      <c r="J24" s="192"/>
      <c r="K24" s="193"/>
      <c r="L24" s="193"/>
      <c r="M24" s="373"/>
      <c r="N24" s="193"/>
      <c r="O24" s="373"/>
      <c r="P24" s="399">
        <v>32313</v>
      </c>
    </row>
    <row r="25" spans="2:16" x14ac:dyDescent="0.25">
      <c r="B25" s="188" t="s">
        <v>356</v>
      </c>
      <c r="I25" s="190">
        <v>43819</v>
      </c>
      <c r="J25" s="192"/>
      <c r="K25" s="193"/>
      <c r="L25" s="193"/>
      <c r="M25" s="193"/>
      <c r="N25" s="193"/>
      <c r="O25" s="373"/>
      <c r="P25" s="378">
        <v>39505</v>
      </c>
    </row>
    <row r="26" spans="2:16" x14ac:dyDescent="0.25">
      <c r="B26" s="188" t="s">
        <v>414</v>
      </c>
      <c r="I26" s="190">
        <v>29731</v>
      </c>
      <c r="J26" s="192"/>
      <c r="K26" s="193"/>
      <c r="L26" s="193"/>
      <c r="M26" s="193"/>
      <c r="N26" s="193"/>
      <c r="O26" s="373"/>
      <c r="P26" s="378">
        <v>27199</v>
      </c>
    </row>
    <row r="27" spans="2:16" ht="15.75" thickBot="1" x14ac:dyDescent="0.3">
      <c r="B27" s="188" t="s">
        <v>357</v>
      </c>
      <c r="I27" s="190">
        <v>8276</v>
      </c>
      <c r="J27" s="192"/>
      <c r="K27" s="193"/>
      <c r="L27" s="193"/>
      <c r="M27" s="193"/>
      <c r="N27" s="193"/>
      <c r="O27" s="373"/>
      <c r="P27" s="378">
        <v>6895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139361</v>
      </c>
      <c r="I28" s="292">
        <v>118160</v>
      </c>
      <c r="J28" s="195"/>
      <c r="K28" s="195"/>
      <c r="L28" s="195"/>
      <c r="M28" s="195"/>
      <c r="N28" s="195"/>
      <c r="O28" s="195">
        <f>SUM(O17:O27)</f>
        <v>123139</v>
      </c>
      <c r="P28" s="195">
        <f>SUM(P17:P27)</f>
        <v>105912</v>
      </c>
    </row>
    <row r="29" spans="2:16" ht="15.75" thickBot="1" x14ac:dyDescent="0.3"/>
    <row r="30" spans="2:16" ht="15.75" thickBot="1" x14ac:dyDescent="0.3">
      <c r="B30" s="131" t="s">
        <v>411</v>
      </c>
      <c r="C30" s="201" t="s">
        <v>549</v>
      </c>
      <c r="D30" s="201" t="s">
        <v>570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218548</v>
      </c>
      <c r="D31" s="205">
        <f t="shared" ref="D31:D40" si="2">SUM(J6:P6)</f>
        <v>136183</v>
      </c>
      <c r="E31" s="206">
        <f t="shared" ref="E31:E40" si="3">+IFERROR((D31-C31)/C31,"-")</f>
        <v>-0.37687373025605359</v>
      </c>
    </row>
    <row r="32" spans="2:16" x14ac:dyDescent="0.25">
      <c r="B32" s="207" t="s">
        <v>347</v>
      </c>
      <c r="C32" s="208">
        <f t="shared" si="1"/>
        <v>246053</v>
      </c>
      <c r="D32" s="209">
        <f t="shared" si="2"/>
        <v>235924</v>
      </c>
      <c r="E32" s="210">
        <f t="shared" si="3"/>
        <v>-4.1165927665990663E-2</v>
      </c>
    </row>
    <row r="33" spans="2:5" x14ac:dyDescent="0.25">
      <c r="B33" s="207" t="s">
        <v>348</v>
      </c>
      <c r="C33" s="208">
        <f t="shared" si="1"/>
        <v>83867</v>
      </c>
      <c r="D33" s="209">
        <f t="shared" si="2"/>
        <v>82756</v>
      </c>
      <c r="E33" s="210">
        <f t="shared" si="3"/>
        <v>-1.3247165154351533E-2</v>
      </c>
    </row>
    <row r="34" spans="2:5" x14ac:dyDescent="0.25">
      <c r="B34" s="207" t="s">
        <v>349</v>
      </c>
      <c r="C34" s="208">
        <f t="shared" si="1"/>
        <v>231687</v>
      </c>
      <c r="D34" s="209">
        <f t="shared" si="2"/>
        <v>222251</v>
      </c>
      <c r="E34" s="210">
        <f t="shared" si="3"/>
        <v>-4.0727360620147007E-2</v>
      </c>
    </row>
    <row r="35" spans="2:5" x14ac:dyDescent="0.25">
      <c r="B35" s="207" t="s">
        <v>350</v>
      </c>
      <c r="C35" s="208">
        <f t="shared" si="1"/>
        <v>141185</v>
      </c>
      <c r="D35" s="209">
        <f t="shared" si="2"/>
        <v>120563</v>
      </c>
      <c r="E35" s="210">
        <f t="shared" si="3"/>
        <v>-0.14606367531961612</v>
      </c>
    </row>
    <row r="36" spans="2:5" x14ac:dyDescent="0.25">
      <c r="B36" s="207" t="s">
        <v>351</v>
      </c>
      <c r="C36" s="208">
        <f t="shared" si="1"/>
        <v>148822</v>
      </c>
      <c r="D36" s="209">
        <f t="shared" si="2"/>
        <v>139647</v>
      </c>
      <c r="E36" s="210">
        <f t="shared" si="3"/>
        <v>-6.1650831194312666E-2</v>
      </c>
    </row>
    <row r="37" spans="2:5" x14ac:dyDescent="0.25">
      <c r="B37" s="207" t="s">
        <v>352</v>
      </c>
      <c r="C37" s="208">
        <f t="shared" si="1"/>
        <v>163992</v>
      </c>
      <c r="D37" s="209">
        <f t="shared" si="2"/>
        <v>143013</v>
      </c>
      <c r="E37" s="210">
        <f t="shared" si="3"/>
        <v>-0.12792697204741696</v>
      </c>
    </row>
    <row r="38" spans="2:5" x14ac:dyDescent="0.25">
      <c r="B38" s="203" t="s">
        <v>353</v>
      </c>
      <c r="C38" s="208">
        <f t="shared" si="1"/>
        <v>31122</v>
      </c>
      <c r="D38" s="209">
        <f t="shared" si="2"/>
        <v>34988</v>
      </c>
      <c r="E38" s="211">
        <f t="shared" si="3"/>
        <v>0.12422080843133475</v>
      </c>
    </row>
    <row r="39" spans="2:5" ht="15.75" thickBot="1" x14ac:dyDescent="0.3">
      <c r="B39" s="203" t="s">
        <v>390</v>
      </c>
      <c r="C39" s="208">
        <f t="shared" si="1"/>
        <v>282835</v>
      </c>
      <c r="D39" s="209">
        <f t="shared" si="2"/>
        <v>268642</v>
      </c>
      <c r="E39" s="211">
        <f t="shared" ref="E39" si="4">+IFERROR((D39-C39)/C39,"-")</f>
        <v>-5.0181201053617834E-2</v>
      </c>
    </row>
    <row r="40" spans="2:5" ht="15.75" thickBot="1" x14ac:dyDescent="0.3">
      <c r="B40" s="212" t="s">
        <v>16</v>
      </c>
      <c r="C40" s="213">
        <f t="shared" si="1"/>
        <v>1548111</v>
      </c>
      <c r="D40" s="214">
        <f t="shared" si="2"/>
        <v>1383967</v>
      </c>
      <c r="E40" s="215">
        <f t="shared" si="3"/>
        <v>-0.1060285728865695</v>
      </c>
    </row>
    <row r="41" spans="2:5" ht="15.75" thickBot="1" x14ac:dyDescent="0.3">
      <c r="B41" s="131" t="s">
        <v>412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16756</v>
      </c>
      <c r="D42" s="208">
        <f>O17</f>
        <v>14628</v>
      </c>
      <c r="E42" s="216">
        <f t="shared" si="5"/>
        <v>-0.12699928383862497</v>
      </c>
    </row>
    <row r="43" spans="2:5" x14ac:dyDescent="0.25">
      <c r="B43" s="207" t="s">
        <v>359</v>
      </c>
      <c r="C43" s="208">
        <f t="shared" si="6"/>
        <v>6994</v>
      </c>
      <c r="D43" s="208">
        <f t="shared" ref="D43:D47" si="7">O18</f>
        <v>5419</v>
      </c>
      <c r="E43" s="216">
        <f t="shared" si="5"/>
        <v>-0.2251930225907921</v>
      </c>
    </row>
    <row r="44" spans="2:5" x14ac:dyDescent="0.25">
      <c r="B44" s="297" t="s">
        <v>415</v>
      </c>
      <c r="C44" s="208">
        <f t="shared" si="6"/>
        <v>32608</v>
      </c>
      <c r="D44" s="208">
        <f t="shared" si="7"/>
        <v>28829</v>
      </c>
      <c r="E44" s="216">
        <f t="shared" si="5"/>
        <v>-0.11589180569185475</v>
      </c>
    </row>
    <row r="45" spans="2:5" ht="15.75" thickBot="1" x14ac:dyDescent="0.3">
      <c r="B45" s="297" t="s">
        <v>455</v>
      </c>
      <c r="C45" s="208">
        <f t="shared" si="6"/>
        <v>35021</v>
      </c>
      <c r="D45" s="208">
        <f t="shared" si="7"/>
        <v>31727</v>
      </c>
      <c r="E45" s="216">
        <f t="shared" si="5"/>
        <v>-9.405785100368351E-2</v>
      </c>
    </row>
    <row r="46" spans="2:5" ht="15.75" thickBot="1" x14ac:dyDescent="0.3">
      <c r="B46" s="297" t="s">
        <v>354</v>
      </c>
      <c r="C46" s="208">
        <f t="shared" si="6"/>
        <v>15469</v>
      </c>
      <c r="D46" s="208">
        <f t="shared" si="7"/>
        <v>14335</v>
      </c>
      <c r="E46" s="216">
        <f t="shared" si="5"/>
        <v>-7.3307906134850345E-2</v>
      </c>
    </row>
    <row r="47" spans="2:5" ht="15.75" thickBot="1" x14ac:dyDescent="0.3">
      <c r="B47" s="297" t="s">
        <v>416</v>
      </c>
      <c r="C47" s="208">
        <f t="shared" si="6"/>
        <v>32513</v>
      </c>
      <c r="D47" s="208">
        <f t="shared" si="7"/>
        <v>28201</v>
      </c>
      <c r="E47" s="216">
        <f t="shared" si="5"/>
        <v>-0.13262387352751207</v>
      </c>
    </row>
    <row r="48" spans="2:5" ht="15.75" thickBot="1" x14ac:dyDescent="0.3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36334</v>
      </c>
      <c r="D49" s="209">
        <f>P24</f>
        <v>32313</v>
      </c>
      <c r="E49" s="216">
        <f t="shared" si="5"/>
        <v>-0.11066769417074916</v>
      </c>
    </row>
    <row r="50" spans="2:5" ht="15.75" thickBot="1" x14ac:dyDescent="0.3">
      <c r="B50" s="207" t="s">
        <v>356</v>
      </c>
      <c r="C50" s="208">
        <f>I25</f>
        <v>43819</v>
      </c>
      <c r="D50" s="209">
        <f>P25</f>
        <v>39505</v>
      </c>
      <c r="E50" s="216">
        <f t="shared" si="5"/>
        <v>-9.8450443871379995E-2</v>
      </c>
    </row>
    <row r="51" spans="2:5" ht="15.75" thickBot="1" x14ac:dyDescent="0.3">
      <c r="B51" s="297" t="s">
        <v>414</v>
      </c>
      <c r="C51" s="208">
        <f>I26</f>
        <v>29731</v>
      </c>
      <c r="D51" s="209">
        <f>P26</f>
        <v>27199</v>
      </c>
      <c r="E51" s="216">
        <f t="shared" ref="E51" si="8">+IFERROR((D51-C51)/C51,"-")</f>
        <v>-8.5163633917459888E-2</v>
      </c>
    </row>
    <row r="52" spans="2:5" ht="15.75" thickBot="1" x14ac:dyDescent="0.3">
      <c r="B52" s="207" t="s">
        <v>357</v>
      </c>
      <c r="C52" s="208">
        <f>I27</f>
        <v>8276</v>
      </c>
      <c r="D52" s="209">
        <f>P27</f>
        <v>6895</v>
      </c>
      <c r="E52" s="216">
        <f t="shared" si="5"/>
        <v>-0.16686805219913001</v>
      </c>
    </row>
    <row r="53" spans="2:5" ht="15.75" thickBot="1" x14ac:dyDescent="0.3">
      <c r="B53" s="196" t="s">
        <v>222</v>
      </c>
      <c r="C53" s="217">
        <f>SUM(C42:C52)</f>
        <v>257521</v>
      </c>
      <c r="D53" s="218">
        <f>SUM(D42:D52)</f>
        <v>229051</v>
      </c>
      <c r="E53" s="215">
        <f t="shared" si="5"/>
        <v>-0.11055409073434788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L13" sqref="L13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67"/>
      <c r="B2" s="467"/>
    </row>
    <row r="3" spans="1:20" ht="15.75" thickBot="1" x14ac:dyDescent="0.3">
      <c r="A3" s="467"/>
      <c r="B3" s="467"/>
      <c r="C3" s="468" t="s">
        <v>549</v>
      </c>
      <c r="D3" s="469"/>
      <c r="E3" s="469"/>
      <c r="F3" s="469"/>
      <c r="G3" s="469"/>
      <c r="H3" s="469"/>
      <c r="I3" s="470"/>
      <c r="J3" s="468" t="s">
        <v>570</v>
      </c>
      <c r="K3" s="469"/>
      <c r="L3" s="469"/>
      <c r="M3" s="469"/>
      <c r="N3" s="469"/>
      <c r="O3" s="469"/>
      <c r="P3" s="470"/>
    </row>
    <row r="4" spans="1:20" ht="15.75" thickBot="1" x14ac:dyDescent="0.3">
      <c r="A4" s="467"/>
      <c r="B4" s="467"/>
      <c r="C4" s="471" t="s">
        <v>2</v>
      </c>
      <c r="D4" s="472"/>
      <c r="E4" s="472"/>
      <c r="F4" s="472"/>
      <c r="G4" s="472"/>
      <c r="H4" s="472"/>
      <c r="I4" s="473"/>
      <c r="J4" s="471" t="s">
        <v>2</v>
      </c>
      <c r="K4" s="472"/>
      <c r="L4" s="472"/>
      <c r="M4" s="472"/>
      <c r="N4" s="472"/>
      <c r="O4" s="472"/>
      <c r="P4" s="473"/>
    </row>
    <row r="5" spans="1:20" ht="15.75" thickBot="1" x14ac:dyDescent="0.3">
      <c r="A5" s="467"/>
      <c r="B5" s="467"/>
      <c r="C5" s="128">
        <v>45005</v>
      </c>
      <c r="D5" s="128">
        <v>45006</v>
      </c>
      <c r="E5" s="128">
        <v>45007</v>
      </c>
      <c r="F5" s="128">
        <v>45008</v>
      </c>
      <c r="G5" s="128">
        <v>45009</v>
      </c>
      <c r="H5" s="128">
        <v>45010</v>
      </c>
      <c r="I5" s="128">
        <v>45011</v>
      </c>
      <c r="J5" s="128">
        <v>45012</v>
      </c>
      <c r="K5" s="128">
        <v>45013</v>
      </c>
      <c r="L5" s="128">
        <v>45014</v>
      </c>
      <c r="M5" s="128">
        <v>45015</v>
      </c>
      <c r="N5" s="128">
        <v>45016</v>
      </c>
      <c r="O5" s="128">
        <v>45017</v>
      </c>
      <c r="P5" s="128">
        <v>45018</v>
      </c>
    </row>
    <row r="6" spans="1:20" ht="15.75" thickBot="1" x14ac:dyDescent="0.3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3" t="s">
        <v>346</v>
      </c>
      <c r="C7" s="219">
        <v>25206.25</v>
      </c>
      <c r="D7" s="220">
        <v>23190.6</v>
      </c>
      <c r="E7" s="220">
        <v>22908.73333333333</v>
      </c>
      <c r="F7" s="220">
        <v>81150.483333333337</v>
      </c>
      <c r="G7" s="220">
        <v>22202.65</v>
      </c>
      <c r="H7" s="220"/>
      <c r="I7" s="220"/>
      <c r="J7" s="362">
        <v>23189.116666666661</v>
      </c>
      <c r="K7" s="362">
        <v>22271.583333333328</v>
      </c>
      <c r="L7" s="221">
        <v>21154.516666666659</v>
      </c>
      <c r="M7" s="362">
        <v>20268.150000000001</v>
      </c>
      <c r="N7" s="362">
        <v>20463.5</v>
      </c>
      <c r="O7" s="221"/>
      <c r="P7" s="222"/>
    </row>
    <row r="8" spans="1:20" x14ac:dyDescent="0.25">
      <c r="B8" s="188" t="s">
        <v>347</v>
      </c>
      <c r="C8" s="220">
        <v>51723.883333333331</v>
      </c>
      <c r="D8" s="220">
        <v>50388.866666666669</v>
      </c>
      <c r="E8" s="220">
        <v>53737</v>
      </c>
      <c r="F8" s="220">
        <v>48646.2</v>
      </c>
      <c r="G8" s="220">
        <v>47388.033333333333</v>
      </c>
      <c r="H8" s="220"/>
      <c r="I8" s="220"/>
      <c r="J8" s="362">
        <v>49980.6</v>
      </c>
      <c r="K8" s="362">
        <v>50513.2</v>
      </c>
      <c r="L8" s="221">
        <v>48940.05</v>
      </c>
      <c r="M8" s="362">
        <v>46418.966666666667</v>
      </c>
      <c r="N8" s="221">
        <v>44492.55</v>
      </c>
      <c r="O8" s="221"/>
      <c r="P8" s="222"/>
    </row>
    <row r="9" spans="1:20" x14ac:dyDescent="0.25">
      <c r="B9" s="188" t="s">
        <v>348</v>
      </c>
      <c r="C9" s="220">
        <v>14352.41666666667</v>
      </c>
      <c r="D9" s="220">
        <v>13870.6</v>
      </c>
      <c r="E9" s="220">
        <v>17939</v>
      </c>
      <c r="F9" s="220">
        <v>17275.383333333339</v>
      </c>
      <c r="G9" s="220">
        <v>16773.01666666667</v>
      </c>
      <c r="H9" s="220"/>
      <c r="I9" s="220"/>
      <c r="J9" s="362">
        <v>16440.333333333328</v>
      </c>
      <c r="K9" s="362">
        <v>10324.91666666667</v>
      </c>
      <c r="L9" s="221">
        <v>14897.55</v>
      </c>
      <c r="M9" s="362">
        <v>13148.716666666671</v>
      </c>
      <c r="N9" s="221">
        <v>12986.33333333333</v>
      </c>
      <c r="O9" s="221"/>
      <c r="P9" s="222"/>
    </row>
    <row r="10" spans="1:20" ht="17.25" customHeight="1" x14ac:dyDescent="0.25">
      <c r="B10" s="188" t="s">
        <v>349</v>
      </c>
      <c r="C10" s="220">
        <v>42504.01666666667</v>
      </c>
      <c r="D10" s="220">
        <v>47445.48333333333</v>
      </c>
      <c r="E10" s="220">
        <v>49612.45</v>
      </c>
      <c r="F10" s="220">
        <v>46992.65</v>
      </c>
      <c r="G10" s="220">
        <v>42924.1</v>
      </c>
      <c r="H10" s="220"/>
      <c r="I10" s="220"/>
      <c r="J10" s="362">
        <v>47708.76666666667</v>
      </c>
      <c r="K10" s="362">
        <v>46534.216666666667</v>
      </c>
      <c r="L10" s="221">
        <v>45117.433333333327</v>
      </c>
      <c r="M10" s="362">
        <v>42221.033333333333</v>
      </c>
      <c r="N10" s="362">
        <v>37319.300000000003</v>
      </c>
      <c r="O10" s="221"/>
      <c r="P10" s="222"/>
    </row>
    <row r="11" spans="1:20" x14ac:dyDescent="0.25">
      <c r="B11" s="188" t="s">
        <v>350</v>
      </c>
      <c r="C11" s="220">
        <v>10645.41666666667</v>
      </c>
      <c r="D11" s="220">
        <v>9740.4833333333336</v>
      </c>
      <c r="E11" s="220">
        <v>10462.23333333333</v>
      </c>
      <c r="F11" s="220">
        <v>10753.23333333333</v>
      </c>
      <c r="G11" s="220">
        <v>9694.9166666666661</v>
      </c>
      <c r="H11" s="220"/>
      <c r="I11" s="220"/>
      <c r="J11" s="362">
        <v>10086.716666666671</v>
      </c>
      <c r="K11" s="221">
        <v>10699.15</v>
      </c>
      <c r="L11" s="221">
        <v>10047.549999999999</v>
      </c>
      <c r="M11" s="221">
        <v>9427.0666666666675</v>
      </c>
      <c r="N11" s="221">
        <v>8838.3333333333339</v>
      </c>
      <c r="O11" s="221"/>
      <c r="P11" s="222"/>
    </row>
    <row r="12" spans="1:20" x14ac:dyDescent="0.25">
      <c r="B12" s="188" t="s">
        <v>504</v>
      </c>
      <c r="C12" s="220">
        <v>11775.23333333333</v>
      </c>
      <c r="D12" s="220">
        <v>11026.716666666671</v>
      </c>
      <c r="E12" s="220">
        <v>11257.36666666667</v>
      </c>
      <c r="F12" s="220">
        <v>11918.85</v>
      </c>
      <c r="G12" s="220">
        <v>12181.08333333333</v>
      </c>
      <c r="H12" s="220"/>
      <c r="I12" s="220"/>
      <c r="J12" s="362">
        <v>11675.2</v>
      </c>
      <c r="K12" s="221">
        <v>11558.466666666671</v>
      </c>
      <c r="L12" s="221">
        <v>11140.13333333333</v>
      </c>
      <c r="M12" s="221">
        <v>10901.48333333333</v>
      </c>
      <c r="N12" s="221">
        <v>10959.73333333333</v>
      </c>
      <c r="O12" s="221"/>
      <c r="P12" s="222"/>
    </row>
    <row r="13" spans="1:20" x14ac:dyDescent="0.25">
      <c r="B13" s="188" t="s">
        <v>352</v>
      </c>
      <c r="C13" s="220">
        <v>22334.816666666669</v>
      </c>
      <c r="D13" s="220">
        <v>43002.15</v>
      </c>
      <c r="E13" s="220">
        <v>32460.433333333331</v>
      </c>
      <c r="F13" s="220">
        <v>17744.01666666667</v>
      </c>
      <c r="G13" s="220">
        <v>11671.966666666671</v>
      </c>
      <c r="H13" s="220"/>
      <c r="I13" s="220"/>
      <c r="J13" s="362">
        <v>28581.366666666661</v>
      </c>
      <c r="K13" s="362">
        <v>26659.533333333329</v>
      </c>
      <c r="L13" s="221">
        <v>24412.75</v>
      </c>
      <c r="M13" s="362">
        <v>23869.75</v>
      </c>
      <c r="N13" s="362">
        <v>18381.466666666671</v>
      </c>
      <c r="O13" s="221"/>
      <c r="P13" s="222"/>
    </row>
    <row r="14" spans="1:20" x14ac:dyDescent="0.25">
      <c r="B14" s="188" t="s">
        <v>353</v>
      </c>
      <c r="C14" s="220">
        <v>2943.2333333333331</v>
      </c>
      <c r="D14" s="220">
        <v>1994.5333333333331</v>
      </c>
      <c r="E14" s="220">
        <v>1920.883333333333</v>
      </c>
      <c r="F14" s="220">
        <v>2120.083333333333</v>
      </c>
      <c r="G14" s="220">
        <v>2345.0333333333328</v>
      </c>
      <c r="H14" s="220"/>
      <c r="I14" s="220"/>
      <c r="J14" s="362">
        <v>3991.4666666666658</v>
      </c>
      <c r="K14" s="221">
        <v>3166.4833333333331</v>
      </c>
      <c r="L14" s="221">
        <v>2001.2333333333329</v>
      </c>
      <c r="M14" s="221">
        <v>2070.9666666666672</v>
      </c>
      <c r="N14" s="221">
        <v>2022.15</v>
      </c>
      <c r="O14" s="362"/>
      <c r="P14" s="363"/>
    </row>
    <row r="15" spans="1:20" ht="15.75" thickBot="1" x14ac:dyDescent="0.3">
      <c r="B15" s="188" t="s">
        <v>390</v>
      </c>
      <c r="C15" s="220">
        <v>42848.3</v>
      </c>
      <c r="D15" s="220">
        <v>45279.98333333333</v>
      </c>
      <c r="E15" s="220">
        <v>47856.133333333331</v>
      </c>
      <c r="F15" s="220">
        <v>46582.2</v>
      </c>
      <c r="G15" s="220">
        <v>42014.6</v>
      </c>
      <c r="H15" s="220"/>
      <c r="I15" s="220"/>
      <c r="J15" s="362">
        <v>45587.98333333333</v>
      </c>
      <c r="K15" s="221">
        <v>45910.166666666657</v>
      </c>
      <c r="L15" s="221">
        <v>42728.7</v>
      </c>
      <c r="M15" s="221">
        <v>42428.85</v>
      </c>
      <c r="N15" s="221">
        <v>37282.5</v>
      </c>
      <c r="O15" s="362"/>
      <c r="P15" s="363"/>
    </row>
    <row r="16" spans="1:20" ht="15.75" thickBot="1" x14ac:dyDescent="0.3">
      <c r="B16" s="196" t="s">
        <v>16</v>
      </c>
      <c r="C16" s="223">
        <v>224333.56666666671</v>
      </c>
      <c r="D16" s="223">
        <v>245939.41666666669</v>
      </c>
      <c r="E16" s="223">
        <v>248154.23333333334</v>
      </c>
      <c r="F16" s="223">
        <v>283183.10000000003</v>
      </c>
      <c r="G16" s="223">
        <v>207195.40000000002</v>
      </c>
      <c r="H16" s="223">
        <v>0</v>
      </c>
      <c r="I16" s="224">
        <v>0</v>
      </c>
      <c r="J16" s="225">
        <f>SUM(J7:J15)</f>
        <v>237241.55000000002</v>
      </c>
      <c r="K16" s="225">
        <f t="shared" ref="K16:P16" si="0">SUM(K7:K15)</f>
        <v>227637.71666666665</v>
      </c>
      <c r="L16" s="225">
        <f t="shared" si="0"/>
        <v>220439.91666666663</v>
      </c>
      <c r="M16" s="225">
        <f t="shared" si="0"/>
        <v>210754.98333333337</v>
      </c>
      <c r="N16" s="225">
        <f t="shared" si="0"/>
        <v>192745.86666666667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 x14ac:dyDescent="0.3">
      <c r="B17" s="197" t="s">
        <v>412</v>
      </c>
      <c r="C17" s="200"/>
      <c r="D17" s="201"/>
      <c r="R17" s="290"/>
    </row>
    <row r="18" spans="2:18" x14ac:dyDescent="0.25">
      <c r="B18" s="198" t="s">
        <v>358</v>
      </c>
      <c r="C18" s="226"/>
      <c r="D18" s="227"/>
      <c r="E18" s="227"/>
      <c r="F18" s="227"/>
      <c r="G18" s="227"/>
      <c r="H18" s="368">
        <v>9890.2833333333328</v>
      </c>
      <c r="I18" s="369"/>
      <c r="J18" s="228"/>
      <c r="K18" s="229"/>
      <c r="L18" s="229"/>
      <c r="M18" s="229"/>
      <c r="N18" s="229"/>
      <c r="O18" s="229">
        <v>8351.6166666666668</v>
      </c>
      <c r="P18" s="432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0">
        <v>2414.8666666666668</v>
      </c>
      <c r="I19" s="371"/>
      <c r="J19" s="192"/>
      <c r="K19" s="221"/>
      <c r="L19" s="221"/>
      <c r="M19" s="193"/>
      <c r="N19" s="193"/>
      <c r="O19" s="433">
        <v>1785.116666666667</v>
      </c>
      <c r="P19" s="434"/>
    </row>
    <row r="20" spans="2:18" x14ac:dyDescent="0.25">
      <c r="B20" s="188" t="s">
        <v>415</v>
      </c>
      <c r="C20" s="219"/>
      <c r="D20" s="220"/>
      <c r="E20" s="220"/>
      <c r="F20" s="220"/>
      <c r="G20" s="220"/>
      <c r="H20" s="370">
        <v>20047.849999999999</v>
      </c>
      <c r="I20" s="371"/>
      <c r="J20" s="192"/>
      <c r="K20" s="221"/>
      <c r="L20" s="221"/>
      <c r="M20" s="193"/>
      <c r="N20" s="193"/>
      <c r="O20" s="433">
        <v>15915.9</v>
      </c>
      <c r="P20" s="434"/>
    </row>
    <row r="21" spans="2:18" x14ac:dyDescent="0.25">
      <c r="B21" s="188" t="s">
        <v>455</v>
      </c>
      <c r="C21" s="219"/>
      <c r="D21" s="220"/>
      <c r="E21" s="220"/>
      <c r="F21" s="220"/>
      <c r="G21" s="220"/>
      <c r="H21" s="370">
        <v>28455.766666666659</v>
      </c>
      <c r="I21" s="371"/>
      <c r="J21" s="192"/>
      <c r="K21" s="221"/>
      <c r="L21" s="221"/>
      <c r="M21" s="193"/>
      <c r="N21" s="193"/>
      <c r="O21" s="433">
        <v>23864.75</v>
      </c>
      <c r="P21" s="434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0">
        <v>7165.8666666666668</v>
      </c>
      <c r="I22" s="371"/>
      <c r="J22" s="192"/>
      <c r="K22" s="221"/>
      <c r="L22" s="221"/>
      <c r="M22" s="193"/>
      <c r="N22" s="193"/>
      <c r="O22" s="433">
        <v>7344.9333333333334</v>
      </c>
      <c r="P22" s="434"/>
    </row>
    <row r="23" spans="2:18" x14ac:dyDescent="0.25">
      <c r="B23" s="188" t="s">
        <v>416</v>
      </c>
      <c r="C23" s="219"/>
      <c r="D23" s="220"/>
      <c r="E23" s="220"/>
      <c r="F23" s="220"/>
      <c r="G23" s="220" t="s">
        <v>571</v>
      </c>
      <c r="H23" s="370">
        <v>16764.183333333331</v>
      </c>
      <c r="I23" s="371"/>
      <c r="J23" s="192"/>
      <c r="K23" s="221"/>
      <c r="L23" s="221"/>
      <c r="M23" s="193"/>
      <c r="N23" s="193"/>
      <c r="O23" s="433">
        <v>13904.58333333333</v>
      </c>
      <c r="P23" s="434"/>
    </row>
    <row r="24" spans="2:18" x14ac:dyDescent="0.25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35"/>
      <c r="L24" s="221"/>
      <c r="M24" s="193"/>
      <c r="N24" s="193"/>
      <c r="O24" s="433"/>
      <c r="P24" s="434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0"/>
      <c r="I25" s="371">
        <v>19569.650000000001</v>
      </c>
      <c r="J25" s="192"/>
      <c r="K25" s="221"/>
      <c r="L25" s="221"/>
      <c r="M25" s="193"/>
      <c r="N25" s="193"/>
      <c r="O25" s="433"/>
      <c r="P25" s="434">
        <v>16136.3833333333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0"/>
      <c r="I26" s="371">
        <v>24063.05</v>
      </c>
      <c r="J26" s="192"/>
      <c r="K26" s="221"/>
      <c r="L26" s="221"/>
      <c r="M26" s="193"/>
      <c r="N26" s="193"/>
      <c r="O26" s="433"/>
      <c r="P26" s="434">
        <v>20721.816666666669</v>
      </c>
    </row>
    <row r="27" spans="2:18" x14ac:dyDescent="0.25">
      <c r="B27" s="188" t="s">
        <v>414</v>
      </c>
      <c r="C27" s="220"/>
      <c r="D27" s="220"/>
      <c r="E27" s="220"/>
      <c r="F27" s="220"/>
      <c r="G27" s="220"/>
      <c r="H27" s="370"/>
      <c r="I27" s="370">
        <v>12905.45</v>
      </c>
      <c r="J27" s="192"/>
      <c r="K27" s="221"/>
      <c r="L27" s="221"/>
      <c r="M27" s="193"/>
      <c r="N27" s="193"/>
      <c r="O27" s="433"/>
      <c r="P27" s="434">
        <v>11442.816666666669</v>
      </c>
    </row>
    <row r="28" spans="2:18" ht="15.75" thickBot="1" x14ac:dyDescent="0.3">
      <c r="B28" s="188" t="s">
        <v>357</v>
      </c>
      <c r="E28" s="220"/>
      <c r="H28" s="372"/>
      <c r="I28" s="371">
        <v>1683.383333333333</v>
      </c>
      <c r="J28" s="192"/>
      <c r="K28" s="221"/>
      <c r="L28" s="221"/>
      <c r="M28" s="193"/>
      <c r="N28" s="193"/>
      <c r="O28" s="433"/>
      <c r="P28" s="434">
        <v>1514.166666666667</v>
      </c>
    </row>
    <row r="29" spans="2:18" ht="15.75" thickBot="1" x14ac:dyDescent="0.3">
      <c r="B29" s="196" t="s">
        <v>222</v>
      </c>
      <c r="C29" s="223"/>
      <c r="D29" s="223"/>
      <c r="E29" s="223"/>
      <c r="F29" s="223"/>
      <c r="G29" s="223"/>
      <c r="H29" s="223">
        <v>84738.816666666666</v>
      </c>
      <c r="I29" s="224">
        <v>58221.533333333326</v>
      </c>
      <c r="J29" s="195"/>
      <c r="K29" s="195"/>
      <c r="L29" s="195"/>
      <c r="M29" s="195"/>
      <c r="N29" s="195"/>
      <c r="O29" s="195">
        <f>SUM(O18:O28)</f>
        <v>71166.899999999994</v>
      </c>
      <c r="P29" s="195">
        <f>SUM(P18:P28)</f>
        <v>49815.183333333298</v>
      </c>
    </row>
    <row r="30" spans="2:18" ht="15.75" thickBot="1" x14ac:dyDescent="0.3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 x14ac:dyDescent="0.3">
      <c r="B31" s="131" t="s">
        <v>411</v>
      </c>
      <c r="C31" s="201" t="s">
        <v>549</v>
      </c>
      <c r="D31" s="201" t="s">
        <v>570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174658.71666666665</v>
      </c>
      <c r="D32" s="360">
        <f t="shared" ref="D32:D41" si="2">SUM(J7:P7)</f>
        <v>107346.86666666664</v>
      </c>
      <c r="E32" s="206">
        <f t="shared" ref="E32:E41" si="3">+IFERROR((D32-C32)/C32,"-")</f>
        <v>-0.38539072818486114</v>
      </c>
    </row>
    <row r="33" spans="2:5" x14ac:dyDescent="0.25">
      <c r="B33" s="207" t="s">
        <v>347</v>
      </c>
      <c r="C33" s="204">
        <f t="shared" si="1"/>
        <v>251883.98333333334</v>
      </c>
      <c r="D33" s="360">
        <f t="shared" si="2"/>
        <v>240345.36666666664</v>
      </c>
      <c r="E33" s="210">
        <f t="shared" si="3"/>
        <v>-4.5809251203546938E-2</v>
      </c>
    </row>
    <row r="34" spans="2:5" x14ac:dyDescent="0.25">
      <c r="B34" s="207" t="s">
        <v>348</v>
      </c>
      <c r="C34" s="204">
        <f t="shared" si="1"/>
        <v>80210.416666666686</v>
      </c>
      <c r="D34" s="205">
        <f t="shared" si="2"/>
        <v>67797.850000000006</v>
      </c>
      <c r="E34" s="210">
        <f t="shared" si="3"/>
        <v>-0.15475005844004064</v>
      </c>
    </row>
    <row r="35" spans="2:5" x14ac:dyDescent="0.25">
      <c r="B35" s="207" t="s">
        <v>349</v>
      </c>
      <c r="C35" s="204">
        <f t="shared" si="1"/>
        <v>229478.7</v>
      </c>
      <c r="D35" s="360">
        <f t="shared" si="2"/>
        <v>218900.75</v>
      </c>
      <c r="E35" s="210">
        <f t="shared" si="3"/>
        <v>-4.6095563553393018E-2</v>
      </c>
    </row>
    <row r="36" spans="2:5" x14ac:dyDescent="0.25">
      <c r="B36" s="207" t="s">
        <v>350</v>
      </c>
      <c r="C36" s="204">
        <f t="shared" si="1"/>
        <v>51296.283333333326</v>
      </c>
      <c r="D36" s="205">
        <f t="shared" si="2"/>
        <v>49098.816666666673</v>
      </c>
      <c r="E36" s="210">
        <f t="shared" si="3"/>
        <v>-4.2838711186677647E-2</v>
      </c>
    </row>
    <row r="37" spans="2:5" x14ac:dyDescent="0.25">
      <c r="B37" s="207" t="s">
        <v>351</v>
      </c>
      <c r="C37" s="204">
        <f t="shared" si="1"/>
        <v>58159.25</v>
      </c>
      <c r="D37" s="205">
        <f t="shared" si="2"/>
        <v>56235.016666666663</v>
      </c>
      <c r="E37" s="210">
        <f t="shared" si="3"/>
        <v>-3.3085594008405148E-2</v>
      </c>
    </row>
    <row r="38" spans="2:5" x14ac:dyDescent="0.25">
      <c r="B38" s="207" t="s">
        <v>352</v>
      </c>
      <c r="C38" s="204">
        <f t="shared" si="1"/>
        <v>127213.38333333336</v>
      </c>
      <c r="D38" s="205">
        <f t="shared" si="2"/>
        <v>121904.86666666667</v>
      </c>
      <c r="E38" s="210">
        <f t="shared" si="3"/>
        <v>-4.1729231057057475E-2</v>
      </c>
    </row>
    <row r="39" spans="2:5" x14ac:dyDescent="0.25">
      <c r="B39" s="203" t="s">
        <v>353</v>
      </c>
      <c r="C39" s="204">
        <f t="shared" si="1"/>
        <v>11323.766666666666</v>
      </c>
      <c r="D39" s="205">
        <f t="shared" si="2"/>
        <v>13252.3</v>
      </c>
      <c r="E39" s="211">
        <f t="shared" si="3"/>
        <v>0.17030846626417001</v>
      </c>
    </row>
    <row r="40" spans="2:5" ht="15.75" thickBot="1" x14ac:dyDescent="0.3">
      <c r="B40" s="203" t="s">
        <v>390</v>
      </c>
      <c r="C40" s="204">
        <f t="shared" si="1"/>
        <v>224581.21666666665</v>
      </c>
      <c r="D40" s="205">
        <f t="shared" si="2"/>
        <v>213938.19999999998</v>
      </c>
      <c r="E40" s="211">
        <f t="shared" ref="E40" si="4">+IFERROR((D40-C40)/C40,"-")</f>
        <v>-4.7390502307517096E-2</v>
      </c>
    </row>
    <row r="41" spans="2:5" ht="15.75" thickBot="1" x14ac:dyDescent="0.3">
      <c r="B41" s="212" t="s">
        <v>16</v>
      </c>
      <c r="C41" s="213">
        <f t="shared" si="1"/>
        <v>1208805.7166666668</v>
      </c>
      <c r="D41" s="214">
        <f t="shared" si="2"/>
        <v>1088820.0333333334</v>
      </c>
      <c r="E41" s="215">
        <f t="shared" si="3"/>
        <v>-9.9259692173030892E-2</v>
      </c>
    </row>
    <row r="42" spans="2:5" ht="15.75" thickBot="1" x14ac:dyDescent="0.3">
      <c r="B42" s="131" t="s">
        <v>412</v>
      </c>
      <c r="E42" s="285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6">
        <f t="shared" ref="C43:C49" si="6">H18</f>
        <v>9890.2833333333328</v>
      </c>
      <c r="D43" s="287">
        <f>O18</f>
        <v>8351.6166666666668</v>
      </c>
      <c r="E43" s="288">
        <f t="shared" si="5"/>
        <v>-0.1555735679968723</v>
      </c>
    </row>
    <row r="44" spans="2:5" ht="15.75" thickBot="1" x14ac:dyDescent="0.3">
      <c r="B44" s="207" t="s">
        <v>359</v>
      </c>
      <c r="C44" s="286">
        <f t="shared" si="6"/>
        <v>2414.8666666666668</v>
      </c>
      <c r="D44" s="287">
        <f t="shared" ref="D44:D48" si="7">O19</f>
        <v>1785.116666666667</v>
      </c>
      <c r="E44" s="288">
        <f t="shared" si="5"/>
        <v>-0.2607804433647129</v>
      </c>
    </row>
    <row r="45" spans="2:5" ht="15.75" thickBot="1" x14ac:dyDescent="0.3">
      <c r="B45" s="297" t="s">
        <v>415</v>
      </c>
      <c r="C45" s="286">
        <f t="shared" si="6"/>
        <v>20047.849999999999</v>
      </c>
      <c r="D45" s="287">
        <f t="shared" si="7"/>
        <v>15915.9</v>
      </c>
      <c r="E45" s="288">
        <f t="shared" si="5"/>
        <v>-0.20610439523440166</v>
      </c>
    </row>
    <row r="46" spans="2:5" ht="15.75" thickBot="1" x14ac:dyDescent="0.3">
      <c r="B46" s="207" t="s">
        <v>455</v>
      </c>
      <c r="C46" s="286">
        <f t="shared" si="6"/>
        <v>28455.766666666659</v>
      </c>
      <c r="D46" s="287">
        <f t="shared" si="7"/>
        <v>23864.75</v>
      </c>
      <c r="E46" s="288">
        <f t="shared" si="5"/>
        <v>-0.16133870931843905</v>
      </c>
    </row>
    <row r="47" spans="2:5" ht="15.75" thickBot="1" x14ac:dyDescent="0.3">
      <c r="B47" s="207" t="s">
        <v>447</v>
      </c>
      <c r="C47" s="286">
        <f t="shared" si="6"/>
        <v>7165.8666666666668</v>
      </c>
      <c r="D47" s="287">
        <f t="shared" si="7"/>
        <v>7344.9333333333334</v>
      </c>
      <c r="E47" s="288">
        <f t="shared" si="5"/>
        <v>2.4988835963084242E-2</v>
      </c>
    </row>
    <row r="48" spans="2:5" ht="15.75" thickBot="1" x14ac:dyDescent="0.3">
      <c r="B48" s="297" t="s">
        <v>416</v>
      </c>
      <c r="C48" s="286">
        <f t="shared" si="6"/>
        <v>16764.183333333331</v>
      </c>
      <c r="D48" s="287">
        <f t="shared" si="7"/>
        <v>13904.58333333333</v>
      </c>
      <c r="E48" s="288">
        <f t="shared" si="5"/>
        <v>-0.17057794842377255</v>
      </c>
    </row>
    <row r="49" spans="2:5" ht="15.75" thickBot="1" x14ac:dyDescent="0.3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6">
        <f>I25</f>
        <v>19569.650000000001</v>
      </c>
      <c r="D50" s="230">
        <f>P25</f>
        <v>16136.3833333333</v>
      </c>
      <c r="E50" s="210">
        <f t="shared" si="5"/>
        <v>-0.17543832754631283</v>
      </c>
    </row>
    <row r="51" spans="2:5" ht="15.75" thickBot="1" x14ac:dyDescent="0.3">
      <c r="B51" s="207" t="s">
        <v>356</v>
      </c>
      <c r="C51" s="286">
        <f>I26</f>
        <v>24063.05</v>
      </c>
      <c r="D51" s="230">
        <f>P26</f>
        <v>20721.816666666669</v>
      </c>
      <c r="E51" s="210">
        <f t="shared" si="5"/>
        <v>-0.1388532764272746</v>
      </c>
    </row>
    <row r="52" spans="2:5" ht="15.75" thickBot="1" x14ac:dyDescent="0.3">
      <c r="B52" s="297" t="s">
        <v>414</v>
      </c>
      <c r="C52" s="286">
        <f>I27</f>
        <v>12905.45</v>
      </c>
      <c r="D52" s="361">
        <f>P27</f>
        <v>11442.816666666669</v>
      </c>
      <c r="E52" s="210">
        <f t="shared" ref="E52" si="8">+IFERROR((D52-C52)/C52,"-")</f>
        <v>-0.11333454729074394</v>
      </c>
    </row>
    <row r="53" spans="2:5" ht="15.75" thickBot="1" x14ac:dyDescent="0.3">
      <c r="B53" s="207" t="s">
        <v>357</v>
      </c>
      <c r="C53" s="286">
        <f>I28</f>
        <v>1683.383333333333</v>
      </c>
      <c r="D53" s="361">
        <f t="shared" ref="D53" si="9">P28</f>
        <v>1514.166666666667</v>
      </c>
      <c r="E53" s="210">
        <f t="shared" si="5"/>
        <v>-0.10052176668019726</v>
      </c>
    </row>
    <row r="54" spans="2:5" ht="15.75" thickBot="1" x14ac:dyDescent="0.3">
      <c r="B54" s="196" t="s">
        <v>222</v>
      </c>
      <c r="C54" s="213">
        <f>SUM(C43:C53)</f>
        <v>142960.35</v>
      </c>
      <c r="D54" s="214">
        <f>SUM(D43:D53)</f>
        <v>120982.0833333333</v>
      </c>
      <c r="E54" s="215">
        <f t="shared" si="5"/>
        <v>-0.1537367995158567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O9" sqref="O9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4"/>
      <c r="B2" s="294"/>
      <c r="C2" s="468" t="s">
        <v>549</v>
      </c>
      <c r="D2" s="469"/>
      <c r="E2" s="469"/>
      <c r="F2" s="469"/>
      <c r="G2" s="469"/>
      <c r="H2" s="469"/>
      <c r="I2" s="470"/>
      <c r="J2" s="468" t="s">
        <v>570</v>
      </c>
      <c r="K2" s="469"/>
      <c r="L2" s="469"/>
      <c r="M2" s="469"/>
      <c r="N2" s="469"/>
      <c r="O2" s="469"/>
      <c r="P2" s="470"/>
      <c r="Q2" s="468" t="s">
        <v>570</v>
      </c>
      <c r="R2" s="469"/>
      <c r="S2" s="469"/>
      <c r="T2" s="469"/>
      <c r="U2" s="469"/>
      <c r="V2" s="469"/>
      <c r="W2" s="470"/>
    </row>
    <row r="3" spans="1:23" ht="15.75" thickBot="1" x14ac:dyDescent="0.3">
      <c r="A3" s="294"/>
      <c r="B3" s="294"/>
      <c r="C3" s="471" t="s">
        <v>2</v>
      </c>
      <c r="D3" s="472"/>
      <c r="E3" s="472"/>
      <c r="F3" s="472"/>
      <c r="G3" s="472"/>
      <c r="H3" s="472"/>
      <c r="I3" s="473"/>
      <c r="J3" s="471" t="s">
        <v>2</v>
      </c>
      <c r="K3" s="472"/>
      <c r="L3" s="472"/>
      <c r="M3" s="472"/>
      <c r="N3" s="472"/>
      <c r="O3" s="472"/>
      <c r="P3" s="473"/>
      <c r="Q3" s="474" t="s">
        <v>224</v>
      </c>
      <c r="R3" s="475"/>
      <c r="S3" s="475"/>
      <c r="T3" s="475"/>
      <c r="U3" s="475"/>
      <c r="V3" s="475"/>
      <c r="W3" s="476"/>
    </row>
    <row r="4" spans="1:23" ht="15.75" thickBot="1" x14ac:dyDescent="0.3">
      <c r="A4" s="294"/>
      <c r="B4" s="294"/>
      <c r="C4" s="128">
        <v>45005</v>
      </c>
      <c r="D4" s="128">
        <v>45006</v>
      </c>
      <c r="E4" s="128">
        <v>45007</v>
      </c>
      <c r="F4" s="128">
        <v>45008</v>
      </c>
      <c r="G4" s="128">
        <v>45009</v>
      </c>
      <c r="H4" s="128">
        <v>45010</v>
      </c>
      <c r="I4" s="128">
        <v>45011</v>
      </c>
      <c r="J4" s="128">
        <v>45012</v>
      </c>
      <c r="K4" s="128">
        <v>45013</v>
      </c>
      <c r="L4" s="128">
        <v>45014</v>
      </c>
      <c r="M4" s="128">
        <v>45015</v>
      </c>
      <c r="N4" s="128">
        <v>45016</v>
      </c>
      <c r="O4" s="128">
        <v>45017</v>
      </c>
      <c r="P4" s="128">
        <v>45018</v>
      </c>
      <c r="Q4" s="128">
        <v>45012</v>
      </c>
      <c r="R4" s="128">
        <v>45013</v>
      </c>
      <c r="S4" s="128">
        <v>45014</v>
      </c>
      <c r="T4" s="128">
        <v>45015</v>
      </c>
      <c r="U4" s="128">
        <v>45016</v>
      </c>
      <c r="V4" s="128">
        <v>45017</v>
      </c>
      <c r="W4" s="128">
        <v>45018</v>
      </c>
    </row>
    <row r="5" spans="1:23" ht="15.75" thickBot="1" x14ac:dyDescent="0.3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7">
        <f>IFERROR('Más Vistos-H'!C7/'Más Vistos-U'!C6,0)</f>
        <v>0.78604952131474726</v>
      </c>
      <c r="D7" s="238">
        <f>IFERROR('Más Vistos-H'!D7/'Más Vistos-U'!D6,0)</f>
        <v>0.82312060765244544</v>
      </c>
      <c r="E7" s="238">
        <f>IFERROR('Más Vistos-H'!E7/'Más Vistos-U'!E6,0)</f>
        <v>0.81700190204469791</v>
      </c>
      <c r="F7" s="238">
        <f>IFERROR('Más Vistos-H'!F7/'Más Vistos-U'!F6,0)</f>
        <v>0.79779865248366399</v>
      </c>
      <c r="G7" s="238">
        <f>IFERROR('Más Vistos-H'!G7/'Más Vistos-U'!G6,0)</f>
        <v>0.77770324704893345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0.76139731634707974</v>
      </c>
      <c r="K7" s="240">
        <f>IFERROR('Más Vistos-H'!K7/'Más Vistos-U'!K6,0)</f>
        <v>0.80110727431866946</v>
      </c>
      <c r="L7" s="240">
        <f>IFERROR('Más Vistos-H'!L7/'Más Vistos-U'!L6,0)</f>
        <v>0.79639034245629858</v>
      </c>
      <c r="M7" s="240">
        <f>IFERROR('Más Vistos-H'!M7/'Más Vistos-U'!M6,0)</f>
        <v>0.75407954460897397</v>
      </c>
      <c r="N7" s="240">
        <f>IFERROR('Más Vistos-H'!N7/'Más Vistos-U'!N6,0)</f>
        <v>0.83575658566469269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-3.1362152509722553E-2</v>
      </c>
      <c r="R7" s="28">
        <f t="shared" ref="R7:R16" si="1">IFERROR((K7-D7)/D7,"-")</f>
        <v>-2.67437519230121E-2</v>
      </c>
      <c r="S7" s="28">
        <f t="shared" ref="S7:S16" si="2">IFERROR((L7-E7)/E7,"-")</f>
        <v>-2.522828837584723E-2</v>
      </c>
      <c r="T7" s="28">
        <f t="shared" ref="T7:T16" si="3">IFERROR((M7-F7)/F7,"-")</f>
        <v>-5.479967625739407E-2</v>
      </c>
      <c r="U7" s="28">
        <f t="shared" ref="U7:U16" si="4">IFERROR((N7-G7)/G7,"-")</f>
        <v>7.4647159872416588E-2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7">
        <f>IFERROR('Más Vistos-H'!C8/'Más Vistos-U'!C7,0)</f>
        <v>1.0150097791034622</v>
      </c>
      <c r="D8" s="238">
        <f>IFERROR('Más Vistos-H'!D8/'Más Vistos-U'!D7,0)</f>
        <v>1.0247888278760762</v>
      </c>
      <c r="E8" s="238">
        <f>IFERROR('Más Vistos-H'!E8/'Más Vistos-U'!E7,0)</f>
        <v>1.0773039834806841</v>
      </c>
      <c r="F8" s="238">
        <f>IFERROR('Más Vistos-H'!F8/'Más Vistos-U'!F7,0)</f>
        <v>1.0078354189110796</v>
      </c>
      <c r="G8" s="238">
        <f>IFERROR('Más Vistos-H'!G8/'Más Vistos-U'!G7,0)</f>
        <v>0.99190022675736955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1.0136407885130201</v>
      </c>
      <c r="K8" s="240">
        <f>IFERROR('Más Vistos-H'!K8/'Más Vistos-U'!K7,0)</f>
        <v>1.0377221274934774</v>
      </c>
      <c r="L8" s="240">
        <f>IFERROR('Más Vistos-H'!L8/'Más Vistos-U'!L7,0)</f>
        <v>1.017274314577314</v>
      </c>
      <c r="M8" s="240">
        <f>IFERROR('Más Vistos-H'!M8/'Más Vistos-U'!M7,0)</f>
        <v>1.0127848202532381</v>
      </c>
      <c r="N8" s="240">
        <f>IFERROR('Más Vistos-H'!N8/'Más Vistos-U'!N7,0)</f>
        <v>1.0112632679500875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-1.3487462077964962E-3</v>
      </c>
      <c r="R8" s="28">
        <f t="shared" si="1"/>
        <v>1.2620453371067751E-2</v>
      </c>
      <c r="S8" s="28">
        <f t="shared" si="2"/>
        <v>-5.5722126552822181E-2</v>
      </c>
      <c r="T8" s="28">
        <f t="shared" si="3"/>
        <v>4.9109222094080515E-3</v>
      </c>
      <c r="U8" s="28">
        <f t="shared" si="4"/>
        <v>1.9521158147143312E-2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7">
        <f>IFERROR('Más Vistos-H'!C9/'Más Vistos-U'!C8,0)</f>
        <v>0.94305911470311254</v>
      </c>
      <c r="D9" s="238">
        <f>IFERROR('Más Vistos-H'!D9/'Más Vistos-U'!D8,0)</f>
        <v>0.91949618826648993</v>
      </c>
      <c r="E9" s="238">
        <f>IFERROR('Más Vistos-H'!E9/'Más Vistos-U'!E8,0)</f>
        <v>0.9683148008204685</v>
      </c>
      <c r="F9" s="238">
        <f>IFERROR('Más Vistos-H'!F9/'Más Vistos-U'!F8,0)</f>
        <v>0.9674292061003158</v>
      </c>
      <c r="G9" s="238">
        <f>IFERROR('Más Vistos-H'!G9/'Más Vistos-U'!G8,0)</f>
        <v>0.97631063251843253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0.97975764799364295</v>
      </c>
      <c r="K9" s="240">
        <f>IFERROR('Más Vistos-H'!K9/'Más Vistos-U'!K8,0)</f>
        <v>0.51286095105636154</v>
      </c>
      <c r="L9" s="240">
        <f>IFERROR('Más Vistos-H'!L9/'Más Vistos-U'!L8,0)</f>
        <v>0.93495355842851757</v>
      </c>
      <c r="M9" s="240">
        <f>IFERROR('Más Vistos-H'!M9/'Más Vistos-U'!M8,0)</f>
        <v>0.87106437010047499</v>
      </c>
      <c r="N9" s="240">
        <f>IFERROR('Más Vistos-H'!N9/'Más Vistos-U'!N8,0)</f>
        <v>0.87656654291821334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3.891435088041495E-2</v>
      </c>
      <c r="R9" s="28">
        <f t="shared" si="1"/>
        <v>-0.44223700152226914</v>
      </c>
      <c r="S9" s="28">
        <f t="shared" si="2"/>
        <v>-3.4452889043607944E-2</v>
      </c>
      <c r="T9" s="28">
        <f t="shared" si="3"/>
        <v>-9.9609186276570227E-2</v>
      </c>
      <c r="U9" s="28">
        <f t="shared" si="4"/>
        <v>-0.10216429717960286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7">
        <f>IFERROR('Más Vistos-H'!C10/'Más Vistos-U'!C9,0)</f>
        <v>0.97854352764220165</v>
      </c>
      <c r="D10" s="238">
        <f>IFERROR('Más Vistos-H'!D10/'Más Vistos-U'!D9,0)</f>
        <v>1.0240990164547763</v>
      </c>
      <c r="E10" s="238">
        <f>IFERROR('Más Vistos-H'!E10/'Más Vistos-U'!E9,0)</f>
        <v>1.0504658154947171</v>
      </c>
      <c r="F10" s="238">
        <f>IFERROR('Más Vistos-H'!F10/'Más Vistos-U'!F9,0)</f>
        <v>1.012772629310345</v>
      </c>
      <c r="G10" s="238">
        <f>IFERROR('Más Vistos-H'!G10/'Más Vistos-U'!G9,0)</f>
        <v>0.88882653800757871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0.98688055492349813</v>
      </c>
      <c r="K10" s="240">
        <f>IFERROR('Más Vistos-H'!K10/'Más Vistos-U'!K9,0)</f>
        <v>0.99602347317351603</v>
      </c>
      <c r="L10" s="240">
        <f>IFERROR('Más Vistos-H'!L10/'Más Vistos-U'!L9,0)</f>
        <v>1.0276383321185616</v>
      </c>
      <c r="M10" s="240">
        <f>IFERROR('Más Vistos-H'!M10/'Más Vistos-U'!M9,0)</f>
        <v>1.0191670488650719</v>
      </c>
      <c r="N10" s="240">
        <f>IFERROR('Más Vistos-H'!N10/'Más Vistos-U'!N9,0)</f>
        <v>0.89159041498435154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8.5198328391017323E-3</v>
      </c>
      <c r="R10" s="28">
        <f t="shared" si="1"/>
        <v>-2.7414871833831192E-2</v>
      </c>
      <c r="S10" s="28">
        <f t="shared" si="2"/>
        <v>-2.1730819831966515E-2</v>
      </c>
      <c r="T10" s="28">
        <f t="shared" si="3"/>
        <v>6.3137760338974587E-3</v>
      </c>
      <c r="U10" s="28">
        <f t="shared" si="4"/>
        <v>3.1095797195349506E-3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7">
        <f>IFERROR('Más Vistos-H'!C11/'Más Vistos-U'!C10,0)</f>
        <v>0.44834133535489679</v>
      </c>
      <c r="D11" s="238">
        <f>IFERROR('Más Vistos-H'!D11/'Más Vistos-U'!D10,0)</f>
        <v>0.40006913925055793</v>
      </c>
      <c r="E11" s="238">
        <f>IFERROR('Más Vistos-H'!E11/'Más Vistos-U'!E10,0)</f>
        <v>0.33443829982205447</v>
      </c>
      <c r="F11" s="238">
        <f>IFERROR('Más Vistos-H'!F11/'Más Vistos-U'!F10,0)</f>
        <v>0.38073977032657047</v>
      </c>
      <c r="G11" s="238">
        <f>IFERROR('Más Vistos-H'!G11/'Más Vistos-U'!G10,0)</f>
        <v>0.28881424769621861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0.37176458302619309</v>
      </c>
      <c r="K11" s="240">
        <f>IFERROR('Más Vistos-H'!K11/'Más Vistos-U'!K10,0)</f>
        <v>0.42925376128385156</v>
      </c>
      <c r="L11" s="240">
        <f>IFERROR('Más Vistos-H'!L11/'Más Vistos-U'!L10,0)</f>
        <v>0.41232559093893628</v>
      </c>
      <c r="M11" s="240">
        <f>IFERROR('Más Vistos-H'!M11/'Más Vistos-U'!M10,0)</f>
        <v>0.41710838753447493</v>
      </c>
      <c r="N11" s="240">
        <f>IFERROR('Más Vistos-H'!N11/'Más Vistos-U'!N10,0)</f>
        <v>0.41037903762517219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-0.17080011654086566</v>
      </c>
      <c r="R11" s="28">
        <f t="shared" si="1"/>
        <v>7.2948945994596462E-2</v>
      </c>
      <c r="S11" s="28">
        <f t="shared" si="2"/>
        <v>0.23288986685533181</v>
      </c>
      <c r="T11" s="28">
        <f t="shared" si="3"/>
        <v>9.5520930678479291E-2</v>
      </c>
      <c r="U11" s="28">
        <f t="shared" si="4"/>
        <v>0.42090994782507474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7">
        <f>IFERROR('Más Vistos-H'!C12/'Más Vistos-U'!C11,0)</f>
        <v>0.43313592780597843</v>
      </c>
      <c r="D12" s="238">
        <f>IFERROR('Más Vistos-H'!D12/'Más Vistos-U'!D11,0)</f>
        <v>0.35002116200573502</v>
      </c>
      <c r="E12" s="238">
        <f>IFERROR('Más Vistos-H'!E12/'Más Vistos-U'!E11,0)</f>
        <v>0.37740936927271929</v>
      </c>
      <c r="F12" s="238">
        <f>IFERROR('Más Vistos-H'!F12/'Más Vistos-U'!F11,0)</f>
        <v>0.40813786254836831</v>
      </c>
      <c r="G12" s="238">
        <f>IFERROR('Más Vistos-H'!G12/'Más Vistos-U'!G11,0)</f>
        <v>0.39164951878764487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0.38657042579961592</v>
      </c>
      <c r="K12" s="240">
        <f>IFERROR('Más Vistos-H'!K12/'Más Vistos-U'!K11,0)</f>
        <v>0.39321199750524477</v>
      </c>
      <c r="L12" s="240">
        <f>IFERROR('Más Vistos-H'!L12/'Más Vistos-U'!L11,0)</f>
        <v>0.41001594896331722</v>
      </c>
      <c r="M12" s="240">
        <f>IFERROR('Más Vistos-H'!M12/'Más Vistos-U'!M11,0)</f>
        <v>0.41437902285743233</v>
      </c>
      <c r="N12" s="240">
        <f>IFERROR('Más Vistos-H'!N12/'Más Vistos-U'!N11,0)</f>
        <v>0.41245421245421232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-0.10750782610492968</v>
      </c>
      <c r="R12" s="28">
        <f t="shared" si="1"/>
        <v>0.12339492632963169</v>
      </c>
      <c r="S12" s="28">
        <f t="shared" si="2"/>
        <v>8.6395787559360088E-2</v>
      </c>
      <c r="T12" s="28">
        <f t="shared" si="3"/>
        <v>1.5291794468895621E-2</v>
      </c>
      <c r="U12" s="28">
        <f t="shared" si="4"/>
        <v>5.3120692528791043E-2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7">
        <f>IFERROR('Más Vistos-H'!C13/'Más Vistos-U'!C12,0)</f>
        <v>0.8523763182332813</v>
      </c>
      <c r="D13" s="238">
        <f>IFERROR('Más Vistos-H'!D13/'Más Vistos-U'!D12,0)</f>
        <v>0.91443350486964659</v>
      </c>
      <c r="E13" s="238">
        <f>IFERROR('Más Vistos-H'!E13/'Más Vistos-U'!E12,0)</f>
        <v>0.93545917387127753</v>
      </c>
      <c r="F13" s="238">
        <f>IFERROR('Más Vistos-H'!F13/'Más Vistos-U'!F12,0)</f>
        <v>0.57117159166505727</v>
      </c>
      <c r="G13" s="238">
        <f>IFERROR('Más Vistos-H'!G13/'Más Vistos-U'!G12,0)</f>
        <v>0.46693469883052652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0.88002237411991691</v>
      </c>
      <c r="K13" s="240">
        <f>IFERROR('Más Vistos-H'!K13/'Más Vistos-U'!K12,0)</f>
        <v>0.86641317300400811</v>
      </c>
      <c r="L13" s="240">
        <f>IFERROR('Más Vistos-H'!L13/'Más Vistos-U'!L12,0)</f>
        <v>0.85168678481719229</v>
      </c>
      <c r="M13" s="240">
        <f>IFERROR('Más Vistos-H'!M13/'Más Vistos-U'!M12,0)</f>
        <v>0.88318163318163323</v>
      </c>
      <c r="N13" s="240">
        <f>IFERROR('Más Vistos-H'!N13/'Más Vistos-U'!N12,0)</f>
        <v>0.763540195508294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3.2434096648693296E-2</v>
      </c>
      <c r="R13" s="28">
        <f t="shared" si="1"/>
        <v>-5.2513749343079709E-2</v>
      </c>
      <c r="S13" s="28">
        <f t="shared" si="2"/>
        <v>-8.9552159403604947E-2</v>
      </c>
      <c r="T13" s="28">
        <f t="shared" si="3"/>
        <v>0.54626323519875419</v>
      </c>
      <c r="U13" s="28">
        <f t="shared" si="4"/>
        <v>0.63521836655240771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7">
        <f>IFERROR('Más Vistos-H'!C14/'Más Vistos-U'!C13,0)</f>
        <v>0.5100040432045283</v>
      </c>
      <c r="D14" s="238">
        <f>IFERROR('Más Vistos-H'!D14/'Más Vistos-U'!D13,0)</f>
        <v>0.34117915383738162</v>
      </c>
      <c r="E14" s="238">
        <f>IFERROR('Más Vistos-H'!E14/'Más Vistos-U'!E13,0)</f>
        <v>0.36086480055106762</v>
      </c>
      <c r="F14" s="238">
        <f>IFERROR('Más Vistos-H'!F14/'Más Vistos-U'!F13,0)</f>
        <v>0.37345135341436198</v>
      </c>
      <c r="G14" s="238">
        <f>IFERROR('Más Vistos-H'!G14/'Más Vistos-U'!G13,0)</f>
        <v>0.27572408387223196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0.47292259083728266</v>
      </c>
      <c r="K14" s="240">
        <f>IFERROR('Más Vistos-H'!K14/'Más Vistos-U'!K13,0)</f>
        <v>0.43340861392462815</v>
      </c>
      <c r="L14" s="240">
        <f>IFERROR('Más Vistos-H'!L14/'Más Vistos-U'!L13,0)</f>
        <v>0.31386971978251771</v>
      </c>
      <c r="M14" s="240">
        <f>IFERROR('Más Vistos-H'!M14/'Más Vistos-U'!M13,0)</f>
        <v>0.37469995778300474</v>
      </c>
      <c r="N14" s="240">
        <f>IFERROR('Más Vistos-H'!N14/'Más Vistos-U'!N13,0)</f>
        <v>0.27553481400735796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-7.2708153712371187E-2</v>
      </c>
      <c r="R14" s="28">
        <f t="shared" si="1"/>
        <v>0.27032560181331139</v>
      </c>
      <c r="S14" s="28">
        <f t="shared" si="2"/>
        <v>-0.13022905170242402</v>
      </c>
      <c r="T14" s="28">
        <f t="shared" si="3"/>
        <v>3.3434190483636666E-3</v>
      </c>
      <c r="U14" s="28">
        <f t="shared" si="4"/>
        <v>-6.8644661799548709E-4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7">
        <f>IFERROR('Más Vistos-H'!C15/'Más Vistos-U'!C14,0)</f>
        <v>0.8265489969135803</v>
      </c>
      <c r="D15" s="238">
        <f>IFERROR('Más Vistos-H'!D15/'Más Vistos-U'!D14,0)</f>
        <v>0.79770243527180262</v>
      </c>
      <c r="E15" s="238">
        <f>IFERROR('Más Vistos-H'!E15/'Más Vistos-U'!E14,0)</f>
        <v>0.79664624672615081</v>
      </c>
      <c r="F15" s="238">
        <f>IFERROR('Más Vistos-H'!F15/'Más Vistos-U'!F14,0)</f>
        <v>0.82165699469070252</v>
      </c>
      <c r="G15" s="238">
        <f>IFERROR('Más Vistos-H'!G15/'Más Vistos-U'!G14,0)</f>
        <v>0.73110828823498697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0.79129319123330777</v>
      </c>
      <c r="K15" s="240">
        <f>IFERROR('Más Vistos-H'!K15/'Más Vistos-U'!K14,0)</f>
        <v>0.80674363299828944</v>
      </c>
      <c r="L15" s="240">
        <f>IFERROR('Más Vistos-H'!L15/'Más Vistos-U'!L14,0)</f>
        <v>0.79327008762810036</v>
      </c>
      <c r="M15" s="240">
        <f>IFERROR('Más Vistos-H'!M15/'Más Vistos-U'!M14,0)</f>
        <v>0.82599431541651247</v>
      </c>
      <c r="N15" s="240">
        <f>IFERROR('Más Vistos-H'!N15/'Más Vistos-U'!N14,0)</f>
        <v>0.76256366202368531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-4.2654223538981198E-2</v>
      </c>
      <c r="R15" s="28">
        <f t="shared" ref="R15" si="8">IFERROR((K15-D15)/D15,"-")</f>
        <v>1.1334048044376587E-2</v>
      </c>
      <c r="S15" s="28">
        <f t="shared" ref="S15" si="9">IFERROR((L15-E15)/E15,"-")</f>
        <v>-4.2379652347888479E-3</v>
      </c>
      <c r="T15" s="28">
        <f t="shared" ref="T15" si="10">IFERROR((M15-F15)/F15,"-")</f>
        <v>5.2787486187501507E-3</v>
      </c>
      <c r="U15" s="28">
        <f t="shared" ref="U15" si="11">IFERROR((N15-G15)/G15,"-")</f>
        <v>4.3024233612009341E-2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2">
        <f>IFERROR('Más Vistos-H'!C16/'Más Vistos-U'!C15,0)</f>
        <v>0.81155310361460331</v>
      </c>
      <c r="D16" s="241">
        <f>IFERROR('Más Vistos-H'!D16/'Más Vistos-U'!D15,0)</f>
        <v>0.80836507879118558</v>
      </c>
      <c r="E16" s="241">
        <f>IFERROR('Más Vistos-H'!E16/'Más Vistos-U'!E15,0)</f>
        <v>0.81393533673136931</v>
      </c>
      <c r="F16" s="241">
        <f>IFERROR('Más Vistos-H'!F16/'Más Vistos-U'!F15,0)</f>
        <v>0.77557850051352284</v>
      </c>
      <c r="G16" s="241">
        <f>IFERROR('Más Vistos-H'!G16/'Más Vistos-U'!G15,0)</f>
        <v>0.69660498392931591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0.78883046107909871</v>
      </c>
      <c r="K16" s="243">
        <f>IFERROR('Más Vistos-H'!K16/'Más Vistos-U'!K15,0)</f>
        <v>0.77789223626327308</v>
      </c>
      <c r="L16" s="243">
        <f>IFERROR('Más Vistos-H'!L16/'Más Vistos-U'!L15,0)</f>
        <v>0.80173963697906048</v>
      </c>
      <c r="M16" s="243">
        <f>IFERROR('Más Vistos-H'!M16/'Más Vistos-U'!M15,0)</f>
        <v>0.80421495340179028</v>
      </c>
      <c r="N16" s="243">
        <f>IFERROR('Más Vistos-H'!N16/'Más Vistos-U'!N15,0)</f>
        <v>0.76013782024737708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-2.7998959568140972E-2</v>
      </c>
      <c r="R16" s="121">
        <f t="shared" si="1"/>
        <v>-3.769688143070335E-2</v>
      </c>
      <c r="S16" s="121">
        <f t="shared" si="2"/>
        <v>-1.4983622410700042E-2</v>
      </c>
      <c r="T16" s="121">
        <f t="shared" si="3"/>
        <v>3.6922700757314429E-2</v>
      </c>
      <c r="U16" s="121">
        <f t="shared" si="4"/>
        <v>9.1203533973721621E-2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77" t="s">
        <v>203</v>
      </c>
      <c r="K2" s="477"/>
      <c r="L2" s="477"/>
      <c r="M2" s="477"/>
      <c r="N2" s="477"/>
      <c r="O2" s="477"/>
      <c r="P2" s="477"/>
    </row>
    <row r="3" spans="1:23" x14ac:dyDescent="0.25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 x14ac:dyDescent="0.25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 x14ac:dyDescent="0.25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 x14ac:dyDescent="0.25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 x14ac:dyDescent="0.25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 x14ac:dyDescent="0.25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59" t="s">
        <v>203</v>
      </c>
      <c r="K2" s="459"/>
      <c r="L2" s="459"/>
      <c r="M2" s="459"/>
      <c r="N2" s="459"/>
      <c r="O2" s="459"/>
      <c r="P2" s="459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59" t="s">
        <v>203</v>
      </c>
      <c r="K2" s="459"/>
      <c r="L2" s="459"/>
      <c r="M2" s="459"/>
      <c r="N2" s="459"/>
      <c r="O2" s="459"/>
      <c r="P2" s="459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zoomScaleNormal="100" workbookViewId="0">
      <selection activeCell="F6" sqref="F6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0" t="s">
        <v>401</v>
      </c>
      <c r="C2" s="461"/>
      <c r="D2" s="462"/>
      <c r="G2" s="460" t="s">
        <v>402</v>
      </c>
      <c r="H2" s="461"/>
      <c r="I2" s="462"/>
    </row>
    <row r="3" spans="2:10" ht="15.75" thickBot="1" x14ac:dyDescent="0.3">
      <c r="B3" s="460" t="str">
        <f>Replay!A1</f>
        <v>27/03 –02/04</v>
      </c>
      <c r="C3" s="461"/>
      <c r="D3" s="462"/>
      <c r="G3" s="460" t="str">
        <f>Replay!A1</f>
        <v>27/03 –02/04</v>
      </c>
      <c r="H3" s="461"/>
      <c r="I3" s="462"/>
    </row>
    <row r="4" spans="2:10" ht="15.75" thickBot="1" x14ac:dyDescent="0.3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 x14ac:dyDescent="0.25">
      <c r="B5" s="313" t="s">
        <v>375</v>
      </c>
      <c r="C5" s="436">
        <v>64676.5</v>
      </c>
      <c r="D5" s="316">
        <f>C5/C8</f>
        <v>1.6799422970412481E-2</v>
      </c>
      <c r="G5" s="313" t="s">
        <v>406</v>
      </c>
      <c r="H5" s="315">
        <f>SUM(Destacados!H4:H78)</f>
        <v>796625.34333333233</v>
      </c>
      <c r="I5" s="316">
        <f>H5/C8</f>
        <v>0.20691976361749184</v>
      </c>
    </row>
    <row r="6" spans="2:10" x14ac:dyDescent="0.25">
      <c r="B6" s="304" t="s">
        <v>196</v>
      </c>
      <c r="C6" s="305">
        <v>3689991.11</v>
      </c>
      <c r="D6" s="306">
        <f>C6/C8</f>
        <v>0.95845819445937619</v>
      </c>
      <c r="G6" s="301" t="s">
        <v>405</v>
      </c>
      <c r="H6" s="302">
        <f>SUM('Más Vistos-H'!J16:P16)+SUM('Más Vistos-H'!J29:P29)</f>
        <v>1209802.1166666667</v>
      </c>
      <c r="I6" s="303">
        <f>H6/C8</f>
        <v>0.31424052736903885</v>
      </c>
      <c r="J6" s="306">
        <f>H6/C6</f>
        <v>0.32786044209918619</v>
      </c>
    </row>
    <row r="7" spans="2:10" x14ac:dyDescent="0.25">
      <c r="B7" s="307" t="s">
        <v>369</v>
      </c>
      <c r="C7" s="308">
        <v>95256.29</v>
      </c>
      <c r="D7" s="309">
        <f>C7/C8</f>
        <v>2.4742382570211323E-2</v>
      </c>
      <c r="G7" s="301" t="s">
        <v>407</v>
      </c>
      <c r="H7" s="302">
        <f>SUM(Partidos!G2:G12)</f>
        <v>129730.85</v>
      </c>
      <c r="I7" s="303">
        <f>H7/C8</f>
        <v>3.3696990737920825E-2</v>
      </c>
      <c r="J7" s="306">
        <f>H7/C6</f>
        <v>3.5157496626055558E-2</v>
      </c>
    </row>
    <row r="8" spans="2:10" x14ac:dyDescent="0.25">
      <c r="B8" s="310" t="s">
        <v>16</v>
      </c>
      <c r="C8" s="311">
        <f>SUM(C5:C7)</f>
        <v>3849923.9</v>
      </c>
      <c r="D8" s="31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8"/>
  <sheetViews>
    <sheetView showGridLines="0" zoomScale="87" zoomScaleNormal="87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K44" sqref="K44"/>
    </sheetView>
  </sheetViews>
  <sheetFormatPr baseColWidth="10" defaultRowHeight="15" x14ac:dyDescent="0.2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 x14ac:dyDescent="0.3"/>
    <row r="2" spans="2:8" ht="21" customHeight="1" thickBot="1" x14ac:dyDescent="0.3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419</v>
      </c>
      <c r="G2" s="314" t="s">
        <v>438</v>
      </c>
    </row>
    <row r="3" spans="2:8" ht="24.95" customHeight="1" x14ac:dyDescent="0.25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 x14ac:dyDescent="0.25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 x14ac:dyDescent="0.25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 x14ac:dyDescent="0.25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 x14ac:dyDescent="0.25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422</v>
      </c>
      <c r="G7" s="318" t="s">
        <v>421</v>
      </c>
    </row>
    <row r="8" spans="2:8" ht="24.95" customHeight="1" x14ac:dyDescent="0.25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423</v>
      </c>
      <c r="G8" s="317"/>
    </row>
    <row r="9" spans="2:8" ht="24.95" customHeight="1" x14ac:dyDescent="0.25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 x14ac:dyDescent="0.25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 x14ac:dyDescent="0.25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 x14ac:dyDescent="0.25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 x14ac:dyDescent="0.25">
      <c r="B13" s="323" t="s">
        <v>442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 x14ac:dyDescent="0.25">
      <c r="B14" s="323" t="s">
        <v>443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 x14ac:dyDescent="0.25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425</v>
      </c>
      <c r="G15" s="387" t="s">
        <v>424</v>
      </c>
      <c r="H15" s="463" t="s">
        <v>489</v>
      </c>
    </row>
    <row r="16" spans="2:8" ht="24.95" customHeight="1" x14ac:dyDescent="0.25">
      <c r="B16" s="323" t="s">
        <v>400</v>
      </c>
      <c r="C16" s="308">
        <v>125845.21</v>
      </c>
      <c r="D16" s="380">
        <v>6044714.2199999997</v>
      </c>
      <c r="E16" s="325">
        <v>283597.23</v>
      </c>
      <c r="F16" s="317"/>
      <c r="G16" s="388"/>
      <c r="H16" s="463"/>
    </row>
    <row r="17" spans="2:9" ht="24.95" customHeight="1" x14ac:dyDescent="0.25">
      <c r="B17" s="326" t="s">
        <v>417</v>
      </c>
      <c r="C17" s="381">
        <v>126278.9</v>
      </c>
      <c r="D17" s="327">
        <v>5912788.4100000001</v>
      </c>
      <c r="E17" s="328">
        <v>267736.38</v>
      </c>
      <c r="F17" s="329" t="s">
        <v>426</v>
      </c>
      <c r="G17" s="389" t="s">
        <v>427</v>
      </c>
      <c r="H17" s="463"/>
    </row>
    <row r="18" spans="2:9" ht="24.95" customHeight="1" x14ac:dyDescent="0.25">
      <c r="B18" s="326" t="s">
        <v>441</v>
      </c>
      <c r="C18" s="381">
        <v>125308.59</v>
      </c>
      <c r="D18" s="327">
        <v>5916998.4100000001</v>
      </c>
      <c r="E18" s="328">
        <v>252904.34</v>
      </c>
      <c r="F18" s="329" t="s">
        <v>426</v>
      </c>
      <c r="G18" s="389" t="s">
        <v>428</v>
      </c>
      <c r="H18" s="463"/>
    </row>
    <row r="19" spans="2:9" ht="24.95" customHeight="1" x14ac:dyDescent="0.25">
      <c r="B19" s="326" t="s">
        <v>440</v>
      </c>
      <c r="C19" s="381">
        <v>117247.22</v>
      </c>
      <c r="D19" s="327">
        <v>5740230.1799999997</v>
      </c>
      <c r="E19" s="328">
        <v>239734.7</v>
      </c>
      <c r="F19" s="329" t="s">
        <v>426</v>
      </c>
      <c r="G19" s="389" t="s">
        <v>449</v>
      </c>
      <c r="H19" s="463"/>
      <c r="I19" s="390"/>
    </row>
    <row r="20" spans="2:9" ht="24.75" customHeight="1" x14ac:dyDescent="0.25">
      <c r="B20" s="326" t="s">
        <v>444</v>
      </c>
      <c r="C20" s="381">
        <v>118928.22</v>
      </c>
      <c r="D20" s="327">
        <v>5816188.1500000004</v>
      </c>
      <c r="E20" s="328">
        <v>238912.56</v>
      </c>
      <c r="F20" s="329" t="s">
        <v>426</v>
      </c>
      <c r="G20" s="389" t="s">
        <v>450</v>
      </c>
      <c r="H20" s="463"/>
      <c r="I20" s="390"/>
    </row>
    <row r="21" spans="2:9" ht="33" customHeight="1" x14ac:dyDescent="0.25">
      <c r="B21" s="326" t="s">
        <v>445</v>
      </c>
      <c r="C21" s="381">
        <v>131610.35</v>
      </c>
      <c r="D21" s="327">
        <v>6046323.7000000002</v>
      </c>
      <c r="E21" s="328">
        <v>263303.90000000002</v>
      </c>
      <c r="F21" s="329" t="s">
        <v>452</v>
      </c>
      <c r="G21" s="389" t="s">
        <v>427</v>
      </c>
      <c r="H21" s="463"/>
      <c r="I21" s="390"/>
    </row>
    <row r="22" spans="2:9" ht="33" customHeight="1" x14ac:dyDescent="0.25">
      <c r="B22" s="326" t="s">
        <v>446</v>
      </c>
      <c r="C22" s="381">
        <v>130821.32</v>
      </c>
      <c r="D22" s="327">
        <v>6076205.3600000003</v>
      </c>
      <c r="E22" s="328">
        <v>249110.57</v>
      </c>
      <c r="F22" s="329" t="s">
        <v>453</v>
      </c>
      <c r="G22" s="389" t="s">
        <v>451</v>
      </c>
      <c r="H22" s="463"/>
      <c r="I22" s="390"/>
    </row>
    <row r="23" spans="2:9" ht="24.75" customHeight="1" x14ac:dyDescent="0.25">
      <c r="B23" s="326" t="s">
        <v>448</v>
      </c>
      <c r="C23" s="381">
        <v>127202.39</v>
      </c>
      <c r="D23" s="381">
        <v>6114404.1100000003</v>
      </c>
      <c r="E23" s="328">
        <v>244551.5</v>
      </c>
      <c r="F23" s="329" t="s">
        <v>454</v>
      </c>
      <c r="G23" s="389" t="s">
        <v>454</v>
      </c>
      <c r="H23" s="463"/>
    </row>
    <row r="24" spans="2:9" x14ac:dyDescent="0.25">
      <c r="B24" s="326" t="s">
        <v>456</v>
      </c>
      <c r="C24" s="381">
        <v>132633.9</v>
      </c>
      <c r="D24" s="381">
        <v>5755835.5099999998</v>
      </c>
      <c r="E24" s="328">
        <v>247107.48</v>
      </c>
      <c r="F24" s="329"/>
      <c r="G24" s="389"/>
      <c r="H24" s="463"/>
    </row>
    <row r="25" spans="2:9" ht="22.5" x14ac:dyDescent="0.25">
      <c r="B25" s="326" t="s">
        <v>460</v>
      </c>
      <c r="C25" s="381">
        <v>116869.8</v>
      </c>
      <c r="D25" s="381">
        <v>5411097.5300000003</v>
      </c>
      <c r="E25" s="328">
        <v>210703.58</v>
      </c>
      <c r="F25" s="329" t="s">
        <v>486</v>
      </c>
      <c r="G25" s="389" t="s">
        <v>487</v>
      </c>
      <c r="H25" s="463"/>
    </row>
    <row r="26" spans="2:9" ht="22.5" x14ac:dyDescent="0.25">
      <c r="B26" s="326" t="s">
        <v>478</v>
      </c>
      <c r="C26" s="381">
        <v>134421.4</v>
      </c>
      <c r="D26" s="381">
        <v>5337041.28</v>
      </c>
      <c r="E26" s="328">
        <v>221698.33</v>
      </c>
      <c r="F26" s="329" t="s">
        <v>486</v>
      </c>
      <c r="G26" s="389" t="s">
        <v>488</v>
      </c>
      <c r="H26" s="463"/>
    </row>
    <row r="27" spans="2:9" x14ac:dyDescent="0.25">
      <c r="B27" s="326" t="s">
        <v>480</v>
      </c>
      <c r="C27" s="381">
        <v>110963.31</v>
      </c>
      <c r="D27" s="381">
        <v>5229629.4400000004</v>
      </c>
      <c r="E27" s="328">
        <v>202805.14</v>
      </c>
      <c r="F27" s="329"/>
      <c r="G27" s="330"/>
    </row>
    <row r="28" spans="2:9" x14ac:dyDescent="0.25">
      <c r="B28" s="326" t="s">
        <v>482</v>
      </c>
      <c r="C28" s="381">
        <v>108650.38</v>
      </c>
      <c r="D28" s="381">
        <v>5184216.4000000004</v>
      </c>
      <c r="E28" s="328">
        <v>196603.49</v>
      </c>
      <c r="F28" s="329"/>
      <c r="G28" s="330"/>
    </row>
    <row r="29" spans="2:9" x14ac:dyDescent="0.25">
      <c r="B29" s="326" t="s">
        <v>484</v>
      </c>
      <c r="C29" s="381">
        <v>101786.21</v>
      </c>
      <c r="D29" s="381">
        <v>5153924.3099999996</v>
      </c>
      <c r="E29" s="328">
        <v>181891.44</v>
      </c>
      <c r="F29" s="329"/>
      <c r="G29" s="330"/>
    </row>
    <row r="30" spans="2:9" ht="22.5" x14ac:dyDescent="0.25">
      <c r="B30" s="326" t="s">
        <v>485</v>
      </c>
      <c r="C30" s="381">
        <v>107036.54</v>
      </c>
      <c r="D30" s="381">
        <v>4659302.5</v>
      </c>
      <c r="E30" s="328">
        <v>191987.59</v>
      </c>
      <c r="F30" s="329" t="s">
        <v>492</v>
      </c>
      <c r="G30" s="330" t="s">
        <v>449</v>
      </c>
    </row>
    <row r="31" spans="2:9" x14ac:dyDescent="0.25">
      <c r="B31" s="326" t="s">
        <v>490</v>
      </c>
      <c r="C31" s="381">
        <v>108845.6</v>
      </c>
      <c r="D31" s="381">
        <v>5133523.37</v>
      </c>
      <c r="E31" s="328">
        <v>184224.53</v>
      </c>
      <c r="F31" s="329"/>
      <c r="G31" s="330"/>
    </row>
    <row r="32" spans="2:9" x14ac:dyDescent="0.25">
      <c r="B32" s="326" t="s">
        <v>493</v>
      </c>
      <c r="C32" s="381">
        <v>94945.36</v>
      </c>
      <c r="D32" s="381">
        <v>4073834.3</v>
      </c>
      <c r="E32" s="328">
        <v>166564.57999999999</v>
      </c>
      <c r="F32" s="329"/>
      <c r="G32" s="330"/>
    </row>
    <row r="33" spans="2:7" x14ac:dyDescent="0.25">
      <c r="B33" s="326" t="s">
        <v>494</v>
      </c>
      <c r="C33" s="381">
        <v>75114.12</v>
      </c>
      <c r="D33" s="381">
        <v>3429090.15</v>
      </c>
      <c r="E33" s="328">
        <v>131323.24</v>
      </c>
      <c r="F33" s="329"/>
      <c r="G33" s="330"/>
    </row>
    <row r="34" spans="2:7" x14ac:dyDescent="0.25">
      <c r="B34" s="326" t="s">
        <v>496</v>
      </c>
      <c r="C34" s="381">
        <v>20253.34</v>
      </c>
      <c r="D34" s="381">
        <v>3326371.7</v>
      </c>
      <c r="E34" s="328">
        <v>123693.17</v>
      </c>
      <c r="F34" s="329"/>
      <c r="G34" s="330"/>
    </row>
    <row r="35" spans="2:7" x14ac:dyDescent="0.25">
      <c r="B35" s="326" t="s">
        <v>498</v>
      </c>
      <c r="C35" s="381">
        <v>71708.460000000006</v>
      </c>
      <c r="D35" s="381">
        <v>4009037.446</v>
      </c>
      <c r="E35" s="328">
        <v>118341.56</v>
      </c>
      <c r="F35" s="329"/>
      <c r="G35" s="330"/>
    </row>
    <row r="36" spans="2:7" x14ac:dyDescent="0.25">
      <c r="B36" s="326" t="s">
        <v>500</v>
      </c>
      <c r="C36" s="381">
        <v>66752.12</v>
      </c>
      <c r="D36" s="381">
        <v>4131857.4</v>
      </c>
      <c r="E36" s="328">
        <v>110615.43</v>
      </c>
      <c r="F36" s="329"/>
      <c r="G36" s="330"/>
    </row>
    <row r="37" spans="2:7" x14ac:dyDescent="0.25">
      <c r="B37" s="326" t="s">
        <v>502</v>
      </c>
      <c r="C37" s="381">
        <v>52532.28</v>
      </c>
      <c r="D37" s="381">
        <v>3060662.27</v>
      </c>
      <c r="E37" s="328">
        <v>106009.5</v>
      </c>
      <c r="F37" s="329"/>
      <c r="G37" s="330"/>
    </row>
    <row r="38" spans="2:7" x14ac:dyDescent="0.25">
      <c r="B38" s="326" t="s">
        <v>509</v>
      </c>
      <c r="C38" s="381">
        <v>52719.3</v>
      </c>
      <c r="D38" s="381">
        <v>2771073.19</v>
      </c>
      <c r="E38" s="328">
        <v>105873.15</v>
      </c>
      <c r="F38" s="329"/>
      <c r="G38" s="330"/>
    </row>
    <row r="39" spans="2:7" x14ac:dyDescent="0.25">
      <c r="B39" s="326" t="s">
        <v>511</v>
      </c>
      <c r="C39" s="381">
        <v>56805.21</v>
      </c>
      <c r="D39" s="381">
        <v>3114231.22</v>
      </c>
      <c r="E39" s="328">
        <v>109283.27</v>
      </c>
      <c r="F39" s="329"/>
      <c r="G39" s="330"/>
    </row>
    <row r="40" spans="2:7" x14ac:dyDescent="0.25">
      <c r="B40" s="326" t="s">
        <v>515</v>
      </c>
      <c r="C40" s="381">
        <v>57246.26</v>
      </c>
      <c r="D40" s="381">
        <v>3419303.34</v>
      </c>
      <c r="E40" s="328">
        <v>106800.56</v>
      </c>
      <c r="F40" s="329"/>
      <c r="G40" s="330"/>
    </row>
    <row r="41" spans="2:7" x14ac:dyDescent="0.25">
      <c r="B41" s="326" t="s">
        <v>519</v>
      </c>
      <c r="C41" s="381">
        <v>68543.460000000006</v>
      </c>
      <c r="D41" s="381">
        <v>4182102.12</v>
      </c>
      <c r="E41" s="328">
        <v>118585.23</v>
      </c>
      <c r="F41" s="329"/>
      <c r="G41" s="330"/>
    </row>
    <row r="42" spans="2:7" x14ac:dyDescent="0.25">
      <c r="B42" s="326" t="s">
        <v>524</v>
      </c>
      <c r="C42" s="381">
        <v>69752.240000000005</v>
      </c>
      <c r="D42" s="381">
        <v>3896618.32</v>
      </c>
      <c r="E42" s="328">
        <v>116550.21</v>
      </c>
      <c r="F42" s="329"/>
      <c r="G42" s="330"/>
    </row>
    <row r="43" spans="2:7" x14ac:dyDescent="0.25">
      <c r="B43" s="326" t="s">
        <v>527</v>
      </c>
      <c r="C43" s="381">
        <v>67114.19</v>
      </c>
      <c r="D43" s="381">
        <v>3698863.4</v>
      </c>
      <c r="E43" s="328">
        <v>110050.19</v>
      </c>
      <c r="F43" s="329"/>
      <c r="G43" s="330"/>
    </row>
    <row r="44" spans="2:7" x14ac:dyDescent="0.25">
      <c r="B44" s="326" t="s">
        <v>532</v>
      </c>
      <c r="C44" s="381">
        <v>66531.570000000007</v>
      </c>
      <c r="D44" s="381">
        <v>3567041.22</v>
      </c>
      <c r="E44" s="328">
        <v>107711.5</v>
      </c>
      <c r="F44" s="329"/>
      <c r="G44" s="330"/>
    </row>
    <row r="45" spans="2:7" x14ac:dyDescent="0.25">
      <c r="B45" s="326" t="s">
        <v>534</v>
      </c>
      <c r="C45" s="381">
        <v>67642.3</v>
      </c>
      <c r="D45" s="381">
        <v>3707359.49</v>
      </c>
      <c r="E45" s="328">
        <v>107238.51</v>
      </c>
      <c r="F45" s="329"/>
      <c r="G45" s="330"/>
    </row>
    <row r="46" spans="2:7" x14ac:dyDescent="0.25">
      <c r="B46" s="326" t="s">
        <v>535</v>
      </c>
      <c r="C46" s="381">
        <v>76042.3</v>
      </c>
      <c r="D46" s="381">
        <v>3566177.13</v>
      </c>
      <c r="E46" s="328">
        <v>116942.2</v>
      </c>
      <c r="F46" s="329"/>
      <c r="G46" s="330"/>
    </row>
    <row r="47" spans="2:7" x14ac:dyDescent="0.25">
      <c r="B47" s="326" t="s">
        <v>537</v>
      </c>
      <c r="C47" s="381">
        <v>72002.27</v>
      </c>
      <c r="D47" s="381">
        <v>3530259.29</v>
      </c>
      <c r="E47" s="328">
        <v>109494.3</v>
      </c>
      <c r="F47" s="329"/>
      <c r="G47" s="330"/>
    </row>
    <row r="48" spans="2:7" x14ac:dyDescent="0.25">
      <c r="B48" s="326" t="s">
        <v>542</v>
      </c>
      <c r="C48" s="381">
        <v>69163.27</v>
      </c>
      <c r="D48" s="381">
        <v>3704227.3</v>
      </c>
      <c r="E48" s="328">
        <v>102862.59</v>
      </c>
      <c r="F48" s="329"/>
      <c r="G48" s="330"/>
    </row>
    <row r="49" spans="2:7" x14ac:dyDescent="0.25">
      <c r="B49" s="326" t="s">
        <v>545</v>
      </c>
      <c r="C49" s="381">
        <v>69396.47</v>
      </c>
      <c r="D49" s="381">
        <v>4129763.35</v>
      </c>
      <c r="E49" s="328">
        <v>102253.2</v>
      </c>
      <c r="F49" s="329"/>
      <c r="G49" s="330"/>
    </row>
    <row r="50" spans="2:7" ht="15.75" thickBot="1" x14ac:dyDescent="0.3">
      <c r="B50" s="326" t="s">
        <v>569</v>
      </c>
      <c r="C50" s="381">
        <v>71043.570000000007</v>
      </c>
      <c r="D50" s="381">
        <v>3906223.52</v>
      </c>
      <c r="E50" s="328">
        <v>103972.5</v>
      </c>
      <c r="F50" s="329"/>
      <c r="G50" s="330"/>
    </row>
    <row r="51" spans="2:7" ht="15.75" thickBot="1" x14ac:dyDescent="0.3">
      <c r="B51" s="365" t="s">
        <v>677</v>
      </c>
      <c r="C51" s="431">
        <v>64676.5</v>
      </c>
      <c r="D51" s="430">
        <v>3689991.11</v>
      </c>
      <c r="E51" s="374">
        <v>95256.29</v>
      </c>
      <c r="F51" s="366"/>
      <c r="G51" s="367"/>
    </row>
    <row r="52" spans="2:7" x14ac:dyDescent="0.25">
      <c r="B52" s="402"/>
      <c r="C52" s="403"/>
      <c r="D52" s="403"/>
      <c r="E52" s="404"/>
      <c r="F52" s="405"/>
      <c r="G52" s="406"/>
    </row>
    <row r="53" spans="2:7" x14ac:dyDescent="0.25">
      <c r="D53" s="392">
        <f>D23-D30</f>
        <v>1455101.6100000003</v>
      </c>
    </row>
    <row r="54" spans="2:7" x14ac:dyDescent="0.25">
      <c r="D54" s="393">
        <f>D53/D23</f>
        <v>0.2379792999975594</v>
      </c>
    </row>
    <row r="58" spans="2:7" x14ac:dyDescent="0.25">
      <c r="F58" s="298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1"/>
  <sheetViews>
    <sheetView showGridLines="0" zoomScale="90" zoomScaleNormal="90" workbookViewId="0">
      <selection activeCell="P11" sqref="P11"/>
    </sheetView>
  </sheetViews>
  <sheetFormatPr baseColWidth="10" defaultRowHeight="15" x14ac:dyDescent="0.2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 x14ac:dyDescent="0.25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 x14ac:dyDescent="0.25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 x14ac:dyDescent="0.25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 x14ac:dyDescent="0.25">
      <c r="B6" s="334" t="s">
        <v>391</v>
      </c>
      <c r="C6" s="333">
        <v>610566.51666666579</v>
      </c>
      <c r="D6" s="382">
        <v>2165471.8499999978</v>
      </c>
      <c r="E6" s="333">
        <v>621346.44999999984</v>
      </c>
    </row>
    <row r="7" spans="2:6" ht="20.100000000000001" customHeight="1" x14ac:dyDescent="0.25">
      <c r="B7" s="334" t="s">
        <v>442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 x14ac:dyDescent="0.25">
      <c r="B8" s="334" t="s">
        <v>443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 x14ac:dyDescent="0.25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 x14ac:dyDescent="0.25">
      <c r="B10" s="334" t="s">
        <v>400</v>
      </c>
      <c r="C10" s="379">
        <v>948656.81666666537</v>
      </c>
      <c r="D10" s="379">
        <v>1116358.3666666651</v>
      </c>
      <c r="E10" s="379">
        <v>744277.69999999984</v>
      </c>
    </row>
    <row r="11" spans="2:6" ht="20.100000000000001" customHeight="1" x14ac:dyDescent="0.25">
      <c r="B11" s="334" t="s">
        <v>417</v>
      </c>
      <c r="C11" s="379">
        <v>845932.97666666622</v>
      </c>
      <c r="D11" s="379">
        <v>1795789.6333333314</v>
      </c>
      <c r="E11" s="379">
        <v>421628.28</v>
      </c>
    </row>
    <row r="12" spans="2:6" ht="20.100000000000001" customHeight="1" x14ac:dyDescent="0.25">
      <c r="B12" s="334" t="s">
        <v>441</v>
      </c>
      <c r="C12" s="379">
        <v>1094224.013333332</v>
      </c>
      <c r="D12" s="379">
        <v>1811610.2333333315</v>
      </c>
      <c r="E12" s="379">
        <v>474333.75099999999</v>
      </c>
    </row>
    <row r="13" spans="2:6" x14ac:dyDescent="0.25">
      <c r="B13" s="334" t="s">
        <v>440</v>
      </c>
      <c r="C13" s="379">
        <v>975683.08333333232</v>
      </c>
      <c r="D13" s="391">
        <v>1889718.6499999987</v>
      </c>
      <c r="E13" s="379">
        <v>424470.00669999997</v>
      </c>
    </row>
    <row r="14" spans="2:6" x14ac:dyDescent="0.25">
      <c r="B14" s="334" t="s">
        <v>444</v>
      </c>
      <c r="C14" s="379">
        <v>1223152.2133333324</v>
      </c>
      <c r="D14" s="379">
        <v>1781795.2599999984</v>
      </c>
      <c r="E14" s="379">
        <v>521529.59000000014</v>
      </c>
    </row>
    <row r="15" spans="2:6" x14ac:dyDescent="0.25">
      <c r="B15" s="334" t="s">
        <v>445</v>
      </c>
      <c r="C15" s="379">
        <v>1024428.1466666657</v>
      </c>
      <c r="D15" s="379">
        <v>1760664.8666666644</v>
      </c>
      <c r="E15" s="379">
        <v>584810.86666666658</v>
      </c>
    </row>
    <row r="16" spans="2:6" x14ac:dyDescent="0.25">
      <c r="B16" s="334" t="s">
        <v>446</v>
      </c>
      <c r="C16" s="379">
        <v>1020359.2299999989</v>
      </c>
      <c r="D16" s="379">
        <v>1819450.7899999984</v>
      </c>
      <c r="E16" s="379">
        <v>761014.54300000006</v>
      </c>
    </row>
    <row r="17" spans="2:5" x14ac:dyDescent="0.25">
      <c r="B17" s="334" t="s">
        <v>448</v>
      </c>
      <c r="C17" s="379">
        <v>1236435.7666666657</v>
      </c>
      <c r="D17" s="379">
        <v>1863513.5366666648</v>
      </c>
      <c r="E17" s="379">
        <v>682036.51930000028</v>
      </c>
    </row>
    <row r="18" spans="2:5" x14ac:dyDescent="0.25">
      <c r="B18" s="334" t="s">
        <v>456</v>
      </c>
      <c r="C18" s="379">
        <v>1413896.4399999988</v>
      </c>
      <c r="D18" s="382">
        <v>1911445.8866666649</v>
      </c>
      <c r="E18" s="379">
        <v>305591.94333333336</v>
      </c>
    </row>
    <row r="19" spans="2:5" x14ac:dyDescent="0.25">
      <c r="B19" s="334" t="s">
        <v>460</v>
      </c>
      <c r="C19" s="379">
        <v>728229.89666666603</v>
      </c>
      <c r="D19" s="379">
        <v>1694797.60333333</v>
      </c>
      <c r="E19" s="379">
        <v>204620.06140000001</v>
      </c>
    </row>
    <row r="20" spans="2:5" x14ac:dyDescent="0.25">
      <c r="B20" s="334" t="s">
        <v>478</v>
      </c>
      <c r="C20" s="379">
        <v>1080001.7933333321</v>
      </c>
      <c r="D20" s="379">
        <v>1689052.0499999984</v>
      </c>
      <c r="E20" s="379">
        <v>574190.40989999985</v>
      </c>
    </row>
    <row r="21" spans="2:5" x14ac:dyDescent="0.25">
      <c r="B21" s="334" t="s">
        <v>480</v>
      </c>
      <c r="C21" s="379">
        <v>1039748.3633333314</v>
      </c>
      <c r="D21" s="379">
        <v>1566862.6999999983</v>
      </c>
      <c r="E21" s="379">
        <v>495546.88539999991</v>
      </c>
    </row>
    <row r="22" spans="2:5" x14ac:dyDescent="0.25">
      <c r="B22" s="334" t="s">
        <v>482</v>
      </c>
      <c r="C22" s="379">
        <v>825826.8</v>
      </c>
      <c r="D22" s="379">
        <v>1608232.4566666654</v>
      </c>
      <c r="E22" s="379">
        <v>421434.18497000012</v>
      </c>
    </row>
    <row r="23" spans="2:5" x14ac:dyDescent="0.25">
      <c r="B23" s="334" t="s">
        <v>484</v>
      </c>
      <c r="C23" s="379">
        <v>1145203.633333331</v>
      </c>
      <c r="D23" s="379">
        <v>1734749.1999999981</v>
      </c>
      <c r="E23" s="379">
        <v>379280.33332999999</v>
      </c>
    </row>
    <row r="24" spans="2:5" x14ac:dyDescent="0.25">
      <c r="B24" s="334" t="s">
        <v>485</v>
      </c>
      <c r="C24" s="379">
        <v>1010198.6966666657</v>
      </c>
      <c r="D24" s="379">
        <v>1364365.7233333318</v>
      </c>
      <c r="E24" s="379">
        <v>241132.81</v>
      </c>
    </row>
    <row r="25" spans="2:5" x14ac:dyDescent="0.25">
      <c r="B25" s="334" t="s">
        <v>490</v>
      </c>
      <c r="C25" s="379">
        <v>1375636.3033333314</v>
      </c>
      <c r="D25" s="379">
        <v>1529460.0466666652</v>
      </c>
      <c r="E25" s="379">
        <v>478085.30900000007</v>
      </c>
    </row>
    <row r="26" spans="2:5" x14ac:dyDescent="0.25">
      <c r="B26" s="334" t="s">
        <v>493</v>
      </c>
      <c r="C26" s="379">
        <v>529672.07666666608</v>
      </c>
      <c r="D26" s="379">
        <v>1318167.7166666652</v>
      </c>
      <c r="E26" s="379">
        <v>20579.573333333334</v>
      </c>
    </row>
    <row r="27" spans="2:5" x14ac:dyDescent="0.25">
      <c r="B27" s="334" t="s">
        <v>494</v>
      </c>
      <c r="C27" s="379">
        <v>776743.3166666656</v>
      </c>
      <c r="D27" s="379">
        <v>1260408.4866666654</v>
      </c>
      <c r="E27" s="379">
        <v>0</v>
      </c>
    </row>
    <row r="28" spans="2:5" x14ac:dyDescent="0.25">
      <c r="B28" s="334" t="s">
        <v>496</v>
      </c>
      <c r="C28" s="379">
        <v>512422.67666666594</v>
      </c>
      <c r="D28" s="379">
        <v>1221685.8366666653</v>
      </c>
      <c r="E28" s="379">
        <v>1641.01</v>
      </c>
    </row>
    <row r="29" spans="2:5" x14ac:dyDescent="0.25">
      <c r="B29" s="334" t="s">
        <v>498</v>
      </c>
      <c r="C29" s="379">
        <v>443706.27666666621</v>
      </c>
      <c r="D29" s="379">
        <v>1196007.4099999999</v>
      </c>
      <c r="E29" s="379">
        <v>0</v>
      </c>
    </row>
    <row r="30" spans="2:5" x14ac:dyDescent="0.25">
      <c r="B30" s="334" t="s">
        <v>498</v>
      </c>
      <c r="C30" s="379">
        <v>443706.27666666621</v>
      </c>
      <c r="D30" s="379">
        <v>1196007.4099999999</v>
      </c>
      <c r="E30" s="379">
        <v>0</v>
      </c>
    </row>
    <row r="31" spans="2:5" x14ac:dyDescent="0.25">
      <c r="B31" s="334" t="s">
        <v>500</v>
      </c>
      <c r="C31" s="379">
        <v>455054.15333333268</v>
      </c>
      <c r="D31" s="379">
        <v>1265754.3666666651</v>
      </c>
      <c r="E31" s="379">
        <v>0</v>
      </c>
    </row>
    <row r="32" spans="2:5" x14ac:dyDescent="0.25">
      <c r="B32" s="334" t="s">
        <v>502</v>
      </c>
      <c r="C32" s="379">
        <v>493134.93999999965</v>
      </c>
      <c r="D32" s="379">
        <v>994279.96666666539</v>
      </c>
      <c r="E32" s="379">
        <v>0</v>
      </c>
    </row>
    <row r="33" spans="2:5" x14ac:dyDescent="0.25">
      <c r="B33" s="334" t="s">
        <v>509</v>
      </c>
      <c r="C33" s="379">
        <v>335845.12333333289</v>
      </c>
      <c r="D33" s="379">
        <v>722011.46666666586</v>
      </c>
      <c r="E33" s="379">
        <v>12845.800999999999</v>
      </c>
    </row>
    <row r="34" spans="2:5" x14ac:dyDescent="0.25">
      <c r="B34" s="334" t="s">
        <v>512</v>
      </c>
      <c r="C34" s="379">
        <v>396775.91666666587</v>
      </c>
      <c r="D34" s="379">
        <v>743293.46666666528</v>
      </c>
      <c r="E34" s="379">
        <v>74445.703330000004</v>
      </c>
    </row>
    <row r="35" spans="2:5" x14ac:dyDescent="0.25">
      <c r="B35" s="334" t="s">
        <v>516</v>
      </c>
      <c r="C35" s="379">
        <v>562359.86999999953</v>
      </c>
      <c r="D35" s="379">
        <v>1024149.4766666663</v>
      </c>
      <c r="E35" s="379">
        <v>73721.46666666666</v>
      </c>
    </row>
    <row r="36" spans="2:5" x14ac:dyDescent="0.25">
      <c r="B36" s="334" t="s">
        <v>519</v>
      </c>
      <c r="C36" s="379">
        <v>1213513.5433333314</v>
      </c>
      <c r="D36" s="379">
        <v>1400777.4066666667</v>
      </c>
      <c r="E36" s="379">
        <v>193714.78333333333</v>
      </c>
    </row>
    <row r="37" spans="2:5" x14ac:dyDescent="0.25">
      <c r="B37" s="334" t="s">
        <v>524</v>
      </c>
      <c r="C37" s="379">
        <v>1158280.3666666644</v>
      </c>
      <c r="D37" s="379">
        <v>1740032.0833333333</v>
      </c>
      <c r="E37" s="379">
        <v>39471.699999999997</v>
      </c>
    </row>
    <row r="38" spans="2:5" x14ac:dyDescent="0.25">
      <c r="B38" s="334" t="s">
        <v>527</v>
      </c>
      <c r="C38" s="379">
        <v>556152.69333333243</v>
      </c>
      <c r="D38" s="379">
        <v>1150025.44</v>
      </c>
      <c r="E38" s="379">
        <v>47174.066666666673</v>
      </c>
    </row>
    <row r="39" spans="2:5" x14ac:dyDescent="0.25">
      <c r="B39" s="334" t="s">
        <v>533</v>
      </c>
      <c r="C39" s="379">
        <v>596447.41666666593</v>
      </c>
      <c r="D39" s="379">
        <v>1308902.783333333</v>
      </c>
      <c r="E39" s="379">
        <v>27914.500000000007</v>
      </c>
    </row>
    <row r="40" spans="2:5" x14ac:dyDescent="0.25">
      <c r="B40" s="334" t="s">
        <v>534</v>
      </c>
      <c r="C40" s="379">
        <v>659821.95999999857</v>
      </c>
      <c r="D40" s="379">
        <v>1220556.8999999999</v>
      </c>
      <c r="E40" s="379">
        <v>207555.56666666668</v>
      </c>
    </row>
    <row r="41" spans="2:5" x14ac:dyDescent="0.25">
      <c r="B41" s="334" t="s">
        <v>535</v>
      </c>
      <c r="C41" s="379">
        <v>854335.95666666597</v>
      </c>
      <c r="D41" s="379">
        <v>1119762.9166666665</v>
      </c>
      <c r="E41" s="379">
        <v>121987.47666666668</v>
      </c>
    </row>
    <row r="42" spans="2:5" x14ac:dyDescent="0.25">
      <c r="B42" s="334" t="s">
        <v>537</v>
      </c>
      <c r="C42" s="379">
        <v>940381.27999999851</v>
      </c>
      <c r="D42" s="379">
        <v>1139445.6433333333</v>
      </c>
      <c r="E42" s="379">
        <v>280639.21666666662</v>
      </c>
    </row>
    <row r="43" spans="2:5" x14ac:dyDescent="0.25">
      <c r="B43" s="334" t="s">
        <v>542</v>
      </c>
      <c r="C43" s="379">
        <v>899766.59999999858</v>
      </c>
      <c r="D43" s="379">
        <v>1211102.5999999999</v>
      </c>
      <c r="E43" s="379">
        <v>139776.32333333333</v>
      </c>
    </row>
    <row r="44" spans="2:5" x14ac:dyDescent="0.25">
      <c r="B44" s="334" t="s">
        <v>545</v>
      </c>
      <c r="C44" s="379">
        <v>1007209.7966666651</v>
      </c>
      <c r="D44" s="379">
        <v>1488318.7166666663</v>
      </c>
      <c r="E44" s="379">
        <v>143109.49999999997</v>
      </c>
    </row>
    <row r="45" spans="2:5" x14ac:dyDescent="0.25">
      <c r="B45" s="334" t="s">
        <v>569</v>
      </c>
      <c r="C45" s="379">
        <v>781341.08666666609</v>
      </c>
      <c r="D45" s="379">
        <v>1351766.0666666669</v>
      </c>
      <c r="E45" s="379">
        <v>101006.86666666665</v>
      </c>
    </row>
    <row r="46" spans="2:5" x14ac:dyDescent="0.25">
      <c r="B46" s="334" t="s">
        <v>677</v>
      </c>
      <c r="C46" s="379">
        <v>796625.34333333233</v>
      </c>
      <c r="D46" s="379">
        <v>1209802.1166666667</v>
      </c>
      <c r="E46" s="379">
        <v>129730.85</v>
      </c>
    </row>
    <row r="47" spans="2:5" x14ac:dyDescent="0.25">
      <c r="B47" s="402"/>
      <c r="C47" s="404"/>
      <c r="D47" s="404"/>
      <c r="E47" s="404"/>
    </row>
    <row r="48" spans="2:5" x14ac:dyDescent="0.25">
      <c r="B48" s="402"/>
      <c r="C48" s="404"/>
      <c r="D48" s="404"/>
      <c r="E48" s="404"/>
    </row>
    <row r="49" spans="2:4" x14ac:dyDescent="0.25">
      <c r="B49" s="385"/>
    </row>
    <row r="50" spans="2:4" x14ac:dyDescent="0.25">
      <c r="B50" s="385"/>
      <c r="D50" s="392">
        <f>D18-D24</f>
        <v>547080.1633333331</v>
      </c>
    </row>
    <row r="51" spans="2:4" x14ac:dyDescent="0.25">
      <c r="B51" s="385"/>
      <c r="D51" s="393">
        <f>D50/D18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6"/>
  <sheetViews>
    <sheetView topLeftCell="A4" zoomScaleNormal="100" zoomScaleSheetLayoutView="91" workbookViewId="0">
      <selection activeCell="I45" sqref="I45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4.140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64" t="s">
        <v>678</v>
      </c>
      <c r="C2" s="464"/>
      <c r="D2" s="464"/>
      <c r="E2" s="464"/>
      <c r="F2" s="464"/>
      <c r="G2" s="464"/>
      <c r="H2" s="464"/>
      <c r="I2" s="464"/>
    </row>
    <row r="5" spans="2:9" x14ac:dyDescent="0.25">
      <c r="B5" s="407" t="s">
        <v>196</v>
      </c>
      <c r="C5" s="408" t="s">
        <v>501</v>
      </c>
    </row>
    <row r="6" spans="2:9" x14ac:dyDescent="0.25">
      <c r="B6" s="413" t="s">
        <v>370</v>
      </c>
      <c r="C6" s="410"/>
      <c r="D6" s="414" t="s">
        <v>214</v>
      </c>
      <c r="E6" s="410" t="s">
        <v>216</v>
      </c>
      <c r="F6" s="410" t="s">
        <v>371</v>
      </c>
      <c r="G6" s="410" t="s">
        <v>372</v>
      </c>
      <c r="H6" s="410" t="s">
        <v>373</v>
      </c>
      <c r="I6" s="410" t="s">
        <v>374</v>
      </c>
    </row>
    <row r="7" spans="2:9" x14ac:dyDescent="0.25">
      <c r="B7" s="386" t="s">
        <v>564</v>
      </c>
      <c r="C7" s="396" t="s">
        <v>679</v>
      </c>
      <c r="D7" s="397" t="s">
        <v>387</v>
      </c>
      <c r="E7" s="445">
        <v>45012</v>
      </c>
      <c r="F7" s="448">
        <v>0.57291666666666663</v>
      </c>
      <c r="G7" s="449">
        <v>0.65625</v>
      </c>
      <c r="H7" s="446">
        <v>6457.2666666666601</v>
      </c>
      <c r="I7" s="394">
        <v>8896</v>
      </c>
    </row>
    <row r="8" spans="2:9" x14ac:dyDescent="0.25">
      <c r="B8" s="386" t="s">
        <v>564</v>
      </c>
      <c r="C8" s="396" t="s">
        <v>680</v>
      </c>
      <c r="D8" s="397" t="s">
        <v>565</v>
      </c>
      <c r="E8" s="445">
        <v>45013</v>
      </c>
      <c r="F8" s="448">
        <v>0.60416666666666663</v>
      </c>
      <c r="G8" s="449">
        <v>0.6875</v>
      </c>
      <c r="H8" s="446">
        <v>67991.033333333296</v>
      </c>
      <c r="I8" s="394">
        <v>88518</v>
      </c>
    </row>
    <row r="9" spans="2:9" x14ac:dyDescent="0.25">
      <c r="B9" s="386" t="s">
        <v>564</v>
      </c>
      <c r="C9" s="396" t="s">
        <v>681</v>
      </c>
      <c r="D9" s="397" t="s">
        <v>682</v>
      </c>
      <c r="E9" s="445">
        <v>45013</v>
      </c>
      <c r="F9" s="448">
        <v>0.57291666666666663</v>
      </c>
      <c r="G9" s="449">
        <v>0.65625</v>
      </c>
      <c r="H9" s="446">
        <v>977.71666666666601</v>
      </c>
      <c r="I9" s="394">
        <v>5320</v>
      </c>
    </row>
    <row r="10" spans="2:9" x14ac:dyDescent="0.25">
      <c r="B10" s="386" t="s">
        <v>683</v>
      </c>
      <c r="C10" s="396" t="s">
        <v>684</v>
      </c>
      <c r="D10" s="397" t="s">
        <v>546</v>
      </c>
      <c r="E10" s="445">
        <v>45016</v>
      </c>
      <c r="F10" s="448">
        <v>0.625</v>
      </c>
      <c r="G10" s="449">
        <v>0.70833333333333337</v>
      </c>
      <c r="H10" s="446">
        <v>25869.383333333299</v>
      </c>
      <c r="I10" s="394">
        <v>31517</v>
      </c>
    </row>
    <row r="11" spans="2:9" x14ac:dyDescent="0.25">
      <c r="B11" s="386" t="s">
        <v>685</v>
      </c>
      <c r="C11" s="396" t="s">
        <v>686</v>
      </c>
      <c r="D11" s="397" t="s">
        <v>387</v>
      </c>
      <c r="E11" s="445">
        <v>45017</v>
      </c>
      <c r="F11" s="448">
        <v>0.27083333333333331</v>
      </c>
      <c r="G11" s="449">
        <v>0.35416666666666669</v>
      </c>
      <c r="H11" s="446">
        <v>9444.9166666666606</v>
      </c>
      <c r="I11" s="394">
        <v>10972</v>
      </c>
    </row>
    <row r="12" spans="2:9" x14ac:dyDescent="0.25">
      <c r="B12" s="386" t="s">
        <v>687</v>
      </c>
      <c r="C12" s="396" t="s">
        <v>688</v>
      </c>
      <c r="D12" s="397" t="s">
        <v>689</v>
      </c>
      <c r="E12" s="445">
        <v>45017</v>
      </c>
      <c r="F12" s="448">
        <v>0.47916666666666669</v>
      </c>
      <c r="G12" s="449">
        <v>0.5625</v>
      </c>
      <c r="H12" s="446">
        <v>3549.75</v>
      </c>
      <c r="I12" s="394">
        <v>6536</v>
      </c>
    </row>
    <row r="13" spans="2:9" x14ac:dyDescent="0.25">
      <c r="B13" s="386" t="s">
        <v>690</v>
      </c>
      <c r="C13" s="396" t="s">
        <v>691</v>
      </c>
      <c r="D13" s="397" t="s">
        <v>682</v>
      </c>
      <c r="E13" s="445">
        <v>45017</v>
      </c>
      <c r="F13" s="448">
        <v>0.58333333333333337</v>
      </c>
      <c r="G13" s="449">
        <v>0.66666666666666663</v>
      </c>
      <c r="H13" s="446">
        <v>6447.4166666666597</v>
      </c>
      <c r="I13" s="394">
        <v>10061</v>
      </c>
    </row>
    <row r="14" spans="2:9" x14ac:dyDescent="0.25">
      <c r="B14" s="386" t="s">
        <v>692</v>
      </c>
      <c r="C14" s="396" t="s">
        <v>693</v>
      </c>
      <c r="D14" s="397" t="s">
        <v>387</v>
      </c>
      <c r="E14" s="445">
        <v>45018</v>
      </c>
      <c r="F14" s="448">
        <v>0.57291666666666663</v>
      </c>
      <c r="G14" s="449">
        <v>0.65625</v>
      </c>
      <c r="H14" s="446">
        <v>9235.7000000000007</v>
      </c>
      <c r="I14" s="394">
        <v>12589</v>
      </c>
    </row>
    <row r="15" spans="2:9" x14ac:dyDescent="0.25">
      <c r="B15" s="386" t="s">
        <v>685</v>
      </c>
      <c r="C15" s="396" t="s">
        <v>694</v>
      </c>
      <c r="D15" s="397" t="s">
        <v>387</v>
      </c>
      <c r="E15" s="445">
        <v>45018</v>
      </c>
      <c r="F15" s="448">
        <v>0.4375</v>
      </c>
      <c r="G15" s="449">
        <v>0.52083333333333337</v>
      </c>
      <c r="H15" s="446">
        <v>8025.7833333333301</v>
      </c>
      <c r="I15" s="394">
        <v>10296</v>
      </c>
    </row>
    <row r="16" spans="2:9" x14ac:dyDescent="0.25">
      <c r="B16" s="386" t="s">
        <v>695</v>
      </c>
      <c r="C16" s="396" t="s">
        <v>696</v>
      </c>
      <c r="D16" s="397" t="s">
        <v>546</v>
      </c>
      <c r="E16" s="445">
        <v>45018</v>
      </c>
      <c r="F16" s="448">
        <v>0.625</v>
      </c>
      <c r="G16" s="449">
        <v>0.70833333333333337</v>
      </c>
      <c r="H16" s="446">
        <v>8111.65</v>
      </c>
      <c r="I16" s="394">
        <v>12807</v>
      </c>
    </row>
    <row r="17" spans="2:9" x14ac:dyDescent="0.25">
      <c r="B17" s="386"/>
      <c r="C17" s="396" t="s">
        <v>517</v>
      </c>
      <c r="D17" s="397" t="s">
        <v>491</v>
      </c>
      <c r="E17" s="445">
        <v>45012</v>
      </c>
      <c r="F17" s="448">
        <v>0.20833333333333334</v>
      </c>
      <c r="G17" s="449">
        <v>0.39583333333333331</v>
      </c>
      <c r="H17" s="446">
        <v>49980.6</v>
      </c>
      <c r="I17" s="394">
        <v>49308</v>
      </c>
    </row>
    <row r="18" spans="2:9" x14ac:dyDescent="0.25">
      <c r="B18" s="386"/>
      <c r="C18" s="396" t="s">
        <v>543</v>
      </c>
      <c r="D18" s="397" t="s">
        <v>491</v>
      </c>
      <c r="E18" s="445">
        <v>45012</v>
      </c>
      <c r="F18" s="448">
        <v>0.39583333333333331</v>
      </c>
      <c r="G18" s="449">
        <v>0.45833333333333331</v>
      </c>
      <c r="H18" s="446">
        <v>10656.366666666599</v>
      </c>
      <c r="I18" s="394">
        <v>13480</v>
      </c>
    </row>
    <row r="19" spans="2:9" x14ac:dyDescent="0.25">
      <c r="B19" s="386"/>
      <c r="C19" s="396" t="s">
        <v>543</v>
      </c>
      <c r="D19" s="397" t="s">
        <v>491</v>
      </c>
      <c r="E19" s="445">
        <v>45013</v>
      </c>
      <c r="F19" s="448">
        <v>0.39583333333333331</v>
      </c>
      <c r="G19" s="449">
        <v>0.45833333333333331</v>
      </c>
      <c r="H19" s="446">
        <v>10353.6333333333</v>
      </c>
      <c r="I19" s="394">
        <v>13225</v>
      </c>
    </row>
    <row r="20" spans="2:9" x14ac:dyDescent="0.25">
      <c r="B20" s="386"/>
      <c r="C20" s="396" t="s">
        <v>543</v>
      </c>
      <c r="D20" s="397" t="s">
        <v>491</v>
      </c>
      <c r="E20" s="445">
        <v>45014</v>
      </c>
      <c r="F20" s="448">
        <v>0.39583333333333331</v>
      </c>
      <c r="G20" s="449">
        <v>0.45833333333333331</v>
      </c>
      <c r="H20" s="446">
        <v>9546.75</v>
      </c>
      <c r="I20" s="394">
        <v>12420</v>
      </c>
    </row>
    <row r="21" spans="2:9" x14ac:dyDescent="0.25">
      <c r="B21" s="386"/>
      <c r="C21" s="396" t="s">
        <v>543</v>
      </c>
      <c r="D21" s="397" t="s">
        <v>491</v>
      </c>
      <c r="E21" s="445">
        <v>45015</v>
      </c>
      <c r="F21" s="448">
        <v>0.39583333333333331</v>
      </c>
      <c r="G21" s="449">
        <v>0.45833333333333331</v>
      </c>
      <c r="H21" s="446">
        <v>9523.0333333333292</v>
      </c>
      <c r="I21" s="394">
        <v>12090</v>
      </c>
    </row>
    <row r="22" spans="2:9" x14ac:dyDescent="0.25">
      <c r="B22" s="386"/>
      <c r="C22" s="396" t="s">
        <v>543</v>
      </c>
      <c r="D22" s="397" t="s">
        <v>491</v>
      </c>
      <c r="E22" s="445">
        <v>45016</v>
      </c>
      <c r="F22" s="448">
        <v>0.39583333333333331</v>
      </c>
      <c r="G22" s="449">
        <v>0.45833333333333331</v>
      </c>
      <c r="H22" s="446">
        <v>8798.85</v>
      </c>
      <c r="I22" s="394">
        <v>11337</v>
      </c>
    </row>
    <row r="23" spans="2:9" x14ac:dyDescent="0.25">
      <c r="B23" s="386"/>
      <c r="C23" s="396" t="s">
        <v>697</v>
      </c>
      <c r="D23" s="397" t="s">
        <v>491</v>
      </c>
      <c r="E23" s="445">
        <v>45012</v>
      </c>
      <c r="F23" s="448">
        <v>0.86111111111111116</v>
      </c>
      <c r="G23" s="449">
        <v>0.89583333333333337</v>
      </c>
      <c r="H23" s="446">
        <v>41728</v>
      </c>
      <c r="I23" s="394">
        <v>52499</v>
      </c>
    </row>
    <row r="24" spans="2:9" x14ac:dyDescent="0.25">
      <c r="B24" s="386"/>
      <c r="C24" s="396" t="s">
        <v>697</v>
      </c>
      <c r="D24" s="397" t="s">
        <v>491</v>
      </c>
      <c r="E24" s="445">
        <v>45013</v>
      </c>
      <c r="F24" s="448">
        <v>0.86111111111111116</v>
      </c>
      <c r="G24" s="449">
        <v>0.89583333333333337</v>
      </c>
      <c r="H24" s="446">
        <v>42000.183333333298</v>
      </c>
      <c r="I24" s="394">
        <v>51798</v>
      </c>
    </row>
    <row r="25" spans="2:9" x14ac:dyDescent="0.25">
      <c r="B25" s="386"/>
      <c r="C25" s="396" t="s">
        <v>697</v>
      </c>
      <c r="D25" s="397" t="s">
        <v>491</v>
      </c>
      <c r="E25" s="445">
        <v>45014</v>
      </c>
      <c r="F25" s="448">
        <v>0.86111111111111116</v>
      </c>
      <c r="G25" s="449">
        <v>0.89583333333333337</v>
      </c>
      <c r="H25" s="446">
        <v>39306.216666666602</v>
      </c>
      <c r="I25" s="394">
        <v>48824</v>
      </c>
    </row>
    <row r="26" spans="2:9" x14ac:dyDescent="0.25">
      <c r="B26" s="386"/>
      <c r="C26" s="396" t="s">
        <v>697</v>
      </c>
      <c r="D26" s="397" t="s">
        <v>491</v>
      </c>
      <c r="E26" s="445">
        <v>45015</v>
      </c>
      <c r="F26" s="448">
        <v>0.86111111111111116</v>
      </c>
      <c r="G26" s="449">
        <v>0.89583333333333337</v>
      </c>
      <c r="H26" s="446">
        <v>60442.016666666597</v>
      </c>
      <c r="I26" s="394">
        <v>75230</v>
      </c>
    </row>
    <row r="27" spans="2:9" x14ac:dyDescent="0.25">
      <c r="B27" s="386"/>
      <c r="C27" s="396" t="s">
        <v>697</v>
      </c>
      <c r="D27" s="397" t="s">
        <v>491</v>
      </c>
      <c r="E27" s="445">
        <v>45016</v>
      </c>
      <c r="F27" s="448">
        <v>0.86111111111111116</v>
      </c>
      <c r="G27" s="449">
        <v>0.89583333333333337</v>
      </c>
      <c r="H27" s="446">
        <v>33659.9</v>
      </c>
      <c r="I27" s="394">
        <v>43451</v>
      </c>
    </row>
    <row r="28" spans="2:9" x14ac:dyDescent="0.25">
      <c r="B28" s="386"/>
      <c r="C28" s="396" t="s">
        <v>566</v>
      </c>
      <c r="D28" s="397" t="s">
        <v>503</v>
      </c>
      <c r="E28" s="445">
        <v>45012</v>
      </c>
      <c r="F28" s="448">
        <v>0.83333333333333337</v>
      </c>
      <c r="G28" s="449">
        <v>0.89583333333333337</v>
      </c>
      <c r="H28" s="446">
        <v>9039.2833333333292</v>
      </c>
      <c r="I28" s="394">
        <v>25211</v>
      </c>
    </row>
    <row r="29" spans="2:9" x14ac:dyDescent="0.25">
      <c r="B29" s="386"/>
      <c r="C29" s="396" t="s">
        <v>566</v>
      </c>
      <c r="D29" s="397" t="s">
        <v>503</v>
      </c>
      <c r="E29" s="445">
        <v>45013</v>
      </c>
      <c r="F29" s="448">
        <v>0.83333333333333337</v>
      </c>
      <c r="G29" s="449">
        <v>0.89583333333333337</v>
      </c>
      <c r="H29" s="446">
        <v>9443.65</v>
      </c>
      <c r="I29" s="394">
        <v>22327</v>
      </c>
    </row>
    <row r="30" spans="2:9" x14ac:dyDescent="0.25">
      <c r="B30" s="386"/>
      <c r="C30" s="396" t="s">
        <v>566</v>
      </c>
      <c r="D30" s="397" t="s">
        <v>503</v>
      </c>
      <c r="E30" s="445">
        <v>45014</v>
      </c>
      <c r="F30" s="448">
        <v>0.83333333333333337</v>
      </c>
      <c r="G30" s="449">
        <v>0.89583333333333337</v>
      </c>
      <c r="H30" s="446">
        <v>9069.5499999999993</v>
      </c>
      <c r="I30" s="394">
        <v>22134</v>
      </c>
    </row>
    <row r="31" spans="2:9" x14ac:dyDescent="0.25">
      <c r="B31" s="386"/>
      <c r="C31" s="396" t="s">
        <v>566</v>
      </c>
      <c r="D31" s="397" t="s">
        <v>503</v>
      </c>
      <c r="E31" s="445">
        <v>45015</v>
      </c>
      <c r="F31" s="448">
        <v>0.83333333333333337</v>
      </c>
      <c r="G31" s="449">
        <v>0.89583333333333337</v>
      </c>
      <c r="H31" s="446">
        <v>8309.2999999999993</v>
      </c>
      <c r="I31" s="394">
        <v>20659</v>
      </c>
    </row>
    <row r="32" spans="2:9" x14ac:dyDescent="0.25">
      <c r="B32" s="386"/>
      <c r="C32" s="396" t="s">
        <v>566</v>
      </c>
      <c r="D32" s="397" t="s">
        <v>503</v>
      </c>
      <c r="E32" s="445">
        <v>45016</v>
      </c>
      <c r="F32" s="448">
        <v>0.83333333333333337</v>
      </c>
      <c r="G32" s="449">
        <v>0.89583333333333337</v>
      </c>
      <c r="H32" s="446">
        <v>7558.0833333333303</v>
      </c>
      <c r="I32" s="394">
        <v>19764</v>
      </c>
    </row>
    <row r="33" spans="2:9" x14ac:dyDescent="0.25">
      <c r="B33" s="386"/>
      <c r="C33" s="396" t="s">
        <v>547</v>
      </c>
      <c r="D33" s="397" t="s">
        <v>378</v>
      </c>
      <c r="E33" s="445">
        <v>45012</v>
      </c>
      <c r="F33" s="448">
        <v>0.90625</v>
      </c>
      <c r="G33" s="449">
        <v>0.95833333333333337</v>
      </c>
      <c r="H33" s="446">
        <v>28581.366666666599</v>
      </c>
      <c r="I33" s="394">
        <v>32478</v>
      </c>
    </row>
    <row r="34" spans="2:9" x14ac:dyDescent="0.25">
      <c r="B34" s="386"/>
      <c r="C34" s="396" t="s">
        <v>547</v>
      </c>
      <c r="D34" s="397" t="s">
        <v>378</v>
      </c>
      <c r="E34" s="445">
        <v>45013</v>
      </c>
      <c r="F34" s="448">
        <v>0.90625</v>
      </c>
      <c r="G34" s="449">
        <v>0.95833333333333337</v>
      </c>
      <c r="H34" s="446">
        <v>26659.5333333333</v>
      </c>
      <c r="I34" s="394">
        <v>30770</v>
      </c>
    </row>
    <row r="35" spans="2:9" x14ac:dyDescent="0.25">
      <c r="B35" s="386"/>
      <c r="C35" s="396" t="s">
        <v>547</v>
      </c>
      <c r="D35" s="397" t="s">
        <v>378</v>
      </c>
      <c r="E35" s="445">
        <v>45014</v>
      </c>
      <c r="F35" s="448">
        <v>0.90625</v>
      </c>
      <c r="G35" s="449">
        <v>0.95833333333333337</v>
      </c>
      <c r="H35" s="446">
        <v>24412.75</v>
      </c>
      <c r="I35" s="394">
        <v>28664</v>
      </c>
    </row>
    <row r="36" spans="2:9" x14ac:dyDescent="0.25">
      <c r="B36" s="386"/>
      <c r="C36" s="396" t="s">
        <v>547</v>
      </c>
      <c r="D36" s="397" t="s">
        <v>378</v>
      </c>
      <c r="E36" s="445">
        <v>45015</v>
      </c>
      <c r="F36" s="448">
        <v>0.90625</v>
      </c>
      <c r="G36" s="449">
        <v>0.95833333333333337</v>
      </c>
      <c r="H36" s="446">
        <v>23869.75</v>
      </c>
      <c r="I36" s="394">
        <v>27027</v>
      </c>
    </row>
    <row r="37" spans="2:9" x14ac:dyDescent="0.25">
      <c r="B37" s="386"/>
      <c r="C37" s="396" t="s">
        <v>547</v>
      </c>
      <c r="D37" s="397" t="s">
        <v>378</v>
      </c>
      <c r="E37" s="445">
        <v>45016</v>
      </c>
      <c r="F37" s="448">
        <v>0.90625</v>
      </c>
      <c r="G37" s="449">
        <v>0.95833333333333337</v>
      </c>
      <c r="H37" s="446">
        <v>18381.466666666602</v>
      </c>
      <c r="I37" s="394">
        <v>24074</v>
      </c>
    </row>
    <row r="38" spans="2:9" x14ac:dyDescent="0.25">
      <c r="B38" s="386"/>
      <c r="C38" s="396" t="s">
        <v>520</v>
      </c>
      <c r="D38" s="397" t="s">
        <v>503</v>
      </c>
      <c r="E38" s="445">
        <v>45012</v>
      </c>
      <c r="F38" s="448">
        <v>0.60416666666666663</v>
      </c>
      <c r="G38" s="449">
        <v>0.83333333333333337</v>
      </c>
      <c r="H38" s="446">
        <v>15893.2</v>
      </c>
      <c r="I38" s="394">
        <v>31379</v>
      </c>
    </row>
    <row r="39" spans="2:9" x14ac:dyDescent="0.25">
      <c r="B39" s="386"/>
      <c r="C39" s="396" t="s">
        <v>520</v>
      </c>
      <c r="D39" s="397" t="s">
        <v>503</v>
      </c>
      <c r="E39" s="445">
        <v>45013</v>
      </c>
      <c r="F39" s="448">
        <v>0.60416666666666663</v>
      </c>
      <c r="G39" s="449">
        <v>0.83333333333333337</v>
      </c>
      <c r="H39" s="446">
        <v>15644.5</v>
      </c>
      <c r="I39" s="394">
        <v>58545</v>
      </c>
    </row>
    <row r="40" spans="2:9" x14ac:dyDescent="0.25">
      <c r="B40" s="386"/>
      <c r="C40" s="396" t="s">
        <v>520</v>
      </c>
      <c r="D40" s="397" t="s">
        <v>503</v>
      </c>
      <c r="E40" s="445">
        <v>45014</v>
      </c>
      <c r="F40" s="448">
        <v>0.60416666666666663</v>
      </c>
      <c r="G40" s="449">
        <v>0.83333333333333337</v>
      </c>
      <c r="H40" s="446">
        <v>17020.116666666599</v>
      </c>
      <c r="I40" s="394">
        <v>28394</v>
      </c>
    </row>
    <row r="41" spans="2:9" x14ac:dyDescent="0.25">
      <c r="B41" s="386"/>
      <c r="C41" s="396" t="s">
        <v>520</v>
      </c>
      <c r="D41" s="397" t="s">
        <v>503</v>
      </c>
      <c r="E41" s="445">
        <v>45015</v>
      </c>
      <c r="F41" s="448">
        <v>0.60416666666666663</v>
      </c>
      <c r="G41" s="449">
        <v>0.83333333333333337</v>
      </c>
      <c r="H41" s="446">
        <v>15994.733333333301</v>
      </c>
      <c r="I41" s="394">
        <v>26328</v>
      </c>
    </row>
    <row r="42" spans="2:9" x14ac:dyDescent="0.25">
      <c r="B42" s="386"/>
      <c r="C42" s="396" t="s">
        <v>520</v>
      </c>
      <c r="D42" s="397" t="s">
        <v>503</v>
      </c>
      <c r="E42" s="445">
        <v>45016</v>
      </c>
      <c r="F42" s="448">
        <v>0.60416666666666663</v>
      </c>
      <c r="G42" s="449">
        <v>0.83333333333333337</v>
      </c>
      <c r="H42" s="446">
        <v>15900.266666666599</v>
      </c>
      <c r="I42" s="394">
        <v>30532</v>
      </c>
    </row>
    <row r="43" spans="2:9" x14ac:dyDescent="0.25">
      <c r="B43" s="386"/>
      <c r="C43" s="415" t="s">
        <v>538</v>
      </c>
      <c r="D43" s="398" t="s">
        <v>491</v>
      </c>
      <c r="E43" s="445">
        <v>45017</v>
      </c>
      <c r="F43" s="450">
        <v>0.91666666666666663</v>
      </c>
      <c r="G43" s="451">
        <v>0.97916666666666663</v>
      </c>
      <c r="H43" s="446">
        <v>7761.9666666666599</v>
      </c>
      <c r="I43" s="394">
        <v>16632</v>
      </c>
    </row>
    <row r="44" spans="2:9" x14ac:dyDescent="0.25">
      <c r="B44" s="386"/>
      <c r="C44" s="411" t="s">
        <v>567</v>
      </c>
      <c r="D44" s="398" t="s">
        <v>503</v>
      </c>
      <c r="E44" s="445">
        <v>45017</v>
      </c>
      <c r="F44" s="450">
        <v>0.91666666666666663</v>
      </c>
      <c r="G44" s="451">
        <v>0</v>
      </c>
      <c r="H44" s="446">
        <v>7361.3333333333303</v>
      </c>
      <c r="I44" s="394">
        <v>14383</v>
      </c>
    </row>
    <row r="45" spans="2:9" ht="75" x14ac:dyDescent="0.25">
      <c r="B45" s="386"/>
      <c r="C45" s="411" t="s">
        <v>698</v>
      </c>
      <c r="D45" s="416" t="s">
        <v>568</v>
      </c>
      <c r="E45" s="445">
        <v>45017</v>
      </c>
      <c r="F45" s="450">
        <v>0.21111111111111111</v>
      </c>
      <c r="G45" s="451">
        <v>0.97916666666666663</v>
      </c>
      <c r="H45" s="446">
        <v>9591.9</v>
      </c>
      <c r="I45" s="394">
        <v>14599</v>
      </c>
    </row>
    <row r="46" spans="2:9" x14ac:dyDescent="0.25">
      <c r="B46" s="386"/>
      <c r="C46" s="411" t="s">
        <v>699</v>
      </c>
      <c r="D46" s="398" t="s">
        <v>491</v>
      </c>
      <c r="E46" s="445">
        <v>45017</v>
      </c>
      <c r="F46" s="450">
        <v>0.83333333333333337</v>
      </c>
      <c r="G46" s="451">
        <v>0.91666666666666663</v>
      </c>
      <c r="H46" s="446">
        <v>14182.5666666666</v>
      </c>
      <c r="I46" s="394">
        <v>28520</v>
      </c>
    </row>
    <row r="47" spans="2:9" x14ac:dyDescent="0.25">
      <c r="B47" s="386"/>
      <c r="C47" s="415" t="s">
        <v>700</v>
      </c>
      <c r="D47" s="417" t="s">
        <v>701</v>
      </c>
      <c r="E47" s="445">
        <v>45017</v>
      </c>
      <c r="F47" s="478">
        <v>0.91666666666666663</v>
      </c>
      <c r="G47" s="479">
        <v>1.7361111111111112E-2</v>
      </c>
      <c r="H47" s="446">
        <v>1401.19</v>
      </c>
      <c r="I47" s="209">
        <v>1995</v>
      </c>
    </row>
    <row r="48" spans="2:9" x14ac:dyDescent="0.25">
      <c r="B48" s="386"/>
      <c r="C48" s="415" t="s">
        <v>702</v>
      </c>
      <c r="D48" s="398" t="s">
        <v>548</v>
      </c>
      <c r="E48" s="445">
        <v>45017</v>
      </c>
      <c r="F48" s="478">
        <v>0.91666666666666663</v>
      </c>
      <c r="G48" s="479">
        <v>1.3888888888888888E-2</v>
      </c>
      <c r="H48" s="446">
        <v>777.23</v>
      </c>
      <c r="I48" s="209">
        <v>1766</v>
      </c>
    </row>
    <row r="49" spans="2:9" x14ac:dyDescent="0.25">
      <c r="B49" s="386"/>
      <c r="C49" s="418" t="s">
        <v>703</v>
      </c>
      <c r="D49" s="419" t="s">
        <v>539</v>
      </c>
      <c r="E49" s="445">
        <v>45017</v>
      </c>
      <c r="F49" s="450">
        <v>0.83333333333333337</v>
      </c>
      <c r="G49" s="451">
        <v>0.97916666666666663</v>
      </c>
      <c r="H49" s="446">
        <v>547.01666666666597</v>
      </c>
      <c r="I49" s="394">
        <v>2292</v>
      </c>
    </row>
    <row r="50" spans="2:9" x14ac:dyDescent="0.25">
      <c r="B50" s="386"/>
      <c r="C50" s="418" t="s">
        <v>704</v>
      </c>
      <c r="D50" s="419" t="s">
        <v>701</v>
      </c>
      <c r="E50" s="445">
        <v>45018</v>
      </c>
      <c r="F50" s="450">
        <v>0.81041666666666667</v>
      </c>
      <c r="G50" s="451">
        <v>0.91666666666666663</v>
      </c>
      <c r="H50" s="446">
        <v>1821.6666666666599</v>
      </c>
      <c r="I50" s="394">
        <v>2806</v>
      </c>
    </row>
    <row r="51" spans="2:9" x14ac:dyDescent="0.25">
      <c r="B51" s="386"/>
      <c r="C51" s="418" t="s">
        <v>705</v>
      </c>
      <c r="D51" s="419" t="s">
        <v>378</v>
      </c>
      <c r="E51" s="445">
        <v>45018</v>
      </c>
      <c r="F51" s="450">
        <v>0.77083333333333337</v>
      </c>
      <c r="G51" s="451">
        <v>0.85416666666666663</v>
      </c>
      <c r="H51" s="446">
        <v>10164.950000000001</v>
      </c>
      <c r="I51" s="394">
        <v>66164</v>
      </c>
    </row>
    <row r="52" spans="2:9" x14ac:dyDescent="0.25">
      <c r="B52" s="386"/>
      <c r="C52" s="418" t="s">
        <v>706</v>
      </c>
      <c r="D52" s="419" t="s">
        <v>707</v>
      </c>
      <c r="E52" s="445">
        <v>45018</v>
      </c>
      <c r="F52" s="450">
        <v>0.83333333333333337</v>
      </c>
      <c r="G52" s="451">
        <v>0.94097222222222221</v>
      </c>
      <c r="H52" s="446">
        <v>546.63333333333298</v>
      </c>
      <c r="I52" s="394">
        <v>1626</v>
      </c>
    </row>
    <row r="53" spans="2:9" x14ac:dyDescent="0.25">
      <c r="B53" s="386"/>
      <c r="C53" s="418" t="s">
        <v>708</v>
      </c>
      <c r="D53" s="419" t="s">
        <v>539</v>
      </c>
      <c r="E53" s="445">
        <v>45018</v>
      </c>
      <c r="F53" s="450">
        <v>0.625</v>
      </c>
      <c r="G53" s="451">
        <v>0.7270833333333333</v>
      </c>
      <c r="H53" s="446">
        <v>801.38333333333298</v>
      </c>
      <c r="I53" s="394">
        <v>1293</v>
      </c>
    </row>
    <row r="54" spans="2:9" x14ac:dyDescent="0.25">
      <c r="B54" s="386"/>
      <c r="C54" s="418" t="s">
        <v>709</v>
      </c>
      <c r="D54" s="419" t="s">
        <v>710</v>
      </c>
      <c r="E54" s="445">
        <v>45018</v>
      </c>
      <c r="F54" s="450">
        <v>0.70833333333333337</v>
      </c>
      <c r="G54" s="451">
        <v>0.8125</v>
      </c>
      <c r="H54" s="446">
        <v>545.14</v>
      </c>
      <c r="I54" s="209">
        <v>1210</v>
      </c>
    </row>
    <row r="55" spans="2:9" x14ac:dyDescent="0.25">
      <c r="B55" s="386"/>
      <c r="C55" s="418" t="s">
        <v>711</v>
      </c>
      <c r="D55" s="419" t="s">
        <v>491</v>
      </c>
      <c r="E55" s="445">
        <v>45018</v>
      </c>
      <c r="F55" s="450">
        <v>0.72222222222222221</v>
      </c>
      <c r="G55" s="451">
        <v>0.79166666666666663</v>
      </c>
      <c r="H55" s="446">
        <v>10488.1333333333</v>
      </c>
      <c r="I55" s="394">
        <v>15515</v>
      </c>
    </row>
    <row r="56" spans="2:9" x14ac:dyDescent="0.25">
      <c r="B56" s="386"/>
      <c r="C56" s="418" t="s">
        <v>712</v>
      </c>
      <c r="D56" s="419" t="s">
        <v>491</v>
      </c>
      <c r="E56" s="447">
        <v>45018</v>
      </c>
      <c r="F56" s="450">
        <v>0.83333333333333337</v>
      </c>
      <c r="G56" s="451">
        <v>0.91666666666666663</v>
      </c>
      <c r="H56" s="446">
        <v>20721.8166666666</v>
      </c>
      <c r="I56" s="394">
        <v>39505</v>
      </c>
    </row>
    <row r="57" spans="2:9" x14ac:dyDescent="0.25">
      <c r="B57" s="420"/>
      <c r="C57" s="421"/>
      <c r="D57" s="420"/>
      <c r="E57" s="422"/>
      <c r="F57" s="423"/>
      <c r="G57" s="424"/>
      <c r="H57" s="425"/>
      <c r="I57" s="425"/>
    </row>
    <row r="59" spans="2:9" x14ac:dyDescent="0.25">
      <c r="B59" s="407" t="s">
        <v>375</v>
      </c>
      <c r="C59" s="408" t="s">
        <v>501</v>
      </c>
    </row>
    <row r="60" spans="2:9" x14ac:dyDescent="0.25">
      <c r="B60" s="414" t="s">
        <v>370</v>
      </c>
      <c r="C60" s="410" t="s">
        <v>214</v>
      </c>
      <c r="D60" s="426" t="s">
        <v>376</v>
      </c>
      <c r="E60" s="410" t="s">
        <v>371</v>
      </c>
      <c r="F60" s="410" t="s">
        <v>377</v>
      </c>
      <c r="G60" s="410" t="s">
        <v>372</v>
      </c>
      <c r="H60" s="410" t="s">
        <v>373</v>
      </c>
      <c r="I60" s="410" t="s">
        <v>374</v>
      </c>
    </row>
    <row r="61" spans="2:9" x14ac:dyDescent="0.25">
      <c r="B61" s="394" t="s">
        <v>483</v>
      </c>
      <c r="C61" s="394" t="s">
        <v>378</v>
      </c>
      <c r="D61" s="376">
        <v>45012</v>
      </c>
      <c r="E61" s="395">
        <v>0.375</v>
      </c>
      <c r="F61" s="376">
        <v>45016</v>
      </c>
      <c r="G61" s="395">
        <v>0.95833333333333337</v>
      </c>
      <c r="H61" s="394">
        <v>2028.7</v>
      </c>
      <c r="I61" s="394">
        <v>3262</v>
      </c>
    </row>
    <row r="62" spans="2:9" x14ac:dyDescent="0.25">
      <c r="B62" s="437"/>
      <c r="D62" s="422"/>
      <c r="E62" s="438"/>
      <c r="F62" s="422"/>
      <c r="G62" s="438"/>
    </row>
    <row r="64" spans="2:9" x14ac:dyDescent="0.25">
      <c r="B64" s="407" t="s">
        <v>369</v>
      </c>
      <c r="C64" s="408" t="s">
        <v>501</v>
      </c>
    </row>
    <row r="65" spans="2:9" x14ac:dyDescent="0.25">
      <c r="B65" s="409" t="s">
        <v>370</v>
      </c>
      <c r="C65" s="410" t="s">
        <v>214</v>
      </c>
      <c r="D65" s="410" t="s">
        <v>376</v>
      </c>
      <c r="E65" s="410" t="s">
        <v>371</v>
      </c>
      <c r="F65" s="410" t="s">
        <v>377</v>
      </c>
      <c r="G65" s="410" t="s">
        <v>372</v>
      </c>
      <c r="H65" s="410" t="s">
        <v>373</v>
      </c>
      <c r="I65" s="410" t="s">
        <v>374</v>
      </c>
    </row>
    <row r="66" spans="2:9" x14ac:dyDescent="0.25">
      <c r="B66" s="412" t="s">
        <v>528</v>
      </c>
      <c r="C66" s="427" t="s">
        <v>528</v>
      </c>
      <c r="D66" s="428" t="s">
        <v>528</v>
      </c>
      <c r="E66" s="395" t="s">
        <v>528</v>
      </c>
      <c r="F66" s="376" t="s">
        <v>528</v>
      </c>
      <c r="G66" s="395" t="s">
        <v>528</v>
      </c>
      <c r="H66" s="412" t="s">
        <v>528</v>
      </c>
      <c r="I66" s="412" t="s">
        <v>528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65" t="s">
        <v>570</v>
      </c>
      <c r="B1" s="466"/>
      <c r="C1" s="466"/>
    </row>
    <row r="2" spans="1:3" ht="20.100000000000001" customHeight="1" thickBot="1" x14ac:dyDescent="0.3">
      <c r="A2" s="346" t="s">
        <v>429</v>
      </c>
      <c r="B2" s="347" t="s">
        <v>373</v>
      </c>
      <c r="C2" s="347" t="s">
        <v>374</v>
      </c>
    </row>
    <row r="3" spans="1:3" x14ac:dyDescent="0.25">
      <c r="A3" s="350" t="s">
        <v>360</v>
      </c>
      <c r="B3" s="295">
        <v>3931.1759999999999</v>
      </c>
      <c r="C3" s="296">
        <v>4559</v>
      </c>
    </row>
    <row r="4" spans="1:3" x14ac:dyDescent="0.25">
      <c r="A4" s="350" t="s">
        <v>521</v>
      </c>
      <c r="B4" s="295">
        <v>3761.8780000000002</v>
      </c>
      <c r="C4" s="296">
        <v>2729</v>
      </c>
    </row>
    <row r="5" spans="1:3" x14ac:dyDescent="0.25">
      <c r="A5" s="350" t="s">
        <v>518</v>
      </c>
      <c r="B5" s="295">
        <v>2358.0529999999999</v>
      </c>
      <c r="C5" s="296">
        <v>2084</v>
      </c>
    </row>
    <row r="6" spans="1:3" x14ac:dyDescent="0.25">
      <c r="A6" s="350" t="s">
        <v>362</v>
      </c>
      <c r="B6" s="295">
        <v>1737.502</v>
      </c>
      <c r="C6" s="296">
        <v>1308</v>
      </c>
    </row>
    <row r="7" spans="1:3" x14ac:dyDescent="0.25">
      <c r="A7" s="350" t="s">
        <v>513</v>
      </c>
      <c r="B7" s="295">
        <v>1523.317</v>
      </c>
      <c r="C7" s="296">
        <v>1266</v>
      </c>
    </row>
    <row r="8" spans="1:3" x14ac:dyDescent="0.25">
      <c r="A8" s="350" t="s">
        <v>361</v>
      </c>
      <c r="B8" s="295">
        <v>1358.5740000000001</v>
      </c>
      <c r="C8" s="296">
        <v>1221</v>
      </c>
    </row>
    <row r="9" spans="1:3" x14ac:dyDescent="0.25">
      <c r="A9" s="350" t="s">
        <v>479</v>
      </c>
      <c r="B9" s="295">
        <v>1197.836</v>
      </c>
      <c r="C9" s="296">
        <v>788</v>
      </c>
    </row>
    <row r="10" spans="1:3" x14ac:dyDescent="0.25">
      <c r="A10" s="350" t="s">
        <v>572</v>
      </c>
      <c r="B10" s="295">
        <v>1030.067</v>
      </c>
      <c r="C10" s="296">
        <v>1265</v>
      </c>
    </row>
    <row r="11" spans="1:3" x14ac:dyDescent="0.25">
      <c r="A11" s="350" t="s">
        <v>573</v>
      </c>
      <c r="B11" s="295">
        <v>1006.9349999999999</v>
      </c>
      <c r="C11" s="296">
        <v>1014</v>
      </c>
    </row>
    <row r="12" spans="1:3" x14ac:dyDescent="0.25">
      <c r="A12" s="345" t="s">
        <v>574</v>
      </c>
      <c r="B12" s="291">
        <v>979.97900000000004</v>
      </c>
      <c r="C12" s="293">
        <v>1299</v>
      </c>
    </row>
    <row r="13" spans="1:3" x14ac:dyDescent="0.25">
      <c r="A13" s="345" t="s">
        <v>499</v>
      </c>
      <c r="B13" s="291">
        <v>859.26499999999999</v>
      </c>
      <c r="C13" s="293">
        <v>664</v>
      </c>
    </row>
    <row r="14" spans="1:3" x14ac:dyDescent="0.25">
      <c r="A14" s="345" t="s">
        <v>522</v>
      </c>
      <c r="B14" s="291">
        <v>798.66499999999996</v>
      </c>
      <c r="C14" s="293">
        <v>878</v>
      </c>
    </row>
    <row r="15" spans="1:3" x14ac:dyDescent="0.25">
      <c r="A15" s="345" t="s">
        <v>364</v>
      </c>
      <c r="B15" s="291">
        <v>672.68299999999999</v>
      </c>
      <c r="C15" s="293">
        <v>727</v>
      </c>
    </row>
    <row r="16" spans="1:3" x14ac:dyDescent="0.25">
      <c r="A16" s="345" t="s">
        <v>523</v>
      </c>
      <c r="B16" s="291">
        <v>650.69299999999998</v>
      </c>
      <c r="C16" s="293">
        <v>963</v>
      </c>
    </row>
    <row r="17" spans="1:3" x14ac:dyDescent="0.25">
      <c r="A17" s="345" t="s">
        <v>465</v>
      </c>
      <c r="B17" s="291">
        <v>612.22500000000002</v>
      </c>
      <c r="C17" s="293">
        <v>972</v>
      </c>
    </row>
    <row r="18" spans="1:3" x14ac:dyDescent="0.25">
      <c r="A18" s="345" t="s">
        <v>559</v>
      </c>
      <c r="B18" s="291">
        <v>608.71199999999999</v>
      </c>
      <c r="C18" s="293">
        <v>677</v>
      </c>
    </row>
    <row r="19" spans="1:3" x14ac:dyDescent="0.25">
      <c r="A19" s="345" t="s">
        <v>514</v>
      </c>
      <c r="B19" s="291">
        <v>492.94299999999998</v>
      </c>
      <c r="C19" s="293">
        <v>1023</v>
      </c>
    </row>
    <row r="20" spans="1:3" x14ac:dyDescent="0.25">
      <c r="A20" s="350" t="s">
        <v>544</v>
      </c>
      <c r="B20" s="295">
        <v>473.11</v>
      </c>
      <c r="C20" s="296">
        <v>934</v>
      </c>
    </row>
    <row r="21" spans="1:3" x14ac:dyDescent="0.25">
      <c r="A21" s="345" t="s">
        <v>575</v>
      </c>
      <c r="B21" s="291">
        <v>442.13499999999999</v>
      </c>
      <c r="C21" s="293">
        <v>542</v>
      </c>
    </row>
    <row r="22" spans="1:3" x14ac:dyDescent="0.25">
      <c r="A22" s="345" t="s">
        <v>463</v>
      </c>
      <c r="B22" s="291">
        <v>409.11500000000001</v>
      </c>
      <c r="C22" s="293">
        <v>322</v>
      </c>
    </row>
    <row r="23" spans="1:3" x14ac:dyDescent="0.25">
      <c r="A23" s="345" t="s">
        <v>461</v>
      </c>
      <c r="B23" s="291">
        <v>395.60700000000003</v>
      </c>
      <c r="C23" s="293">
        <v>480</v>
      </c>
    </row>
    <row r="24" spans="1:3" x14ac:dyDescent="0.25">
      <c r="A24" s="345" t="s">
        <v>462</v>
      </c>
      <c r="B24" s="291">
        <v>375.22199999999998</v>
      </c>
      <c r="C24" s="293">
        <v>632</v>
      </c>
    </row>
    <row r="25" spans="1:3" x14ac:dyDescent="0.25">
      <c r="A25" s="345" t="s">
        <v>576</v>
      </c>
      <c r="B25" s="291">
        <v>373.899</v>
      </c>
      <c r="C25" s="293">
        <v>517</v>
      </c>
    </row>
    <row r="26" spans="1:3" x14ac:dyDescent="0.25">
      <c r="A26" s="345" t="s">
        <v>363</v>
      </c>
      <c r="B26" s="291">
        <v>368.56200000000001</v>
      </c>
      <c r="C26" s="293">
        <v>613</v>
      </c>
    </row>
    <row r="27" spans="1:3" x14ac:dyDescent="0.25">
      <c r="A27" s="345" t="s">
        <v>529</v>
      </c>
      <c r="B27" s="291">
        <v>361.81400000000002</v>
      </c>
      <c r="C27" s="293">
        <v>397</v>
      </c>
    </row>
    <row r="28" spans="1:3" x14ac:dyDescent="0.25">
      <c r="A28" s="345" t="s">
        <v>577</v>
      </c>
      <c r="B28" s="291">
        <v>357.75900000000001</v>
      </c>
      <c r="C28" s="293">
        <v>295</v>
      </c>
    </row>
    <row r="29" spans="1:3" x14ac:dyDescent="0.25">
      <c r="A29" s="345" t="s">
        <v>558</v>
      </c>
      <c r="B29" s="291">
        <v>353.92500000000001</v>
      </c>
      <c r="C29" s="293">
        <v>401</v>
      </c>
    </row>
    <row r="30" spans="1:3" x14ac:dyDescent="0.25">
      <c r="A30" s="345" t="s">
        <v>557</v>
      </c>
      <c r="B30" s="291">
        <v>342.93</v>
      </c>
      <c r="C30" s="293">
        <v>697</v>
      </c>
    </row>
    <row r="31" spans="1:3" x14ac:dyDescent="0.25">
      <c r="A31" s="345" t="s">
        <v>578</v>
      </c>
      <c r="B31" s="291">
        <v>310.37200000000001</v>
      </c>
      <c r="C31" s="293">
        <v>361</v>
      </c>
    </row>
    <row r="32" spans="1:3" x14ac:dyDescent="0.25">
      <c r="A32" s="345" t="s">
        <v>553</v>
      </c>
      <c r="B32" s="291">
        <v>303.12900000000002</v>
      </c>
      <c r="C32" s="293">
        <v>481</v>
      </c>
    </row>
    <row r="33" spans="1:3" x14ac:dyDescent="0.25">
      <c r="A33" s="345" t="s">
        <v>530</v>
      </c>
      <c r="B33" s="291">
        <v>302.303</v>
      </c>
      <c r="C33" s="293">
        <v>1097</v>
      </c>
    </row>
    <row r="34" spans="1:3" x14ac:dyDescent="0.25">
      <c r="A34" s="345" t="s">
        <v>579</v>
      </c>
      <c r="B34" s="291">
        <v>290.346</v>
      </c>
      <c r="C34" s="293">
        <v>352</v>
      </c>
    </row>
    <row r="35" spans="1:3" x14ac:dyDescent="0.25">
      <c r="A35" s="345" t="s">
        <v>580</v>
      </c>
      <c r="B35" s="291">
        <v>289.56099999999998</v>
      </c>
      <c r="C35" s="293">
        <v>326</v>
      </c>
    </row>
    <row r="36" spans="1:3" x14ac:dyDescent="0.25">
      <c r="A36" s="345" t="s">
        <v>581</v>
      </c>
      <c r="B36" s="291">
        <v>286.14499999999998</v>
      </c>
      <c r="C36" s="293">
        <v>385</v>
      </c>
    </row>
    <row r="37" spans="1:3" x14ac:dyDescent="0.25">
      <c r="A37" s="345" t="s">
        <v>555</v>
      </c>
      <c r="B37" s="291">
        <v>283.851</v>
      </c>
      <c r="C37" s="293">
        <v>268</v>
      </c>
    </row>
    <row r="38" spans="1:3" x14ac:dyDescent="0.25">
      <c r="A38" s="345" t="s">
        <v>506</v>
      </c>
      <c r="B38" s="291">
        <v>283.51900000000001</v>
      </c>
      <c r="C38" s="293">
        <v>275</v>
      </c>
    </row>
    <row r="39" spans="1:3" x14ac:dyDescent="0.25">
      <c r="A39" s="345" t="s">
        <v>540</v>
      </c>
      <c r="B39" s="291">
        <v>280.37900000000002</v>
      </c>
      <c r="C39" s="293">
        <v>321</v>
      </c>
    </row>
    <row r="40" spans="1:3" x14ac:dyDescent="0.25">
      <c r="A40" s="345" t="s">
        <v>467</v>
      </c>
      <c r="B40" s="291">
        <v>273.17</v>
      </c>
      <c r="C40" s="293">
        <v>443</v>
      </c>
    </row>
    <row r="41" spans="1:3" x14ac:dyDescent="0.25">
      <c r="A41" s="345" t="s">
        <v>466</v>
      </c>
      <c r="B41" s="291">
        <v>261.50299999999999</v>
      </c>
      <c r="C41" s="293">
        <v>606</v>
      </c>
    </row>
    <row r="42" spans="1:3" x14ac:dyDescent="0.25">
      <c r="A42" s="345" t="s">
        <v>582</v>
      </c>
      <c r="B42" s="291">
        <v>253.29300000000001</v>
      </c>
      <c r="C42" s="293">
        <v>247</v>
      </c>
    </row>
    <row r="43" spans="1:3" x14ac:dyDescent="0.25">
      <c r="A43" s="345" t="s">
        <v>481</v>
      </c>
      <c r="B43" s="291">
        <v>249.21600000000001</v>
      </c>
      <c r="C43" s="293">
        <v>377</v>
      </c>
    </row>
    <row r="44" spans="1:3" x14ac:dyDescent="0.25">
      <c r="A44" s="345" t="s">
        <v>583</v>
      </c>
      <c r="B44" s="291">
        <v>247.53200000000001</v>
      </c>
      <c r="C44" s="293">
        <v>266</v>
      </c>
    </row>
    <row r="45" spans="1:3" x14ac:dyDescent="0.25">
      <c r="A45" s="345" t="s">
        <v>305</v>
      </c>
      <c r="B45" s="291">
        <v>247.12700000000001</v>
      </c>
      <c r="C45" s="293">
        <v>275</v>
      </c>
    </row>
    <row r="46" spans="1:3" x14ac:dyDescent="0.25">
      <c r="A46" s="345" t="s">
        <v>584</v>
      </c>
      <c r="B46" s="291">
        <v>246.904</v>
      </c>
      <c r="C46" s="293">
        <v>273</v>
      </c>
    </row>
    <row r="47" spans="1:3" x14ac:dyDescent="0.25">
      <c r="A47" s="345" t="s">
        <v>585</v>
      </c>
      <c r="B47" s="291">
        <v>246.018</v>
      </c>
      <c r="C47" s="293">
        <v>361</v>
      </c>
    </row>
    <row r="48" spans="1:3" x14ac:dyDescent="0.25">
      <c r="A48" s="345" t="s">
        <v>469</v>
      </c>
      <c r="B48" s="291">
        <v>226.059</v>
      </c>
      <c r="C48" s="293">
        <v>262</v>
      </c>
    </row>
    <row r="49" spans="1:3" x14ac:dyDescent="0.25">
      <c r="A49" s="345" t="s">
        <v>586</v>
      </c>
      <c r="B49" s="291">
        <v>223.05</v>
      </c>
      <c r="C49" s="293">
        <v>314</v>
      </c>
    </row>
    <row r="50" spans="1:3" x14ac:dyDescent="0.25">
      <c r="A50" s="345" t="s">
        <v>587</v>
      </c>
      <c r="B50" s="291">
        <v>221.33699999999999</v>
      </c>
      <c r="C50" s="293">
        <v>203</v>
      </c>
    </row>
    <row r="51" spans="1:3" x14ac:dyDescent="0.25">
      <c r="A51" s="345" t="s">
        <v>588</v>
      </c>
      <c r="B51" s="291">
        <v>219.52799999999999</v>
      </c>
      <c r="C51" s="293">
        <v>250</v>
      </c>
    </row>
    <row r="52" spans="1:3" x14ac:dyDescent="0.25">
      <c r="A52" s="345" t="s">
        <v>365</v>
      </c>
      <c r="B52" s="291">
        <v>217.82599999999999</v>
      </c>
      <c r="C52" s="293">
        <v>836</v>
      </c>
    </row>
    <row r="53" spans="1:3" x14ac:dyDescent="0.25">
      <c r="A53" s="345" t="s">
        <v>464</v>
      </c>
      <c r="B53" s="291">
        <v>209.85900000000001</v>
      </c>
      <c r="C53" s="293">
        <v>745</v>
      </c>
    </row>
    <row r="54" spans="1:3" x14ac:dyDescent="0.25">
      <c r="A54" s="345" t="s">
        <v>508</v>
      </c>
      <c r="B54" s="291">
        <v>205.27</v>
      </c>
      <c r="C54" s="293">
        <v>452</v>
      </c>
    </row>
    <row r="55" spans="1:3" x14ac:dyDescent="0.25">
      <c r="A55" s="345" t="s">
        <v>589</v>
      </c>
      <c r="B55" s="291">
        <v>204.137</v>
      </c>
      <c r="C55" s="293">
        <v>286</v>
      </c>
    </row>
    <row r="56" spans="1:3" x14ac:dyDescent="0.25">
      <c r="A56" s="345" t="s">
        <v>590</v>
      </c>
      <c r="B56" s="291">
        <v>194.94399999999999</v>
      </c>
      <c r="C56" s="293">
        <v>174</v>
      </c>
    </row>
    <row r="57" spans="1:3" x14ac:dyDescent="0.25">
      <c r="A57" s="345" t="s">
        <v>591</v>
      </c>
      <c r="B57" s="291">
        <v>190.18299999999999</v>
      </c>
      <c r="C57" s="293">
        <v>279</v>
      </c>
    </row>
    <row r="58" spans="1:3" x14ac:dyDescent="0.25">
      <c r="A58" s="345" t="s">
        <v>510</v>
      </c>
      <c r="B58" s="291">
        <v>184.214</v>
      </c>
      <c r="C58" s="293">
        <v>320</v>
      </c>
    </row>
    <row r="59" spans="1:3" x14ac:dyDescent="0.25">
      <c r="A59" s="345" t="s">
        <v>592</v>
      </c>
      <c r="B59" s="291">
        <v>183.69</v>
      </c>
      <c r="C59" s="293">
        <v>294</v>
      </c>
    </row>
    <row r="60" spans="1:3" x14ac:dyDescent="0.25">
      <c r="A60" s="345" t="s">
        <v>525</v>
      </c>
      <c r="B60" s="291">
        <v>169.44800000000001</v>
      </c>
      <c r="C60" s="293">
        <v>836</v>
      </c>
    </row>
    <row r="61" spans="1:3" x14ac:dyDescent="0.25">
      <c r="A61" s="345" t="s">
        <v>552</v>
      </c>
      <c r="B61" s="291">
        <v>168.08199999999999</v>
      </c>
      <c r="C61" s="293">
        <v>396</v>
      </c>
    </row>
    <row r="62" spans="1:3" x14ac:dyDescent="0.25">
      <c r="A62" s="345" t="s">
        <v>593</v>
      </c>
      <c r="B62" s="291">
        <v>166.50399999999999</v>
      </c>
      <c r="C62" s="293">
        <v>305</v>
      </c>
    </row>
    <row r="63" spans="1:3" x14ac:dyDescent="0.25">
      <c r="A63" s="345" t="s">
        <v>594</v>
      </c>
      <c r="B63" s="291">
        <v>166.28399999999999</v>
      </c>
      <c r="C63" s="293">
        <v>275</v>
      </c>
    </row>
    <row r="64" spans="1:3" x14ac:dyDescent="0.25">
      <c r="A64" s="345" t="s">
        <v>556</v>
      </c>
      <c r="B64" s="291">
        <v>157.916</v>
      </c>
      <c r="C64" s="293">
        <v>495</v>
      </c>
    </row>
    <row r="65" spans="1:3" x14ac:dyDescent="0.25">
      <c r="A65" s="345" t="s">
        <v>595</v>
      </c>
      <c r="B65" s="291">
        <v>151.334</v>
      </c>
      <c r="C65" s="293">
        <v>263</v>
      </c>
    </row>
    <row r="66" spans="1:3" x14ac:dyDescent="0.25">
      <c r="A66" s="345" t="s">
        <v>470</v>
      </c>
      <c r="B66" s="291">
        <v>145.994</v>
      </c>
      <c r="C66" s="293">
        <v>255</v>
      </c>
    </row>
    <row r="67" spans="1:3" x14ac:dyDescent="0.25">
      <c r="A67" s="345" t="s">
        <v>468</v>
      </c>
      <c r="B67" s="291">
        <v>145.68100000000001</v>
      </c>
      <c r="C67" s="293">
        <v>444</v>
      </c>
    </row>
    <row r="68" spans="1:3" x14ac:dyDescent="0.25">
      <c r="A68" s="345" t="s">
        <v>495</v>
      </c>
      <c r="B68" s="291">
        <v>140.512</v>
      </c>
      <c r="C68" s="293">
        <v>377</v>
      </c>
    </row>
    <row r="69" spans="1:3" x14ac:dyDescent="0.25">
      <c r="A69" s="345" t="s">
        <v>497</v>
      </c>
      <c r="B69" s="291">
        <v>138.37200000000001</v>
      </c>
      <c r="C69" s="293">
        <v>216</v>
      </c>
    </row>
    <row r="70" spans="1:3" x14ac:dyDescent="0.25">
      <c r="A70" s="345" t="s">
        <v>536</v>
      </c>
      <c r="B70" s="291">
        <v>137.66300000000001</v>
      </c>
      <c r="C70" s="293">
        <v>214</v>
      </c>
    </row>
    <row r="71" spans="1:3" x14ac:dyDescent="0.25">
      <c r="A71" s="345" t="s">
        <v>596</v>
      </c>
      <c r="B71" s="291">
        <v>136.072</v>
      </c>
      <c r="C71" s="293">
        <v>337</v>
      </c>
    </row>
    <row r="72" spans="1:3" x14ac:dyDescent="0.25">
      <c r="A72" s="345" t="s">
        <v>597</v>
      </c>
      <c r="B72" s="291">
        <v>128.22800000000001</v>
      </c>
      <c r="C72" s="293">
        <v>256</v>
      </c>
    </row>
    <row r="73" spans="1:3" x14ac:dyDescent="0.25">
      <c r="A73" s="345" t="s">
        <v>507</v>
      </c>
      <c r="B73" s="291">
        <v>125.953</v>
      </c>
      <c r="C73" s="293">
        <v>234</v>
      </c>
    </row>
    <row r="74" spans="1:3" x14ac:dyDescent="0.25">
      <c r="A74" s="345" t="s">
        <v>541</v>
      </c>
      <c r="B74" s="291">
        <v>120.941</v>
      </c>
      <c r="C74" s="293">
        <v>374</v>
      </c>
    </row>
    <row r="75" spans="1:3" x14ac:dyDescent="0.25">
      <c r="A75" s="345" t="s">
        <v>598</v>
      </c>
      <c r="B75" s="291">
        <v>119.173</v>
      </c>
      <c r="C75" s="293">
        <v>580</v>
      </c>
    </row>
    <row r="76" spans="1:3" x14ac:dyDescent="0.25">
      <c r="A76" s="345" t="s">
        <v>561</v>
      </c>
      <c r="B76" s="291">
        <v>116.024</v>
      </c>
      <c r="C76" s="293">
        <v>387</v>
      </c>
    </row>
    <row r="77" spans="1:3" x14ac:dyDescent="0.25">
      <c r="A77" s="345" t="s">
        <v>457</v>
      </c>
      <c r="B77" s="291">
        <v>113.795</v>
      </c>
      <c r="C77" s="293">
        <v>267</v>
      </c>
    </row>
    <row r="78" spans="1:3" x14ac:dyDescent="0.25">
      <c r="A78" s="345" t="s">
        <v>475</v>
      </c>
      <c r="B78" s="291">
        <v>109.28700000000001</v>
      </c>
      <c r="C78" s="293">
        <v>637</v>
      </c>
    </row>
    <row r="79" spans="1:3" x14ac:dyDescent="0.25">
      <c r="A79" s="345" t="s">
        <v>471</v>
      </c>
      <c r="B79" s="291">
        <v>105.319</v>
      </c>
      <c r="C79" s="293">
        <v>379</v>
      </c>
    </row>
    <row r="80" spans="1:3" x14ac:dyDescent="0.25">
      <c r="A80" s="345" t="s">
        <v>599</v>
      </c>
      <c r="B80" s="291">
        <v>105.22499999999999</v>
      </c>
      <c r="C80" s="293">
        <v>405</v>
      </c>
    </row>
    <row r="81" spans="1:3" x14ac:dyDescent="0.25">
      <c r="A81" s="345" t="s">
        <v>458</v>
      </c>
      <c r="B81" s="291">
        <v>100.581</v>
      </c>
      <c r="C81" s="293">
        <v>298</v>
      </c>
    </row>
    <row r="82" spans="1:3" x14ac:dyDescent="0.25">
      <c r="A82" s="345" t="s">
        <v>600</v>
      </c>
      <c r="B82" s="291">
        <v>100.41200000000001</v>
      </c>
      <c r="C82" s="293">
        <v>345</v>
      </c>
    </row>
    <row r="83" spans="1:3" x14ac:dyDescent="0.25">
      <c r="A83" s="345" t="s">
        <v>473</v>
      </c>
      <c r="B83" s="291">
        <v>99.74</v>
      </c>
      <c r="C83" s="293">
        <v>352</v>
      </c>
    </row>
    <row r="84" spans="1:3" x14ac:dyDescent="0.25">
      <c r="A84" s="345" t="s">
        <v>531</v>
      </c>
      <c r="B84" s="291">
        <v>98.554000000000002</v>
      </c>
      <c r="C84" s="293">
        <v>478</v>
      </c>
    </row>
    <row r="85" spans="1:3" x14ac:dyDescent="0.25">
      <c r="A85" s="345" t="s">
        <v>474</v>
      </c>
      <c r="B85" s="291">
        <v>97.346999999999994</v>
      </c>
      <c r="C85" s="293">
        <v>243</v>
      </c>
    </row>
    <row r="86" spans="1:3" x14ac:dyDescent="0.25">
      <c r="A86" s="345" t="s">
        <v>601</v>
      </c>
      <c r="B86" s="291">
        <v>97.203000000000003</v>
      </c>
      <c r="C86" s="293">
        <v>350</v>
      </c>
    </row>
    <row r="87" spans="1:3" x14ac:dyDescent="0.25">
      <c r="A87" s="345" t="s">
        <v>602</v>
      </c>
      <c r="B87" s="291">
        <v>95.453999999999994</v>
      </c>
      <c r="C87" s="293">
        <v>277</v>
      </c>
    </row>
    <row r="88" spans="1:3" x14ac:dyDescent="0.25">
      <c r="A88" s="345" t="s">
        <v>603</v>
      </c>
      <c r="B88" s="291">
        <v>94.542000000000002</v>
      </c>
      <c r="C88" s="293">
        <v>138</v>
      </c>
    </row>
    <row r="89" spans="1:3" x14ac:dyDescent="0.25">
      <c r="A89" s="345" t="s">
        <v>604</v>
      </c>
      <c r="B89" s="291">
        <v>91.522999999999996</v>
      </c>
      <c r="C89" s="293">
        <v>297</v>
      </c>
    </row>
    <row r="90" spans="1:3" x14ac:dyDescent="0.25">
      <c r="A90" s="345" t="s">
        <v>560</v>
      </c>
      <c r="B90" s="291">
        <v>88.542000000000002</v>
      </c>
      <c r="C90" s="293">
        <v>176</v>
      </c>
    </row>
    <row r="91" spans="1:3" x14ac:dyDescent="0.25">
      <c r="A91" s="345" t="s">
        <v>554</v>
      </c>
      <c r="B91" s="291">
        <v>88.209000000000003</v>
      </c>
      <c r="C91" s="293">
        <v>328</v>
      </c>
    </row>
    <row r="92" spans="1:3" x14ac:dyDescent="0.25">
      <c r="A92" s="345" t="s">
        <v>605</v>
      </c>
      <c r="B92" s="291">
        <v>84.763999999999996</v>
      </c>
      <c r="C92" s="293">
        <v>147</v>
      </c>
    </row>
    <row r="93" spans="1:3" x14ac:dyDescent="0.25">
      <c r="A93" s="345" t="s">
        <v>606</v>
      </c>
      <c r="B93" s="291">
        <v>84.033000000000001</v>
      </c>
      <c r="C93" s="293">
        <v>286</v>
      </c>
    </row>
    <row r="94" spans="1:3" x14ac:dyDescent="0.25">
      <c r="A94" s="345" t="s">
        <v>472</v>
      </c>
      <c r="B94" s="291">
        <v>81.055000000000007</v>
      </c>
      <c r="C94" s="293">
        <v>216</v>
      </c>
    </row>
    <row r="95" spans="1:3" x14ac:dyDescent="0.25">
      <c r="A95" s="345" t="s">
        <v>607</v>
      </c>
      <c r="B95" s="291">
        <v>71.998999999999995</v>
      </c>
      <c r="C95" s="293">
        <v>248</v>
      </c>
    </row>
    <row r="96" spans="1:3" x14ac:dyDescent="0.25">
      <c r="A96" s="345" t="s">
        <v>526</v>
      </c>
      <c r="B96" s="291">
        <v>71.531000000000006</v>
      </c>
      <c r="C96" s="293">
        <v>332</v>
      </c>
    </row>
    <row r="97" spans="1:3" x14ac:dyDescent="0.25">
      <c r="A97" s="345" t="s">
        <v>608</v>
      </c>
      <c r="B97" s="291">
        <v>67.203999999999994</v>
      </c>
      <c r="C97" s="293">
        <v>479</v>
      </c>
    </row>
    <row r="98" spans="1:3" x14ac:dyDescent="0.25">
      <c r="A98" s="345" t="s">
        <v>477</v>
      </c>
      <c r="B98" s="291">
        <v>62.1</v>
      </c>
      <c r="C98" s="293">
        <v>925</v>
      </c>
    </row>
    <row r="99" spans="1:3" x14ac:dyDescent="0.25">
      <c r="A99" s="345" t="s">
        <v>563</v>
      </c>
      <c r="B99" s="291">
        <v>61.677</v>
      </c>
      <c r="C99" s="293">
        <v>253</v>
      </c>
    </row>
    <row r="100" spans="1:3" x14ac:dyDescent="0.25">
      <c r="A100" s="345" t="s">
        <v>609</v>
      </c>
      <c r="B100" s="291">
        <v>59.621000000000002</v>
      </c>
      <c r="C100" s="293">
        <v>228</v>
      </c>
    </row>
    <row r="101" spans="1:3" x14ac:dyDescent="0.25">
      <c r="A101" s="345" t="s">
        <v>562</v>
      </c>
      <c r="B101" s="291">
        <v>59.293999999999997</v>
      </c>
      <c r="C101" s="293">
        <v>291</v>
      </c>
    </row>
    <row r="102" spans="1:3" x14ac:dyDescent="0.25">
      <c r="A102" s="345" t="s">
        <v>476</v>
      </c>
      <c r="B102" s="291">
        <v>46.524000000000001</v>
      </c>
      <c r="C102" s="293">
        <v>139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2023-04-04T22:19:24Z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