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B22558D-5061-4EF0-8BA0-8036A518DF05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5" i="4"/>
  <c r="J5" i="4"/>
  <c r="I11" i="4"/>
  <c r="J11" i="4"/>
  <c r="I6" i="4"/>
  <c r="J6" i="4"/>
  <c r="I20" i="4"/>
  <c r="J20" i="4"/>
  <c r="I37" i="4"/>
  <c r="J37" i="4"/>
  <c r="I43" i="4"/>
  <c r="J43" i="4"/>
  <c r="I16" i="4"/>
  <c r="J16" i="4"/>
  <c r="I42" i="4"/>
  <c r="J42" i="4"/>
  <c r="I22" i="4"/>
  <c r="J22" i="4"/>
  <c r="I25" i="4"/>
  <c r="J25" i="4"/>
  <c r="I23" i="4"/>
  <c r="J23" i="4"/>
  <c r="I21" i="4"/>
  <c r="J21" i="4"/>
  <c r="I17" i="4"/>
  <c r="J17" i="4"/>
  <c r="I13" i="4"/>
  <c r="J13" i="4"/>
  <c r="I9" i="4"/>
  <c r="J9" i="4"/>
  <c r="I36" i="4"/>
  <c r="J36" i="4"/>
  <c r="I35" i="4"/>
  <c r="J35" i="4"/>
  <c r="I41" i="4"/>
  <c r="J41" i="4"/>
  <c r="I26" i="4"/>
  <c r="J26" i="4"/>
  <c r="I30" i="4"/>
  <c r="J30" i="4"/>
  <c r="I33" i="4"/>
  <c r="J33" i="4"/>
  <c r="I8" i="4"/>
  <c r="J8" i="4"/>
  <c r="I19" i="4"/>
  <c r="J19" i="4"/>
  <c r="I27" i="4"/>
  <c r="J27" i="4"/>
  <c r="I14" i="4"/>
  <c r="J14" i="4"/>
  <c r="I38" i="4"/>
  <c r="J38" i="4"/>
  <c r="I46" i="4"/>
  <c r="J46" i="4"/>
  <c r="I10" i="4"/>
  <c r="J10" i="4"/>
  <c r="I3" i="4"/>
  <c r="J3" i="4"/>
  <c r="I48" i="4"/>
  <c r="J48" i="4"/>
  <c r="I47" i="4"/>
  <c r="J47" i="4"/>
  <c r="I39" i="4"/>
  <c r="J39" i="4"/>
  <c r="J2" i="4"/>
  <c r="J15" i="4"/>
  <c r="J24" i="4"/>
  <c r="J12" i="4"/>
  <c r="J40" i="4"/>
  <c r="J31" i="4"/>
  <c r="J44" i="4"/>
  <c r="J29" i="4"/>
  <c r="J34" i="4"/>
  <c r="J32" i="4"/>
  <c r="J7" i="4"/>
  <c r="J4" i="4"/>
  <c r="J45" i="4"/>
  <c r="J28" i="4"/>
  <c r="I2" i="4"/>
  <c r="I15" i="4"/>
  <c r="I24" i="4"/>
  <c r="I12" i="4"/>
  <c r="I40" i="4"/>
  <c r="I31" i="4"/>
  <c r="I44" i="4"/>
  <c r="I29" i="4"/>
  <c r="I34" i="4"/>
  <c r="I32" i="4"/>
  <c r="I7" i="4"/>
  <c r="I4" i="4"/>
  <c r="I45" i="4"/>
  <c r="I28" i="4"/>
  <c r="J18" i="4"/>
  <c r="I18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54" i="13"/>
  <c r="D55" i="13" s="1"/>
  <c r="D50" i="14"/>
  <c r="D51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<sst xmlns="http://schemas.openxmlformats.org/spreadsheetml/2006/main" count="1609" uniqueCount="818">
  <si>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</si>
  <si>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</si>
  <si>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</si>
  <si>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</si>
  <si>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</si>
  <si>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</si>
  <si>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</si>
  <si>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</si>
  <si>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</si>
  <si>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</si>
  <si>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</si>
  <si>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</si>
  <si>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</si>
  <si>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</si>
  <si>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</si>
  <si>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</si>
  <si>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</si>
  <si>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</si>
  <si>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</si>
  <si>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</si>
  <si>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</si>
  <si>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</si>
  <si>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</si>
  <si>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</si>
  <si>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</si>
  <si>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</si>
  <si>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</si>
  <si>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</si>
  <si>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</si>
  <si>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</si>
  <si>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</si>
  <si>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</si>
  <si>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</si>
  <si>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</si>
  <si>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</si>
  <si>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</si>
  <si>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</si>
  <si>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</si>
  <si>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</si>
  <si>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</si>
  <si>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</si>
  <si>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</si>
  <si>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</si>
  <si>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</si>
  <si>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</si>
  <si>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</si>
  <si>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</si>
  <si>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</si>
  <si>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</si>
  <si>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</si>
  <si>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</si>
  <si>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</si>
  <si>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</si>
  <si>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</si>
  <si>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</si>
  <si>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</si>
  <si>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</si>
  <si>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</si>
  <si>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</si>
  <si>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</si>
  <si>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</si>
  <si>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</si>
  <si>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</si>
  <si>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</si>
  <si>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</si>
  <si>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</si>
  <si>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</si>
  <si>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</si>
  <si>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</si>
  <si>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</si>
  <si>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</si>
  <si>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</si>
  <si>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</si>
  <si>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</si>
  <si>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</si>
  <si>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</si>
  <si>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</si>
  <si>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</si>
  <si>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</si>
  <si>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</si>
  <si>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</si>
  <si>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</si>
  <si>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</si>
  <si>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</si>
  <si>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</si>
  <si>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</si>
  <si>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</si>
  <si>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</si>
  <si>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</si>
  <si>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</si>
  <si>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</si>
  <si>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</si>
  <si>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</si>
  <si>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</si>
  <si>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</si>
  <si>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</si>
  <si>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</si>
  <si>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</si>
  <si>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</si>
  <si>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</si>
  <si>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</si>
  <si>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</si>
  <si>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</si>
  <si>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</si>
  <si>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</si>
  <si>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</si>
  <si>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</si>
  <si>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</si>
  <si>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</si>
  <si>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</si>
  <si>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</si>
  <si>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</si>
  <si>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</si>
  <si>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</si>
  <si>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</si>
  <si>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</si>
  <si>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</si>
  <si>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</si>
  <si>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</si>
  <si>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</si>
  <si>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</si>
  <si>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</si>
  <si>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</si>
  <si>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</si>
  <si>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</si>
  <si>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</si>
  <si>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</si>
  <si>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</si>
  <si>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</si>
  <si>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</si>
  <si>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</si>
  <si>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</si>
  <si>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</si>
  <si>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</si>
  <si>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</si>
  <si>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</si>
  <si>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</si>
  <si>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</si>
  <si>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</si>
  <si>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</si>
  <si>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</si>
  <si>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</si>
  <si>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</si>
  <si>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</si>
  <si>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</si>
  <si>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</si>
  <si>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</si>
  <si>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</si>
  <si>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</si>
  <si>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</si>
  <si>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</si>
  <si>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</si>
  <si>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</si>
  <si>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</si>
  <si>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</si>
  <si>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</si>
  <si>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</si>
  <si>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</si>
  <si>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</si>
  <si>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</si>
  <si>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</si>
  <si>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</si>
  <si>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</si>
  <si>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</si>
  <si>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</si>
  <si>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</si>
  <si>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</si>
  <si>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</si>
  <si>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</si>
  <si>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</si>
  <si>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</si>
  <si>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</si>
  <si>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</si>
  <si>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</si>
  <si>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</si>
  <si>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</si>
  <si>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</si>
  <si>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</si>
  <si>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</si>
  <si>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</si>
  <si>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</si>
  <si>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</si>
  <si>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</si>
  <si>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</si>
  <si>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</si>
  <si>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</si>
  <si>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</si>
  <si>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</si>
  <si>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</si>
  <si>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</si>
  <si>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</si>
  <si>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</si>
  <si>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</si>
  <si>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</si>
  <si>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</si>
  <si>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</si>
  <si>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</si>
  <si>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</si>
  <si>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</si>
  <si>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</si>
  <si>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</si>
  <si>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</si>
  <si>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</si>
  <si>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</si>
  <si>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</si>
  <si>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</si>
  <si>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</si>
  <si>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</si>
  <si>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</si>
  <si>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</si>
  <si>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</si>
  <si>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</si>
  <si>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</si>
  <si>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</si>
  <si>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</si>
  <si>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</si>
  <si>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</si>
  <si>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</si>
  <si>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</si>
  <si>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</si>
  <si>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</si>
  <si>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</si>
  <si>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</si>
  <si>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</si>
  <si>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</si>
  <si>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</si>
  <si>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</si>
  <si>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</si>
  <si>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</si>
  <si>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</si>
  <si>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</si>
  <si>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</si>
  <si>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</si>
  <si>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</si>
  <si>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</si>
  <si>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</si>
  <si>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</si>
  <si>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</si>
  <si>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</si>
  <si>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</si>
  <si>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</si>
  <si>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</si>
  <si>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</si>
  <si>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</si>
  <si>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</si>
  <si>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</si>
  <si>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</si>
  <si>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</si>
  <si>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</si>
  <si>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</si>
  <si>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</si>
  <si>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</si>
  <si>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</si>
  <si>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</si>
  <si>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</si>
  <si>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</si>
  <si>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</si>
  <si>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</si>
  <si>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</si>
  <si>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</si>
  <si>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</si>
  <si>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</si>
  <si>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</si>
  <si>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</si>
  <si>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</si>
  <si>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</si>
  <si>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</si>
  <si>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</si>
  <si>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</si>
  <si>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</si>
  <si>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</si>
  <si>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</si>
  <si>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</si>
  <si>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</si>
  <si>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</si>
  <si>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</si>
  <si>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</si>
  <si>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</si>
  <si>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</si>
  <si>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</si>
  <si>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</si>
  <si>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</si>
  <si>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</si>
  <si>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</si>
  <si>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</si>
  <si>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</si>
  <si>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</si>
  <si>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</si>
  <si>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</si>
  <si>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</si>
  <si>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</si>
  <si>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</si>
  <si>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</si>
  <si>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</si>
  <si>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</si>
  <si>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</si>
  <si>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</si>
  <si>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</si>
  <si>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</si>
  <si>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</si>
  <si>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</si>
  <si>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</si>
  <si>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</si>
  <si>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</si>
  <si>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</si>
  <si>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</si>
  <si>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</si>
  <si>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</si>
  <si>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</si>
  <si>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</si>
  <si>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</si>
  <si>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</si>
  <si>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</si>
  <si>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</si>
  <si>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</si>
  <si>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</si>
  <si>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</si>
  <si>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</si>
  <si>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</si>
  <si>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</si>
  <si>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</si>
  <si>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</si>
  <si>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</si>
  <si>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</si>
  <si>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</si>
  <si>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</si>
  <si>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</si>
  <si>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</si>
  <si>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</si>
  <si>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</si>
  <si>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</si>
  <si>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</si>
  <si>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</si>
  <si>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</si>
  <si>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</si>
  <si>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</si>
  <si>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</si>
  <si>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</si>
  <si>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</si>
  <si>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</si>
  <si>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</si>
  <si>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</si>
  <si>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</si>
  <si>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</si>
  <si>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</si>
  <si>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</si>
  <si>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</si>
  <si>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</si>
  <si>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</si>
  <si>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</si>
  <si>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</si>
  <si>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</si>
  <si>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</si>
  <si>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</si>
  <si>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</si>
  <si>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</si>
  <si>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</si>
  <si>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</si>
  <si>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</si>
  <si>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</si>
  <si>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</si>
  <si>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</si>
  <si>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</si>
  <si>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</si>
  <si>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</si>
  <si>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</si>
  <si>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</si>
  <si>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</si>
  <si>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</si>
  <si>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</si>
  <si>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</si>
  <si>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</si>
  <si>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</si>
  <si>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</si>
  <si>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</si>
  <si>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</si>
  <si>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</si>
  <si>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</si>
  <si>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</si>
  <si>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</si>
  <si>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</si>
  <si>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</si>
  <si>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</si>
  <si>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</si>
  <si>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</si>
  <si>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</si>
  <si>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</si>
  <si>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</si>
  <si>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</si>
  <si>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</si>
  <si>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</si>
  <si>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</si>
  <si>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</si>
  <si>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</si>
  <si>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</si>
  <si>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</si>
  <si>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</si>
  <si>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</si>
  <si>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</si>
  <si>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</si>
  <si>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</si>
  <si>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</si>
  <si>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</si>
  <si>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</si>
  <si>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</si>
  <si>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</si>
  <si>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</si>
  <si>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</si>
  <si>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</si>
  <si>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</si>
  <si>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</si>
  <si>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</si>
  <si>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</si>
  <si>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</si>
  <si>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</si>
  <si>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</si>
  <si>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</si>
  <si>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</si>
  <si>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</si>
  <si>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</si>
  <si>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</si>
  <si>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</si>
  <si>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</si>
  <si>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</si>
  <si>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</si>
  <si>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</si>
  <si>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</si>
  <si>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</si>
  <si>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</si>
  <si>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</si>
  <si>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</si>
  <si>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</si>
  <si>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</si>
  <si>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</si>
  <si>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</si>
  <si>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</si>
  <si>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</si>
  <si>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</si>
  <si>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</si>
  <si>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</si>
  <si>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</si>
  <si>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</si>
  <si>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</si>
  <si>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</si>
  <si>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</si>
  <si>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</si>
  <si>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</si>
  <si>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</si>
  <si>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</si>
  <si>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</si>
  <si>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</si>
  <si>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</si>
  <si>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</si>
  <si>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</si>
  <si>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</si>
  <si>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</si>
  <si>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</si>
  <si>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</si>
  <si>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</si>
  <si>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</si>
  <si>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</si>
  <si>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</si>
  <si>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</si>
  <si>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</si>
  <si>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</si>
  <si>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</si>
  <si>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</si>
  <si>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</si>
  <si>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PBO digital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</si>
  <si>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</si>
  <si>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</si>
  <si>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</si>
  <si>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</si>
  <si>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</si>
  <si>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</si>
  <si>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</si>
  <si>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</si>
  <si>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</si>
  <si>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</si>
  <si>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</si>
  <si>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</si>
  <si>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</si>
  <si>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</si>
  <si>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</si>
  <si>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</si>
  <si>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</si>
  <si>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</si>
  <si>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</si>
  <si>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</si>
  <si>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</si>
  <si>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</si>
  <si>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</si>
  <si>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</si>
  <si>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</si>
  <si>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</si>
  <si>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</si>
  <si>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</si>
  <si>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</si>
  <si>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</si>
  <si>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</si>
  <si>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</si>
  <si>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</si>
  <si>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 Corazón Abierto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</si>
  <si>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</si>
  <si>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</si>
  <si>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</si>
  <si>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</si>
  <si>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</si>
  <si>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</si>
  <si>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</si>
  <si>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</si>
  <si>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</si>
  <si>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</si>
  <si>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</si>
  <si>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</si>
  <si>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</si>
  <si>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</si>
  <si>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</si>
  <si>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</si>
  <si>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</si>
  <si>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</si>
  <si>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</si>
  <si>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</si>
  <si>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</si>
  <si>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</si>
  <si>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</si>
  <si>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</si>
  <si>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</si>
  <si>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</si>
  <si>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</si>
  <si>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</si>
  <si>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</si>
  <si>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</si>
  <si>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</si>
  <si>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Cinecanal</t>
  </si>
  <si>
    <t>WWE Smackdown</t>
  </si>
  <si>
    <t>06/03-12/03</t>
  </si>
  <si>
    <t>América Hoy</t>
  </si>
  <si>
    <t>El Patrón del Mal</t>
  </si>
  <si>
    <t>13/03-19/03</t>
  </si>
  <si>
    <t>GOLPERU</t>
  </si>
  <si>
    <t>Magaly Tv, la firme</t>
  </si>
  <si>
    <t>Corazón de león</t>
  </si>
  <si>
    <t>Fútbol 7 Superliga Peruana</t>
  </si>
  <si>
    <t>Fútbol lab</t>
  </si>
  <si>
    <t>Duelo de Campeones</t>
  </si>
  <si>
    <t>TNT</t>
  </si>
  <si>
    <t>20/03-26/03</t>
  </si>
  <si>
    <t>27/03 –02/04</t>
  </si>
  <si>
    <t xml:space="preserve">    </t>
  </si>
  <si>
    <t>Voleibol Femenino Peruano Liga Nacional : Alianza Lima vs. San Martín</t>
  </si>
  <si>
    <t>Fútbol 7 Superliga Peruana : Final: Equipos a confirmar</t>
  </si>
  <si>
    <t>Voleibol Femenino Peruano Liga Nacional : Géminis vs. Circolo</t>
  </si>
  <si>
    <t>Voleibol Femenino Peruano Liga Nacional : Latino Amisa vs. Alianza Lima</t>
  </si>
  <si>
    <t>WWE Raw</t>
  </si>
  <si>
    <t>Capitán América: Civil War</t>
  </si>
  <si>
    <t>Masha y el oso</t>
  </si>
  <si>
    <t>Hora y treinta</t>
  </si>
  <si>
    <t>27/03-02/04</t>
  </si>
  <si>
    <t>ESPN2</t>
  </si>
  <si>
    <t>Torneo Apertura</t>
  </si>
  <si>
    <t>Premier #29</t>
  </si>
  <si>
    <t>Al fondo hay sitio</t>
  </si>
  <si>
    <t>El reventonazo</t>
  </si>
  <si>
    <t>Ratatouille</t>
  </si>
  <si>
    <t>Cuarto poder</t>
  </si>
  <si>
    <t>03/04 –09/04</t>
  </si>
  <si>
    <t>Copa Italia SF - IDA-SOCI  635</t>
  </si>
  <si>
    <t>Libertadores #1 SOIL1401</t>
  </si>
  <si>
    <t>Libertadores #1 SOIL1402</t>
  </si>
  <si>
    <t>Libertadores #1 SOIL1403</t>
  </si>
  <si>
    <t>Premier #8-SOEN 16187</t>
  </si>
  <si>
    <t>Copa SUD #1 SOSU 500</t>
  </si>
  <si>
    <t>Copa SUD #1SOSU 502</t>
  </si>
  <si>
    <t>Premier #7-SOEN 16178</t>
  </si>
  <si>
    <t>Copa SUD #1SOSU 504</t>
  </si>
  <si>
    <t>Libertadores #1 SOIL1400</t>
  </si>
  <si>
    <t>Copa de Alemania 4tos</t>
  </si>
  <si>
    <t>Libertadores #1 SOIL1404</t>
  </si>
  <si>
    <t>Copa SUD #1SOSU 510</t>
  </si>
  <si>
    <t>Libertadores #1 SOIL1407</t>
  </si>
  <si>
    <t>Libertadores #1 SOIL1410</t>
  </si>
  <si>
    <t>Copa SUD #1SOSU 508</t>
  </si>
  <si>
    <t>Libertadores #1 SOIL1406</t>
  </si>
  <si>
    <t>Copa Italia SF - IDA-SOCI  636</t>
  </si>
  <si>
    <t>Libertadores #1</t>
  </si>
  <si>
    <t>Libertadores #1 SOIL1411</t>
  </si>
  <si>
    <t>Libertadores #1 SOIL1414</t>
  </si>
  <si>
    <t>Libertadores #1 SOIL1413</t>
  </si>
  <si>
    <t>Copa SUD #1SOSU 511</t>
  </si>
  <si>
    <t>Copa SUD #1SOSU 515</t>
  </si>
  <si>
    <t>Libertadores #1 SOIL1412</t>
  </si>
  <si>
    <t>Copa SUD #1SOSU 514</t>
  </si>
  <si>
    <t>Serie A #29-SOIM 15029</t>
  </si>
  <si>
    <t>Serie A #29-SOIM 15031</t>
  </si>
  <si>
    <t>LaLiga #28-SOIG 15040</t>
  </si>
  <si>
    <t>Premier #30-SOEN 16410</t>
  </si>
  <si>
    <t>Premier #30-SOEN 16404</t>
  </si>
  <si>
    <t>Premier #30-SOEN 16411</t>
  </si>
  <si>
    <t>LaLiga #28-SOIG 15038</t>
  </si>
  <si>
    <t>Serie A #29-SOIM 15026</t>
  </si>
  <si>
    <t>Serie A #29-SOIM 15025</t>
  </si>
  <si>
    <t>LaLiga #28-SOIG 15041</t>
  </si>
  <si>
    <t>Serie A #29-SOIM 15028</t>
  </si>
  <si>
    <t>Bundes #27-SOGB 106065</t>
  </si>
  <si>
    <t>Ligue 1 #30-SOFL 4385</t>
  </si>
  <si>
    <t>Premier #30-SOEN 16409</t>
  </si>
  <si>
    <t>LaLiga #28-SOIG 15039</t>
  </si>
  <si>
    <t>LPF AFA #10-SOAR 4203</t>
  </si>
  <si>
    <t>LPF AFA #10-SOAR 4198</t>
  </si>
  <si>
    <t>Ligue 1 #30-SOFL 4387</t>
  </si>
  <si>
    <t>Eredivisie #28-SOID 9912</t>
  </si>
  <si>
    <t>FECHA #11 - CLAUSURA</t>
  </si>
  <si>
    <t>2023-04-04 14:00:00</t>
  </si>
  <si>
    <t>Juventus vs. Inter</t>
  </si>
  <si>
    <t>2023-04-04 17:00:00</t>
  </si>
  <si>
    <t>Alianza Lima (PER) vs. Athletico Paranaense (BRA)</t>
  </si>
  <si>
    <t>2023-04-04 19:00:00</t>
  </si>
  <si>
    <t>Ind. Medellín (COL) vs. Internacional (BRA)</t>
  </si>
  <si>
    <t>2023-04-04 21:00:00</t>
  </si>
  <si>
    <t>Metropolitanos (VEN) vs. Nacional (URU)</t>
  </si>
  <si>
    <t>Chelsea vs. Liverpool</t>
  </si>
  <si>
    <t>Audax Italiano (CHI) vs. Newell´s Old Boys (ARG)</t>
  </si>
  <si>
    <t>Estudiantes de Mérida (VEN) vs. San Lorenzo (ARG)</t>
  </si>
  <si>
    <t>2023-04-04 13:45:00</t>
  </si>
  <si>
    <t>Leeds Utd vs. Nottingham Forest</t>
  </si>
  <si>
    <t>2023-04-04 19:30:00</t>
  </si>
  <si>
    <t>Blooming BOL vs. Santos BRA</t>
  </si>
  <si>
    <t>The Strongest (BOL) vs. River Plate (ARG)</t>
  </si>
  <si>
    <t>Bayern Munich vs. Friburgo</t>
  </si>
  <si>
    <t>2023-04-05 17:00:00</t>
  </si>
  <si>
    <t>Patronato (ARG) vs. Atlético Nacional (COL)</t>
  </si>
  <si>
    <t>2023-04-05 19:00:00</t>
  </si>
  <si>
    <t>Gimnasia y Esgrima La Plata (ARG) vs. Universitario (PER)</t>
  </si>
  <si>
    <t>Cerro Porteño (PAR) vs. Barcelona (ECU)</t>
  </si>
  <si>
    <t>2023-04-05 21:00:00</t>
  </si>
  <si>
    <t>Deportivo Pereira (COL) vs. Colo-Colo (CHI)</t>
  </si>
  <si>
    <t>Danubio (URU) vs. Emelec (ECU)</t>
  </si>
  <si>
    <t>Ñublense (CHI) vs. Racing (ARG)</t>
  </si>
  <si>
    <t>2023-04-05 14:00:00</t>
  </si>
  <si>
    <t>Cremonese vs. Fiorentina</t>
  </si>
  <si>
    <t>2023-04-05 19:15:00</t>
  </si>
  <si>
    <t>Cristal vs. Fluminense</t>
  </si>
  <si>
    <t>2023-04-06 17:00:00</t>
  </si>
  <si>
    <t>Liverpool (URU) vs. Corinthians (BRA)</t>
  </si>
  <si>
    <t>2023-04-06 19:00:00</t>
  </si>
  <si>
    <t>Melgar (PER) vs. Olimpia (PAR)</t>
  </si>
  <si>
    <t xml:space="preserve">ESPN 2 </t>
  </si>
  <si>
    <t>Monagas (VEN) vs. Boca Juniors (ARG)</t>
  </si>
  <si>
    <t>Huracán ARG vs. Guarani PAR</t>
  </si>
  <si>
    <t>A. Puerto Cabello (VEN) vs. Deportes Tolima (COL)</t>
  </si>
  <si>
    <t>Atlético MG (BRA) vs. Libertad (PAR)</t>
  </si>
  <si>
    <t>Magallanes CHI vs. Botafogo BRA</t>
  </si>
  <si>
    <t>2023-04-07 12:00:00</t>
  </si>
  <si>
    <t>Lecce vs. Napoli</t>
  </si>
  <si>
    <t>2023-04-07 10:00:00</t>
  </si>
  <si>
    <t>Salernitana vs. Inter</t>
  </si>
  <si>
    <t>2023-04-07 14:00:00</t>
  </si>
  <si>
    <t>Sevilla vs. Celta de Vigo</t>
  </si>
  <si>
    <t>2023-04-08 06:30:00</t>
  </si>
  <si>
    <t>Manchester United vs. Everton</t>
  </si>
  <si>
    <t>2023-04-08 09:00:00</t>
  </si>
  <si>
    <t>Aston Villa vs. Nottingham Forest</t>
  </si>
  <si>
    <t>2023-04-08 11:30:00</t>
  </si>
  <si>
    <t>Southampton vs. Manchester City</t>
  </si>
  <si>
    <t>2023-04-08 14:00:00</t>
  </si>
  <si>
    <t>Real Madrid vs. Villarreal</t>
  </si>
  <si>
    <t>2023-04-08 07:30:00</t>
  </si>
  <si>
    <t>Fiorentina vs. Spezia</t>
  </si>
  <si>
    <t>2023-04-08 09:30:00</t>
  </si>
  <si>
    <t>Atalanta vs. Bologna</t>
  </si>
  <si>
    <t>Real Sociedad vs. Getafe</t>
  </si>
  <si>
    <t>2023-04-08 13:45:00</t>
  </si>
  <si>
    <t>Lazio vs. Juventus</t>
  </si>
  <si>
    <t>2023-04-08 08:30:00</t>
  </si>
  <si>
    <t>Borussia Dortmund vs. Union Berlin</t>
  </si>
  <si>
    <t>2023-04-09 06:00:00</t>
  </si>
  <si>
    <t>Lyon vs. Rennes</t>
  </si>
  <si>
    <t>2023-04-09 10:30:00</t>
  </si>
  <si>
    <t>Liverpool vs. Arsenal</t>
  </si>
  <si>
    <t>2023-04-09 14:00:00</t>
  </si>
  <si>
    <t>Rayo Vallecano vs. Atlético Madrid</t>
  </si>
  <si>
    <t>2023-04-09 17:00:00</t>
  </si>
  <si>
    <t>Huracán vs. River Plate</t>
  </si>
  <si>
    <t>2023-04-09 19:30:00</t>
  </si>
  <si>
    <t>Boca Juniors vs. Colón</t>
  </si>
  <si>
    <t>2023-04-09 13:45:00</t>
  </si>
  <si>
    <t>Lorient vs. Olympique Marseille</t>
  </si>
  <si>
    <t>2023-04-09 09:45:00</t>
  </si>
  <si>
    <t>Ajax vs. Sittard</t>
  </si>
  <si>
    <t>2023-04-08 13:00:00</t>
  </si>
  <si>
    <t>Sport Boys vs. Municipal</t>
  </si>
  <si>
    <t>2023-04-09 18:00:00</t>
  </si>
  <si>
    <t>Universitario vs. At. Grau</t>
  </si>
  <si>
    <t>19,984</t>
  </si>
  <si>
    <t>775,943</t>
  </si>
  <si>
    <t>659,314</t>
  </si>
  <si>
    <t>13,628</t>
  </si>
  <si>
    <t>24,402</t>
  </si>
  <si>
    <t>16,791</t>
  </si>
  <si>
    <t>3,583</t>
  </si>
  <si>
    <t>56,476</t>
  </si>
  <si>
    <t>244,225</t>
  </si>
  <si>
    <t>15,868</t>
  </si>
  <si>
    <t>7,819</t>
  </si>
  <si>
    <t>4,907</t>
  </si>
  <si>
    <t>13,042</t>
  </si>
  <si>
    <t>157,207</t>
  </si>
  <si>
    <t>93,943</t>
  </si>
  <si>
    <t>8,007</t>
  </si>
  <si>
    <t>16,315</t>
  </si>
  <si>
    <t>7,114</t>
  </si>
  <si>
    <t>9,418</t>
  </si>
  <si>
    <t>5,905</t>
  </si>
  <si>
    <t>14,404</t>
  </si>
  <si>
    <t>11,354</t>
  </si>
  <si>
    <t>18,826</t>
  </si>
  <si>
    <t>31,572</t>
  </si>
  <si>
    <t>3,491</t>
  </si>
  <si>
    <t>3,406</t>
  </si>
  <si>
    <t>3,092</t>
  </si>
  <si>
    <t>6,219</t>
  </si>
  <si>
    <t>4,107</t>
  </si>
  <si>
    <t>3,299</t>
  </si>
  <si>
    <t>37,486</t>
  </si>
  <si>
    <t>15,740</t>
  </si>
  <si>
    <t>19,061</t>
  </si>
  <si>
    <t>21,119</t>
  </si>
  <si>
    <t>3,736</t>
  </si>
  <si>
    <t>2,186</t>
  </si>
  <si>
    <t>28,160</t>
  </si>
  <si>
    <t>176,414</t>
  </si>
  <si>
    <t>PROGRAMAS DESTACADOS DEL 03 AL 09 DE ABRIL</t>
  </si>
  <si>
    <t>Everton	 vs Tottenham</t>
  </si>
  <si>
    <t xml:space="preserve">Libertadores #1 </t>
  </si>
  <si>
    <t>Alianza Lima vs Athletico Paranaense</t>
  </si>
  <si>
    <t>Premier #8</t>
  </si>
  <si>
    <t xml:space="preserve">Chelsea vs Liverpool </t>
  </si>
  <si>
    <t>Copa SUD #1</t>
  </si>
  <si>
    <t>Gimnasia y Esgrima La Plata vs Universitario</t>
  </si>
  <si>
    <t>Cristal vs Fluminense</t>
  </si>
  <si>
    <t>Fox Sports2</t>
  </si>
  <si>
    <t>Melgar vs Olimpia</t>
  </si>
  <si>
    <t>Premier #30</t>
  </si>
  <si>
    <t>Manchester United vs Everton</t>
  </si>
  <si>
    <t>LaLiga #28</t>
  </si>
  <si>
    <t>Real Madrid vs Villarreal</t>
  </si>
  <si>
    <t>Sport Boys vs Municipal</t>
  </si>
  <si>
    <t>Liverpool vs Arsenal</t>
  </si>
  <si>
    <t>Universitario vs A. Grau</t>
  </si>
  <si>
    <t xml:space="preserve">Semana Santa de Acción: La familia de mi novia / Los Fockers: La Familia de mi Esposo / La Mujer de mis Pesadillas </t>
  </si>
  <si>
    <t>FX</t>
  </si>
  <si>
    <t>Semana Santa Animada: Mi villano Favorito 3 / Shrek / Hotel Transylvania 2</t>
  </si>
  <si>
    <t>Gladiador</t>
  </si>
  <si>
    <t>Mujer Maravilla</t>
  </si>
  <si>
    <t>Warner Channel</t>
  </si>
  <si>
    <t>Especial Misión imposible: Misión: Imposible / Misión: Imposible 3 / Misión: Imposible-Repercusión</t>
  </si>
  <si>
    <t>Semana Santa de Acción: Venganza letal / Rascacielos: Rescate en las alturas /Baywatch: Guardianes de la Bahía</t>
  </si>
  <si>
    <t>Semana Santa Animada: Shrek Tercero / Kung Fu Panda / La vida secreta de tus mascotas 2</t>
  </si>
  <si>
    <t>Aquaman</t>
  </si>
  <si>
    <t>La bella y la bestia</t>
  </si>
  <si>
    <t>Semana Santa de Acción: Duro de matar 2 / Duro de matar 3: La venganza / Duro de matar 4</t>
  </si>
  <si>
    <t>El proyecto colibrí</t>
  </si>
  <si>
    <t>Star Channel</t>
  </si>
  <si>
    <t>TEC</t>
  </si>
  <si>
    <t>La rosa de Guadalupe Perú</t>
  </si>
  <si>
    <t>Bloodshot</t>
  </si>
  <si>
    <t>Space</t>
  </si>
  <si>
    <t>13,069</t>
  </si>
  <si>
    <t>12,086</t>
  </si>
  <si>
    <t>5,044</t>
  </si>
  <si>
    <t>4,453</t>
  </si>
  <si>
    <t>25,966</t>
  </si>
  <si>
    <t>6,940</t>
  </si>
  <si>
    <t>Fútbol CONMEBOL Libertadores : Alianza Lima vs. Athletico Paranaense</t>
  </si>
  <si>
    <t>Voleibol Femenino Peruano Liga Nacional : Rebaza Acosta vs. Alianza Lima</t>
  </si>
  <si>
    <t>Fútbol CONMEBOL Sudamericana : Gimnasia (LP) vs. Universitario</t>
  </si>
  <si>
    <t>La máscara</t>
  </si>
  <si>
    <t>Voleibol Femenino Peruano Liga Nacional : San Marín vs. Alianza Lima</t>
  </si>
  <si>
    <t>Vaselina</t>
  </si>
  <si>
    <t>Voleibol Femenino Peruano Liga Nacional : Rebaza Acosta vs. San Martín</t>
  </si>
  <si>
    <t>El fugitivo</t>
  </si>
  <si>
    <t>Los duros</t>
  </si>
  <si>
    <t>G.I. Joe: El origen de cobra</t>
  </si>
  <si>
    <t>Voleibol Femenino Peruano Liga Nacional : Géminis vs. Jaamsa</t>
  </si>
  <si>
    <t>La Biblia</t>
  </si>
  <si>
    <t>Voleibol Femenino Peruano Liga Nacional : Latino Amisa vs. San Martín</t>
  </si>
  <si>
    <t>Voleibol Femenino Peruano Liga Nacional : Géminis vs. Regatas Lima</t>
  </si>
  <si>
    <t>Voleibol Femenino Peruano Liga Nacional : Circolo vs. Jaamsa</t>
  </si>
  <si>
    <t>Guasón</t>
  </si>
  <si>
    <t>Shazam!</t>
  </si>
  <si>
    <t>El juego de Ender</t>
  </si>
  <si>
    <t>Tortugas Ninja 2: Fuera de las sombras</t>
  </si>
  <si>
    <t>Miedo profundo</t>
  </si>
  <si>
    <t>Fútbol Peruano Primera División : Universitario vs. Atlético Grau</t>
  </si>
  <si>
    <t>Almas Suspendidas</t>
  </si>
  <si>
    <t>Legión de ángeles</t>
  </si>
  <si>
    <t>Contracorriente, el dominical de Willax</t>
  </si>
  <si>
    <t>Movistar Deportes : Impactando vidas 2</t>
  </si>
  <si>
    <t>Inframundo: Guerras de sangre</t>
  </si>
  <si>
    <t>Voleibol Femenino Peruano Liga Nacional : Regatas Lima vs. Circolo</t>
  </si>
  <si>
    <t>Fútbol CONMEBOL Libertadores : Sporting Cristal vs. Fluminense</t>
  </si>
  <si>
    <t>Doctor Strange</t>
  </si>
  <si>
    <t>Voleibol Femenino Peruano Liga Nacional : Jaamsa vs. Regatas Lima</t>
  </si>
  <si>
    <t>Spidey y sus sorprendentes amigos</t>
  </si>
  <si>
    <t>La isla de los dinosaurios</t>
  </si>
  <si>
    <t>Sabrina, la bruja adolescente : Salem, the Boy</t>
  </si>
  <si>
    <t>Sabrina, la bruja adolescente : Making the Grade</t>
  </si>
  <si>
    <t>Godzilla II: El rey de los monstruos</t>
  </si>
  <si>
    <t>Sabrina, la bruja adolescente : The Big Sleep</t>
  </si>
  <si>
    <t>UFC 287: Pereira vs. Adesanya 2, preliminares</t>
  </si>
  <si>
    <t>Sabrina, la bruja adolescente : Sabrina, the Muse</t>
  </si>
  <si>
    <t>Sabrina, la bruja adolescente : Sabrina the Matchmaker</t>
  </si>
  <si>
    <t>Sabrina, la bruja adolescente : Love Is a Many Complicated Thing</t>
  </si>
  <si>
    <t>Sabrina, la bruja adolescente : The Crucible</t>
  </si>
  <si>
    <t>Sabrina, la bruja adolescente : Witchright Hall</t>
  </si>
  <si>
    <t>Steven Universe</t>
  </si>
  <si>
    <t>03/04-09/04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</si>
</sst>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8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0" xfId="0" applyFont="1" applyFill="1" applyBorder="1"/>
    <xf numFmtId="0" fontId="52" fillId="0" borderId="46" xfId="0" applyFont="1" applyBorder="1" applyAlignment="1">
      <alignment vertical="center" wrapText="1"/>
    </xf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1" xfId="0" applyFont="1" applyBorder="1" applyAlignment="1">
      <alignment vertical="center"/>
    </xf>
    <xf numFmtId="0" fontId="58" fillId="0" borderId="72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0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4" xfId="0" applyFont="1" applyFill="1" applyBorder="1"/>
    <xf numFmtId="0" fontId="0" fillId="0" borderId="66" xfId="0" applyBorder="1"/>
    <xf numFmtId="14" fontId="52" fillId="0" borderId="7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5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3" fillId="0" borderId="58" xfId="51" applyNumberFormat="1" applyFont="1" applyBorder="1" applyAlignment="1">
      <alignment horizontal="center"/>
    </xf>
    <xf numFmtId="0" fontId="58" fillId="46" borderId="0" xfId="0" applyFont="1" applyFill="1"/>
    <xf numFmtId="49" fontId="58" fillId="51" borderId="58" xfId="0" applyNumberFormat="1" applyFont="1" applyFill="1" applyBorder="1" applyAlignment="1">
      <alignment horizontal="center"/>
    </xf>
    <xf numFmtId="4" fontId="2" fillId="0" borderId="58" xfId="51" applyNumberFormat="1" applyFont="1" applyBorder="1" applyAlignment="1">
      <alignment horizontal="center"/>
    </xf>
    <xf numFmtId="3" fontId="2" fillId="51" borderId="58" xfId="51" applyNumberFormat="1" applyFont="1" applyFill="1" applyBorder="1" applyAlignment="1">
      <alignment horizontal="center" wrapText="1"/>
    </xf>
    <xf numFmtId="3" fontId="29" fillId="3" borderId="16" xfId="0" applyNumberFormat="1" applyFont="1" applyFill="1" applyBorder="1" applyAlignment="1">
      <alignment horizontal="center" vertical="center"/>
    </xf>
    <xf numFmtId="14" fontId="52" fillId="0" borderId="9" xfId="0" applyNumberFormat="1" applyFont="1" applyBorder="1"/>
    <xf numFmtId="18" fontId="58" fillId="0" borderId="46" xfId="0" applyNumberFormat="1" applyFont="1" applyBorder="1"/>
    <xf numFmtId="2" fontId="0" fillId="0" borderId="66" xfId="0" applyNumberFormat="1" applyBorder="1"/>
    <xf numFmtId="0" fontId="52" fillId="0" borderId="46" xfId="0" applyFont="1" applyBorder="1" applyAlignment="1">
      <alignment horizontal="left" vertical="center" wrapText="1"/>
    </xf>
    <xf numFmtId="0" fontId="58" fillId="0" borderId="46" xfId="0" applyFont="1" applyBorder="1" applyAlignment="1">
      <alignment horizontal="left" vertical="center"/>
    </xf>
    <xf numFmtId="14" fontId="52" fillId="0" borderId="9" xfId="0" applyNumberFormat="1" applyFont="1" applyBorder="1" applyAlignment="1">
      <alignment vertical="center"/>
    </xf>
    <xf numFmtId="18" fontId="58" fillId="0" borderId="46" xfId="0" applyNumberFormat="1" applyFont="1" applyBorder="1" applyAlignment="1">
      <alignment vertical="center"/>
    </xf>
    <xf numFmtId="2" fontId="0" fillId="0" borderId="66" xfId="0" applyNumberForma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2" fontId="0" fillId="0" borderId="76" xfId="0" applyNumberFormat="1" applyBorder="1"/>
    <xf numFmtId="0" fontId="0" fillId="0" borderId="77" xfId="0" applyBorder="1"/>
    <xf numFmtId="14" fontId="52" fillId="0" borderId="73" xfId="0" applyNumberFormat="1" applyFont="1" applyBorder="1" applyAlignment="1">
      <alignment vertical="center"/>
    </xf>
    <xf numFmtId="0" fontId="58" fillId="46" borderId="58" xfId="0" applyFont="1" applyFill="1" applyBorder="1" applyAlignment="1">
      <alignment horizontal="left" indent="1"/>
    </xf>
    <xf numFmtId="4" fontId="1" fillId="57" borderId="58" xfId="51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0.24651724780886272</c:v>
                </c:pt>
                <c:pt idx="1">
                  <c:v>0.26649648330019754</c:v>
                </c:pt>
                <c:pt idx="2">
                  <c:v>9.7061976464479421E-2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1.7140246858259305E-2</c:v>
                </c:pt>
                <c:pt idx="1">
                  <c:v>0.95518100611319545</c:v>
                </c:pt>
                <c:pt idx="2">
                  <c:v>2.7678747028545291E-2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General'!$B$43:$B$52</c:f>
              <c:strCache>
                <c:ptCount val="10"/>
                <c:pt idx="0">
                  <c:v>30/01-05/02</c:v>
                </c:pt>
                <c:pt idx="1">
                  <c:v>05/02-12/02</c:v>
                </c:pt>
                <c:pt idx="2">
                  <c:v>13/02-19/02</c:v>
                </c:pt>
                <c:pt idx="3">
                  <c:v>20/02-26/02</c:v>
                </c:pt>
                <c:pt idx="4">
                  <c:v>27/02-05/03</c:v>
                </c:pt>
                <c:pt idx="5">
                  <c:v>06/03-12/03</c:v>
                </c:pt>
                <c:pt idx="6">
                  <c:v>13/03-19/03</c:v>
                </c:pt>
                <c:pt idx="7">
                  <c:v>20/03-26/03</c:v>
                </c:pt>
                <c:pt idx="8">
                  <c:v>27/03-02/04</c:v>
                </c:pt>
                <c:pt idx="9">
                  <c:v>03/04-09/04</c:v>
                </c:pt>
              </c:strCache>
            </c:strRef>
          </c:cat>
          <c:val>
            <c:numRef>
              <c:f>'Historico General'!$C$43:$C$52</c:f>
              <c:numCache>
                <c:formatCode>#,##0.00</c:formatCode>
                <c:ptCount val="10"/>
                <c:pt idx="0">
                  <c:v>67114.19</c:v>
                </c:pt>
                <c:pt idx="1">
                  <c:v>66531.570000000007</c:v>
                </c:pt>
                <c:pt idx="2">
                  <c:v>67642.3</c:v>
                </c:pt>
                <c:pt idx="3">
                  <c:v>76042.3</c:v>
                </c:pt>
                <c:pt idx="4">
                  <c:v>72002.27</c:v>
                </c:pt>
                <c:pt idx="5">
                  <c:v>69163.27</c:v>
                </c:pt>
                <c:pt idx="6">
                  <c:v>69396.47</c:v>
                </c:pt>
                <c:pt idx="7">
                  <c:v>71043.570000000007</c:v>
                </c:pt>
                <c:pt idx="8">
                  <c:v>64676.5</c:v>
                </c:pt>
                <c:pt idx="9">
                  <c:v>58236.34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General'!$B$43:$B$52</c:f>
              <c:strCache>
                <c:ptCount val="10"/>
                <c:pt idx="0">
                  <c:v>30/01-05/02</c:v>
                </c:pt>
                <c:pt idx="1">
                  <c:v>05/02-12/02</c:v>
                </c:pt>
                <c:pt idx="2">
                  <c:v>13/02-19/02</c:v>
                </c:pt>
                <c:pt idx="3">
                  <c:v>20/02-26/02</c:v>
                </c:pt>
                <c:pt idx="4">
                  <c:v>27/02-05/03</c:v>
                </c:pt>
                <c:pt idx="5">
                  <c:v>06/03-12/03</c:v>
                </c:pt>
                <c:pt idx="6">
                  <c:v>13/03-19/03</c:v>
                </c:pt>
                <c:pt idx="7">
                  <c:v>20/03-26/03</c:v>
                </c:pt>
                <c:pt idx="8">
                  <c:v>27/03-02/04</c:v>
                </c:pt>
                <c:pt idx="9">
                  <c:v>03/04-09/04</c:v>
                </c:pt>
              </c:strCache>
            </c:strRef>
          </c:cat>
          <c:val>
            <c:numRef>
              <c:f>'Historico General'!$D$43:$D$52</c:f>
              <c:numCache>
                <c:formatCode>#,##0.00</c:formatCode>
                <c:ptCount val="10"/>
                <c:pt idx="0">
                  <c:v>3698863.4</c:v>
                </c:pt>
                <c:pt idx="1">
                  <c:v>3567041.22</c:v>
                </c:pt>
                <c:pt idx="2">
                  <c:v>3707359.49</c:v>
                </c:pt>
                <c:pt idx="3">
                  <c:v>3566177.13</c:v>
                </c:pt>
                <c:pt idx="4">
                  <c:v>3530259.29</c:v>
                </c:pt>
                <c:pt idx="5">
                  <c:v>3704227.3</c:v>
                </c:pt>
                <c:pt idx="6">
                  <c:v>4129763.35</c:v>
                </c:pt>
                <c:pt idx="7">
                  <c:v>3906223.52</c:v>
                </c:pt>
                <c:pt idx="8">
                  <c:v>3689991.11</c:v>
                </c:pt>
                <c:pt idx="9">
                  <c:v>3245358.5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General'!$B$43:$B$52</c15:sqref>
                        </c15:formulaRef>
                      </c:ext>
                    </c:extLst>
                    <c:strCache>
                      <c:ptCount val="10"/>
                      <c:pt idx="0">
                        <c:v>30/01-05/02</c:v>
                      </c:pt>
                      <c:pt idx="1">
                        <c:v>05/02-12/02</c:v>
                      </c:pt>
                      <c:pt idx="2">
                        <c:v>13/02-19/02</c:v>
                      </c:pt>
                      <c:pt idx="3">
                        <c:v>20/02-26/02</c:v>
                      </c:pt>
                      <c:pt idx="4">
                        <c:v>27/02-05/03</c:v>
                      </c:pt>
                      <c:pt idx="5">
                        <c:v>06/03-12/03</c:v>
                      </c:pt>
                      <c:pt idx="6">
                        <c:v>13/03-19/03</c:v>
                      </c:pt>
                      <c:pt idx="7">
                        <c:v>20/03-26/03</c:v>
                      </c:pt>
                      <c:pt idx="8">
                        <c:v>27/03-02/04</c:v>
                      </c:pt>
                      <c:pt idx="9">
                        <c:v>03/04-09/04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General'!$E$43:$E$52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110050.19</c:v>
                      </c:pt>
                      <c:pt idx="1">
                        <c:v>107711.5</c:v>
                      </c:pt>
                      <c:pt idx="2">
                        <c:v>107238.51</c:v>
                      </c:pt>
                      <c:pt idx="3">
                        <c:v>116942.2</c:v>
                      </c:pt>
                      <c:pt idx="4">
                        <c:v>109494.3</c:v>
                      </c:pt>
                      <c:pt idx="5">
                        <c:v>102862.59</c:v>
                      </c:pt>
                      <c:pt idx="6">
                        <c:v>102253.2</c:v>
                      </c:pt>
                      <c:pt idx="7">
                        <c:v>103972.5</c:v>
                      </c:pt>
                      <c:pt idx="8">
                        <c:v>95256.29</c:v>
                      </c:pt>
                      <c:pt idx="9">
                        <c:v>94042.34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Dinamizado'!$B$3:$B$47</c15:sqref>
                  </c15:fullRef>
                </c:ext>
              </c:extLst>
              <c:f>'Historico Dinamizado'!$B$34:$B$47</c:f>
              <c:strCache>
                <c:ptCount val="14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Dinamizado'!$C$3:$C$47</c15:sqref>
                  </c15:fullRef>
                </c:ext>
              </c:extLst>
              <c:f>'Historico Dinamizado'!$C$34:$C$47</c:f>
              <c:numCache>
                <c:formatCode>#,##0.00</c:formatCode>
                <c:ptCount val="14"/>
                <c:pt idx="0">
                  <c:v>396775.91666666587</c:v>
                </c:pt>
                <c:pt idx="1">
                  <c:v>562359.86999999953</c:v>
                </c:pt>
                <c:pt idx="2">
                  <c:v>1213513.5433333314</c:v>
                </c:pt>
                <c:pt idx="3">
                  <c:v>1158280.3666666644</c:v>
                </c:pt>
                <c:pt idx="4">
                  <c:v>556152.69333333243</c:v>
                </c:pt>
                <c:pt idx="5">
                  <c:v>596447.41666666593</c:v>
                </c:pt>
                <c:pt idx="6">
                  <c:v>659821.95999999857</c:v>
                </c:pt>
                <c:pt idx="7">
                  <c:v>854335.95666666597</c:v>
                </c:pt>
                <c:pt idx="8">
                  <c:v>940381.27999999851</c:v>
                </c:pt>
                <c:pt idx="9">
                  <c:v>899766.59999999858</c:v>
                </c:pt>
                <c:pt idx="10">
                  <c:v>1007209.7966666651</c:v>
                </c:pt>
                <c:pt idx="11">
                  <c:v>781341.08666666609</c:v>
                </c:pt>
                <c:pt idx="12">
                  <c:v>796625.34333333233</c:v>
                </c:pt>
                <c:pt idx="13">
                  <c:v>837576.16666666546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A8C-4FBD-8336-BFB357ACAC1F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A8C-4FBD-8336-BFB357ACAC1F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A8C-4FBD-8336-BFB357ACAC1F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A8C-4FBD-8336-BFB357ACAC1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Dinamizado'!$B$3:$B$47</c15:sqref>
                  </c15:fullRef>
                </c:ext>
              </c:extLst>
              <c:f>'Historico Dinamizado'!$B$34:$B$47</c:f>
              <c:strCache>
                <c:ptCount val="14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Dinamizado'!$D$3:$D$47</c15:sqref>
                  </c15:fullRef>
                </c:ext>
              </c:extLst>
              <c:f>'Historico Dinamizado'!$D$34:$D$47</c:f>
              <c:numCache>
                <c:formatCode>#,##0.00</c:formatCode>
                <c:ptCount val="14"/>
                <c:pt idx="0">
                  <c:v>743293.46666666528</c:v>
                </c:pt>
                <c:pt idx="1">
                  <c:v>1024149.4766666663</c:v>
                </c:pt>
                <c:pt idx="2">
                  <c:v>1400777.4066666667</c:v>
                </c:pt>
                <c:pt idx="3">
                  <c:v>1740032.0833333333</c:v>
                </c:pt>
                <c:pt idx="4">
                  <c:v>1150025.44</c:v>
                </c:pt>
                <c:pt idx="5">
                  <c:v>1308902.783333333</c:v>
                </c:pt>
                <c:pt idx="6">
                  <c:v>1220556.8999999999</c:v>
                </c:pt>
                <c:pt idx="7">
                  <c:v>1119762.9166666665</c:v>
                </c:pt>
                <c:pt idx="8">
                  <c:v>1139445.6433333333</c:v>
                </c:pt>
                <c:pt idx="9">
                  <c:v>1211102.5999999999</c:v>
                </c:pt>
                <c:pt idx="10">
                  <c:v>1488318.7166666663</c:v>
                </c:pt>
                <c:pt idx="11">
                  <c:v>1351766.0666666669</c:v>
                </c:pt>
                <c:pt idx="12">
                  <c:v>1209802.1166666667</c:v>
                </c:pt>
                <c:pt idx="13">
                  <c:v>905458.3600000001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Dinamizado'!$B$3:$B$47</c15:sqref>
                  </c15:fullRef>
                </c:ext>
              </c:extLst>
              <c:f>'Historico Dinamizado'!$B$34:$B$47</c:f>
              <c:strCache>
                <c:ptCount val="14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Dinamizado'!$E$3:$E$47</c15:sqref>
                  </c15:fullRef>
                </c:ext>
              </c:extLst>
              <c:f>'Historico Dinamizado'!$E$34:$E$47</c:f>
              <c:numCache>
                <c:formatCode>#,##0.00</c:formatCode>
                <c:ptCount val="14"/>
                <c:pt idx="0">
                  <c:v>74445.703330000004</c:v>
                </c:pt>
                <c:pt idx="1">
                  <c:v>73721.46666666666</c:v>
                </c:pt>
                <c:pt idx="2">
                  <c:v>193714.78333333333</c:v>
                </c:pt>
                <c:pt idx="3">
                  <c:v>39471.699999999997</c:v>
                </c:pt>
                <c:pt idx="4">
                  <c:v>47174.066666666673</c:v>
                </c:pt>
                <c:pt idx="5">
                  <c:v>27914.500000000007</c:v>
                </c:pt>
                <c:pt idx="6">
                  <c:v>207555.56666666668</c:v>
                </c:pt>
                <c:pt idx="7">
                  <c:v>121987.47666666668</c:v>
                </c:pt>
                <c:pt idx="8">
                  <c:v>280639.21666666662</c:v>
                </c:pt>
                <c:pt idx="9">
                  <c:v>139776.32333333333</c:v>
                </c:pt>
                <c:pt idx="10">
                  <c:v>143109.49999999997</c:v>
                </c:pt>
                <c:pt idx="11">
                  <c:v>101006.86666666665</c:v>
                </c:pt>
                <c:pt idx="12">
                  <c:v>129730.85</c:v>
                </c:pt>
                <c:pt idx="13">
                  <c:v>329781.38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9" t="s">
        <v>339</v>
      </c>
      <c r="D2" s="459"/>
      <c r="E2" s="459"/>
      <c r="F2" s="460" t="s">
        <v>343</v>
      </c>
      <c r="G2" s="460"/>
      <c r="H2" s="460"/>
      <c r="I2" s="461" t="s">
        <v>0</v>
      </c>
      <c r="J2" s="461"/>
      <c r="K2" s="461"/>
    </row>
    <row r="3" spans="1:11" x14ac:dyDescent="0.25">
      <c r="A3" s="2"/>
      <c r="C3" s="459" t="s">
        <v>1</v>
      </c>
      <c r="D3" s="459"/>
      <c r="E3" s="459"/>
      <c r="F3" s="462" t="s">
        <v>2</v>
      </c>
      <c r="G3" s="462"/>
      <c r="H3" s="46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9" t="s">
        <v>339</v>
      </c>
      <c r="D241" s="459"/>
      <c r="E241" s="459"/>
      <c r="F241" s="460" t="s">
        <v>343</v>
      </c>
      <c r="G241" s="460"/>
      <c r="H241" s="460"/>
      <c r="I241" s="461" t="s">
        <v>0</v>
      </c>
      <c r="J241" s="461"/>
      <c r="K241" s="46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3" t="s">
        <v>1</v>
      </c>
      <c r="D242" s="463"/>
      <c r="E242" s="463"/>
      <c r="F242" s="464" t="s">
        <v>2</v>
      </c>
      <c r="G242" s="464"/>
      <c r="H242" s="464"/>
      <c r="I242" s="465"/>
      <c r="J242" s="465"/>
      <c r="K242" s="46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showGridLines="0" topLeftCell="B1" zoomScale="90" zoomScaleNormal="90" workbookViewId="0">
      <pane ySplit="1" topLeftCell="A2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3" ht="20.100000000000001" customHeight="1" x14ac:dyDescent="0.25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3" x14ac:dyDescent="0.25">
      <c r="A2" s="343" t="s">
        <v>501</v>
      </c>
      <c r="B2" s="343" t="s">
        <v>568</v>
      </c>
      <c r="C2" s="342" t="s">
        <v>616</v>
      </c>
      <c r="D2" s="337"/>
      <c r="E2" s="338" t="s">
        <v>615</v>
      </c>
      <c r="F2" s="335">
        <v>74150</v>
      </c>
      <c r="G2" s="400">
        <v>63726.36</v>
      </c>
      <c r="H2" s="335" t="s">
        <v>695</v>
      </c>
      <c r="I2" s="340">
        <f t="shared" ref="I2:I48" si="0">F2/G2</f>
        <v>1.1635687335664551</v>
      </c>
      <c r="J2" s="340">
        <f t="shared" ref="J2:J48" si="1">H2/F2</f>
        <v>10.464504383007418</v>
      </c>
    </row>
    <row r="3" spans="1:13" x14ac:dyDescent="0.25">
      <c r="A3" s="343" t="s">
        <v>342</v>
      </c>
      <c r="B3" s="343" t="s">
        <v>612</v>
      </c>
      <c r="C3" s="342" t="s">
        <v>693</v>
      </c>
      <c r="D3" s="337"/>
      <c r="E3" s="338" t="s">
        <v>692</v>
      </c>
      <c r="F3" s="335">
        <v>54280</v>
      </c>
      <c r="G3" s="400">
        <v>50954.9</v>
      </c>
      <c r="H3" s="335" t="s">
        <v>731</v>
      </c>
      <c r="I3" s="340">
        <f t="shared" si="0"/>
        <v>1.0652557457673355</v>
      </c>
      <c r="J3" s="340">
        <f t="shared" si="1"/>
        <v>3.2500736919675757</v>
      </c>
    </row>
    <row r="4" spans="1:13" ht="14.25" customHeight="1" x14ac:dyDescent="0.25">
      <c r="A4" s="343" t="s">
        <v>501</v>
      </c>
      <c r="B4" s="343" t="s">
        <v>579</v>
      </c>
      <c r="C4" s="342" t="s">
        <v>633</v>
      </c>
      <c r="D4" s="337"/>
      <c r="E4" s="338" t="s">
        <v>632</v>
      </c>
      <c r="F4" s="401">
        <v>64708</v>
      </c>
      <c r="G4" s="400">
        <v>37561.783333333333</v>
      </c>
      <c r="H4" s="335" t="s">
        <v>702</v>
      </c>
      <c r="I4" s="340">
        <f t="shared" si="0"/>
        <v>1.7227084088570519</v>
      </c>
      <c r="J4" s="340">
        <f t="shared" si="1"/>
        <v>3.7742628423069791</v>
      </c>
      <c r="K4" s="440"/>
      <c r="L4" s="440"/>
      <c r="M4" s="440"/>
    </row>
    <row r="5" spans="1:13" x14ac:dyDescent="0.25">
      <c r="A5" s="343" t="s">
        <v>395</v>
      </c>
      <c r="B5" s="343" t="s">
        <v>585</v>
      </c>
      <c r="C5" s="342" t="s">
        <v>642</v>
      </c>
      <c r="D5" s="337"/>
      <c r="E5" s="338" t="s">
        <v>641</v>
      </c>
      <c r="F5" s="335">
        <v>48533</v>
      </c>
      <c r="G5" s="439">
        <v>35721.866666666669</v>
      </c>
      <c r="H5" s="335" t="s">
        <v>707</v>
      </c>
      <c r="I5" s="340">
        <f t="shared" si="0"/>
        <v>1.3586356069484984</v>
      </c>
      <c r="J5" s="340">
        <f t="shared" si="1"/>
        <v>3.2391774668782065</v>
      </c>
    </row>
    <row r="6" spans="1:13" s="440" customFormat="1" x14ac:dyDescent="0.25">
      <c r="A6" s="343" t="s">
        <v>501</v>
      </c>
      <c r="B6" s="343" t="s">
        <v>587</v>
      </c>
      <c r="C6" s="342" t="s">
        <v>646</v>
      </c>
      <c r="D6" s="337"/>
      <c r="E6" s="338" t="s">
        <v>645</v>
      </c>
      <c r="F6" s="401">
        <v>32205</v>
      </c>
      <c r="G6" s="442">
        <v>23753.433333333331</v>
      </c>
      <c r="H6" s="443" t="s">
        <v>708</v>
      </c>
      <c r="I6" s="340">
        <f t="shared" si="0"/>
        <v>1.3558040030704335</v>
      </c>
      <c r="J6" s="340">
        <f t="shared" si="1"/>
        <v>2.9170315168452103</v>
      </c>
    </row>
    <row r="7" spans="1:13" x14ac:dyDescent="0.25">
      <c r="A7" s="343" t="s">
        <v>501</v>
      </c>
      <c r="B7" s="343" t="s">
        <v>578</v>
      </c>
      <c r="C7" s="342" t="s">
        <v>631</v>
      </c>
      <c r="D7" s="337"/>
      <c r="E7" s="338" t="s">
        <v>630</v>
      </c>
      <c r="F7" s="335">
        <v>25587</v>
      </c>
      <c r="G7" s="400">
        <v>14724.9</v>
      </c>
      <c r="H7" s="335" t="s">
        <v>701</v>
      </c>
      <c r="I7" s="340">
        <f t="shared" si="0"/>
        <v>1.7376688466475154</v>
      </c>
      <c r="J7" s="340">
        <f t="shared" si="1"/>
        <v>2.2072146011646541</v>
      </c>
    </row>
    <row r="8" spans="1:13" x14ac:dyDescent="0.25">
      <c r="A8" s="343" t="s">
        <v>501</v>
      </c>
      <c r="B8" s="343" t="s">
        <v>606</v>
      </c>
      <c r="C8" s="342" t="s">
        <v>679</v>
      </c>
      <c r="D8" s="337"/>
      <c r="E8" s="441" t="s">
        <v>678</v>
      </c>
      <c r="F8" s="335">
        <v>16157</v>
      </c>
      <c r="G8" s="400">
        <v>14015.316666666669</v>
      </c>
      <c r="H8" s="335" t="s">
        <v>724</v>
      </c>
      <c r="I8" s="340">
        <f t="shared" si="0"/>
        <v>1.1528101993176512</v>
      </c>
      <c r="J8" s="340">
        <f t="shared" si="1"/>
        <v>2.3201089311134493</v>
      </c>
    </row>
    <row r="9" spans="1:13" x14ac:dyDescent="0.25">
      <c r="A9" s="343" t="s">
        <v>501</v>
      </c>
      <c r="B9" s="343" t="s">
        <v>599</v>
      </c>
      <c r="C9" s="342" t="s">
        <v>666</v>
      </c>
      <c r="D9" s="337"/>
      <c r="E9" s="338" t="s">
        <v>665</v>
      </c>
      <c r="F9" s="335">
        <v>14096</v>
      </c>
      <c r="G9" s="400">
        <v>9727.2000000000007</v>
      </c>
      <c r="H9" s="335" t="s">
        <v>717</v>
      </c>
      <c r="I9" s="340">
        <f t="shared" si="0"/>
        <v>1.4491323299613454</v>
      </c>
      <c r="J9" s="340">
        <f t="shared" si="1"/>
        <v>2.239784335981839</v>
      </c>
    </row>
    <row r="10" spans="1:13" x14ac:dyDescent="0.25">
      <c r="A10" s="343" t="s">
        <v>342</v>
      </c>
      <c r="B10" s="343" t="s">
        <v>612</v>
      </c>
      <c r="C10" s="342" t="s">
        <v>691</v>
      </c>
      <c r="D10" s="337"/>
      <c r="E10" s="338" t="s">
        <v>690</v>
      </c>
      <c r="F10" s="335">
        <v>14226</v>
      </c>
      <c r="G10" s="400">
        <v>9271.65</v>
      </c>
      <c r="H10" s="335" t="s">
        <v>730</v>
      </c>
      <c r="I10" s="340">
        <f t="shared" si="0"/>
        <v>1.5343547265049911</v>
      </c>
      <c r="J10" s="340">
        <f t="shared" si="1"/>
        <v>1.97947420216505</v>
      </c>
    </row>
    <row r="11" spans="1:13" ht="19.5" customHeight="1" x14ac:dyDescent="0.25">
      <c r="A11" s="343" t="s">
        <v>501</v>
      </c>
      <c r="B11" s="343" t="s">
        <v>586</v>
      </c>
      <c r="C11" s="342" t="s">
        <v>644</v>
      </c>
      <c r="D11" s="337"/>
      <c r="E11" s="338" t="s">
        <v>643</v>
      </c>
      <c r="F11" s="335">
        <v>12894</v>
      </c>
      <c r="G11" s="400">
        <v>8568.1</v>
      </c>
      <c r="H11" s="335" t="s">
        <v>772</v>
      </c>
      <c r="I11" s="340">
        <f t="shared" si="0"/>
        <v>1.5048843967740806</v>
      </c>
      <c r="J11" s="340">
        <f t="shared" si="1"/>
        <v>2.013804870482395</v>
      </c>
    </row>
    <row r="12" spans="1:13" x14ac:dyDescent="0.25">
      <c r="A12" s="343" t="s">
        <v>392</v>
      </c>
      <c r="B12" s="343" t="s">
        <v>571</v>
      </c>
      <c r="C12" s="342" t="s">
        <v>621</v>
      </c>
      <c r="D12" s="337"/>
      <c r="E12" s="441" t="s">
        <v>613</v>
      </c>
      <c r="F12" s="335">
        <v>10820</v>
      </c>
      <c r="G12" s="400">
        <v>7652.3</v>
      </c>
      <c r="H12" s="335" t="s">
        <v>698</v>
      </c>
      <c r="I12" s="340">
        <f t="shared" si="0"/>
        <v>1.4139539746220091</v>
      </c>
      <c r="J12" s="340">
        <f t="shared" si="1"/>
        <v>2.2552680221811459</v>
      </c>
    </row>
    <row r="13" spans="1:13" x14ac:dyDescent="0.25">
      <c r="A13" s="343" t="s">
        <v>501</v>
      </c>
      <c r="B13" s="343" t="s">
        <v>598</v>
      </c>
      <c r="C13" s="342" t="s">
        <v>664</v>
      </c>
      <c r="D13" s="337"/>
      <c r="E13" s="338" t="s">
        <v>663</v>
      </c>
      <c r="F13" s="335">
        <v>9136</v>
      </c>
      <c r="G13" s="400">
        <v>5932.2333333333336</v>
      </c>
      <c r="H13" s="335" t="s">
        <v>716</v>
      </c>
      <c r="I13" s="340">
        <f t="shared" si="0"/>
        <v>1.540060797788354</v>
      </c>
      <c r="J13" s="340">
        <f t="shared" si="1"/>
        <v>2.0606392294220663</v>
      </c>
    </row>
    <row r="14" spans="1:13" x14ac:dyDescent="0.25">
      <c r="A14" s="343" t="s">
        <v>501</v>
      </c>
      <c r="B14" s="343" t="s">
        <v>609</v>
      </c>
      <c r="C14" s="342" t="s">
        <v>685</v>
      </c>
      <c r="D14" s="337"/>
      <c r="E14" s="338" t="s">
        <v>684</v>
      </c>
      <c r="F14" s="335">
        <v>11313</v>
      </c>
      <c r="G14" s="429">
        <v>5058.0333333333338</v>
      </c>
      <c r="H14" s="335" t="s">
        <v>727</v>
      </c>
      <c r="I14" s="340">
        <f t="shared" si="0"/>
        <v>2.2366400643201243</v>
      </c>
      <c r="J14" s="340">
        <f t="shared" si="1"/>
        <v>1.8667904181030672</v>
      </c>
    </row>
    <row r="15" spans="1:13" x14ac:dyDescent="0.25">
      <c r="A15" s="343" t="s">
        <v>501</v>
      </c>
      <c r="B15" s="343" t="s">
        <v>569</v>
      </c>
      <c r="C15" s="342" t="s">
        <v>618</v>
      </c>
      <c r="D15" s="337"/>
      <c r="E15" s="338" t="s">
        <v>617</v>
      </c>
      <c r="F15" s="401">
        <v>21472</v>
      </c>
      <c r="G15" s="442">
        <v>4506.3666666666668</v>
      </c>
      <c r="H15" s="443" t="s">
        <v>696</v>
      </c>
      <c r="I15" s="340">
        <f t="shared" si="0"/>
        <v>4.7648142257990544</v>
      </c>
      <c r="J15" s="340">
        <f t="shared" si="1"/>
        <v>30.705756333830106</v>
      </c>
    </row>
    <row r="16" spans="1:13" x14ac:dyDescent="0.25">
      <c r="A16" s="343" t="s">
        <v>394</v>
      </c>
      <c r="B16" s="343" t="s">
        <v>591</v>
      </c>
      <c r="C16" s="342" t="s">
        <v>651</v>
      </c>
      <c r="D16" s="337"/>
      <c r="E16" s="338" t="s">
        <v>643</v>
      </c>
      <c r="F16" s="335">
        <v>7093</v>
      </c>
      <c r="G16" s="429">
        <v>3859.4333333333329</v>
      </c>
      <c r="H16" s="335" t="s">
        <v>710</v>
      </c>
      <c r="I16" s="340">
        <f t="shared" si="0"/>
        <v>1.8378345698418594</v>
      </c>
      <c r="J16" s="340">
        <f t="shared" si="1"/>
        <v>2.3001550824756802</v>
      </c>
    </row>
    <row r="17" spans="1:10" x14ac:dyDescent="0.25">
      <c r="A17" s="343" t="s">
        <v>501</v>
      </c>
      <c r="B17" s="343" t="s">
        <v>597</v>
      </c>
      <c r="C17" s="342" t="s">
        <v>662</v>
      </c>
      <c r="D17" s="337"/>
      <c r="E17" s="338" t="s">
        <v>661</v>
      </c>
      <c r="F17" s="401">
        <v>6004</v>
      </c>
      <c r="G17" s="400">
        <v>3842.1833333333329</v>
      </c>
      <c r="H17" s="335" t="s">
        <v>715</v>
      </c>
      <c r="I17" s="340">
        <f t="shared" si="0"/>
        <v>1.562653178965085</v>
      </c>
      <c r="J17" s="340">
        <f t="shared" si="1"/>
        <v>1.891072618254497</v>
      </c>
    </row>
    <row r="18" spans="1:10" x14ac:dyDescent="0.25">
      <c r="A18" s="343" t="s">
        <v>501</v>
      </c>
      <c r="B18" s="343" t="s">
        <v>567</v>
      </c>
      <c r="C18" s="342" t="s">
        <v>614</v>
      </c>
      <c r="D18" s="337"/>
      <c r="E18" s="338" t="s">
        <v>613</v>
      </c>
      <c r="F18" s="335">
        <v>9712</v>
      </c>
      <c r="G18" s="439">
        <v>3105.15</v>
      </c>
      <c r="H18" s="335" t="s">
        <v>694</v>
      </c>
      <c r="I18" s="340">
        <f t="shared" si="0"/>
        <v>3.1277071961096885</v>
      </c>
      <c r="J18" s="340">
        <f t="shared" si="1"/>
        <v>2.0576606260296542</v>
      </c>
    </row>
    <row r="19" spans="1:10" x14ac:dyDescent="0.25">
      <c r="A19" s="343" t="s">
        <v>501</v>
      </c>
      <c r="B19" s="343" t="s">
        <v>607</v>
      </c>
      <c r="C19" s="342" t="s">
        <v>681</v>
      </c>
      <c r="D19" s="337"/>
      <c r="E19" s="441" t="s">
        <v>680</v>
      </c>
      <c r="F19" s="335">
        <v>9089</v>
      </c>
      <c r="G19" s="400">
        <v>2976.4</v>
      </c>
      <c r="H19" s="335" t="s">
        <v>725</v>
      </c>
      <c r="I19" s="340">
        <f t="shared" si="0"/>
        <v>3.0536890202929712</v>
      </c>
      <c r="J19" s="340">
        <f t="shared" si="1"/>
        <v>1.7317636703707779</v>
      </c>
    </row>
    <row r="20" spans="1:10" x14ac:dyDescent="0.25">
      <c r="A20" s="457" t="s">
        <v>647</v>
      </c>
      <c r="B20" s="343" t="s">
        <v>588</v>
      </c>
      <c r="C20" s="342" t="s">
        <v>648</v>
      </c>
      <c r="D20" s="337"/>
      <c r="E20" s="338" t="s">
        <v>645</v>
      </c>
      <c r="F20" s="335">
        <v>10357</v>
      </c>
      <c r="G20" s="400">
        <v>2487.48</v>
      </c>
      <c r="H20" s="335">
        <v>21249</v>
      </c>
      <c r="I20" s="340">
        <f t="shared" si="0"/>
        <v>4.1636515670477756</v>
      </c>
      <c r="J20" s="340">
        <f t="shared" si="1"/>
        <v>2.0516558849087572</v>
      </c>
    </row>
    <row r="21" spans="1:10" ht="17.25" customHeight="1" x14ac:dyDescent="0.25">
      <c r="A21" s="343" t="s">
        <v>501</v>
      </c>
      <c r="B21" s="343" t="s">
        <v>596</v>
      </c>
      <c r="C21" s="342" t="s">
        <v>660</v>
      </c>
      <c r="D21" s="337"/>
      <c r="E21" s="338" t="s">
        <v>659</v>
      </c>
      <c r="F21" s="335">
        <v>5966</v>
      </c>
      <c r="G21" s="400">
        <v>2411.2666666666669</v>
      </c>
      <c r="H21" s="335" t="s">
        <v>714</v>
      </c>
      <c r="I21" s="340">
        <f t="shared" si="0"/>
        <v>2.4742182532002541</v>
      </c>
      <c r="J21" s="340">
        <f t="shared" si="1"/>
        <v>2.4143479718404293</v>
      </c>
    </row>
    <row r="22" spans="1:10" x14ac:dyDescent="0.25">
      <c r="A22" s="343" t="s">
        <v>501</v>
      </c>
      <c r="B22" s="343" t="s">
        <v>593</v>
      </c>
      <c r="C22" s="342" t="s">
        <v>654</v>
      </c>
      <c r="D22" s="337"/>
      <c r="E22" s="338" t="s">
        <v>653</v>
      </c>
      <c r="F22" s="401">
        <v>5155</v>
      </c>
      <c r="G22" s="429">
        <v>2135.4499999999998</v>
      </c>
      <c r="H22" s="335" t="s">
        <v>712</v>
      </c>
      <c r="I22" s="340">
        <f t="shared" si="0"/>
        <v>2.4140110983633427</v>
      </c>
      <c r="J22" s="340">
        <f t="shared" si="1"/>
        <v>1.8269641125121241</v>
      </c>
    </row>
    <row r="23" spans="1:10" s="440" customFormat="1" x14ac:dyDescent="0.25">
      <c r="A23" s="343" t="s">
        <v>393</v>
      </c>
      <c r="B23" s="343" t="s">
        <v>595</v>
      </c>
      <c r="C23" s="342" t="s">
        <v>658</v>
      </c>
      <c r="D23" s="337"/>
      <c r="E23" s="338" t="s">
        <v>657</v>
      </c>
      <c r="F23" s="335">
        <v>3260</v>
      </c>
      <c r="G23" s="400">
        <v>2097.6</v>
      </c>
      <c r="H23" s="335" t="s">
        <v>713</v>
      </c>
      <c r="I23" s="340">
        <f t="shared" si="0"/>
        <v>1.5541571319603358</v>
      </c>
      <c r="J23" s="340">
        <f t="shared" si="1"/>
        <v>1.8113496932515338</v>
      </c>
    </row>
    <row r="24" spans="1:10" x14ac:dyDescent="0.25">
      <c r="A24" s="343" t="s">
        <v>501</v>
      </c>
      <c r="B24" s="343" t="s">
        <v>570</v>
      </c>
      <c r="C24" s="342" t="s">
        <v>620</v>
      </c>
      <c r="D24" s="337"/>
      <c r="E24" s="441" t="s">
        <v>619</v>
      </c>
      <c r="F24" s="335">
        <v>8690</v>
      </c>
      <c r="G24" s="400">
        <v>1393.666666666667</v>
      </c>
      <c r="H24" s="335" t="s">
        <v>697</v>
      </c>
      <c r="I24" s="340">
        <f t="shared" si="0"/>
        <v>6.2353503946424285</v>
      </c>
      <c r="J24" s="340">
        <f t="shared" si="1"/>
        <v>1.5682393555811278</v>
      </c>
    </row>
    <row r="25" spans="1:10" x14ac:dyDescent="0.25">
      <c r="A25" s="457" t="s">
        <v>647</v>
      </c>
      <c r="B25" s="343" t="s">
        <v>594</v>
      </c>
      <c r="C25" s="342" t="s">
        <v>656</v>
      </c>
      <c r="D25" s="337"/>
      <c r="E25" s="338" t="s">
        <v>655</v>
      </c>
      <c r="F25" s="335">
        <v>2582</v>
      </c>
      <c r="G25" s="400">
        <v>1302.1099999999999</v>
      </c>
      <c r="H25" s="335">
        <v>4174</v>
      </c>
      <c r="I25" s="340">
        <f t="shared" si="0"/>
        <v>1.9829353894832236</v>
      </c>
      <c r="J25" s="340">
        <f t="shared" si="1"/>
        <v>1.616576297443842</v>
      </c>
    </row>
    <row r="26" spans="1:10" x14ac:dyDescent="0.25">
      <c r="A26" s="343" t="s">
        <v>393</v>
      </c>
      <c r="B26" s="343" t="s">
        <v>603</v>
      </c>
      <c r="C26" s="342" t="s">
        <v>673</v>
      </c>
      <c r="D26" s="337"/>
      <c r="E26" s="338" t="s">
        <v>672</v>
      </c>
      <c r="F26" s="335">
        <v>3089</v>
      </c>
      <c r="G26" s="439">
        <v>1245.75</v>
      </c>
      <c r="H26" s="335" t="s">
        <v>721</v>
      </c>
      <c r="I26" s="340">
        <f t="shared" si="0"/>
        <v>2.479630744531407</v>
      </c>
      <c r="J26" s="340">
        <f t="shared" si="1"/>
        <v>2.0132729038523793</v>
      </c>
    </row>
    <row r="27" spans="1:10" x14ac:dyDescent="0.25">
      <c r="A27" s="343" t="s">
        <v>501</v>
      </c>
      <c r="B27" s="343" t="s">
        <v>608</v>
      </c>
      <c r="C27" s="342" t="s">
        <v>683</v>
      </c>
      <c r="D27" s="337"/>
      <c r="E27" s="338" t="s">
        <v>682</v>
      </c>
      <c r="F27" s="401">
        <v>11862</v>
      </c>
      <c r="G27" s="400">
        <v>1184.916666666667</v>
      </c>
      <c r="H27" s="335" t="s">
        <v>726</v>
      </c>
      <c r="I27" s="340">
        <f t="shared" si="0"/>
        <v>10.010830578803008</v>
      </c>
      <c r="J27" s="340">
        <f t="shared" si="1"/>
        <v>1.6068959703254089</v>
      </c>
    </row>
    <row r="28" spans="1:10" x14ac:dyDescent="0.25">
      <c r="A28" s="343" t="s">
        <v>392</v>
      </c>
      <c r="B28" s="343" t="s">
        <v>581</v>
      </c>
      <c r="C28" s="342" t="s">
        <v>636</v>
      </c>
      <c r="D28" s="337"/>
      <c r="E28" s="338" t="s">
        <v>635</v>
      </c>
      <c r="F28" s="335">
        <v>5151</v>
      </c>
      <c r="G28" s="400">
        <v>1139.57</v>
      </c>
      <c r="H28" s="335" t="s">
        <v>704</v>
      </c>
      <c r="I28" s="340">
        <f t="shared" si="0"/>
        <v>4.5201260124432903</v>
      </c>
      <c r="J28" s="340">
        <f t="shared" si="1"/>
        <v>1.5179576781207533</v>
      </c>
    </row>
    <row r="29" spans="1:10" s="440" customFormat="1" x14ac:dyDescent="0.25">
      <c r="A29" s="343" t="s">
        <v>393</v>
      </c>
      <c r="B29" s="343" t="s">
        <v>575</v>
      </c>
      <c r="C29" s="342" t="s">
        <v>627</v>
      </c>
      <c r="D29" s="337"/>
      <c r="E29" s="338" t="s">
        <v>626</v>
      </c>
      <c r="F29" s="401">
        <v>5406</v>
      </c>
      <c r="G29" s="458">
        <v>1082.33</v>
      </c>
      <c r="H29" s="335">
        <v>9220</v>
      </c>
      <c r="I29" s="340">
        <f t="shared" si="0"/>
        <v>4.9947797806583951</v>
      </c>
      <c r="J29" s="340">
        <f t="shared" si="1"/>
        <v>1.7055123936367</v>
      </c>
    </row>
    <row r="30" spans="1:10" x14ac:dyDescent="0.25">
      <c r="A30" s="343" t="s">
        <v>394</v>
      </c>
      <c r="B30" s="343" t="s">
        <v>604</v>
      </c>
      <c r="C30" s="342" t="s">
        <v>675</v>
      </c>
      <c r="D30" s="337"/>
      <c r="E30" s="338" t="s">
        <v>674</v>
      </c>
      <c r="F30" s="335">
        <v>2457</v>
      </c>
      <c r="G30" s="400">
        <v>976.73333333333335</v>
      </c>
      <c r="H30" s="335" t="s">
        <v>722</v>
      </c>
      <c r="I30" s="340">
        <f t="shared" si="0"/>
        <v>2.5155279503105588</v>
      </c>
      <c r="J30" s="340">
        <f t="shared" si="1"/>
        <v>1.6715506715506716</v>
      </c>
    </row>
    <row r="31" spans="1:10" x14ac:dyDescent="0.25">
      <c r="A31" s="343" t="s">
        <v>392</v>
      </c>
      <c r="B31" s="343" t="s">
        <v>573</v>
      </c>
      <c r="C31" s="342" t="s">
        <v>623</v>
      </c>
      <c r="D31" s="337"/>
      <c r="E31" s="338" t="s">
        <v>617</v>
      </c>
      <c r="F31" s="335">
        <v>8053</v>
      </c>
      <c r="G31" s="429">
        <v>932.73333333333335</v>
      </c>
      <c r="H31" s="335" t="s">
        <v>768</v>
      </c>
      <c r="I31" s="340">
        <f t="shared" si="0"/>
        <v>8.6337645629333135</v>
      </c>
      <c r="J31" s="340">
        <f t="shared" si="1"/>
        <v>1.6228734633056003</v>
      </c>
    </row>
    <row r="32" spans="1:10" x14ac:dyDescent="0.25">
      <c r="A32" s="343" t="s">
        <v>459</v>
      </c>
      <c r="B32" s="343" t="s">
        <v>577</v>
      </c>
      <c r="C32" s="342" t="s">
        <v>629</v>
      </c>
      <c r="D32" s="337"/>
      <c r="E32" s="338" t="s">
        <v>624</v>
      </c>
      <c r="F32" s="335">
        <v>2490</v>
      </c>
      <c r="G32" s="400">
        <v>808.41666666666663</v>
      </c>
      <c r="H32" s="335" t="s">
        <v>770</v>
      </c>
      <c r="I32" s="340">
        <f t="shared" si="0"/>
        <v>3.0800948355839606</v>
      </c>
      <c r="J32" s="340">
        <f t="shared" si="1"/>
        <v>2.02570281124498</v>
      </c>
    </row>
    <row r="33" spans="1:10" x14ac:dyDescent="0.25">
      <c r="A33" s="343" t="s">
        <v>501</v>
      </c>
      <c r="B33" s="343" t="s">
        <v>605</v>
      </c>
      <c r="C33" s="342" t="s">
        <v>677</v>
      </c>
      <c r="D33" s="337"/>
      <c r="E33" s="338" t="s">
        <v>676</v>
      </c>
      <c r="F33" s="401">
        <v>2025</v>
      </c>
      <c r="G33" s="442">
        <v>765.13333333333333</v>
      </c>
      <c r="H33" s="443" t="s">
        <v>723</v>
      </c>
      <c r="I33" s="340">
        <f t="shared" si="0"/>
        <v>2.6465975429119108</v>
      </c>
      <c r="J33" s="340">
        <f t="shared" si="1"/>
        <v>1.6291358024691358</v>
      </c>
    </row>
    <row r="34" spans="1:10" x14ac:dyDescent="0.25">
      <c r="A34" s="343" t="s">
        <v>394</v>
      </c>
      <c r="B34" s="343" t="s">
        <v>576</v>
      </c>
      <c r="C34" s="342" t="s">
        <v>628</v>
      </c>
      <c r="D34" s="337"/>
      <c r="E34" s="338" t="s">
        <v>615</v>
      </c>
      <c r="F34" s="335">
        <v>6352</v>
      </c>
      <c r="G34" s="400">
        <v>696.26666666666665</v>
      </c>
      <c r="H34" s="335" t="s">
        <v>769</v>
      </c>
      <c r="I34" s="340">
        <f t="shared" si="0"/>
        <v>9.1229414017617767</v>
      </c>
      <c r="J34" s="340">
        <f t="shared" si="1"/>
        <v>1.9027078085642317</v>
      </c>
    </row>
    <row r="35" spans="1:10" x14ac:dyDescent="0.25">
      <c r="A35" s="343" t="s">
        <v>392</v>
      </c>
      <c r="B35" s="343" t="s">
        <v>601</v>
      </c>
      <c r="C35" s="342" t="s">
        <v>670</v>
      </c>
      <c r="D35" s="337"/>
      <c r="E35" s="338" t="s">
        <v>669</v>
      </c>
      <c r="F35" s="335">
        <v>2184</v>
      </c>
      <c r="G35" s="400">
        <v>610.98333333333335</v>
      </c>
      <c r="H35" s="335" t="s">
        <v>719</v>
      </c>
      <c r="I35" s="340">
        <f t="shared" si="0"/>
        <v>3.5745655909872065</v>
      </c>
      <c r="J35" s="340">
        <f t="shared" si="1"/>
        <v>1.5595238095238095</v>
      </c>
    </row>
    <row r="36" spans="1:10" x14ac:dyDescent="0.25">
      <c r="A36" s="343" t="s">
        <v>392</v>
      </c>
      <c r="B36" s="343" t="s">
        <v>600</v>
      </c>
      <c r="C36" s="342" t="s">
        <v>668</v>
      </c>
      <c r="D36" s="337"/>
      <c r="E36" s="338" t="s">
        <v>667</v>
      </c>
      <c r="F36" s="401">
        <v>2074</v>
      </c>
      <c r="G36" s="400">
        <v>556.13333333333333</v>
      </c>
      <c r="H36" s="335" t="s">
        <v>718</v>
      </c>
      <c r="I36" s="340">
        <f t="shared" si="0"/>
        <v>3.7293215056341404</v>
      </c>
      <c r="J36" s="340">
        <f t="shared" si="1"/>
        <v>1.6832208293153328</v>
      </c>
    </row>
    <row r="37" spans="1:10" x14ac:dyDescent="0.25">
      <c r="A37" s="343" t="s">
        <v>393</v>
      </c>
      <c r="B37" s="343" t="s">
        <v>589</v>
      </c>
      <c r="C37" s="342" t="s">
        <v>649</v>
      </c>
      <c r="D37" s="337"/>
      <c r="E37" s="441" t="s">
        <v>643</v>
      </c>
      <c r="F37" s="335">
        <v>3598</v>
      </c>
      <c r="G37" s="400">
        <v>502.36666666666667</v>
      </c>
      <c r="H37" s="335" t="s">
        <v>773</v>
      </c>
      <c r="I37" s="340">
        <f t="shared" si="0"/>
        <v>7.162099396191361</v>
      </c>
      <c r="J37" s="340">
        <f t="shared" si="1"/>
        <v>1.9288493607559756</v>
      </c>
    </row>
    <row r="38" spans="1:10" x14ac:dyDescent="0.25">
      <c r="A38" s="343" t="s">
        <v>393</v>
      </c>
      <c r="B38" s="343" t="s">
        <v>610</v>
      </c>
      <c r="C38" s="342" t="s">
        <v>687</v>
      </c>
      <c r="D38" s="337"/>
      <c r="E38" s="338" t="s">
        <v>686</v>
      </c>
      <c r="F38" s="335">
        <v>2150</v>
      </c>
      <c r="G38" s="400">
        <v>406.73333333333329</v>
      </c>
      <c r="H38" s="335" t="s">
        <v>728</v>
      </c>
      <c r="I38" s="340">
        <f t="shared" si="0"/>
        <v>5.2860186854614</v>
      </c>
      <c r="J38" s="340">
        <f t="shared" si="1"/>
        <v>1.7376744186046511</v>
      </c>
    </row>
    <row r="39" spans="1:10" x14ac:dyDescent="0.25">
      <c r="A39" s="343" t="s">
        <v>459</v>
      </c>
      <c r="B39" s="343" t="s">
        <v>584</v>
      </c>
      <c r="C39" s="342" t="s">
        <v>640</v>
      </c>
      <c r="D39" s="337"/>
      <c r="E39" s="338" t="s">
        <v>639</v>
      </c>
      <c r="F39" s="335">
        <v>2648</v>
      </c>
      <c r="G39" s="400">
        <v>390.7</v>
      </c>
      <c r="H39" s="335" t="s">
        <v>771</v>
      </c>
      <c r="I39" s="340">
        <f t="shared" si="0"/>
        <v>6.7775787048886613</v>
      </c>
      <c r="J39" s="340">
        <f t="shared" si="1"/>
        <v>1.6816465256797584</v>
      </c>
    </row>
    <row r="40" spans="1:10" x14ac:dyDescent="0.25">
      <c r="A40" s="343" t="s">
        <v>392</v>
      </c>
      <c r="B40" s="343" t="s">
        <v>572</v>
      </c>
      <c r="C40" s="342" t="s">
        <v>622</v>
      </c>
      <c r="D40" s="337"/>
      <c r="E40" s="338" t="s">
        <v>615</v>
      </c>
      <c r="F40" s="401">
        <v>10743</v>
      </c>
      <c r="G40" s="400">
        <v>334.28</v>
      </c>
      <c r="H40" s="335" t="s">
        <v>699</v>
      </c>
      <c r="I40" s="340">
        <f t="shared" si="0"/>
        <v>32.137728850065812</v>
      </c>
      <c r="J40" s="340">
        <f t="shared" si="1"/>
        <v>1.5629712370846132</v>
      </c>
    </row>
    <row r="41" spans="1:10" x14ac:dyDescent="0.25">
      <c r="A41" s="343" t="s">
        <v>392</v>
      </c>
      <c r="B41" s="343" t="s">
        <v>602</v>
      </c>
      <c r="C41" s="342" t="s">
        <v>671</v>
      </c>
      <c r="D41" s="337"/>
      <c r="E41" s="338" t="s">
        <v>663</v>
      </c>
      <c r="F41" s="335">
        <v>2056</v>
      </c>
      <c r="G41" s="400">
        <v>265</v>
      </c>
      <c r="H41" s="335" t="s">
        <v>720</v>
      </c>
      <c r="I41" s="340">
        <f t="shared" si="0"/>
        <v>7.7584905660377359</v>
      </c>
      <c r="J41" s="340">
        <f t="shared" si="1"/>
        <v>1.5038910505836576</v>
      </c>
    </row>
    <row r="42" spans="1:10" x14ac:dyDescent="0.25">
      <c r="A42" s="343" t="s">
        <v>394</v>
      </c>
      <c r="B42" s="343" t="s">
        <v>592</v>
      </c>
      <c r="C42" s="342" t="s">
        <v>652</v>
      </c>
      <c r="D42" s="337"/>
      <c r="E42" s="338" t="s">
        <v>645</v>
      </c>
      <c r="F42" s="335">
        <v>4577</v>
      </c>
      <c r="G42" s="400">
        <v>255.31666666666669</v>
      </c>
      <c r="H42" s="335" t="s">
        <v>711</v>
      </c>
      <c r="I42" s="340">
        <f t="shared" si="0"/>
        <v>17.926757621254648</v>
      </c>
      <c r="J42" s="340">
        <f t="shared" si="1"/>
        <v>1.5542932051562159</v>
      </c>
    </row>
    <row r="43" spans="1:10" x14ac:dyDescent="0.25">
      <c r="A43" s="343" t="s">
        <v>393</v>
      </c>
      <c r="B43" s="343" t="s">
        <v>590</v>
      </c>
      <c r="C43" s="342" t="s">
        <v>650</v>
      </c>
      <c r="D43" s="337"/>
      <c r="E43" s="338" t="s">
        <v>645</v>
      </c>
      <c r="F43" s="401">
        <v>4523</v>
      </c>
      <c r="G43" s="400">
        <v>224.83333333333329</v>
      </c>
      <c r="H43" s="335" t="s">
        <v>709</v>
      </c>
      <c r="I43" s="340">
        <f t="shared" si="0"/>
        <v>20.117123795404009</v>
      </c>
      <c r="J43" s="340">
        <f t="shared" si="1"/>
        <v>1.7702852089321246</v>
      </c>
    </row>
    <row r="44" spans="1:10" x14ac:dyDescent="0.25">
      <c r="A44" s="343" t="s">
        <v>393</v>
      </c>
      <c r="B44" s="343" t="s">
        <v>574</v>
      </c>
      <c r="C44" s="342" t="s">
        <v>625</v>
      </c>
      <c r="D44" s="337"/>
      <c r="E44" s="338" t="s">
        <v>624</v>
      </c>
      <c r="F44" s="335">
        <v>1937</v>
      </c>
      <c r="G44" s="400">
        <v>210.51666666666671</v>
      </c>
      <c r="H44" s="335" t="s">
        <v>700</v>
      </c>
      <c r="I44" s="340">
        <f t="shared" si="0"/>
        <v>9.2011717203705157</v>
      </c>
      <c r="J44" s="340">
        <f t="shared" si="1"/>
        <v>1.8497676819824471</v>
      </c>
    </row>
    <row r="45" spans="1:10" x14ac:dyDescent="0.25">
      <c r="A45" s="343" t="s">
        <v>392</v>
      </c>
      <c r="B45" s="343" t="s">
        <v>580</v>
      </c>
      <c r="C45" s="342" t="s">
        <v>634</v>
      </c>
      <c r="D45" s="337"/>
      <c r="E45" s="338" t="s">
        <v>632</v>
      </c>
      <c r="F45" s="335">
        <v>9361</v>
      </c>
      <c r="G45" s="400">
        <v>172.6333333333333</v>
      </c>
      <c r="H45" s="335" t="s">
        <v>703</v>
      </c>
      <c r="I45" s="340">
        <f t="shared" si="0"/>
        <v>54.22475381347752</v>
      </c>
      <c r="J45" s="340">
        <f t="shared" si="1"/>
        <v>1.6951180429441299</v>
      </c>
    </row>
    <row r="46" spans="1:10" x14ac:dyDescent="0.25">
      <c r="A46" s="343" t="s">
        <v>394</v>
      </c>
      <c r="B46" s="343" t="s">
        <v>611</v>
      </c>
      <c r="C46" s="342" t="s">
        <v>689</v>
      </c>
      <c r="D46" s="337"/>
      <c r="E46" s="338" t="s">
        <v>688</v>
      </c>
      <c r="F46" s="401">
        <v>1539</v>
      </c>
      <c r="G46" s="429">
        <v>163.4</v>
      </c>
      <c r="H46" s="335" t="s">
        <v>729</v>
      </c>
      <c r="I46" s="340">
        <f t="shared" si="0"/>
        <v>9.4186046511627897</v>
      </c>
      <c r="J46" s="340">
        <f t="shared" si="1"/>
        <v>1.4204028589993503</v>
      </c>
    </row>
    <row r="47" spans="1:10" x14ac:dyDescent="0.25">
      <c r="A47" s="343" t="s">
        <v>393</v>
      </c>
      <c r="B47" s="343" t="s">
        <v>583</v>
      </c>
      <c r="C47" s="342" t="s">
        <v>638</v>
      </c>
      <c r="D47" s="337"/>
      <c r="E47" s="338" t="s">
        <v>632</v>
      </c>
      <c r="F47" s="335">
        <v>6428</v>
      </c>
      <c r="G47" s="400">
        <v>38.200000000000003</v>
      </c>
      <c r="H47" s="335" t="s">
        <v>706</v>
      </c>
      <c r="I47" s="340">
        <f t="shared" si="0"/>
        <v>168.27225130890051</v>
      </c>
      <c r="J47" s="340">
        <f t="shared" si="1"/>
        <v>2.0289359054138147</v>
      </c>
    </row>
    <row r="48" spans="1:10" x14ac:dyDescent="0.25">
      <c r="A48" s="343" t="s">
        <v>393</v>
      </c>
      <c r="B48" s="343" t="s">
        <v>582</v>
      </c>
      <c r="C48" s="342" t="s">
        <v>637</v>
      </c>
      <c r="D48" s="337"/>
      <c r="E48" s="338" t="s">
        <v>630</v>
      </c>
      <c r="F48" s="401">
        <v>2721</v>
      </c>
      <c r="G48" s="400">
        <v>33.25</v>
      </c>
      <c r="H48" s="335" t="s">
        <v>705</v>
      </c>
      <c r="I48" s="340">
        <f t="shared" si="0"/>
        <v>81.834586466165419</v>
      </c>
      <c r="J48" s="340">
        <f t="shared" si="1"/>
        <v>1.8033811098860713</v>
      </c>
    </row>
  </sheetData>
  <autoFilter ref="A1:J1" xr:uid="{00000000-0001-0000-0300-000000000000}">
    <sortState xmlns:xlrd2="http://schemas.microsoft.com/office/spreadsheetml/2017/richdata2" ref="A2:J48">
      <sortCondition descending="1" ref="G1"/>
    </sortState>
  </autoFilter>
  <phoneticPr fontId="51" type="noConversion"/>
  <conditionalFormatting sqref="G4">
    <cfRule type="colorScale" priority="91">
      <colorScale>
        <cfvo type="min"/>
        <cfvo type="max"/>
        <color rgb="FFFCFCFF"/>
        <color rgb="FFF8696B"/>
      </colorScale>
    </cfRule>
  </conditionalFormatting>
  <conditionalFormatting sqref="G3">
    <cfRule type="colorScale" priority="89">
      <colorScale>
        <cfvo type="min"/>
        <cfvo type="max"/>
        <color rgb="FFFCFCFF"/>
        <color rgb="FFF8696B"/>
      </colorScale>
    </cfRule>
  </conditionalFormatting>
  <conditionalFormatting sqref="G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7">
    <cfRule type="colorScale" priority="88">
      <colorScale>
        <cfvo type="min"/>
        <cfvo type="max"/>
        <color rgb="FFFCFCFF"/>
        <color rgb="FFF8696B"/>
      </colorScale>
    </cfRule>
  </conditionalFormatting>
  <conditionalFormatting sqref="G5">
    <cfRule type="colorScale" priority="87">
      <colorScale>
        <cfvo type="min"/>
        <cfvo type="max"/>
        <color rgb="FFFCFCFF"/>
        <color rgb="FFF8696B"/>
      </colorScale>
    </cfRule>
  </conditionalFormatting>
  <conditionalFormatting sqref="G10">
    <cfRule type="colorScale" priority="85">
      <colorScale>
        <cfvo type="min"/>
        <cfvo type="max"/>
        <color rgb="FFFCFCFF"/>
        <color rgb="FFF8696B"/>
      </colorScale>
    </cfRule>
  </conditionalFormatting>
  <conditionalFormatting sqref="G9">
    <cfRule type="colorScale" priority="83">
      <colorScale>
        <cfvo type="min"/>
        <cfvo type="max"/>
        <color rgb="FFFCFCFF"/>
        <color rgb="FFF8696B"/>
      </colorScale>
    </cfRule>
  </conditionalFormatting>
  <conditionalFormatting sqref="G8">
    <cfRule type="colorScale" priority="8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81">
      <colorScale>
        <cfvo type="min"/>
        <cfvo type="max"/>
        <color rgb="FFFCFCFF"/>
        <color rgb="FFF8696B"/>
      </colorScale>
    </cfRule>
  </conditionalFormatting>
  <conditionalFormatting sqref="G14">
    <cfRule type="colorScale" priority="7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74">
      <colorScale>
        <cfvo type="min"/>
        <cfvo type="max"/>
        <color rgb="FFFCFCFF"/>
        <color rgb="FFF8696B"/>
      </colorScale>
    </cfRule>
  </conditionalFormatting>
  <conditionalFormatting sqref="G16">
    <cfRule type="colorScale" priority="72">
      <colorScale>
        <cfvo type="min"/>
        <cfvo type="max"/>
        <color rgb="FFFCFCFF"/>
        <color rgb="FFF8696B"/>
      </colorScale>
    </cfRule>
  </conditionalFormatting>
  <conditionalFormatting sqref="G15">
    <cfRule type="colorScale" priority="73">
      <colorScale>
        <cfvo type="min"/>
        <cfvo type="max"/>
        <color rgb="FFFCFCFF"/>
        <color rgb="FFF8696B"/>
      </colorScale>
    </cfRule>
  </conditionalFormatting>
  <conditionalFormatting sqref="G6">
    <cfRule type="colorScale" priority="53">
      <colorScale>
        <cfvo type="min"/>
        <cfvo type="max"/>
        <color rgb="FFFCFCFF"/>
        <color rgb="FFF8696B"/>
      </colorScale>
    </cfRule>
  </conditionalFormatting>
  <conditionalFormatting sqref="G17">
    <cfRule type="colorScale" priority="41">
      <colorScale>
        <cfvo type="min"/>
        <cfvo type="max"/>
        <color rgb="FFFCFCFF"/>
        <color rgb="FFF8696B"/>
      </colorScale>
    </cfRule>
  </conditionalFormatting>
  <conditionalFormatting sqref="G19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8">
    <cfRule type="colorScale" priority="4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8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6">
      <colorScale>
        <cfvo type="min"/>
        <cfvo type="max"/>
        <color rgb="FFFCFCFF"/>
        <color rgb="FFF8696B"/>
      </colorScale>
    </cfRule>
  </conditionalFormatting>
  <conditionalFormatting sqref="G20">
    <cfRule type="colorScale" priority="37">
      <colorScale>
        <cfvo type="min"/>
        <cfvo type="max"/>
        <color rgb="FFFCFCFF"/>
        <color rgb="FFF8696B"/>
      </colorScale>
    </cfRule>
  </conditionalFormatting>
  <conditionalFormatting sqref="G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8">
    <cfRule type="colorScale" priority="33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1">
      <colorScale>
        <cfvo type="min"/>
        <cfvo type="max"/>
        <color rgb="FFFCFCFF"/>
        <color rgb="FFF8696B"/>
      </colorScale>
    </cfRule>
  </conditionalFormatting>
  <conditionalFormatting sqref="G26">
    <cfRule type="colorScale" priority="32">
      <colorScale>
        <cfvo type="min"/>
        <cfvo type="max"/>
        <color rgb="FFFCFCFF"/>
        <color rgb="FFF8696B"/>
      </colorScale>
    </cfRule>
  </conditionalFormatting>
  <conditionalFormatting sqref="G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G31">
    <cfRule type="colorScale" priority="27">
      <colorScale>
        <cfvo type="min"/>
        <cfvo type="max"/>
        <color rgb="FFFCFCFF"/>
        <color rgb="FFF8696B"/>
      </colorScale>
    </cfRule>
  </conditionalFormatting>
  <conditionalFormatting sqref="G34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3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4">
      <colorScale>
        <cfvo type="min"/>
        <cfvo type="max"/>
        <color rgb="FFFCFCFF"/>
        <color rgb="FFF8696B"/>
      </colorScale>
    </cfRule>
  </conditionalFormatting>
  <conditionalFormatting sqref="G35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7">
    <cfRule type="colorScale" priority="21">
      <colorScale>
        <cfvo type="min"/>
        <cfvo type="max"/>
        <color rgb="FFFCFCFF"/>
        <color rgb="FFF8696B"/>
      </colorScale>
    </cfRule>
  </conditionalFormatting>
  <conditionalFormatting sqref="G36">
    <cfRule type="colorScale" priority="22">
      <colorScale>
        <cfvo type="min"/>
        <cfvo type="max"/>
        <color rgb="FFFCFCFF"/>
        <color rgb="FFF8696B"/>
      </colorScale>
    </cfRule>
  </conditionalFormatting>
  <conditionalFormatting sqref="G4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39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8">
    <cfRule type="colorScale" priority="19">
      <colorScale>
        <cfvo type="min"/>
        <cfvo type="max"/>
        <color rgb="FFFCFCFF"/>
        <color rgb="FFF8696B"/>
      </colorScale>
    </cfRule>
  </conditionalFormatting>
  <conditionalFormatting sqref="G43">
    <cfRule type="colorScale" priority="17">
      <colorScale>
        <cfvo type="min"/>
        <cfvo type="max"/>
        <color rgb="FFFCFCFF"/>
        <color rgb="FFF8696B"/>
      </colorScale>
    </cfRule>
  </conditionalFormatting>
  <conditionalFormatting sqref="G41">
    <cfRule type="colorScale" priority="16">
      <colorScale>
        <cfvo type="min"/>
        <cfvo type="max"/>
        <color rgb="FFFCFCFF"/>
        <color rgb="FFF8696B"/>
      </colorScale>
    </cfRule>
  </conditionalFormatting>
  <conditionalFormatting sqref="G46">
    <cfRule type="colorScale" priority="15">
      <colorScale>
        <cfvo type="min"/>
        <cfvo type="max"/>
        <color rgb="FFFCFCFF"/>
        <color rgb="FFF8696B"/>
      </colorScale>
    </cfRule>
  </conditionalFormatting>
  <conditionalFormatting sqref="G45">
    <cfRule type="colorScale" priority="13">
      <colorScale>
        <cfvo type="min"/>
        <cfvo type="max"/>
        <color rgb="FFFCFCFF"/>
        <color rgb="FFF8696B"/>
      </colorScale>
    </cfRule>
  </conditionalFormatting>
  <conditionalFormatting sqref="G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8">
    <cfRule type="colorScale" priority="11">
      <colorScale>
        <cfvo type="min"/>
        <cfvo type="max"/>
        <color rgb="FFFCFCFF"/>
        <color rgb="FFF8696B"/>
      </colorScale>
    </cfRule>
  </conditionalFormatting>
  <conditionalFormatting sqref="G4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42">
    <cfRule type="colorScale" priority="6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I4" sqref="I4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6424.55</v>
      </c>
      <c r="D3" s="375">
        <v>13520.533333333329</v>
      </c>
      <c r="E3" s="375">
        <v>15842.433333333331</v>
      </c>
      <c r="F3" s="375">
        <v>3682.3</v>
      </c>
      <c r="G3" s="375">
        <v>3465.0333333333328</v>
      </c>
      <c r="H3" s="375">
        <v>9907.2666666666664</v>
      </c>
      <c r="I3" s="353">
        <v>14527.13333333333</v>
      </c>
      <c r="J3" s="299">
        <f>SUM(C3:I3)</f>
        <v>67369.25</v>
      </c>
      <c r="K3" s="357">
        <f>J3/$M$3</f>
        <v>2.0758646540898332E-2</v>
      </c>
      <c r="M3" s="359">
        <f>Resumen!C6</f>
        <v>3245358.5</v>
      </c>
    </row>
    <row r="4" spans="2:13" x14ac:dyDescent="0.25">
      <c r="B4" s="352" t="s">
        <v>342</v>
      </c>
      <c r="C4" s="375">
        <v>4512.2833333333338</v>
      </c>
      <c r="D4" s="375">
        <v>5200.6166666666668</v>
      </c>
      <c r="E4" s="375">
        <v>3676.8</v>
      </c>
      <c r="F4" s="375">
        <v>3830.7833333333328</v>
      </c>
      <c r="G4" s="375">
        <v>4121.083333333333</v>
      </c>
      <c r="H4" s="375">
        <v>17265.033333333329</v>
      </c>
      <c r="I4" s="353">
        <v>92051.71666666666</v>
      </c>
      <c r="J4" s="299">
        <f t="shared" ref="J4:J12" si="0">SUM(C4:I4)</f>
        <v>130658.31666666665</v>
      </c>
      <c r="K4" s="357">
        <f t="shared" ref="K4:K13" si="1">J4/$M$3</f>
        <v>4.026005652893714E-2</v>
      </c>
    </row>
    <row r="5" spans="2:13" x14ac:dyDescent="0.25">
      <c r="B5" s="352" t="s">
        <v>387</v>
      </c>
      <c r="C5" s="375">
        <v>5916.5166666666664</v>
      </c>
      <c r="D5" s="375">
        <v>109143.55</v>
      </c>
      <c r="E5" s="375">
        <v>57729.76666666667</v>
      </c>
      <c r="F5" s="375">
        <v>39504.98333333333</v>
      </c>
      <c r="G5" s="375">
        <v>4891.7333333333336</v>
      </c>
      <c r="H5" s="375">
        <v>27718.516666666659</v>
      </c>
      <c r="I5" s="353">
        <v>33918.51666666667</v>
      </c>
      <c r="J5" s="299">
        <f t="shared" si="0"/>
        <v>278823.58333333337</v>
      </c>
      <c r="K5" s="357">
        <f t="shared" si="1"/>
        <v>8.5914571019914551E-2</v>
      </c>
    </row>
    <row r="6" spans="2:13" x14ac:dyDescent="0.25">
      <c r="B6" s="352" t="s">
        <v>392</v>
      </c>
      <c r="C6" s="375">
        <v>990.66666666666663</v>
      </c>
      <c r="D6" s="375">
        <v>12209.66666666667</v>
      </c>
      <c r="E6" s="375">
        <v>3125</v>
      </c>
      <c r="F6" s="375">
        <v>4331.0333333333338</v>
      </c>
      <c r="G6" s="375">
        <v>2418.2666666666669</v>
      </c>
      <c r="H6" s="375">
        <v>2176.75</v>
      </c>
      <c r="I6" s="375">
        <v>999.55</v>
      </c>
      <c r="J6" s="299">
        <f t="shared" si="0"/>
        <v>26250.933333333334</v>
      </c>
      <c r="K6" s="357">
        <f t="shared" si="1"/>
        <v>8.0887622533329789E-3</v>
      </c>
    </row>
    <row r="7" spans="2:13" x14ac:dyDescent="0.25">
      <c r="B7" s="352" t="s">
        <v>393</v>
      </c>
      <c r="C7" s="375">
        <v>860.15</v>
      </c>
      <c r="D7" s="375">
        <v>2521.166666666667</v>
      </c>
      <c r="E7" s="375">
        <v>2343.833333333333</v>
      </c>
      <c r="F7" s="375">
        <v>1310.95</v>
      </c>
      <c r="G7" s="375">
        <v>3291.8666666666668</v>
      </c>
      <c r="H7" s="375">
        <v>3390.8666666666668</v>
      </c>
      <c r="I7" s="353">
        <v>896.36666666666667</v>
      </c>
      <c r="J7" s="299">
        <f t="shared" si="0"/>
        <v>14615.2</v>
      </c>
      <c r="K7" s="357">
        <f t="shared" si="1"/>
        <v>4.5034161865322433E-3</v>
      </c>
    </row>
    <row r="8" spans="2:13" x14ac:dyDescent="0.25">
      <c r="B8" s="352" t="s">
        <v>394</v>
      </c>
      <c r="C8" s="375">
        <v>1030.25</v>
      </c>
      <c r="D8" s="375">
        <v>1723.4333333333329</v>
      </c>
      <c r="E8" s="375">
        <v>2780.75</v>
      </c>
      <c r="F8" s="375">
        <v>5795.95</v>
      </c>
      <c r="G8" s="375">
        <v>1408.4</v>
      </c>
      <c r="H8" s="375">
        <v>3273.65</v>
      </c>
      <c r="I8" s="375">
        <v>805.95</v>
      </c>
      <c r="J8" s="299">
        <f t="shared" si="0"/>
        <v>16818.383333333331</v>
      </c>
      <c r="K8" s="357">
        <f t="shared" si="1"/>
        <v>5.1822882844324691E-3</v>
      </c>
    </row>
    <row r="9" spans="2:13" x14ac:dyDescent="0.25">
      <c r="B9" s="352" t="s">
        <v>397</v>
      </c>
      <c r="C9" s="375">
        <v>194.05</v>
      </c>
      <c r="D9" s="375">
        <v>255.2833333333333</v>
      </c>
      <c r="E9" s="375">
        <v>767.36666666666667</v>
      </c>
      <c r="F9" s="375">
        <v>245.9666666666667</v>
      </c>
      <c r="G9" s="375">
        <v>801.33333333333337</v>
      </c>
      <c r="H9" s="375">
        <v>434.43333333333328</v>
      </c>
      <c r="I9" s="375">
        <v>1323.5166666666671</v>
      </c>
      <c r="J9" s="299">
        <f t="shared" si="0"/>
        <v>4021.9500000000007</v>
      </c>
      <c r="K9" s="357">
        <f t="shared" si="1"/>
        <v>1.2392929779560565E-3</v>
      </c>
    </row>
    <row r="10" spans="2:13" x14ac:dyDescent="0.25">
      <c r="B10" s="352" t="s">
        <v>395</v>
      </c>
      <c r="C10" s="375">
        <v>2432.85</v>
      </c>
      <c r="D10" s="375">
        <v>801.98333333333335</v>
      </c>
      <c r="E10" s="375">
        <v>41336.699999999997</v>
      </c>
      <c r="F10" s="375">
        <v>915.06666666666683</v>
      </c>
      <c r="G10" s="375">
        <v>1321</v>
      </c>
      <c r="H10" s="375">
        <v>1512.0166666666671</v>
      </c>
      <c r="I10" s="375">
        <v>1148.083333333333</v>
      </c>
      <c r="J10" s="299">
        <f t="shared" si="0"/>
        <v>49467.700000000004</v>
      </c>
      <c r="K10" s="357">
        <f t="shared" si="1"/>
        <v>1.5242599546398342E-2</v>
      </c>
    </row>
    <row r="11" spans="2:13" x14ac:dyDescent="0.25">
      <c r="B11" s="352" t="s">
        <v>396</v>
      </c>
      <c r="C11" s="375">
        <v>215.38</v>
      </c>
      <c r="D11" s="375">
        <v>260.8</v>
      </c>
      <c r="E11" s="375">
        <v>646</v>
      </c>
      <c r="F11" s="375">
        <v>226.85</v>
      </c>
      <c r="G11" s="375">
        <v>574.76666666666665</v>
      </c>
      <c r="H11" s="375">
        <v>389.38333333333333</v>
      </c>
      <c r="I11" s="375">
        <v>349.9</v>
      </c>
      <c r="J11" s="299">
        <f t="shared" si="0"/>
        <v>2663.08</v>
      </c>
      <c r="K11" s="357">
        <f t="shared" si="1"/>
        <v>8.2058114689024337E-4</v>
      </c>
    </row>
    <row r="12" spans="2:13" x14ac:dyDescent="0.25">
      <c r="B12" s="352" t="s">
        <v>459</v>
      </c>
      <c r="C12" s="375">
        <v>448.26666666666671</v>
      </c>
      <c r="D12" s="375">
        <v>1279.75</v>
      </c>
      <c r="E12" s="375">
        <v>1311.05</v>
      </c>
      <c r="F12" s="375">
        <v>776.35</v>
      </c>
      <c r="G12" s="375">
        <v>818.5</v>
      </c>
      <c r="H12" s="375">
        <v>822.23333333333335</v>
      </c>
      <c r="I12" s="353">
        <v>756.38333333333333</v>
      </c>
      <c r="J12" s="299">
        <f t="shared" si="0"/>
        <v>6212.5333333333328</v>
      </c>
      <c r="K12" s="357">
        <f t="shared" si="1"/>
        <v>1.9142826080179841E-3</v>
      </c>
    </row>
    <row r="13" spans="2:13" ht="20.25" customHeight="1" x14ac:dyDescent="0.25">
      <c r="B13" s="354" t="s">
        <v>16</v>
      </c>
      <c r="C13" s="355">
        <f t="shared" ref="C13:I13" si="2">SUM(C3:C11)</f>
        <v>22576.696666666667</v>
      </c>
      <c r="D13" s="355">
        <f t="shared" si="2"/>
        <v>145637.0333333333</v>
      </c>
      <c r="E13" s="355">
        <f t="shared" si="2"/>
        <v>128248.65</v>
      </c>
      <c r="F13" s="355">
        <f t="shared" si="2"/>
        <v>59843.883333333324</v>
      </c>
      <c r="G13" s="355">
        <f t="shared" si="2"/>
        <v>22293.48333333333</v>
      </c>
      <c r="H13" s="355">
        <f t="shared" si="2"/>
        <v>66067.916666666657</v>
      </c>
      <c r="I13" s="355">
        <f t="shared" si="2"/>
        <v>146020.73333333334</v>
      </c>
      <c r="J13" s="356">
        <f>SUM(J3:J12)</f>
        <v>596900.92999999993</v>
      </c>
      <c r="K13" s="357">
        <f t="shared" si="1"/>
        <v>0.18392449709331032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0" activePane="bottomLeft" state="frozen"/>
      <selection activeCell="L33" sqref="L33:L37"/>
      <selection pane="bottomLeft" activeCell="O23" sqref="O23:O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4"/>
      <c r="B1" s="474"/>
    </row>
    <row r="2" spans="1:16" ht="15.75" thickBot="1" x14ac:dyDescent="0.3">
      <c r="A2" s="474"/>
      <c r="B2" s="474"/>
      <c r="C2" s="475" t="s">
        <v>548</v>
      </c>
      <c r="D2" s="476"/>
      <c r="E2" s="476"/>
      <c r="F2" s="476"/>
      <c r="G2" s="476"/>
      <c r="H2" s="476"/>
      <c r="I2" s="477"/>
      <c r="J2" s="475" t="s">
        <v>566</v>
      </c>
      <c r="K2" s="476"/>
      <c r="L2" s="476"/>
      <c r="M2" s="476"/>
      <c r="N2" s="476"/>
      <c r="O2" s="476"/>
      <c r="P2" s="477"/>
    </row>
    <row r="3" spans="1:16" ht="15.75" thickBot="1" x14ac:dyDescent="0.3">
      <c r="A3" s="474"/>
      <c r="B3" s="474"/>
      <c r="C3" s="478" t="s">
        <v>2</v>
      </c>
      <c r="D3" s="479"/>
      <c r="E3" s="479"/>
      <c r="F3" s="479"/>
      <c r="G3" s="479"/>
      <c r="H3" s="479"/>
      <c r="I3" s="480"/>
      <c r="J3" s="478" t="s">
        <v>2</v>
      </c>
      <c r="K3" s="479"/>
      <c r="L3" s="479"/>
      <c r="M3" s="479"/>
      <c r="N3" s="479"/>
      <c r="O3" s="479"/>
      <c r="P3" s="480"/>
    </row>
    <row r="4" spans="1:16" ht="15.75" thickBot="1" x14ac:dyDescent="0.3">
      <c r="A4" s="474"/>
      <c r="B4" s="474"/>
      <c r="C4" s="128">
        <v>45012</v>
      </c>
      <c r="D4" s="128">
        <v>45013</v>
      </c>
      <c r="E4" s="128">
        <v>45014</v>
      </c>
      <c r="F4" s="128">
        <v>45015</v>
      </c>
      <c r="G4" s="128">
        <v>45016</v>
      </c>
      <c r="H4" s="128">
        <v>45017</v>
      </c>
      <c r="I4" s="128">
        <v>45018</v>
      </c>
      <c r="J4" s="128">
        <v>45019</v>
      </c>
      <c r="K4" s="128">
        <v>45020</v>
      </c>
      <c r="L4" s="128">
        <v>45021</v>
      </c>
      <c r="M4" s="128">
        <v>45022</v>
      </c>
      <c r="N4" s="128">
        <v>45023</v>
      </c>
      <c r="O4" s="128">
        <v>45024</v>
      </c>
      <c r="P4" s="128">
        <v>45025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30456</v>
      </c>
      <c r="D6" s="190">
        <v>27801</v>
      </c>
      <c r="E6" s="190">
        <v>26563</v>
      </c>
      <c r="F6" s="190">
        <v>26878</v>
      </c>
      <c r="G6" s="190">
        <v>24485</v>
      </c>
      <c r="H6" s="190"/>
      <c r="I6" s="190"/>
      <c r="J6" s="193">
        <v>27317</v>
      </c>
      <c r="K6" s="193">
        <v>23089</v>
      </c>
      <c r="L6" s="193">
        <v>21991</v>
      </c>
      <c r="M6" s="193">
        <v>19016</v>
      </c>
      <c r="N6" s="193">
        <v>20196</v>
      </c>
      <c r="O6" s="193"/>
      <c r="P6" s="194"/>
    </row>
    <row r="7" spans="1:16" x14ac:dyDescent="0.25">
      <c r="B7" s="188" t="s">
        <v>347</v>
      </c>
      <c r="C7" s="189">
        <v>49308</v>
      </c>
      <c r="D7" s="190">
        <v>48677</v>
      </c>
      <c r="E7" s="190">
        <v>48109</v>
      </c>
      <c r="F7" s="190">
        <v>45833</v>
      </c>
      <c r="G7" s="190">
        <v>43997</v>
      </c>
      <c r="H7" s="190"/>
      <c r="I7" s="190"/>
      <c r="J7" s="193">
        <v>44396</v>
      </c>
      <c r="K7" s="193">
        <v>40423</v>
      </c>
      <c r="L7" s="193">
        <v>39102</v>
      </c>
      <c r="M7" s="193">
        <v>32773</v>
      </c>
      <c r="N7" s="193">
        <v>37556</v>
      </c>
      <c r="O7" s="193"/>
      <c r="P7" s="194"/>
    </row>
    <row r="8" spans="1:16" ht="18" customHeight="1" x14ac:dyDescent="0.25">
      <c r="B8" s="188" t="s">
        <v>348</v>
      </c>
      <c r="C8" s="189">
        <v>16780</v>
      </c>
      <c r="D8" s="190">
        <v>20132</v>
      </c>
      <c r="E8" s="190">
        <v>15934</v>
      </c>
      <c r="F8" s="190">
        <v>15095</v>
      </c>
      <c r="G8" s="190">
        <v>14815</v>
      </c>
      <c r="H8" s="190"/>
      <c r="I8" s="190"/>
      <c r="J8" s="193">
        <v>15040</v>
      </c>
      <c r="K8" s="193">
        <v>13623</v>
      </c>
      <c r="L8" s="193">
        <v>13019</v>
      </c>
      <c r="M8" s="193">
        <v>9173</v>
      </c>
      <c r="N8" s="193">
        <v>6780</v>
      </c>
      <c r="O8" s="193"/>
      <c r="P8" s="194"/>
    </row>
    <row r="9" spans="1:16" x14ac:dyDescent="0.25">
      <c r="B9" s="188" t="s">
        <v>349</v>
      </c>
      <c r="C9" s="189">
        <v>48343</v>
      </c>
      <c r="D9" s="190">
        <v>46720</v>
      </c>
      <c r="E9" s="190">
        <v>43904</v>
      </c>
      <c r="F9" s="190">
        <v>41427</v>
      </c>
      <c r="G9" s="190">
        <v>41857</v>
      </c>
      <c r="H9" s="190"/>
      <c r="I9" s="190"/>
      <c r="J9" s="192">
        <v>40697</v>
      </c>
      <c r="K9" s="193">
        <v>41499</v>
      </c>
      <c r="L9" s="193">
        <v>40606</v>
      </c>
      <c r="M9" s="193">
        <v>31391</v>
      </c>
      <c r="N9" s="193">
        <v>28131</v>
      </c>
      <c r="O9" s="193"/>
      <c r="P9" s="194"/>
    </row>
    <row r="10" spans="1:16" x14ac:dyDescent="0.25">
      <c r="B10" s="188" t="s">
        <v>350</v>
      </c>
      <c r="C10" s="189">
        <v>27132</v>
      </c>
      <c r="D10" s="190">
        <v>24925</v>
      </c>
      <c r="E10" s="190">
        <v>24368</v>
      </c>
      <c r="F10" s="190">
        <v>22601</v>
      </c>
      <c r="G10" s="190">
        <v>21537</v>
      </c>
      <c r="H10" s="190"/>
      <c r="I10" s="190"/>
      <c r="J10" s="192">
        <v>22138</v>
      </c>
      <c r="K10" s="193">
        <v>19579</v>
      </c>
      <c r="L10" s="193">
        <v>19813</v>
      </c>
      <c r="M10" s="193">
        <v>15978</v>
      </c>
      <c r="N10" s="193">
        <v>20798</v>
      </c>
      <c r="O10" s="193"/>
      <c r="P10" s="194"/>
    </row>
    <row r="11" spans="1:16" x14ac:dyDescent="0.25">
      <c r="B11" s="188" t="s">
        <v>500</v>
      </c>
      <c r="C11" s="189">
        <v>30202</v>
      </c>
      <c r="D11" s="190">
        <v>29395</v>
      </c>
      <c r="E11" s="190">
        <v>27170</v>
      </c>
      <c r="F11" s="190">
        <v>26308</v>
      </c>
      <c r="G11" s="190">
        <v>26572</v>
      </c>
      <c r="H11" s="190"/>
      <c r="I11" s="190"/>
      <c r="J11" s="192">
        <v>26409</v>
      </c>
      <c r="K11" s="193">
        <v>23564</v>
      </c>
      <c r="L11" s="193">
        <v>22051</v>
      </c>
      <c r="M11" s="193">
        <v>17992</v>
      </c>
      <c r="N11" s="193">
        <v>13852</v>
      </c>
      <c r="O11" s="193"/>
      <c r="P11" s="194"/>
    </row>
    <row r="12" spans="1:16" x14ac:dyDescent="0.25">
      <c r="B12" s="188" t="s">
        <v>352</v>
      </c>
      <c r="C12" s="189">
        <v>32478</v>
      </c>
      <c r="D12" s="190">
        <v>30770</v>
      </c>
      <c r="E12" s="190">
        <v>28664</v>
      </c>
      <c r="F12" s="190">
        <v>27027</v>
      </c>
      <c r="G12" s="190">
        <v>24074</v>
      </c>
      <c r="H12" s="190"/>
      <c r="I12" s="190"/>
      <c r="J12" s="192">
        <v>25339</v>
      </c>
      <c r="K12" s="193">
        <v>24319</v>
      </c>
      <c r="L12" s="193">
        <v>21997</v>
      </c>
      <c r="M12" s="193">
        <v>17220</v>
      </c>
      <c r="N12" s="193">
        <v>7282</v>
      </c>
      <c r="O12" s="193"/>
      <c r="P12" s="194"/>
    </row>
    <row r="13" spans="1:16" x14ac:dyDescent="0.25">
      <c r="B13" s="188" t="s">
        <v>353</v>
      </c>
      <c r="C13" s="189">
        <v>8440</v>
      </c>
      <c r="D13" s="190">
        <v>7306</v>
      </c>
      <c r="E13" s="190">
        <v>6376</v>
      </c>
      <c r="F13" s="190">
        <v>5527</v>
      </c>
      <c r="G13" s="190">
        <v>7339</v>
      </c>
      <c r="H13" s="190"/>
      <c r="I13" s="190"/>
      <c r="J13" s="193">
        <v>6215</v>
      </c>
      <c r="K13" s="193">
        <v>8017</v>
      </c>
      <c r="L13" s="193">
        <v>7818</v>
      </c>
      <c r="M13" s="193">
        <v>3694</v>
      </c>
      <c r="N13" s="193">
        <v>3467</v>
      </c>
      <c r="O13" s="193"/>
      <c r="P13" s="194"/>
    </row>
    <row r="14" spans="1:16" ht="15.75" thickBot="1" x14ac:dyDescent="0.3">
      <c r="B14" s="188" t="s">
        <v>390</v>
      </c>
      <c r="C14" s="189">
        <v>57612</v>
      </c>
      <c r="D14" s="190">
        <v>56908</v>
      </c>
      <c r="E14" s="190">
        <v>53864</v>
      </c>
      <c r="F14" s="190">
        <v>51367</v>
      </c>
      <c r="G14" s="190">
        <v>48891</v>
      </c>
      <c r="H14" s="190"/>
      <c r="I14" s="190"/>
      <c r="J14" s="192">
        <v>51544</v>
      </c>
      <c r="K14" s="193">
        <v>48999</v>
      </c>
      <c r="L14" s="193">
        <v>48210</v>
      </c>
      <c r="M14" s="193">
        <v>37406</v>
      </c>
      <c r="N14" s="193">
        <v>19593</v>
      </c>
      <c r="O14" s="193"/>
      <c r="P14" s="194"/>
    </row>
    <row r="15" spans="1:16" ht="15.75" thickBot="1" x14ac:dyDescent="0.3">
      <c r="B15" s="196" t="s">
        <v>16</v>
      </c>
      <c r="C15" s="195">
        <v>300751</v>
      </c>
      <c r="D15" s="195">
        <v>292634</v>
      </c>
      <c r="E15" s="195">
        <v>274952</v>
      </c>
      <c r="F15" s="195">
        <v>262063</v>
      </c>
      <c r="G15" s="195">
        <v>253567</v>
      </c>
      <c r="H15" s="195"/>
      <c r="I15" s="195"/>
      <c r="J15" s="195">
        <f>SUM(J6:J14)</f>
        <v>259095</v>
      </c>
      <c r="K15" s="195">
        <f t="shared" ref="K15:P15" si="0">SUM(K6:K14)</f>
        <v>243112</v>
      </c>
      <c r="L15" s="195">
        <f t="shared" si="0"/>
        <v>234607</v>
      </c>
      <c r="M15" s="195">
        <f t="shared" si="0"/>
        <v>184643</v>
      </c>
      <c r="N15" s="195">
        <f t="shared" si="0"/>
        <v>157655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14628</v>
      </c>
      <c r="I17" s="185"/>
      <c r="J17" s="186"/>
      <c r="K17" s="187"/>
      <c r="L17" s="187"/>
      <c r="M17" s="187"/>
      <c r="N17" s="187"/>
      <c r="O17" s="444">
        <v>15067</v>
      </c>
      <c r="P17" s="37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5419</v>
      </c>
      <c r="I18" s="191"/>
      <c r="J18" s="192"/>
      <c r="K18" s="193"/>
      <c r="L18" s="193"/>
      <c r="M18" s="193"/>
      <c r="N18" s="193"/>
      <c r="O18" s="373">
        <v>5679</v>
      </c>
      <c r="P18" s="378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28829</v>
      </c>
      <c r="I19" s="191"/>
      <c r="J19" s="192"/>
      <c r="K19" s="193"/>
      <c r="L19" s="193"/>
      <c r="M19" s="193"/>
      <c r="N19" s="193"/>
      <c r="O19" s="373">
        <v>24500</v>
      </c>
      <c r="P19" s="378"/>
    </row>
    <row r="20" spans="2:16" x14ac:dyDescent="0.25">
      <c r="B20" s="188" t="s">
        <v>455</v>
      </c>
      <c r="C20" s="189"/>
      <c r="D20" s="190"/>
      <c r="E20" s="190"/>
      <c r="F20" s="190"/>
      <c r="G20" s="190"/>
      <c r="H20" s="190">
        <v>31727</v>
      </c>
      <c r="I20" s="191"/>
      <c r="J20" s="192"/>
      <c r="K20" s="193"/>
      <c r="L20" s="193"/>
      <c r="M20" s="193"/>
      <c r="N20" s="193"/>
      <c r="O20" s="373">
        <v>28794</v>
      </c>
      <c r="P20" s="37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14335</v>
      </c>
      <c r="I21" s="191"/>
      <c r="J21" s="192"/>
      <c r="K21" s="193"/>
      <c r="L21" s="193"/>
      <c r="M21" s="193"/>
      <c r="N21" s="193"/>
      <c r="O21" s="373">
        <v>14019</v>
      </c>
      <c r="P21" s="378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28201</v>
      </c>
      <c r="I22" s="191"/>
      <c r="J22" s="192"/>
      <c r="K22" s="193"/>
      <c r="L22" s="193"/>
      <c r="M22" s="193"/>
      <c r="N22" s="193"/>
      <c r="O22" s="373">
        <v>24448</v>
      </c>
      <c r="P22" s="378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32313</v>
      </c>
      <c r="J24" s="192"/>
      <c r="K24" s="193"/>
      <c r="L24" s="193"/>
      <c r="M24" s="373"/>
      <c r="N24" s="193"/>
      <c r="O24" s="373"/>
      <c r="P24" s="399">
        <v>31126</v>
      </c>
    </row>
    <row r="25" spans="2:16" x14ac:dyDescent="0.25">
      <c r="B25" s="188" t="s">
        <v>356</v>
      </c>
      <c r="I25" s="190">
        <v>39505</v>
      </c>
      <c r="J25" s="192"/>
      <c r="K25" s="193"/>
      <c r="L25" s="193"/>
      <c r="M25" s="193"/>
      <c r="N25" s="193"/>
      <c r="O25" s="373"/>
      <c r="P25" s="378">
        <v>37678</v>
      </c>
    </row>
    <row r="26" spans="2:16" x14ac:dyDescent="0.25">
      <c r="B26" s="188" t="s">
        <v>414</v>
      </c>
      <c r="I26" s="190">
        <v>27199</v>
      </c>
      <c r="J26" s="192"/>
      <c r="K26" s="193"/>
      <c r="L26" s="193"/>
      <c r="M26" s="193"/>
      <c r="N26" s="193"/>
      <c r="O26" s="373"/>
      <c r="P26" s="378">
        <v>26412</v>
      </c>
    </row>
    <row r="27" spans="2:16" ht="15.75" thickBot="1" x14ac:dyDescent="0.3">
      <c r="B27" s="188" t="s">
        <v>357</v>
      </c>
      <c r="I27" s="190">
        <v>6895</v>
      </c>
      <c r="J27" s="192"/>
      <c r="K27" s="193"/>
      <c r="L27" s="193"/>
      <c r="M27" s="193"/>
      <c r="N27" s="193"/>
      <c r="O27" s="373"/>
      <c r="P27" s="378">
        <v>7126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123139</v>
      </c>
      <c r="I28" s="292">
        <v>105912</v>
      </c>
      <c r="J28" s="195"/>
      <c r="K28" s="195"/>
      <c r="L28" s="195"/>
      <c r="M28" s="195"/>
      <c r="N28" s="195"/>
      <c r="O28" s="195">
        <f>SUM(O17:O27)</f>
        <v>112507</v>
      </c>
      <c r="P28" s="195">
        <f>SUM(P17:P27)</f>
        <v>102342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548</v>
      </c>
      <c r="D30" s="201" t="s">
        <v>566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136183</v>
      </c>
      <c r="D31" s="205">
        <f t="shared" ref="D31:D40" si="2">SUM(J6:P6)</f>
        <v>111609</v>
      </c>
      <c r="E31" s="206">
        <f t="shared" ref="E31:E40" si="3">+IFERROR((D31-C31)/C31,"-")</f>
        <v>-0.180448367270511</v>
      </c>
    </row>
    <row r="32" spans="2:16" x14ac:dyDescent="0.25">
      <c r="B32" s="207" t="s">
        <v>347</v>
      </c>
      <c r="C32" s="208">
        <f t="shared" si="1"/>
        <v>235924</v>
      </c>
      <c r="D32" s="209">
        <f t="shared" si="2"/>
        <v>194250</v>
      </c>
      <c r="E32" s="210">
        <f t="shared" si="3"/>
        <v>-0.17664163035553823</v>
      </c>
    </row>
    <row r="33" spans="2:5" x14ac:dyDescent="0.25">
      <c r="B33" s="207" t="s">
        <v>348</v>
      </c>
      <c r="C33" s="208">
        <f t="shared" si="1"/>
        <v>82756</v>
      </c>
      <c r="D33" s="209">
        <f t="shared" si="2"/>
        <v>57635</v>
      </c>
      <c r="E33" s="210">
        <f t="shared" si="3"/>
        <v>-0.3035550292425927</v>
      </c>
    </row>
    <row r="34" spans="2:5" x14ac:dyDescent="0.25">
      <c r="B34" s="207" t="s">
        <v>349</v>
      </c>
      <c r="C34" s="208">
        <f t="shared" si="1"/>
        <v>222251</v>
      </c>
      <c r="D34" s="209">
        <f t="shared" si="2"/>
        <v>182324</v>
      </c>
      <c r="E34" s="210">
        <f t="shared" si="3"/>
        <v>-0.17964823555349582</v>
      </c>
    </row>
    <row r="35" spans="2:5" x14ac:dyDescent="0.25">
      <c r="B35" s="207" t="s">
        <v>350</v>
      </c>
      <c r="C35" s="208">
        <f t="shared" si="1"/>
        <v>120563</v>
      </c>
      <c r="D35" s="209">
        <f t="shared" si="2"/>
        <v>98306</v>
      </c>
      <c r="E35" s="210">
        <f t="shared" si="3"/>
        <v>-0.18460887668687739</v>
      </c>
    </row>
    <row r="36" spans="2:5" x14ac:dyDescent="0.25">
      <c r="B36" s="207" t="s">
        <v>351</v>
      </c>
      <c r="C36" s="208">
        <f t="shared" si="1"/>
        <v>139647</v>
      </c>
      <c r="D36" s="209">
        <f t="shared" si="2"/>
        <v>103868</v>
      </c>
      <c r="E36" s="210">
        <f t="shared" si="3"/>
        <v>-0.25621030168925935</v>
      </c>
    </row>
    <row r="37" spans="2:5" x14ac:dyDescent="0.25">
      <c r="B37" s="207" t="s">
        <v>352</v>
      </c>
      <c r="C37" s="208">
        <f t="shared" si="1"/>
        <v>143013</v>
      </c>
      <c r="D37" s="209">
        <f t="shared" si="2"/>
        <v>96157</v>
      </c>
      <c r="E37" s="210">
        <f t="shared" si="3"/>
        <v>-0.32763455070518066</v>
      </c>
    </row>
    <row r="38" spans="2:5" x14ac:dyDescent="0.25">
      <c r="B38" s="203" t="s">
        <v>353</v>
      </c>
      <c r="C38" s="208">
        <f t="shared" si="1"/>
        <v>34988</v>
      </c>
      <c r="D38" s="209">
        <f t="shared" si="2"/>
        <v>29211</v>
      </c>
      <c r="E38" s="211">
        <f t="shared" si="3"/>
        <v>-0.16511375328684119</v>
      </c>
    </row>
    <row r="39" spans="2:5" ht="15.75" thickBot="1" x14ac:dyDescent="0.3">
      <c r="B39" s="203" t="s">
        <v>390</v>
      </c>
      <c r="C39" s="208">
        <f t="shared" si="1"/>
        <v>268642</v>
      </c>
      <c r="D39" s="209">
        <f t="shared" si="2"/>
        <v>205752</v>
      </c>
      <c r="E39" s="211">
        <f t="shared" ref="E39" si="4">+IFERROR((D39-C39)/C39,"-")</f>
        <v>-0.23410337921843941</v>
      </c>
    </row>
    <row r="40" spans="2:5" ht="15.75" thickBot="1" x14ac:dyDescent="0.3">
      <c r="B40" s="212" t="s">
        <v>16</v>
      </c>
      <c r="C40" s="213">
        <f t="shared" si="1"/>
        <v>1383967</v>
      </c>
      <c r="D40" s="214">
        <f t="shared" si="2"/>
        <v>1079112</v>
      </c>
      <c r="E40" s="215">
        <f t="shared" si="3"/>
        <v>-0.22027620600780221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14628</v>
      </c>
      <c r="D42" s="208">
        <f>O17</f>
        <v>15067</v>
      </c>
      <c r="E42" s="216">
        <f t="shared" si="5"/>
        <v>3.0010937927262785E-2</v>
      </c>
    </row>
    <row r="43" spans="2:5" x14ac:dyDescent="0.25">
      <c r="B43" s="207" t="s">
        <v>359</v>
      </c>
      <c r="C43" s="208">
        <f t="shared" si="6"/>
        <v>5419</v>
      </c>
      <c r="D43" s="208">
        <f t="shared" ref="D43:D47" si="7">O18</f>
        <v>5679</v>
      </c>
      <c r="E43" s="216">
        <f t="shared" si="5"/>
        <v>4.7979331980070122E-2</v>
      </c>
    </row>
    <row r="44" spans="2:5" x14ac:dyDescent="0.25">
      <c r="B44" s="297" t="s">
        <v>415</v>
      </c>
      <c r="C44" s="208">
        <f t="shared" si="6"/>
        <v>28829</v>
      </c>
      <c r="D44" s="208">
        <f t="shared" si="7"/>
        <v>24500</v>
      </c>
      <c r="E44" s="216">
        <f t="shared" si="5"/>
        <v>-0.15016129591730548</v>
      </c>
    </row>
    <row r="45" spans="2:5" ht="15.75" thickBot="1" x14ac:dyDescent="0.3">
      <c r="B45" s="297" t="s">
        <v>455</v>
      </c>
      <c r="C45" s="208">
        <f t="shared" si="6"/>
        <v>31727</v>
      </c>
      <c r="D45" s="208">
        <f t="shared" si="7"/>
        <v>28794</v>
      </c>
      <c r="E45" s="216">
        <f t="shared" si="5"/>
        <v>-9.244492072997762E-2</v>
      </c>
    </row>
    <row r="46" spans="2:5" ht="15.75" thickBot="1" x14ac:dyDescent="0.3">
      <c r="B46" s="297" t="s">
        <v>354</v>
      </c>
      <c r="C46" s="208">
        <f t="shared" si="6"/>
        <v>14335</v>
      </c>
      <c r="D46" s="208">
        <f t="shared" si="7"/>
        <v>14019</v>
      </c>
      <c r="E46" s="216">
        <f t="shared" si="5"/>
        <v>-2.2043948378095569E-2</v>
      </c>
    </row>
    <row r="47" spans="2:5" ht="15.75" thickBot="1" x14ac:dyDescent="0.3">
      <c r="B47" s="297" t="s">
        <v>416</v>
      </c>
      <c r="C47" s="208">
        <f t="shared" si="6"/>
        <v>28201</v>
      </c>
      <c r="D47" s="208">
        <f t="shared" si="7"/>
        <v>24448</v>
      </c>
      <c r="E47" s="216">
        <f t="shared" si="5"/>
        <v>-0.13308038722031135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32313</v>
      </c>
      <c r="D49" s="209">
        <f>P24</f>
        <v>31126</v>
      </c>
      <c r="E49" s="216">
        <f t="shared" si="5"/>
        <v>-3.6734441246557115E-2</v>
      </c>
    </row>
    <row r="50" spans="2:5" ht="15.75" thickBot="1" x14ac:dyDescent="0.3">
      <c r="B50" s="207" t="s">
        <v>356</v>
      </c>
      <c r="C50" s="208">
        <f>I25</f>
        <v>39505</v>
      </c>
      <c r="D50" s="209">
        <f>P25</f>
        <v>37678</v>
      </c>
      <c r="E50" s="216">
        <f t="shared" si="5"/>
        <v>-4.6247310467029491E-2</v>
      </c>
    </row>
    <row r="51" spans="2:5" ht="15.75" thickBot="1" x14ac:dyDescent="0.3">
      <c r="B51" s="297" t="s">
        <v>414</v>
      </c>
      <c r="C51" s="208">
        <f>I26</f>
        <v>27199</v>
      </c>
      <c r="D51" s="209">
        <f>P26</f>
        <v>26412</v>
      </c>
      <c r="E51" s="216">
        <f t="shared" ref="E51" si="8">+IFERROR((D51-C51)/C51,"-")</f>
        <v>-2.893488731203353E-2</v>
      </c>
    </row>
    <row r="52" spans="2:5" ht="15.75" thickBot="1" x14ac:dyDescent="0.3">
      <c r="B52" s="207" t="s">
        <v>357</v>
      </c>
      <c r="C52" s="208">
        <f>I27</f>
        <v>6895</v>
      </c>
      <c r="D52" s="209">
        <f>P27</f>
        <v>7126</v>
      </c>
      <c r="E52" s="216">
        <f t="shared" si="5"/>
        <v>3.3502538071065992E-2</v>
      </c>
    </row>
    <row r="53" spans="2:5" ht="15.75" thickBot="1" x14ac:dyDescent="0.3">
      <c r="B53" s="196" t="s">
        <v>222</v>
      </c>
      <c r="C53" s="217">
        <f>SUM(C42:C52)</f>
        <v>229051</v>
      </c>
      <c r="D53" s="218">
        <f>SUM(D42:D52)</f>
        <v>214849</v>
      </c>
      <c r="E53" s="215">
        <f t="shared" si="5"/>
        <v>-6.2003658573854731E-2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C3" sqref="C3:P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4"/>
      <c r="B2" s="474"/>
    </row>
    <row r="3" spans="1:20" ht="15.75" thickBot="1" x14ac:dyDescent="0.3">
      <c r="A3" s="474"/>
      <c r="B3" s="474"/>
      <c r="C3" s="475" t="s">
        <v>548</v>
      </c>
      <c r="D3" s="476"/>
      <c r="E3" s="476"/>
      <c r="F3" s="476"/>
      <c r="G3" s="476"/>
      <c r="H3" s="476"/>
      <c r="I3" s="477"/>
      <c r="J3" s="475" t="s">
        <v>566</v>
      </c>
      <c r="K3" s="476"/>
      <c r="L3" s="476"/>
      <c r="M3" s="476"/>
      <c r="N3" s="476"/>
      <c r="O3" s="476"/>
      <c r="P3" s="477"/>
    </row>
    <row r="4" spans="1:20" ht="15.75" thickBot="1" x14ac:dyDescent="0.3">
      <c r="A4" s="474"/>
      <c r="B4" s="474"/>
      <c r="C4" s="478" t="s">
        <v>2</v>
      </c>
      <c r="D4" s="479"/>
      <c r="E4" s="479"/>
      <c r="F4" s="479"/>
      <c r="G4" s="479"/>
      <c r="H4" s="479"/>
      <c r="I4" s="480"/>
      <c r="J4" s="478" t="s">
        <v>2</v>
      </c>
      <c r="K4" s="479"/>
      <c r="L4" s="479"/>
      <c r="M4" s="479"/>
      <c r="N4" s="479"/>
      <c r="O4" s="479"/>
      <c r="P4" s="480"/>
    </row>
    <row r="5" spans="1:20" ht="15.75" thickBot="1" x14ac:dyDescent="0.3">
      <c r="A5" s="474"/>
      <c r="B5" s="474"/>
      <c r="C5" s="128">
        <v>45012</v>
      </c>
      <c r="D5" s="128">
        <v>45013</v>
      </c>
      <c r="E5" s="128">
        <v>45014</v>
      </c>
      <c r="F5" s="128">
        <v>45015</v>
      </c>
      <c r="G5" s="128">
        <v>45016</v>
      </c>
      <c r="H5" s="128">
        <v>45017</v>
      </c>
      <c r="I5" s="128">
        <v>45018</v>
      </c>
      <c r="J5" s="128">
        <v>45019</v>
      </c>
      <c r="K5" s="128">
        <v>45020</v>
      </c>
      <c r="L5" s="128">
        <v>45021</v>
      </c>
      <c r="M5" s="128">
        <v>45022</v>
      </c>
      <c r="N5" s="128">
        <v>45023</v>
      </c>
      <c r="O5" s="128">
        <v>45024</v>
      </c>
      <c r="P5" s="128">
        <v>45025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23189.116666666661</v>
      </c>
      <c r="D7" s="220">
        <v>22271.583333333328</v>
      </c>
      <c r="E7" s="220">
        <v>21154.516666666659</v>
      </c>
      <c r="F7" s="220">
        <v>20268.150000000001</v>
      </c>
      <c r="G7" s="220">
        <v>20463.5</v>
      </c>
      <c r="H7" s="220"/>
      <c r="I7" s="220"/>
      <c r="J7" s="362">
        <v>23184.383333333331</v>
      </c>
      <c r="K7" s="362">
        <v>19180.833333333328</v>
      </c>
      <c r="L7" s="221">
        <v>17888.169999999998</v>
      </c>
      <c r="M7" s="362">
        <v>13759.59</v>
      </c>
      <c r="N7" s="362">
        <v>9206</v>
      </c>
      <c r="O7" s="221"/>
      <c r="P7" s="222"/>
    </row>
    <row r="8" spans="1:20" x14ac:dyDescent="0.25">
      <c r="B8" s="188" t="s">
        <v>347</v>
      </c>
      <c r="C8" s="220">
        <v>49980.6</v>
      </c>
      <c r="D8" s="220">
        <v>50513.2</v>
      </c>
      <c r="E8" s="220">
        <v>48940.05</v>
      </c>
      <c r="F8" s="220">
        <v>46418.966666666667</v>
      </c>
      <c r="G8" s="220">
        <v>44492.55</v>
      </c>
      <c r="H8" s="220"/>
      <c r="I8" s="220"/>
      <c r="J8" s="362">
        <v>44922.633333333331</v>
      </c>
      <c r="K8" s="362">
        <v>39889.35</v>
      </c>
      <c r="L8" s="221">
        <v>39014.033333333333</v>
      </c>
      <c r="M8" s="362">
        <v>26794.65</v>
      </c>
      <c r="N8" s="221">
        <v>29264.933333333331</v>
      </c>
      <c r="O8" s="221"/>
      <c r="P8" s="222"/>
    </row>
    <row r="9" spans="1:20" x14ac:dyDescent="0.25">
      <c r="B9" s="188" t="s">
        <v>348</v>
      </c>
      <c r="C9" s="220">
        <v>16440.333333333328</v>
      </c>
      <c r="D9" s="220">
        <v>10324.91666666667</v>
      </c>
      <c r="E9" s="220">
        <v>14897.55</v>
      </c>
      <c r="F9" s="220">
        <v>13148.716666666671</v>
      </c>
      <c r="G9" s="220">
        <v>12986.33333333333</v>
      </c>
      <c r="H9" s="220"/>
      <c r="I9" s="220"/>
      <c r="J9" s="362">
        <v>14815.466666666671</v>
      </c>
      <c r="K9" s="362">
        <v>12074.91666666667</v>
      </c>
      <c r="L9" s="221">
        <v>10684.01666666667</v>
      </c>
      <c r="M9" s="362">
        <v>6899.25</v>
      </c>
      <c r="N9" s="221">
        <v>1713.4833333333329</v>
      </c>
      <c r="O9" s="221"/>
      <c r="P9" s="222"/>
    </row>
    <row r="10" spans="1:20" ht="17.25" customHeight="1" x14ac:dyDescent="0.25">
      <c r="B10" s="188" t="s">
        <v>349</v>
      </c>
      <c r="C10" s="220">
        <v>47708.76666666667</v>
      </c>
      <c r="D10" s="220">
        <v>46534.216666666667</v>
      </c>
      <c r="E10" s="220">
        <v>45117.433333333327</v>
      </c>
      <c r="F10" s="220">
        <v>42221.033333333333</v>
      </c>
      <c r="G10" s="220">
        <v>37319.300000000003</v>
      </c>
      <c r="H10" s="220"/>
      <c r="I10" s="220"/>
      <c r="J10" s="362">
        <v>42580.23333333333</v>
      </c>
      <c r="K10" s="362">
        <v>41588.383333333331</v>
      </c>
      <c r="L10" s="221">
        <v>27993.083333333328</v>
      </c>
      <c r="M10" s="221">
        <v>25453.53</v>
      </c>
      <c r="N10" s="362">
        <v>16045.41666666667</v>
      </c>
      <c r="O10" s="221"/>
      <c r="P10" s="222"/>
    </row>
    <row r="11" spans="1:20" x14ac:dyDescent="0.25">
      <c r="B11" s="188" t="s">
        <v>350</v>
      </c>
      <c r="C11" s="220">
        <v>10086.716666666671</v>
      </c>
      <c r="D11" s="220">
        <v>10699.15</v>
      </c>
      <c r="E11" s="220">
        <v>10047.549999999999</v>
      </c>
      <c r="F11" s="220">
        <v>9427.0666666666675</v>
      </c>
      <c r="G11" s="220">
        <v>8838.3333333333339</v>
      </c>
      <c r="H11" s="220"/>
      <c r="I11" s="220"/>
      <c r="J11" s="362">
        <v>8716.7666666666664</v>
      </c>
      <c r="K11" s="221">
        <v>8014.2666666666664</v>
      </c>
      <c r="L11" s="221">
        <v>7904.916666666667</v>
      </c>
      <c r="M11" s="221">
        <v>7007.3</v>
      </c>
      <c r="N11" s="221">
        <v>18136.416666666672</v>
      </c>
      <c r="O11" s="221"/>
      <c r="P11" s="222"/>
    </row>
    <row r="12" spans="1:20" x14ac:dyDescent="0.25">
      <c r="B12" s="188" t="s">
        <v>500</v>
      </c>
      <c r="C12" s="220">
        <v>11675.2</v>
      </c>
      <c r="D12" s="220">
        <v>11558.466666666671</v>
      </c>
      <c r="E12" s="220">
        <v>11140.13333333333</v>
      </c>
      <c r="F12" s="220">
        <v>10901.48333333333</v>
      </c>
      <c r="G12" s="220">
        <v>10959.73333333333</v>
      </c>
      <c r="H12" s="220"/>
      <c r="I12" s="220"/>
      <c r="J12" s="362">
        <v>10226.76666666667</v>
      </c>
      <c r="K12" s="221">
        <v>8840.2833333333328</v>
      </c>
      <c r="L12" s="221">
        <v>8959.7999999999993</v>
      </c>
      <c r="M12" s="221">
        <v>7210.666666666667</v>
      </c>
      <c r="N12" s="221">
        <v>5278.1333333333332</v>
      </c>
      <c r="O12" s="221"/>
      <c r="P12" s="222"/>
    </row>
    <row r="13" spans="1:20" x14ac:dyDescent="0.25">
      <c r="B13" s="188" t="s">
        <v>352</v>
      </c>
      <c r="C13" s="220">
        <v>28581.366666666661</v>
      </c>
      <c r="D13" s="220">
        <v>26659.533333333329</v>
      </c>
      <c r="E13" s="220">
        <v>24412.75</v>
      </c>
      <c r="F13" s="220">
        <v>23869.75</v>
      </c>
      <c r="G13" s="220">
        <v>18381.466666666671</v>
      </c>
      <c r="H13" s="220"/>
      <c r="I13" s="220"/>
      <c r="J13" s="362">
        <v>20933.75</v>
      </c>
      <c r="K13" s="362">
        <v>21272.566666666669</v>
      </c>
      <c r="L13" s="221">
        <v>19278.516666666659</v>
      </c>
      <c r="M13" s="362">
        <v>14195.55</v>
      </c>
      <c r="N13" s="362">
        <v>1057.5166666666671</v>
      </c>
      <c r="O13" s="221"/>
      <c r="P13" s="222"/>
    </row>
    <row r="14" spans="1:20" x14ac:dyDescent="0.25">
      <c r="B14" s="188" t="s">
        <v>353</v>
      </c>
      <c r="C14" s="220">
        <v>3991.4666666666658</v>
      </c>
      <c r="D14" s="220">
        <v>3166.4833333333331</v>
      </c>
      <c r="E14" s="220">
        <v>2001.2333333333329</v>
      </c>
      <c r="F14" s="220">
        <v>2070.9666666666672</v>
      </c>
      <c r="G14" s="220">
        <v>2022.15</v>
      </c>
      <c r="H14" s="220"/>
      <c r="I14" s="220"/>
      <c r="J14" s="362">
        <v>2984.5333333333328</v>
      </c>
      <c r="K14" s="221">
        <v>4376.916666666667</v>
      </c>
      <c r="L14" s="221">
        <v>3932.7</v>
      </c>
      <c r="M14" s="221">
        <v>545.6</v>
      </c>
      <c r="N14" s="221">
        <v>542.56666666666672</v>
      </c>
      <c r="O14" s="362"/>
      <c r="P14" s="363"/>
    </row>
    <row r="15" spans="1:20" ht="15.75" thickBot="1" x14ac:dyDescent="0.3">
      <c r="B15" s="188" t="s">
        <v>390</v>
      </c>
      <c r="C15" s="220">
        <v>45587.98333333333</v>
      </c>
      <c r="D15" s="220">
        <v>45910.166666666657</v>
      </c>
      <c r="E15" s="220">
        <v>42728.7</v>
      </c>
      <c r="F15" s="220">
        <v>42428.85</v>
      </c>
      <c r="G15" s="220">
        <v>37282.5</v>
      </c>
      <c r="H15" s="220"/>
      <c r="I15" s="220"/>
      <c r="J15" s="362">
        <v>41158.366666666669</v>
      </c>
      <c r="K15" s="221">
        <v>39110.716666666667</v>
      </c>
      <c r="L15" s="221">
        <v>32845.47</v>
      </c>
      <c r="M15" s="221">
        <v>29192.400000000001</v>
      </c>
      <c r="N15" s="221">
        <v>7708.6833333333334</v>
      </c>
      <c r="O15" s="362"/>
      <c r="P15" s="363"/>
    </row>
    <row r="16" spans="1:20" ht="15.75" thickBot="1" x14ac:dyDescent="0.3">
      <c r="B16" s="196" t="s">
        <v>16</v>
      </c>
      <c r="C16" s="223">
        <v>237241.55000000002</v>
      </c>
      <c r="D16" s="223">
        <v>227637.71666666665</v>
      </c>
      <c r="E16" s="223">
        <v>220439.91666666663</v>
      </c>
      <c r="F16" s="223">
        <v>210754.98333333337</v>
      </c>
      <c r="G16" s="223">
        <v>192745.86666666667</v>
      </c>
      <c r="H16" s="223">
        <v>0</v>
      </c>
      <c r="I16" s="224">
        <v>0</v>
      </c>
      <c r="J16" s="225">
        <f>SUM(J7:J15)</f>
        <v>209522.9</v>
      </c>
      <c r="K16" s="225">
        <f t="shared" ref="K16:P16" si="0">SUM(K7:K15)</f>
        <v>194348.23333333334</v>
      </c>
      <c r="L16" s="225">
        <f t="shared" si="0"/>
        <v>168500.70666666667</v>
      </c>
      <c r="M16" s="225">
        <f t="shared" si="0"/>
        <v>131058.53666666668</v>
      </c>
      <c r="N16" s="225">
        <f t="shared" si="0"/>
        <v>88953.15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8351.6166666666668</v>
      </c>
      <c r="I18" s="369"/>
      <c r="J18" s="228"/>
      <c r="K18" s="229"/>
      <c r="L18" s="229"/>
      <c r="M18" s="229"/>
      <c r="N18" s="229"/>
      <c r="O18" s="229">
        <v>7498.5</v>
      </c>
      <c r="P18" s="432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1785.116666666667</v>
      </c>
      <c r="I19" s="371"/>
      <c r="J19" s="192"/>
      <c r="K19" s="221"/>
      <c r="L19" s="221"/>
      <c r="M19" s="193"/>
      <c r="N19" s="193"/>
      <c r="O19" s="433">
        <v>1750.866666666667</v>
      </c>
      <c r="P19" s="434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15915.9</v>
      </c>
      <c r="I20" s="371"/>
      <c r="J20" s="192"/>
      <c r="K20" s="221"/>
      <c r="L20" s="221"/>
      <c r="M20" s="193"/>
      <c r="N20" s="193"/>
      <c r="O20" s="433">
        <v>14567.183333333331</v>
      </c>
      <c r="P20" s="434"/>
    </row>
    <row r="21" spans="2:18" x14ac:dyDescent="0.25">
      <c r="B21" s="188" t="s">
        <v>455</v>
      </c>
      <c r="C21" s="219"/>
      <c r="D21" s="220"/>
      <c r="E21" s="220"/>
      <c r="F21" s="220"/>
      <c r="G21" s="220"/>
      <c r="H21" s="370">
        <v>23864.75</v>
      </c>
      <c r="I21" s="371"/>
      <c r="J21" s="192"/>
      <c r="K21" s="221"/>
      <c r="L21" s="221"/>
      <c r="M21" s="193"/>
      <c r="N21" s="193"/>
      <c r="O21" s="433">
        <v>23589.083333333328</v>
      </c>
      <c r="P21" s="43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7344.9333333333334</v>
      </c>
      <c r="I22" s="371"/>
      <c r="J22" s="192"/>
      <c r="K22" s="221"/>
      <c r="L22" s="221"/>
      <c r="M22" s="193"/>
      <c r="N22" s="193"/>
      <c r="O22" s="433">
        <v>5916.333333333333</v>
      </c>
      <c r="P22" s="434"/>
    </row>
    <row r="23" spans="2:18" x14ac:dyDescent="0.25">
      <c r="B23" s="188" t="s">
        <v>416</v>
      </c>
      <c r="C23" s="219"/>
      <c r="D23" s="220"/>
      <c r="E23" s="220"/>
      <c r="F23" s="220"/>
      <c r="G23" s="220" t="s">
        <v>549</v>
      </c>
      <c r="H23" s="370">
        <v>13904.58333333333</v>
      </c>
      <c r="I23" s="371"/>
      <c r="J23" s="192"/>
      <c r="K23" s="221"/>
      <c r="L23" s="221"/>
      <c r="M23" s="193"/>
      <c r="N23" s="193"/>
      <c r="O23" s="433">
        <v>11020.88333333333</v>
      </c>
      <c r="P23" s="434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5"/>
      <c r="L24" s="221"/>
      <c r="M24" s="193"/>
      <c r="N24" s="193"/>
      <c r="O24" s="433"/>
      <c r="P24" s="434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16136.3833333333</v>
      </c>
      <c r="J25" s="192"/>
      <c r="K25" s="221"/>
      <c r="L25" s="221"/>
      <c r="M25" s="193"/>
      <c r="N25" s="193"/>
      <c r="O25" s="433"/>
      <c r="P25" s="434">
        <v>15491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20721.816666666669</v>
      </c>
      <c r="J26" s="192"/>
      <c r="K26" s="221"/>
      <c r="L26" s="221"/>
      <c r="M26" s="193"/>
      <c r="N26" s="193"/>
      <c r="O26" s="433"/>
      <c r="P26" s="434">
        <v>20797.650000000001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11442.816666666669</v>
      </c>
      <c r="J27" s="192"/>
      <c r="K27" s="221"/>
      <c r="L27" s="221"/>
      <c r="M27" s="193"/>
      <c r="N27" s="193"/>
      <c r="O27" s="433"/>
      <c r="P27" s="434">
        <v>10948.316666666669</v>
      </c>
    </row>
    <row r="28" spans="2:18" ht="15.75" thickBot="1" x14ac:dyDescent="0.3">
      <c r="B28" s="188" t="s">
        <v>357</v>
      </c>
      <c r="E28" s="220"/>
      <c r="H28" s="372"/>
      <c r="I28" s="371">
        <v>1514.166666666667</v>
      </c>
      <c r="J28" s="192"/>
      <c r="K28" s="221"/>
      <c r="L28" s="221"/>
      <c r="M28" s="193"/>
      <c r="N28" s="193"/>
      <c r="O28" s="433"/>
      <c r="P28" s="434">
        <v>1495.0166666666671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71166.899999999994</v>
      </c>
      <c r="I29" s="224">
        <v>49815.183333333298</v>
      </c>
      <c r="J29" s="195"/>
      <c r="K29" s="195"/>
      <c r="L29" s="195"/>
      <c r="M29" s="195"/>
      <c r="N29" s="195"/>
      <c r="O29" s="195">
        <f>SUM(O18:O28)</f>
        <v>64342.849999999991</v>
      </c>
      <c r="P29" s="195">
        <f>SUM(P18:P28)</f>
        <v>48731.983333333344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548</v>
      </c>
      <c r="D31" s="201" t="s">
        <v>566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107346.86666666664</v>
      </c>
      <c r="D32" s="360">
        <f t="shared" ref="D32:D41" si="2">SUM(J7:P7)</f>
        <v>83218.976666666655</v>
      </c>
      <c r="E32" s="206">
        <f t="shared" ref="E32:E41" si="3">+IFERROR((D32-C32)/C32,"-")</f>
        <v>-0.22476566619239927</v>
      </c>
    </row>
    <row r="33" spans="2:5" x14ac:dyDescent="0.25">
      <c r="B33" s="207" t="s">
        <v>347</v>
      </c>
      <c r="C33" s="204">
        <f t="shared" si="1"/>
        <v>240345.36666666664</v>
      </c>
      <c r="D33" s="360">
        <f t="shared" si="2"/>
        <v>179885.59999999998</v>
      </c>
      <c r="E33" s="210">
        <f t="shared" si="3"/>
        <v>-0.25155370168012392</v>
      </c>
    </row>
    <row r="34" spans="2:5" x14ac:dyDescent="0.25">
      <c r="B34" s="207" t="s">
        <v>348</v>
      </c>
      <c r="C34" s="204">
        <f t="shared" si="1"/>
        <v>67797.850000000006</v>
      </c>
      <c r="D34" s="205">
        <f t="shared" si="2"/>
        <v>46187.133333333339</v>
      </c>
      <c r="E34" s="210">
        <f t="shared" si="3"/>
        <v>-0.31875224165171412</v>
      </c>
    </row>
    <row r="35" spans="2:5" x14ac:dyDescent="0.25">
      <c r="B35" s="207" t="s">
        <v>349</v>
      </c>
      <c r="C35" s="204">
        <f t="shared" si="1"/>
        <v>218900.75</v>
      </c>
      <c r="D35" s="360">
        <f t="shared" si="2"/>
        <v>153660.64666666664</v>
      </c>
      <c r="E35" s="210">
        <f t="shared" si="3"/>
        <v>-0.29803508363188963</v>
      </c>
    </row>
    <row r="36" spans="2:5" x14ac:dyDescent="0.25">
      <c r="B36" s="207" t="s">
        <v>350</v>
      </c>
      <c r="C36" s="204">
        <f t="shared" si="1"/>
        <v>49098.816666666673</v>
      </c>
      <c r="D36" s="205">
        <f t="shared" si="2"/>
        <v>49779.666666666672</v>
      </c>
      <c r="E36" s="210">
        <f t="shared" si="3"/>
        <v>1.3866932977678657E-2</v>
      </c>
    </row>
    <row r="37" spans="2:5" x14ac:dyDescent="0.25">
      <c r="B37" s="207" t="s">
        <v>351</v>
      </c>
      <c r="C37" s="204">
        <f t="shared" si="1"/>
        <v>56235.016666666663</v>
      </c>
      <c r="D37" s="205">
        <f t="shared" si="2"/>
        <v>40515.65</v>
      </c>
      <c r="E37" s="210">
        <f t="shared" si="3"/>
        <v>-0.27952986588131173</v>
      </c>
    </row>
    <row r="38" spans="2:5" x14ac:dyDescent="0.25">
      <c r="B38" s="207" t="s">
        <v>352</v>
      </c>
      <c r="C38" s="204">
        <f t="shared" si="1"/>
        <v>121904.86666666667</v>
      </c>
      <c r="D38" s="205">
        <f t="shared" si="2"/>
        <v>76737.899999999994</v>
      </c>
      <c r="E38" s="210">
        <f t="shared" si="3"/>
        <v>-0.37050995503050743</v>
      </c>
    </row>
    <row r="39" spans="2:5" x14ac:dyDescent="0.25">
      <c r="B39" s="203" t="s">
        <v>353</v>
      </c>
      <c r="C39" s="204">
        <f t="shared" si="1"/>
        <v>13252.3</v>
      </c>
      <c r="D39" s="205">
        <f t="shared" si="2"/>
        <v>12382.316666666668</v>
      </c>
      <c r="E39" s="211">
        <f t="shared" si="3"/>
        <v>-6.5647724042870434E-2</v>
      </c>
    </row>
    <row r="40" spans="2:5" ht="15.75" thickBot="1" x14ac:dyDescent="0.3">
      <c r="B40" s="203" t="s">
        <v>390</v>
      </c>
      <c r="C40" s="204">
        <f t="shared" si="1"/>
        <v>213938.19999999998</v>
      </c>
      <c r="D40" s="205">
        <f t="shared" si="2"/>
        <v>150015.63666666666</v>
      </c>
      <c r="E40" s="211">
        <f t="shared" ref="E40" si="4">+IFERROR((D40-C40)/C40,"-")</f>
        <v>-0.29878985301985961</v>
      </c>
    </row>
    <row r="41" spans="2:5" ht="15.75" thickBot="1" x14ac:dyDescent="0.3">
      <c r="B41" s="212" t="s">
        <v>16</v>
      </c>
      <c r="C41" s="213">
        <f t="shared" si="1"/>
        <v>1088820.0333333334</v>
      </c>
      <c r="D41" s="214">
        <f t="shared" si="2"/>
        <v>792383.52666666673</v>
      </c>
      <c r="E41" s="215">
        <f t="shared" si="3"/>
        <v>-0.27225482411372481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8351.6166666666668</v>
      </c>
      <c r="D43" s="287">
        <f>O18</f>
        <v>7498.5</v>
      </c>
      <c r="E43" s="288">
        <f t="shared" si="5"/>
        <v>-0.10214988315635497</v>
      </c>
    </row>
    <row r="44" spans="2:5" ht="15.75" thickBot="1" x14ac:dyDescent="0.3">
      <c r="B44" s="207" t="s">
        <v>359</v>
      </c>
      <c r="C44" s="286">
        <f t="shared" si="6"/>
        <v>1785.116666666667</v>
      </c>
      <c r="D44" s="287">
        <f t="shared" ref="D44:D48" si="7">O19</f>
        <v>1750.866666666667</v>
      </c>
      <c r="E44" s="288">
        <f t="shared" si="5"/>
        <v>-1.9186421055579932E-2</v>
      </c>
    </row>
    <row r="45" spans="2:5" ht="15.75" thickBot="1" x14ac:dyDescent="0.3">
      <c r="B45" s="297" t="s">
        <v>415</v>
      </c>
      <c r="C45" s="286">
        <f t="shared" si="6"/>
        <v>15915.9</v>
      </c>
      <c r="D45" s="287">
        <f t="shared" si="7"/>
        <v>14567.183333333331</v>
      </c>
      <c r="E45" s="288">
        <f t="shared" si="5"/>
        <v>-8.4740207381716962E-2</v>
      </c>
    </row>
    <row r="46" spans="2:5" ht="15.75" thickBot="1" x14ac:dyDescent="0.3">
      <c r="B46" s="207" t="s">
        <v>455</v>
      </c>
      <c r="C46" s="286">
        <f t="shared" si="6"/>
        <v>23864.75</v>
      </c>
      <c r="D46" s="287">
        <f t="shared" si="7"/>
        <v>23589.083333333328</v>
      </c>
      <c r="E46" s="288">
        <f t="shared" si="5"/>
        <v>-1.1551206975420716E-2</v>
      </c>
    </row>
    <row r="47" spans="2:5" ht="15.75" thickBot="1" x14ac:dyDescent="0.3">
      <c r="B47" s="207" t="s">
        <v>447</v>
      </c>
      <c r="C47" s="286">
        <f t="shared" si="6"/>
        <v>7344.9333333333334</v>
      </c>
      <c r="D47" s="287">
        <f t="shared" si="7"/>
        <v>5916.333333333333</v>
      </c>
      <c r="E47" s="288">
        <f t="shared" si="5"/>
        <v>-0.19450142501860698</v>
      </c>
    </row>
    <row r="48" spans="2:5" ht="15.75" thickBot="1" x14ac:dyDescent="0.3">
      <c r="B48" s="297" t="s">
        <v>416</v>
      </c>
      <c r="C48" s="286">
        <f t="shared" si="6"/>
        <v>13904.58333333333</v>
      </c>
      <c r="D48" s="287">
        <f t="shared" si="7"/>
        <v>11020.88333333333</v>
      </c>
      <c r="E48" s="288">
        <f t="shared" si="5"/>
        <v>-0.20739204698690489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16136.3833333333</v>
      </c>
      <c r="D50" s="230">
        <f>P25</f>
        <v>15491</v>
      </c>
      <c r="E50" s="210">
        <f t="shared" si="5"/>
        <v>-3.9995538033613588E-2</v>
      </c>
    </row>
    <row r="51" spans="2:5" ht="15.75" thickBot="1" x14ac:dyDescent="0.3">
      <c r="B51" s="207" t="s">
        <v>356</v>
      </c>
      <c r="C51" s="286">
        <f>I26</f>
        <v>20721.816666666669</v>
      </c>
      <c r="D51" s="230">
        <f>P26</f>
        <v>20797.650000000001</v>
      </c>
      <c r="E51" s="210">
        <f t="shared" si="5"/>
        <v>3.659589048257454E-3</v>
      </c>
    </row>
    <row r="52" spans="2:5" ht="15.75" thickBot="1" x14ac:dyDescent="0.3">
      <c r="B52" s="297" t="s">
        <v>414</v>
      </c>
      <c r="C52" s="286">
        <f>I27</f>
        <v>11442.816666666669</v>
      </c>
      <c r="D52" s="361">
        <f>P27</f>
        <v>10948.316666666669</v>
      </c>
      <c r="E52" s="210">
        <f t="shared" ref="E52" si="8">+IFERROR((D52-C52)/C52,"-")</f>
        <v>-4.3214884447156793E-2</v>
      </c>
    </row>
    <row r="53" spans="2:5" ht="15.75" thickBot="1" x14ac:dyDescent="0.3">
      <c r="B53" s="207" t="s">
        <v>357</v>
      </c>
      <c r="C53" s="286">
        <f>I28</f>
        <v>1514.166666666667</v>
      </c>
      <c r="D53" s="361">
        <f t="shared" ref="D53" si="9">P28</f>
        <v>1495.0166666666671</v>
      </c>
      <c r="E53" s="210">
        <f t="shared" si="5"/>
        <v>-1.264722069345065E-2</v>
      </c>
    </row>
    <row r="54" spans="2:5" ht="15.75" thickBot="1" x14ac:dyDescent="0.3">
      <c r="B54" s="196" t="s">
        <v>222</v>
      </c>
      <c r="C54" s="213">
        <f>SUM(C43:C53)</f>
        <v>120982.0833333333</v>
      </c>
      <c r="D54" s="214">
        <f>SUM(D43:D53)</f>
        <v>113074.83333333333</v>
      </c>
      <c r="E54" s="215">
        <f t="shared" si="5"/>
        <v>-6.5358851345068095E-2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J27" sqref="J27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75" t="s">
        <v>548</v>
      </c>
      <c r="D2" s="476"/>
      <c r="E2" s="476"/>
      <c r="F2" s="476"/>
      <c r="G2" s="476"/>
      <c r="H2" s="476"/>
      <c r="I2" s="477"/>
      <c r="J2" s="475" t="s">
        <v>566</v>
      </c>
      <c r="K2" s="476"/>
      <c r="L2" s="476"/>
      <c r="M2" s="476"/>
      <c r="N2" s="476"/>
      <c r="O2" s="476"/>
      <c r="P2" s="477"/>
      <c r="Q2" s="475" t="s">
        <v>566</v>
      </c>
      <c r="R2" s="476"/>
      <c r="S2" s="476"/>
      <c r="T2" s="476"/>
      <c r="U2" s="476"/>
      <c r="V2" s="476"/>
      <c r="W2" s="477"/>
    </row>
    <row r="3" spans="1:23" ht="15.75" thickBot="1" x14ac:dyDescent="0.3">
      <c r="A3" s="294"/>
      <c r="B3" s="294"/>
      <c r="C3" s="478" t="s">
        <v>2</v>
      </c>
      <c r="D3" s="479"/>
      <c r="E3" s="479"/>
      <c r="F3" s="479"/>
      <c r="G3" s="479"/>
      <c r="H3" s="479"/>
      <c r="I3" s="480"/>
      <c r="J3" s="478" t="s">
        <v>2</v>
      </c>
      <c r="K3" s="479"/>
      <c r="L3" s="479"/>
      <c r="M3" s="479"/>
      <c r="N3" s="479"/>
      <c r="O3" s="479"/>
      <c r="P3" s="480"/>
      <c r="Q3" s="481" t="s">
        <v>224</v>
      </c>
      <c r="R3" s="482"/>
      <c r="S3" s="482"/>
      <c r="T3" s="482"/>
      <c r="U3" s="482"/>
      <c r="V3" s="482"/>
      <c r="W3" s="483"/>
    </row>
    <row r="4" spans="1:23" ht="15.75" thickBot="1" x14ac:dyDescent="0.3">
      <c r="A4" s="294"/>
      <c r="B4" s="294"/>
      <c r="C4" s="128">
        <v>45012</v>
      </c>
      <c r="D4" s="128">
        <v>45013</v>
      </c>
      <c r="E4" s="128">
        <v>45014</v>
      </c>
      <c r="F4" s="128">
        <v>45015</v>
      </c>
      <c r="G4" s="128">
        <v>45016</v>
      </c>
      <c r="H4" s="128">
        <v>45017</v>
      </c>
      <c r="I4" s="128">
        <v>45018</v>
      </c>
      <c r="J4" s="128">
        <v>45019</v>
      </c>
      <c r="K4" s="128">
        <v>45020</v>
      </c>
      <c r="L4" s="128">
        <v>45021</v>
      </c>
      <c r="M4" s="128">
        <v>45022</v>
      </c>
      <c r="N4" s="128">
        <v>45023</v>
      </c>
      <c r="O4" s="128">
        <v>45024</v>
      </c>
      <c r="P4" s="128">
        <v>45025</v>
      </c>
      <c r="Q4" s="128">
        <v>45019</v>
      </c>
      <c r="R4" s="128">
        <v>45020</v>
      </c>
      <c r="S4" s="128">
        <v>45021</v>
      </c>
      <c r="T4" s="128">
        <v>45022</v>
      </c>
      <c r="U4" s="128">
        <v>45023</v>
      </c>
      <c r="V4" s="128">
        <v>45024</v>
      </c>
      <c r="W4" s="128">
        <v>45025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0.76139731634707974</v>
      </c>
      <c r="D7" s="238">
        <f>IFERROR('Más Vistos-H'!D7/'Más Vistos-U'!D6,0)</f>
        <v>0.80110727431866946</v>
      </c>
      <c r="E7" s="238">
        <f>IFERROR('Más Vistos-H'!E7/'Más Vistos-U'!E6,0)</f>
        <v>0.79639034245629858</v>
      </c>
      <c r="F7" s="238">
        <f>IFERROR('Más Vistos-H'!F7/'Más Vistos-U'!F6,0)</f>
        <v>0.75407954460897397</v>
      </c>
      <c r="G7" s="238">
        <f>IFERROR('Más Vistos-H'!G7/'Más Vistos-U'!G6,0)</f>
        <v>0.83575658566469269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0.84871630608534365</v>
      </c>
      <c r="K7" s="240">
        <f>IFERROR('Más Vistos-H'!K7/'Más Vistos-U'!K6,0)</f>
        <v>0.83073469328829008</v>
      </c>
      <c r="L7" s="240">
        <f>IFERROR('Más Vistos-H'!L7/'Más Vistos-U'!L6,0)</f>
        <v>0.81343140375608192</v>
      </c>
      <c r="M7" s="240">
        <f>IFERROR('Más Vistos-H'!M7/'Más Vistos-U'!M6,0)</f>
        <v>0.72357961716449304</v>
      </c>
      <c r="N7" s="240">
        <f>IFERROR('Más Vistos-H'!N7/'Más Vistos-U'!N6,0)</f>
        <v>0.45583283818577935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0.11468255516999999</v>
      </c>
      <c r="R7" s="28">
        <f t="shared" ref="R7:R16" si="1">IFERROR((K7-D7)/D7,"-")</f>
        <v>3.6983085685769523E-2</v>
      </c>
      <c r="S7" s="28">
        <f t="shared" ref="S7:S16" si="2">IFERROR((L7-E7)/E7,"-")</f>
        <v>2.1397875377573969E-2</v>
      </c>
      <c r="T7" s="28">
        <f t="shared" ref="T7:T16" si="3">IFERROR((M7-F7)/F7,"-")</f>
        <v>-4.0446565170119547E-2</v>
      </c>
      <c r="U7" s="28">
        <f t="shared" ref="U7:U16" si="4">IFERROR((N7-G7)/G7,"-")</f>
        <v>-0.45458660331913858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1.0136407885130201</v>
      </c>
      <c r="D8" s="238">
        <f>IFERROR('Más Vistos-H'!D8/'Más Vistos-U'!D7,0)</f>
        <v>1.0377221274934774</v>
      </c>
      <c r="E8" s="238">
        <f>IFERROR('Más Vistos-H'!E8/'Más Vistos-U'!E7,0)</f>
        <v>1.017274314577314</v>
      </c>
      <c r="F8" s="238">
        <f>IFERROR('Más Vistos-H'!F8/'Más Vistos-U'!F7,0)</f>
        <v>1.0127848202532381</v>
      </c>
      <c r="G8" s="238">
        <f>IFERROR('Más Vistos-H'!G8/'Más Vistos-U'!G7,0)</f>
        <v>1.0112632679500875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1.0118621797759557</v>
      </c>
      <c r="K8" s="240">
        <f>IFERROR('Más Vistos-H'!K8/'Más Vistos-U'!K7,0)</f>
        <v>0.98679835737080368</v>
      </c>
      <c r="L8" s="240">
        <f>IFERROR('Más Vistos-H'!L8/'Más Vistos-U'!L7,0)</f>
        <v>0.99775032820145604</v>
      </c>
      <c r="M8" s="240">
        <f>IFERROR('Más Vistos-H'!M8/'Más Vistos-U'!M7,0)</f>
        <v>0.81758307143075093</v>
      </c>
      <c r="N8" s="240">
        <f>IFERROR('Más Vistos-H'!N8/'Más Vistos-U'!N7,0)</f>
        <v>0.77923456527141688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-1.7546736055023332E-3</v>
      </c>
      <c r="R8" s="28">
        <f t="shared" si="1"/>
        <v>-4.9072645531492501E-2</v>
      </c>
      <c r="S8" s="28">
        <f t="shared" si="2"/>
        <v>-1.9192449957777937E-2</v>
      </c>
      <c r="T8" s="28">
        <f t="shared" si="3"/>
        <v>-0.19273763283071194</v>
      </c>
      <c r="U8" s="28">
        <f t="shared" si="4"/>
        <v>-0.22944440882245387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0.97975764799364295</v>
      </c>
      <c r="D9" s="238">
        <f>IFERROR('Más Vistos-H'!D9/'Más Vistos-U'!D8,0)</f>
        <v>0.51286095105636154</v>
      </c>
      <c r="E9" s="238">
        <f>IFERROR('Más Vistos-H'!E9/'Más Vistos-U'!E8,0)</f>
        <v>0.93495355842851757</v>
      </c>
      <c r="F9" s="238">
        <f>IFERROR('Más Vistos-H'!F9/'Más Vistos-U'!F8,0)</f>
        <v>0.87106437010047499</v>
      </c>
      <c r="G9" s="238">
        <f>IFERROR('Más Vistos-H'!G9/'Más Vistos-U'!G8,0)</f>
        <v>0.87656654291821334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0.98507092198581592</v>
      </c>
      <c r="K9" s="240">
        <f>IFERROR('Más Vistos-H'!K9/'Más Vistos-U'!K8,0)</f>
        <v>0.88636252416256844</v>
      </c>
      <c r="L9" s="240">
        <f>IFERROR('Más Vistos-H'!L9/'Más Vistos-U'!L8,0)</f>
        <v>0.82064802724223596</v>
      </c>
      <c r="M9" s="240">
        <f>IFERROR('Más Vistos-H'!M9/'Más Vistos-U'!M8,0)</f>
        <v>0.75212580398997053</v>
      </c>
      <c r="N9" s="240">
        <f>IFERROR('Más Vistos-H'!N9/'Más Vistos-U'!N8,0)</f>
        <v>0.25272615535889864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5.423049264329332E-3</v>
      </c>
      <c r="R9" s="28">
        <f t="shared" si="1"/>
        <v>0.72827064009628695</v>
      </c>
      <c r="S9" s="28">
        <f t="shared" si="2"/>
        <v>-0.12225797758169708</v>
      </c>
      <c r="T9" s="28">
        <f t="shared" si="3"/>
        <v>-0.13654394576693019</v>
      </c>
      <c r="U9" s="28">
        <f t="shared" si="4"/>
        <v>-0.71168628622587204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0.98688055492349813</v>
      </c>
      <c r="D10" s="238">
        <f>IFERROR('Más Vistos-H'!D10/'Más Vistos-U'!D9,0)</f>
        <v>0.99602347317351603</v>
      </c>
      <c r="E10" s="238">
        <f>IFERROR('Más Vistos-H'!E10/'Más Vistos-U'!E9,0)</f>
        <v>1.0276383321185616</v>
      </c>
      <c r="F10" s="238">
        <f>IFERROR('Más Vistos-H'!F10/'Más Vistos-U'!F9,0)</f>
        <v>1.0191670488650719</v>
      </c>
      <c r="G10" s="238">
        <f>IFERROR('Más Vistos-H'!G10/'Más Vistos-U'!G9,0)</f>
        <v>0.89159041498435154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1.0462745001679075</v>
      </c>
      <c r="K10" s="240">
        <f>IFERROR('Más Vistos-H'!K10/'Más Vistos-U'!K9,0)</f>
        <v>1.0021538671614576</v>
      </c>
      <c r="L10" s="240">
        <f>IFERROR('Más Vistos-H'!L10/'Más Vistos-U'!L9,0)</f>
        <v>0.68938293191482358</v>
      </c>
      <c r="M10" s="240">
        <f>IFERROR('Más Vistos-H'!M10/'Más Vistos-U'!M9,0)</f>
        <v>0.81085438501481311</v>
      </c>
      <c r="N10" s="240">
        <f>IFERROR('Más Vistos-H'!N10/'Más Vistos-U'!N9,0)</f>
        <v>0.57038202220563328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6.0183519624635307E-2</v>
      </c>
      <c r="R10" s="28">
        <f t="shared" si="1"/>
        <v>6.1548689895921816E-3</v>
      </c>
      <c r="S10" s="28">
        <f t="shared" si="2"/>
        <v>-0.32915802148640805</v>
      </c>
      <c r="T10" s="28">
        <f t="shared" si="3"/>
        <v>-0.20439501461731172</v>
      </c>
      <c r="U10" s="28">
        <f t="shared" si="4"/>
        <v>-0.3602645198741351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0.37176458302619309</v>
      </c>
      <c r="D11" s="238">
        <f>IFERROR('Más Vistos-H'!D11/'Más Vistos-U'!D10,0)</f>
        <v>0.42925376128385156</v>
      </c>
      <c r="E11" s="238">
        <f>IFERROR('Más Vistos-H'!E11/'Más Vistos-U'!E10,0)</f>
        <v>0.41232559093893628</v>
      </c>
      <c r="F11" s="238">
        <f>IFERROR('Más Vistos-H'!F11/'Más Vistos-U'!F10,0)</f>
        <v>0.41710838753447493</v>
      </c>
      <c r="G11" s="238">
        <f>IFERROR('Más Vistos-H'!G11/'Más Vistos-U'!G10,0)</f>
        <v>0.41037903762517219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0.39374680037341525</v>
      </c>
      <c r="K11" s="240">
        <f>IFERROR('Más Vistos-H'!K11/'Más Vistos-U'!K10,0)</f>
        <v>0.40932972402403933</v>
      </c>
      <c r="L11" s="240">
        <f>IFERROR('Más Vistos-H'!L11/'Más Vistos-U'!L10,0)</f>
        <v>0.39897626137721026</v>
      </c>
      <c r="M11" s="240">
        <f>IFERROR('Más Vistos-H'!M11/'Más Vistos-U'!M10,0)</f>
        <v>0.43855926899486797</v>
      </c>
      <c r="N11" s="240">
        <f>IFERROR('Más Vistos-H'!N11/'Más Vistos-U'!N10,0)</f>
        <v>0.87202695772029382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5.9129401645216385E-2</v>
      </c>
      <c r="R11" s="28">
        <f t="shared" si="1"/>
        <v>-4.641552167235901E-2</v>
      </c>
      <c r="S11" s="28">
        <f t="shared" si="2"/>
        <v>-3.2375699823353921E-2</v>
      </c>
      <c r="T11" s="28">
        <f t="shared" si="3"/>
        <v>5.1427595563803115E-2</v>
      </c>
      <c r="U11" s="28">
        <f t="shared" si="4"/>
        <v>1.124930558750364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0.38657042579961592</v>
      </c>
      <c r="D12" s="238">
        <f>IFERROR('Más Vistos-H'!D12/'Más Vistos-U'!D11,0)</f>
        <v>0.39321199750524477</v>
      </c>
      <c r="E12" s="238">
        <f>IFERROR('Más Vistos-H'!E12/'Más Vistos-U'!E11,0)</f>
        <v>0.41001594896331722</v>
      </c>
      <c r="F12" s="238">
        <f>IFERROR('Más Vistos-H'!F12/'Más Vistos-U'!F11,0)</f>
        <v>0.41437902285743233</v>
      </c>
      <c r="G12" s="238">
        <f>IFERROR('Más Vistos-H'!G12/'Más Vistos-U'!G11,0)</f>
        <v>0.41245421245421232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0.38724550973784205</v>
      </c>
      <c r="K12" s="240">
        <f>IFERROR('Más Vistos-H'!K12/'Más Vistos-U'!K11,0)</f>
        <v>0.37516055564986134</v>
      </c>
      <c r="L12" s="240">
        <f>IFERROR('Más Vistos-H'!L12/'Más Vistos-U'!L11,0)</f>
        <v>0.40632170876604234</v>
      </c>
      <c r="M12" s="240">
        <f>IFERROR('Más Vistos-H'!M12/'Más Vistos-U'!M11,0)</f>
        <v>0.40077071290944127</v>
      </c>
      <c r="N12" s="240">
        <f>IFERROR('Más Vistos-H'!N12/'Más Vistos-U'!N11,0)</f>
        <v>0.38103763596111273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1.7463413990600194E-3</v>
      </c>
      <c r="R12" s="28">
        <f t="shared" si="1"/>
        <v>-4.5907657878985896E-2</v>
      </c>
      <c r="S12" s="28">
        <f t="shared" si="2"/>
        <v>-9.0099914567113339E-3</v>
      </c>
      <c r="T12" s="28">
        <f t="shared" si="3"/>
        <v>-3.2840248172198182E-2</v>
      </c>
      <c r="U12" s="28">
        <f t="shared" si="4"/>
        <v>-7.616985242110294E-2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0.88002237411991691</v>
      </c>
      <c r="D13" s="238">
        <f>IFERROR('Más Vistos-H'!D13/'Más Vistos-U'!D12,0)</f>
        <v>0.86641317300400811</v>
      </c>
      <c r="E13" s="238">
        <f>IFERROR('Más Vistos-H'!E13/'Más Vistos-U'!E12,0)</f>
        <v>0.85168678481719229</v>
      </c>
      <c r="F13" s="238">
        <f>IFERROR('Más Vistos-H'!F13/'Más Vistos-U'!F12,0)</f>
        <v>0.88318163318163323</v>
      </c>
      <c r="G13" s="238">
        <f>IFERROR('Más Vistos-H'!G13/'Más Vistos-U'!G12,0)</f>
        <v>0.763540195508294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0.82614744070405299</v>
      </c>
      <c r="K13" s="240">
        <f>IFERROR('Más Vistos-H'!K13/'Más Vistos-U'!K12,0)</f>
        <v>0.87473032059980549</v>
      </c>
      <c r="L13" s="240">
        <f>IFERROR('Más Vistos-H'!L13/'Más Vistos-U'!L12,0)</f>
        <v>0.87641572335621487</v>
      </c>
      <c r="M13" s="240">
        <f>IFERROR('Más Vistos-H'!M13/'Más Vistos-U'!M12,0)</f>
        <v>0.82436411149825783</v>
      </c>
      <c r="N13" s="240">
        <f>IFERROR('Más Vistos-H'!N13/'Más Vistos-U'!N12,0)</f>
        <v>0.14522338185480185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-6.1219958719507063E-2</v>
      </c>
      <c r="R13" s="28">
        <f t="shared" si="1"/>
        <v>9.5995165527785718E-3</v>
      </c>
      <c r="S13" s="28">
        <f t="shared" si="2"/>
        <v>2.9035249788841623E-2</v>
      </c>
      <c r="T13" s="28">
        <f t="shared" si="3"/>
        <v>-6.6597310760966782E-2</v>
      </c>
      <c r="U13" s="28">
        <f t="shared" si="4"/>
        <v>-0.80980257135234945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0.47292259083728266</v>
      </c>
      <c r="D14" s="238">
        <f>IFERROR('Más Vistos-H'!D14/'Más Vistos-U'!D13,0)</f>
        <v>0.43340861392462815</v>
      </c>
      <c r="E14" s="238">
        <f>IFERROR('Más Vistos-H'!E14/'Más Vistos-U'!E13,0)</f>
        <v>0.31386971978251771</v>
      </c>
      <c r="F14" s="238">
        <f>IFERROR('Más Vistos-H'!F14/'Más Vistos-U'!F13,0)</f>
        <v>0.37469995778300474</v>
      </c>
      <c r="G14" s="238">
        <f>IFERROR('Más Vistos-H'!G14/'Más Vistos-U'!G13,0)</f>
        <v>0.27553481400735796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0.48021453472780901</v>
      </c>
      <c r="K14" s="240">
        <f>IFERROR('Más Vistos-H'!K14/'Más Vistos-U'!K13,0)</f>
        <v>0.54595443016922374</v>
      </c>
      <c r="L14" s="240">
        <f>IFERROR('Más Vistos-H'!L14/'Más Vistos-U'!L13,0)</f>
        <v>0.50303146584804292</v>
      </c>
      <c r="M14" s="240">
        <f>IFERROR('Más Vistos-H'!M14/'Más Vistos-U'!M13,0)</f>
        <v>0.14769897130481863</v>
      </c>
      <c r="N14" s="240">
        <f>IFERROR('Más Vistos-H'!N14/'Más Vistos-U'!N13,0)</f>
        <v>0.15649456783001636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1.5418895252215311E-2</v>
      </c>
      <c r="R14" s="28">
        <f t="shared" si="1"/>
        <v>0.25967600234214044</v>
      </c>
      <c r="S14" s="28">
        <f t="shared" si="2"/>
        <v>0.60267599625920132</v>
      </c>
      <c r="T14" s="28">
        <f t="shared" si="3"/>
        <v>-0.60582068869526362</v>
      </c>
      <c r="U14" s="28">
        <f t="shared" si="4"/>
        <v>-0.43203341329550726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0.79129319123330777</v>
      </c>
      <c r="D15" s="238">
        <f>IFERROR('Más Vistos-H'!D15/'Más Vistos-U'!D14,0)</f>
        <v>0.80674363299828944</v>
      </c>
      <c r="E15" s="238">
        <f>IFERROR('Más Vistos-H'!E15/'Más Vistos-U'!E14,0)</f>
        <v>0.79327008762810036</v>
      </c>
      <c r="F15" s="238">
        <f>IFERROR('Más Vistos-H'!F15/'Más Vistos-U'!F14,0)</f>
        <v>0.82599431541651247</v>
      </c>
      <c r="G15" s="238">
        <f>IFERROR('Más Vistos-H'!G15/'Más Vistos-U'!G14,0)</f>
        <v>0.76256366202368531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0.7985093641678308</v>
      </c>
      <c r="K15" s="240">
        <f>IFERROR('Más Vistos-H'!K15/'Más Vistos-U'!K14,0)</f>
        <v>0.79819418083362248</v>
      </c>
      <c r="L15" s="240">
        <f>IFERROR('Más Vistos-H'!L15/'Más Vistos-U'!L14,0)</f>
        <v>0.6812999377722464</v>
      </c>
      <c r="M15" s="240">
        <f>IFERROR('Más Vistos-H'!M15/'Más Vistos-U'!M14,0)</f>
        <v>0.78042025343527777</v>
      </c>
      <c r="N15" s="240">
        <f>IFERROR('Más Vistos-H'!N15/'Más Vistos-U'!N14,0)</f>
        <v>0.39344068459824089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9.1194679980449774E-3</v>
      </c>
      <c r="R15" s="28">
        <f t="shared" ref="R15" si="8">IFERROR((K15-D15)/D15,"-")</f>
        <v>-1.0597483283372981E-2</v>
      </c>
      <c r="S15" s="28">
        <f t="shared" ref="S15" si="9">IFERROR((L15-E15)/E15,"-")</f>
        <v>-0.14115009705036002</v>
      </c>
      <c r="T15" s="28">
        <f t="shared" ref="T15" si="10">IFERROR((M15-F15)/F15,"-")</f>
        <v>-5.5174788894586664E-2</v>
      </c>
      <c r="U15" s="28">
        <f t="shared" ref="U15" si="11">IFERROR((N15-G15)/G15,"-")</f>
        <v>-0.48405529375195883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0.78883046107909871</v>
      </c>
      <c r="D16" s="241">
        <f>IFERROR('Más Vistos-H'!D16/'Más Vistos-U'!D15,0)</f>
        <v>0.77789223626327308</v>
      </c>
      <c r="E16" s="241">
        <f>IFERROR('Más Vistos-H'!E16/'Más Vistos-U'!E15,0)</f>
        <v>0.80173963697906048</v>
      </c>
      <c r="F16" s="241">
        <f>IFERROR('Más Vistos-H'!F16/'Más Vistos-U'!F15,0)</f>
        <v>0.80421495340179028</v>
      </c>
      <c r="G16" s="241">
        <f>IFERROR('Más Vistos-H'!G16/'Más Vistos-U'!G15,0)</f>
        <v>0.76013782024737708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0.80867210868600314</v>
      </c>
      <c r="K16" s="243">
        <f>IFERROR('Más Vistos-H'!K16/'Más Vistos-U'!K15,0)</f>
        <v>0.79941851218094273</v>
      </c>
      <c r="L16" s="243">
        <f>IFERROR('Más Vistos-H'!L16/'Más Vistos-U'!L15,0)</f>
        <v>0.71822540106078103</v>
      </c>
      <c r="M16" s="243">
        <f>IFERROR('Más Vistos-H'!M16/'Más Vistos-U'!M15,0)</f>
        <v>0.70979423355700832</v>
      </c>
      <c r="N16" s="243">
        <f>IFERROR('Más Vistos-H'!N16/'Más Vistos-U'!N15,0)</f>
        <v>0.56422663410611773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2.5153247225977553E-2</v>
      </c>
      <c r="R16" s="121">
        <f t="shared" si="1"/>
        <v>2.7672568145267109E-2</v>
      </c>
      <c r="S16" s="121">
        <f t="shared" si="2"/>
        <v>-0.10416628050592519</v>
      </c>
      <c r="T16" s="121">
        <f t="shared" si="3"/>
        <v>-0.11740731684406872</v>
      </c>
      <c r="U16" s="121">
        <f t="shared" si="4"/>
        <v>-0.25773113891044463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4" t="s">
        <v>203</v>
      </c>
      <c r="K2" s="484"/>
      <c r="L2" s="484"/>
      <c r="M2" s="484"/>
      <c r="N2" s="484"/>
      <c r="O2" s="484"/>
      <c r="P2" s="484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topLeftCell="A4" zoomScaleNormal="100" workbookViewId="0">
      <selection activeCell="E14" sqref="E14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7" t="s">
        <v>401</v>
      </c>
      <c r="C2" s="468"/>
      <c r="D2" s="469"/>
      <c r="G2" s="467" t="s">
        <v>402</v>
      </c>
      <c r="H2" s="468"/>
      <c r="I2" s="469"/>
    </row>
    <row r="3" spans="2:10" ht="15.75" thickBot="1" x14ac:dyDescent="0.3">
      <c r="B3" s="467" t="str">
        <f>Replay!A1</f>
        <v>03/04 –09/04</v>
      </c>
      <c r="C3" s="468"/>
      <c r="D3" s="469"/>
      <c r="G3" s="467" t="str">
        <f>Replay!A1</f>
        <v>03/04 –09/04</v>
      </c>
      <c r="H3" s="468"/>
      <c r="I3" s="469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36">
        <v>58236.34</v>
      </c>
      <c r="D5" s="316">
        <f>C5/C8</f>
        <v>1.7140246858259305E-2</v>
      </c>
      <c r="G5" s="313" t="s">
        <v>406</v>
      </c>
      <c r="H5" s="315">
        <f>SUM(Destacados!H4:H78)</f>
        <v>837576.16666666546</v>
      </c>
      <c r="I5" s="316">
        <f>H5/C8</f>
        <v>0.24651724780886272</v>
      </c>
    </row>
    <row r="6" spans="2:10" x14ac:dyDescent="0.25">
      <c r="B6" s="304" t="s">
        <v>196</v>
      </c>
      <c r="C6" s="305">
        <v>3245358.5</v>
      </c>
      <c r="D6" s="306">
        <f>C6/C8</f>
        <v>0.95518100611319545</v>
      </c>
      <c r="G6" s="301" t="s">
        <v>405</v>
      </c>
      <c r="H6" s="302">
        <f>SUM('Más Vistos-H'!J16:P16)+SUM('Más Vistos-H'!J29:P29)</f>
        <v>905458.3600000001</v>
      </c>
      <c r="I6" s="303">
        <f>H6/C8</f>
        <v>0.26649648330019754</v>
      </c>
      <c r="J6" s="306">
        <f>H6/C6</f>
        <v>0.279001028699911</v>
      </c>
    </row>
    <row r="7" spans="2:10" x14ac:dyDescent="0.25">
      <c r="B7" s="307" t="s">
        <v>369</v>
      </c>
      <c r="C7" s="308">
        <v>94042.34</v>
      </c>
      <c r="D7" s="309">
        <f>C7/C8</f>
        <v>2.7678747028545291E-2</v>
      </c>
      <c r="G7" s="301" t="s">
        <v>407</v>
      </c>
      <c r="H7" s="302">
        <f>SUM(Partidos!G2:G60)</f>
        <v>329781.38000000018</v>
      </c>
      <c r="I7" s="303">
        <f>H7/C8</f>
        <v>9.7061976464479421E-2</v>
      </c>
      <c r="J7" s="306">
        <f>H7/C6</f>
        <v>0.10161631758093911</v>
      </c>
    </row>
    <row r="8" spans="2:10" x14ac:dyDescent="0.25">
      <c r="B8" s="310" t="s">
        <v>16</v>
      </c>
      <c r="C8" s="311">
        <f>SUM(C5:C7)</f>
        <v>3397637.1799999997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9"/>
  <sheetViews>
    <sheetView showGridLines="0" zoomScale="87" zoomScaleNormal="87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I42" sqref="I42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70" t="s">
        <v>485</v>
      </c>
    </row>
    <row r="16" spans="2:8" ht="24.95" customHeight="1" x14ac:dyDescent="0.25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70"/>
    </row>
    <row r="17" spans="2:9" ht="24.95" customHeight="1" x14ac:dyDescent="0.25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70"/>
    </row>
    <row r="18" spans="2:9" ht="24.95" customHeight="1" x14ac:dyDescent="0.25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70"/>
    </row>
    <row r="19" spans="2:9" ht="24.95" customHeight="1" x14ac:dyDescent="0.25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70"/>
      <c r="I19" s="390"/>
    </row>
    <row r="20" spans="2:9" ht="24.75" customHeight="1" x14ac:dyDescent="0.25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70"/>
      <c r="I20" s="390"/>
    </row>
    <row r="21" spans="2:9" ht="33" customHeight="1" x14ac:dyDescent="0.25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70"/>
      <c r="I21" s="390"/>
    </row>
    <row r="22" spans="2:9" ht="33" customHeight="1" x14ac:dyDescent="0.25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70"/>
      <c r="I22" s="390"/>
    </row>
    <row r="23" spans="2:9" ht="24.75" customHeight="1" x14ac:dyDescent="0.25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70"/>
    </row>
    <row r="24" spans="2:9" x14ac:dyDescent="0.25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70"/>
    </row>
    <row r="25" spans="2:9" ht="22.5" x14ac:dyDescent="0.2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482</v>
      </c>
      <c r="G25" s="389" t="s">
        <v>483</v>
      </c>
      <c r="H25" s="470"/>
    </row>
    <row r="26" spans="2:9" ht="22.5" x14ac:dyDescent="0.25">
      <c r="B26" s="326" t="s">
        <v>475</v>
      </c>
      <c r="C26" s="381">
        <v>134421.4</v>
      </c>
      <c r="D26" s="381">
        <v>5337041.28</v>
      </c>
      <c r="E26" s="328">
        <v>221698.33</v>
      </c>
      <c r="F26" s="329" t="s">
        <v>482</v>
      </c>
      <c r="G26" s="389" t="s">
        <v>484</v>
      </c>
      <c r="H26" s="470"/>
    </row>
    <row r="27" spans="2:9" x14ac:dyDescent="0.25">
      <c r="B27" s="326" t="s">
        <v>477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 x14ac:dyDescent="0.25">
      <c r="B28" s="326" t="s">
        <v>478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 x14ac:dyDescent="0.25">
      <c r="B29" s="326" t="s">
        <v>480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481</v>
      </c>
      <c r="C30" s="381">
        <v>107036.54</v>
      </c>
      <c r="D30" s="381">
        <v>4659302.5</v>
      </c>
      <c r="E30" s="328">
        <v>191987.59</v>
      </c>
      <c r="F30" s="329" t="s">
        <v>488</v>
      </c>
      <c r="G30" s="330" t="s">
        <v>449</v>
      </c>
    </row>
    <row r="31" spans="2:9" x14ac:dyDescent="0.25">
      <c r="B31" s="326" t="s">
        <v>486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 x14ac:dyDescent="0.25">
      <c r="B32" s="326" t="s">
        <v>489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 x14ac:dyDescent="0.25">
      <c r="B33" s="326" t="s">
        <v>490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 x14ac:dyDescent="0.25">
      <c r="B34" s="326" t="s">
        <v>492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 x14ac:dyDescent="0.25">
      <c r="B35" s="326" t="s">
        <v>494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 x14ac:dyDescent="0.25">
      <c r="B36" s="326" t="s">
        <v>496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 x14ac:dyDescent="0.25">
      <c r="B37" s="326" t="s">
        <v>498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 x14ac:dyDescent="0.25">
      <c r="B38" s="326" t="s">
        <v>504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 x14ac:dyDescent="0.25">
      <c r="B39" s="326" t="s">
        <v>506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 x14ac:dyDescent="0.25">
      <c r="B40" s="326" t="s">
        <v>510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 x14ac:dyDescent="0.25">
      <c r="B41" s="326" t="s">
        <v>514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 x14ac:dyDescent="0.25">
      <c r="B42" s="326" t="s">
        <v>519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 x14ac:dyDescent="0.25">
      <c r="B43" s="326" t="s">
        <v>522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 x14ac:dyDescent="0.25">
      <c r="B44" s="326" t="s">
        <v>527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 x14ac:dyDescent="0.25">
      <c r="B45" s="326" t="s">
        <v>529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 x14ac:dyDescent="0.25">
      <c r="B46" s="326" t="s">
        <v>530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 x14ac:dyDescent="0.25">
      <c r="B47" s="326" t="s">
        <v>532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 x14ac:dyDescent="0.25">
      <c r="B48" s="326" t="s">
        <v>536</v>
      </c>
      <c r="C48" s="381">
        <v>69163.27</v>
      </c>
      <c r="D48" s="381">
        <v>3704227.3</v>
      </c>
      <c r="E48" s="328">
        <v>102862.59</v>
      </c>
      <c r="F48" s="329"/>
      <c r="G48" s="330"/>
    </row>
    <row r="49" spans="2:7" x14ac:dyDescent="0.25">
      <c r="B49" s="326" t="s">
        <v>539</v>
      </c>
      <c r="C49" s="381">
        <v>69396.47</v>
      </c>
      <c r="D49" s="381">
        <v>4129763.35</v>
      </c>
      <c r="E49" s="328">
        <v>102253.2</v>
      </c>
      <c r="F49" s="329"/>
      <c r="G49" s="330"/>
    </row>
    <row r="50" spans="2:7" x14ac:dyDescent="0.25">
      <c r="B50" s="326" t="s">
        <v>547</v>
      </c>
      <c r="C50" s="381">
        <v>71043.570000000007</v>
      </c>
      <c r="D50" s="381">
        <v>3906223.52</v>
      </c>
      <c r="E50" s="328">
        <v>103972.5</v>
      </c>
      <c r="F50" s="329"/>
      <c r="G50" s="330"/>
    </row>
    <row r="51" spans="2:7" ht="15.75" thickBot="1" x14ac:dyDescent="0.3">
      <c r="B51" s="326" t="s">
        <v>558</v>
      </c>
      <c r="C51" s="381">
        <v>64676.5</v>
      </c>
      <c r="D51" s="381">
        <v>3689991.11</v>
      </c>
      <c r="E51" s="328">
        <v>95256.29</v>
      </c>
      <c r="F51" s="329"/>
      <c r="G51" s="330"/>
    </row>
    <row r="52" spans="2:7" ht="15.75" thickBot="1" x14ac:dyDescent="0.3">
      <c r="B52" s="365" t="s">
        <v>817</v>
      </c>
      <c r="C52" s="431">
        <v>58236.34</v>
      </c>
      <c r="D52" s="430">
        <v>3245358.5</v>
      </c>
      <c r="E52" s="374">
        <v>94042.34</v>
      </c>
      <c r="F52" s="366"/>
      <c r="G52" s="367"/>
    </row>
    <row r="53" spans="2:7" x14ac:dyDescent="0.25">
      <c r="B53" s="402"/>
      <c r="C53" s="403"/>
      <c r="D53" s="403"/>
      <c r="E53" s="404"/>
      <c r="F53" s="405"/>
      <c r="G53" s="406"/>
    </row>
    <row r="54" spans="2:7" x14ac:dyDescent="0.25">
      <c r="D54" s="392">
        <f>D23-D30</f>
        <v>1455101.6100000003</v>
      </c>
    </row>
    <row r="55" spans="2:7" x14ac:dyDescent="0.25">
      <c r="D55" s="393">
        <f>D54/D23</f>
        <v>0.2379792999975594</v>
      </c>
    </row>
    <row r="59" spans="2:7" x14ac:dyDescent="0.25">
      <c r="F59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1"/>
  <sheetViews>
    <sheetView showGridLines="0" zoomScale="90" zoomScaleNormal="90" workbookViewId="0">
      <selection activeCell="F48" sqref="F48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 x14ac:dyDescent="0.25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 x14ac:dyDescent="0.25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 x14ac:dyDescent="0.25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 x14ac:dyDescent="0.25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 x14ac:dyDescent="0.25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 x14ac:dyDescent="0.25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 x14ac:dyDescent="0.25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 x14ac:dyDescent="0.2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 x14ac:dyDescent="0.2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 x14ac:dyDescent="0.2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 x14ac:dyDescent="0.25">
      <c r="B20" s="334" t="s">
        <v>475</v>
      </c>
      <c r="C20" s="379">
        <v>1080001.7933333321</v>
      </c>
      <c r="D20" s="379">
        <v>1689052.0499999984</v>
      </c>
      <c r="E20" s="379">
        <v>574190.40989999985</v>
      </c>
    </row>
    <row r="21" spans="2:5" x14ac:dyDescent="0.25">
      <c r="B21" s="334" t="s">
        <v>477</v>
      </c>
      <c r="C21" s="379">
        <v>1039748.3633333314</v>
      </c>
      <c r="D21" s="379">
        <v>1566862.6999999983</v>
      </c>
      <c r="E21" s="379">
        <v>495546.88539999991</v>
      </c>
    </row>
    <row r="22" spans="2:5" x14ac:dyDescent="0.25">
      <c r="B22" s="334" t="s">
        <v>478</v>
      </c>
      <c r="C22" s="379">
        <v>825826.8</v>
      </c>
      <c r="D22" s="379">
        <v>1608232.4566666654</v>
      </c>
      <c r="E22" s="379">
        <v>421434.18497000012</v>
      </c>
    </row>
    <row r="23" spans="2:5" x14ac:dyDescent="0.25">
      <c r="B23" s="334" t="s">
        <v>480</v>
      </c>
      <c r="C23" s="379">
        <v>1145203.633333331</v>
      </c>
      <c r="D23" s="379">
        <v>1734749.1999999981</v>
      </c>
      <c r="E23" s="379">
        <v>379280.33332999999</v>
      </c>
    </row>
    <row r="24" spans="2:5" x14ac:dyDescent="0.25">
      <c r="B24" s="334" t="s">
        <v>481</v>
      </c>
      <c r="C24" s="379">
        <v>1010198.6966666657</v>
      </c>
      <c r="D24" s="379">
        <v>1364365.7233333318</v>
      </c>
      <c r="E24" s="379">
        <v>241132.81</v>
      </c>
    </row>
    <row r="25" spans="2:5" x14ac:dyDescent="0.25">
      <c r="B25" s="334" t="s">
        <v>486</v>
      </c>
      <c r="C25" s="379">
        <v>1375636.3033333314</v>
      </c>
      <c r="D25" s="379">
        <v>1529460.0466666652</v>
      </c>
      <c r="E25" s="379">
        <v>478085.30900000007</v>
      </c>
    </row>
    <row r="26" spans="2:5" x14ac:dyDescent="0.25">
      <c r="B26" s="334" t="s">
        <v>489</v>
      </c>
      <c r="C26" s="379">
        <v>529672.07666666608</v>
      </c>
      <c r="D26" s="379">
        <v>1318167.7166666652</v>
      </c>
      <c r="E26" s="379">
        <v>20579.573333333334</v>
      </c>
    </row>
    <row r="27" spans="2:5" x14ac:dyDescent="0.25">
      <c r="B27" s="334" t="s">
        <v>490</v>
      </c>
      <c r="C27" s="379">
        <v>776743.3166666656</v>
      </c>
      <c r="D27" s="379">
        <v>1260408.4866666654</v>
      </c>
      <c r="E27" s="379">
        <v>0</v>
      </c>
    </row>
    <row r="28" spans="2:5" x14ac:dyDescent="0.25">
      <c r="B28" s="334" t="s">
        <v>492</v>
      </c>
      <c r="C28" s="379">
        <v>512422.67666666594</v>
      </c>
      <c r="D28" s="379">
        <v>1221685.8366666653</v>
      </c>
      <c r="E28" s="379">
        <v>1641.01</v>
      </c>
    </row>
    <row r="29" spans="2:5" x14ac:dyDescent="0.25">
      <c r="B29" s="334" t="s">
        <v>494</v>
      </c>
      <c r="C29" s="379">
        <v>443706.27666666621</v>
      </c>
      <c r="D29" s="379">
        <v>1196007.4099999999</v>
      </c>
      <c r="E29" s="379">
        <v>0</v>
      </c>
    </row>
    <row r="30" spans="2:5" x14ac:dyDescent="0.25">
      <c r="B30" s="334" t="s">
        <v>494</v>
      </c>
      <c r="C30" s="379">
        <v>443706.27666666621</v>
      </c>
      <c r="D30" s="379">
        <v>1196007.4099999999</v>
      </c>
      <c r="E30" s="379">
        <v>0</v>
      </c>
    </row>
    <row r="31" spans="2:5" x14ac:dyDescent="0.25">
      <c r="B31" s="334" t="s">
        <v>496</v>
      </c>
      <c r="C31" s="379">
        <v>455054.15333333268</v>
      </c>
      <c r="D31" s="379">
        <v>1265754.3666666651</v>
      </c>
      <c r="E31" s="379">
        <v>0</v>
      </c>
    </row>
    <row r="32" spans="2:5" x14ac:dyDescent="0.25">
      <c r="B32" s="334" t="s">
        <v>498</v>
      </c>
      <c r="C32" s="379">
        <v>493134.93999999965</v>
      </c>
      <c r="D32" s="379">
        <v>994279.96666666539</v>
      </c>
      <c r="E32" s="379">
        <v>0</v>
      </c>
    </row>
    <row r="33" spans="2:5" x14ac:dyDescent="0.25">
      <c r="B33" s="334" t="s">
        <v>504</v>
      </c>
      <c r="C33" s="379">
        <v>335845.12333333289</v>
      </c>
      <c r="D33" s="379">
        <v>722011.46666666586</v>
      </c>
      <c r="E33" s="379">
        <v>12845.800999999999</v>
      </c>
    </row>
    <row r="34" spans="2:5" x14ac:dyDescent="0.25">
      <c r="B34" s="334" t="s">
        <v>507</v>
      </c>
      <c r="C34" s="379">
        <v>396775.91666666587</v>
      </c>
      <c r="D34" s="379">
        <v>743293.46666666528</v>
      </c>
      <c r="E34" s="379">
        <v>74445.703330000004</v>
      </c>
    </row>
    <row r="35" spans="2:5" x14ac:dyDescent="0.25">
      <c r="B35" s="334" t="s">
        <v>511</v>
      </c>
      <c r="C35" s="379">
        <v>562359.86999999953</v>
      </c>
      <c r="D35" s="379">
        <v>1024149.4766666663</v>
      </c>
      <c r="E35" s="379">
        <v>73721.46666666666</v>
      </c>
    </row>
    <row r="36" spans="2:5" x14ac:dyDescent="0.25">
      <c r="B36" s="334" t="s">
        <v>514</v>
      </c>
      <c r="C36" s="379">
        <v>1213513.5433333314</v>
      </c>
      <c r="D36" s="379">
        <v>1400777.4066666667</v>
      </c>
      <c r="E36" s="379">
        <v>193714.78333333333</v>
      </c>
    </row>
    <row r="37" spans="2:5" x14ac:dyDescent="0.25">
      <c r="B37" s="334" t="s">
        <v>519</v>
      </c>
      <c r="C37" s="379">
        <v>1158280.3666666644</v>
      </c>
      <c r="D37" s="379">
        <v>1740032.0833333333</v>
      </c>
      <c r="E37" s="379">
        <v>39471.699999999997</v>
      </c>
    </row>
    <row r="38" spans="2:5" x14ac:dyDescent="0.25">
      <c r="B38" s="334" t="s">
        <v>522</v>
      </c>
      <c r="C38" s="379">
        <v>556152.69333333243</v>
      </c>
      <c r="D38" s="379">
        <v>1150025.44</v>
      </c>
      <c r="E38" s="379">
        <v>47174.066666666673</v>
      </c>
    </row>
    <row r="39" spans="2:5" x14ac:dyDescent="0.25">
      <c r="B39" s="334" t="s">
        <v>528</v>
      </c>
      <c r="C39" s="379">
        <v>596447.41666666593</v>
      </c>
      <c r="D39" s="379">
        <v>1308902.783333333</v>
      </c>
      <c r="E39" s="379">
        <v>27914.500000000007</v>
      </c>
    </row>
    <row r="40" spans="2:5" x14ac:dyDescent="0.25">
      <c r="B40" s="334" t="s">
        <v>529</v>
      </c>
      <c r="C40" s="379">
        <v>659821.95999999857</v>
      </c>
      <c r="D40" s="379">
        <v>1220556.8999999999</v>
      </c>
      <c r="E40" s="379">
        <v>207555.56666666668</v>
      </c>
    </row>
    <row r="41" spans="2:5" x14ac:dyDescent="0.25">
      <c r="B41" s="334" t="s">
        <v>530</v>
      </c>
      <c r="C41" s="379">
        <v>854335.95666666597</v>
      </c>
      <c r="D41" s="379">
        <v>1119762.9166666665</v>
      </c>
      <c r="E41" s="379">
        <v>121987.47666666668</v>
      </c>
    </row>
    <row r="42" spans="2:5" x14ac:dyDescent="0.25">
      <c r="B42" s="334" t="s">
        <v>532</v>
      </c>
      <c r="C42" s="379">
        <v>940381.27999999851</v>
      </c>
      <c r="D42" s="379">
        <v>1139445.6433333333</v>
      </c>
      <c r="E42" s="379">
        <v>280639.21666666662</v>
      </c>
    </row>
    <row r="43" spans="2:5" x14ac:dyDescent="0.25">
      <c r="B43" s="334" t="s">
        <v>536</v>
      </c>
      <c r="C43" s="379">
        <v>899766.59999999858</v>
      </c>
      <c r="D43" s="379">
        <v>1211102.5999999999</v>
      </c>
      <c r="E43" s="379">
        <v>139776.32333333333</v>
      </c>
    </row>
    <row r="44" spans="2:5" x14ac:dyDescent="0.25">
      <c r="B44" s="334" t="s">
        <v>539</v>
      </c>
      <c r="C44" s="379">
        <v>1007209.7966666651</v>
      </c>
      <c r="D44" s="379">
        <v>1488318.7166666663</v>
      </c>
      <c r="E44" s="379">
        <v>143109.49999999997</v>
      </c>
    </row>
    <row r="45" spans="2:5" x14ac:dyDescent="0.25">
      <c r="B45" s="334" t="s">
        <v>547</v>
      </c>
      <c r="C45" s="379">
        <v>781341.08666666609</v>
      </c>
      <c r="D45" s="379">
        <v>1351766.0666666669</v>
      </c>
      <c r="E45" s="379">
        <v>101006.86666666665</v>
      </c>
    </row>
    <row r="46" spans="2:5" x14ac:dyDescent="0.25">
      <c r="B46" s="334" t="s">
        <v>558</v>
      </c>
      <c r="C46" s="379">
        <v>796625.34333333233</v>
      </c>
      <c r="D46" s="379">
        <v>1209802.1166666667</v>
      </c>
      <c r="E46" s="379">
        <v>129730.85</v>
      </c>
    </row>
    <row r="47" spans="2:5" x14ac:dyDescent="0.25">
      <c r="B47" s="334" t="s">
        <v>817</v>
      </c>
      <c r="C47" s="379">
        <v>837576.16666666546</v>
      </c>
      <c r="D47" s="379">
        <v>905458.3600000001</v>
      </c>
      <c r="E47" s="379">
        <v>329781.38</v>
      </c>
    </row>
    <row r="48" spans="2:5" x14ac:dyDescent="0.25">
      <c r="B48" s="402"/>
      <c r="C48" s="404"/>
      <c r="D48" s="404"/>
      <c r="E48" s="404"/>
    </row>
    <row r="49" spans="2:4" x14ac:dyDescent="0.25">
      <c r="B49" s="385"/>
    </row>
    <row r="50" spans="2:4" x14ac:dyDescent="0.25">
      <c r="B50" s="385"/>
      <c r="D50" s="392">
        <f>D18-D24</f>
        <v>547080.1633333331</v>
      </c>
    </row>
    <row r="51" spans="2:4" x14ac:dyDescent="0.25">
      <c r="B51" s="385"/>
      <c r="D51" s="393">
        <f>D50/D18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8"/>
  <sheetViews>
    <sheetView zoomScaleNormal="100" zoomScaleSheetLayoutView="91" workbookViewId="0">
      <selection activeCell="G13" sqref="G13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71" t="s">
        <v>732</v>
      </c>
      <c r="C2" s="471"/>
      <c r="D2" s="471"/>
      <c r="E2" s="471"/>
      <c r="F2" s="471"/>
      <c r="G2" s="471"/>
      <c r="H2" s="471"/>
      <c r="I2" s="471"/>
    </row>
    <row r="5" spans="2:9" x14ac:dyDescent="0.25">
      <c r="B5" s="407" t="s">
        <v>196</v>
      </c>
      <c r="C5" s="408" t="s">
        <v>497</v>
      </c>
    </row>
    <row r="6" spans="2:9" x14ac:dyDescent="0.25">
      <c r="B6" s="413" t="s">
        <v>370</v>
      </c>
      <c r="C6" s="410"/>
      <c r="D6" s="414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 x14ac:dyDescent="0.25">
      <c r="B7" s="386" t="s">
        <v>561</v>
      </c>
      <c r="C7" s="396" t="s">
        <v>733</v>
      </c>
      <c r="D7" s="397" t="s">
        <v>387</v>
      </c>
      <c r="E7" s="445">
        <v>45019</v>
      </c>
      <c r="F7" s="446">
        <v>0.58333333333333337</v>
      </c>
      <c r="G7" s="446">
        <v>0.66666666666666663</v>
      </c>
      <c r="H7" s="447">
        <v>3167.13333333333</v>
      </c>
      <c r="I7" s="412">
        <v>5289</v>
      </c>
    </row>
    <row r="8" spans="2:9" x14ac:dyDescent="0.25">
      <c r="B8" s="386" t="s">
        <v>734</v>
      </c>
      <c r="C8" s="396" t="s">
        <v>735</v>
      </c>
      <c r="D8" s="397" t="s">
        <v>387</v>
      </c>
      <c r="E8" s="445">
        <v>45020</v>
      </c>
      <c r="F8" s="446">
        <v>0.70833333333333337</v>
      </c>
      <c r="G8" s="446">
        <v>0.79166666666666663</v>
      </c>
      <c r="H8" s="447">
        <v>63727.75</v>
      </c>
      <c r="I8" s="412">
        <v>74156</v>
      </c>
    </row>
    <row r="9" spans="2:9" x14ac:dyDescent="0.25">
      <c r="B9" s="386" t="s">
        <v>736</v>
      </c>
      <c r="C9" s="396" t="s">
        <v>737</v>
      </c>
      <c r="D9" s="397" t="s">
        <v>559</v>
      </c>
      <c r="E9" s="445">
        <v>45020</v>
      </c>
      <c r="F9" s="446">
        <v>0.58333333333333337</v>
      </c>
      <c r="G9" s="446">
        <v>0.66666666666666663</v>
      </c>
      <c r="H9" s="447">
        <v>7652.3</v>
      </c>
      <c r="I9" s="412">
        <v>10821</v>
      </c>
    </row>
    <row r="10" spans="2:9" x14ac:dyDescent="0.25">
      <c r="B10" s="386" t="s">
        <v>738</v>
      </c>
      <c r="C10" s="396" t="s">
        <v>739</v>
      </c>
      <c r="D10" s="397" t="s">
        <v>387</v>
      </c>
      <c r="E10" s="445">
        <v>45021</v>
      </c>
      <c r="F10" s="446">
        <v>0.79166666666666663</v>
      </c>
      <c r="G10" s="446">
        <v>0.875</v>
      </c>
      <c r="H10" s="447">
        <v>37562.616666666603</v>
      </c>
      <c r="I10" s="412">
        <v>64710</v>
      </c>
    </row>
    <row r="11" spans="2:9" x14ac:dyDescent="0.25">
      <c r="B11" s="386" t="s">
        <v>585</v>
      </c>
      <c r="C11" s="396" t="s">
        <v>740</v>
      </c>
      <c r="D11" s="397" t="s">
        <v>741</v>
      </c>
      <c r="E11" s="445">
        <v>45021</v>
      </c>
      <c r="F11" s="446">
        <v>0.80208333333333337</v>
      </c>
      <c r="G11" s="446">
        <v>0.88541666666666663</v>
      </c>
      <c r="H11" s="447">
        <v>35723.583333333299</v>
      </c>
      <c r="I11" s="412">
        <v>48538</v>
      </c>
    </row>
    <row r="12" spans="2:9" x14ac:dyDescent="0.25">
      <c r="B12" s="386" t="s">
        <v>734</v>
      </c>
      <c r="C12" s="396" t="s">
        <v>742</v>
      </c>
      <c r="D12" s="397" t="s">
        <v>387</v>
      </c>
      <c r="E12" s="445">
        <v>45022</v>
      </c>
      <c r="F12" s="446">
        <v>0.79166666666666663</v>
      </c>
      <c r="G12" s="446">
        <v>0.875</v>
      </c>
      <c r="H12" s="447">
        <v>23756.400000000001</v>
      </c>
      <c r="I12" s="412">
        <v>32211</v>
      </c>
    </row>
    <row r="13" spans="2:9" x14ac:dyDescent="0.25">
      <c r="B13" s="386" t="s">
        <v>743</v>
      </c>
      <c r="C13" s="396" t="s">
        <v>744</v>
      </c>
      <c r="D13" s="397" t="s">
        <v>387</v>
      </c>
      <c r="E13" s="445">
        <v>45024</v>
      </c>
      <c r="F13" s="446">
        <v>0.27083333333333331</v>
      </c>
      <c r="G13" s="446">
        <v>0.35416666666666669</v>
      </c>
      <c r="H13" s="447">
        <v>2411.2666666666601</v>
      </c>
      <c r="I13" s="412">
        <v>5966</v>
      </c>
    </row>
    <row r="14" spans="2:9" x14ac:dyDescent="0.25">
      <c r="B14" s="386" t="s">
        <v>745</v>
      </c>
      <c r="C14" s="396" t="s">
        <v>746</v>
      </c>
      <c r="D14" s="397" t="s">
        <v>387</v>
      </c>
      <c r="E14" s="445">
        <v>45024</v>
      </c>
      <c r="F14" s="446">
        <v>0.58333333333333337</v>
      </c>
      <c r="G14" s="446">
        <v>0.66666666666666663</v>
      </c>
      <c r="H14" s="447">
        <v>9727.8166666666602</v>
      </c>
      <c r="I14" s="412">
        <v>14097</v>
      </c>
    </row>
    <row r="15" spans="2:9" x14ac:dyDescent="0.25">
      <c r="B15" s="386" t="s">
        <v>560</v>
      </c>
      <c r="C15" s="396" t="s">
        <v>747</v>
      </c>
      <c r="D15" s="397" t="s">
        <v>540</v>
      </c>
      <c r="E15" s="445">
        <v>45024</v>
      </c>
      <c r="F15" s="446">
        <v>0.54166666666666663</v>
      </c>
      <c r="G15" s="446">
        <v>0.625</v>
      </c>
      <c r="H15" s="447">
        <v>9271.8666666666595</v>
      </c>
      <c r="I15" s="412">
        <v>14228</v>
      </c>
    </row>
    <row r="16" spans="2:9" x14ac:dyDescent="0.25">
      <c r="B16" s="386" t="s">
        <v>743</v>
      </c>
      <c r="C16" s="396" t="s">
        <v>748</v>
      </c>
      <c r="D16" s="397" t="s">
        <v>387</v>
      </c>
      <c r="E16" s="445">
        <v>45025</v>
      </c>
      <c r="F16" s="446">
        <v>0.4375</v>
      </c>
      <c r="G16" s="446">
        <v>0.52083333333333337</v>
      </c>
      <c r="H16" s="447">
        <v>14015.333333333299</v>
      </c>
      <c r="I16" s="412">
        <v>16157</v>
      </c>
    </row>
    <row r="17" spans="2:9" x14ac:dyDescent="0.25">
      <c r="B17" s="386" t="s">
        <v>560</v>
      </c>
      <c r="C17" s="396" t="s">
        <v>749</v>
      </c>
      <c r="D17" s="397" t="s">
        <v>540</v>
      </c>
      <c r="E17" s="445">
        <v>45025</v>
      </c>
      <c r="F17" s="446">
        <v>0.75</v>
      </c>
      <c r="G17" s="446">
        <v>0.83333333333333337</v>
      </c>
      <c r="H17" s="447">
        <v>50955.016666666597</v>
      </c>
      <c r="I17" s="412">
        <v>54281</v>
      </c>
    </row>
    <row r="18" spans="2:9" x14ac:dyDescent="0.25">
      <c r="B18" s="386"/>
      <c r="C18" s="396" t="s">
        <v>512</v>
      </c>
      <c r="D18" s="397" t="s">
        <v>487</v>
      </c>
      <c r="E18" s="445">
        <v>45019</v>
      </c>
      <c r="F18" s="446">
        <v>0.20833333333333334</v>
      </c>
      <c r="G18" s="446">
        <v>0.39583333333333331</v>
      </c>
      <c r="H18" s="447">
        <v>44922.633333333302</v>
      </c>
      <c r="I18" s="412">
        <v>44396</v>
      </c>
    </row>
    <row r="19" spans="2:9" x14ac:dyDescent="0.25">
      <c r="B19" s="386"/>
      <c r="C19" s="396" t="s">
        <v>537</v>
      </c>
      <c r="D19" s="397" t="s">
        <v>487</v>
      </c>
      <c r="E19" s="445">
        <v>45019</v>
      </c>
      <c r="F19" s="446">
        <v>0.39583333333333331</v>
      </c>
      <c r="G19" s="446">
        <v>0.45833333333333331</v>
      </c>
      <c r="H19" s="447">
        <v>8914.4500000000007</v>
      </c>
      <c r="I19" s="412">
        <v>11256</v>
      </c>
    </row>
    <row r="20" spans="2:9" x14ac:dyDescent="0.25">
      <c r="B20" s="386"/>
      <c r="C20" s="396" t="s">
        <v>537</v>
      </c>
      <c r="D20" s="397" t="s">
        <v>487</v>
      </c>
      <c r="E20" s="445">
        <v>45020</v>
      </c>
      <c r="F20" s="446">
        <v>0.39583333333333331</v>
      </c>
      <c r="G20" s="446">
        <v>0.45833333333333331</v>
      </c>
      <c r="H20" s="447">
        <v>8064.1166666666604</v>
      </c>
      <c r="I20" s="412">
        <v>10322</v>
      </c>
    </row>
    <row r="21" spans="2:9" x14ac:dyDescent="0.25">
      <c r="B21" s="386"/>
      <c r="C21" s="396" t="s">
        <v>537</v>
      </c>
      <c r="D21" s="397" t="s">
        <v>487</v>
      </c>
      <c r="E21" s="445">
        <v>45021</v>
      </c>
      <c r="F21" s="446">
        <v>0.39583333333333331</v>
      </c>
      <c r="G21" s="446">
        <v>0.45833333333333331</v>
      </c>
      <c r="H21" s="447">
        <v>7838.0166666666601</v>
      </c>
      <c r="I21" s="412">
        <v>9982</v>
      </c>
    </row>
    <row r="22" spans="2:9" x14ac:dyDescent="0.25">
      <c r="B22" s="386"/>
      <c r="C22" s="396" t="s">
        <v>537</v>
      </c>
      <c r="D22" s="397" t="s">
        <v>487</v>
      </c>
      <c r="E22" s="445">
        <v>45022</v>
      </c>
      <c r="F22" s="446">
        <v>0.39583333333333331</v>
      </c>
      <c r="G22" s="446">
        <v>0.45833333333333331</v>
      </c>
      <c r="H22" s="447">
        <v>7677.15</v>
      </c>
      <c r="I22" s="412">
        <v>13611</v>
      </c>
    </row>
    <row r="23" spans="2:9" x14ac:dyDescent="0.25">
      <c r="B23" s="386"/>
      <c r="C23" s="396" t="s">
        <v>562</v>
      </c>
      <c r="D23" s="397" t="s">
        <v>487</v>
      </c>
      <c r="E23" s="445">
        <v>45019</v>
      </c>
      <c r="F23" s="446">
        <v>0.86111111111111116</v>
      </c>
      <c r="G23" s="446">
        <v>0.89583333333333337</v>
      </c>
      <c r="H23" s="447">
        <v>38379.283333333296</v>
      </c>
      <c r="I23" s="412">
        <v>47023</v>
      </c>
    </row>
    <row r="24" spans="2:9" x14ac:dyDescent="0.25">
      <c r="B24" s="386"/>
      <c r="C24" s="396" t="s">
        <v>562</v>
      </c>
      <c r="D24" s="397" t="s">
        <v>487</v>
      </c>
      <c r="E24" s="445">
        <v>45020</v>
      </c>
      <c r="F24" s="446">
        <v>0.86111111111111116</v>
      </c>
      <c r="G24" s="446">
        <v>0.89583333333333337</v>
      </c>
      <c r="H24" s="447">
        <v>36690.5666666666</v>
      </c>
      <c r="I24" s="412">
        <v>45131</v>
      </c>
    </row>
    <row r="25" spans="2:9" x14ac:dyDescent="0.25">
      <c r="B25" s="386"/>
      <c r="C25" s="396" t="s">
        <v>562</v>
      </c>
      <c r="D25" s="397" t="s">
        <v>487</v>
      </c>
      <c r="E25" s="445">
        <v>45021</v>
      </c>
      <c r="F25" s="446">
        <v>0.86111111111111116</v>
      </c>
      <c r="G25" s="446">
        <v>0.89583333333333337</v>
      </c>
      <c r="H25" s="447">
        <v>32851.733333333301</v>
      </c>
      <c r="I25" s="412">
        <v>44044</v>
      </c>
    </row>
    <row r="26" spans="2:9" x14ac:dyDescent="0.25">
      <c r="B26" s="386"/>
      <c r="C26" s="396" t="s">
        <v>562</v>
      </c>
      <c r="D26" s="397" t="s">
        <v>487</v>
      </c>
      <c r="E26" s="445">
        <v>45022</v>
      </c>
      <c r="F26" s="446">
        <v>0.86111111111111116</v>
      </c>
      <c r="G26" s="446">
        <v>0.89583333333333337</v>
      </c>
      <c r="H26" s="447">
        <v>27269.916666666599</v>
      </c>
      <c r="I26" s="412">
        <v>34215</v>
      </c>
    </row>
    <row r="27" spans="2:9" x14ac:dyDescent="0.25">
      <c r="B27" s="386"/>
      <c r="C27" s="396" t="s">
        <v>545</v>
      </c>
      <c r="D27" s="397" t="s">
        <v>499</v>
      </c>
      <c r="E27" s="445">
        <v>45019</v>
      </c>
      <c r="F27" s="446">
        <v>0.83333333333333337</v>
      </c>
      <c r="G27" s="446">
        <v>0.89583333333333337</v>
      </c>
      <c r="H27" s="447">
        <v>8125.3</v>
      </c>
      <c r="I27" s="412">
        <v>20351</v>
      </c>
    </row>
    <row r="28" spans="2:9" x14ac:dyDescent="0.25">
      <c r="B28" s="386"/>
      <c r="C28" s="396" t="s">
        <v>545</v>
      </c>
      <c r="D28" s="397" t="s">
        <v>499</v>
      </c>
      <c r="E28" s="445">
        <v>45020</v>
      </c>
      <c r="F28" s="446">
        <v>0.83333333333333337</v>
      </c>
      <c r="G28" s="446">
        <v>0.89583333333333337</v>
      </c>
      <c r="H28" s="447">
        <v>7137.65</v>
      </c>
      <c r="I28" s="412">
        <v>18116</v>
      </c>
    </row>
    <row r="29" spans="2:9" x14ac:dyDescent="0.25">
      <c r="B29" s="386"/>
      <c r="C29" s="396" t="s">
        <v>545</v>
      </c>
      <c r="D29" s="397" t="s">
        <v>499</v>
      </c>
      <c r="E29" s="445">
        <v>45021</v>
      </c>
      <c r="F29" s="446">
        <v>0.83333333333333337</v>
      </c>
      <c r="G29" s="446">
        <v>0.89583333333333337</v>
      </c>
      <c r="H29" s="447">
        <v>6572.3</v>
      </c>
      <c r="I29" s="412">
        <v>18755</v>
      </c>
    </row>
    <row r="30" spans="2:9" x14ac:dyDescent="0.25">
      <c r="B30" s="386"/>
      <c r="C30" s="396" t="s">
        <v>545</v>
      </c>
      <c r="D30" s="397" t="s">
        <v>499</v>
      </c>
      <c r="E30" s="445">
        <v>45022</v>
      </c>
      <c r="F30" s="446">
        <v>0.83333333333333337</v>
      </c>
      <c r="G30" s="446">
        <v>0.89583333333333337</v>
      </c>
      <c r="H30" s="447">
        <v>5978.2166666666599</v>
      </c>
      <c r="I30" s="412">
        <v>15024</v>
      </c>
    </row>
    <row r="31" spans="2:9" x14ac:dyDescent="0.25">
      <c r="B31" s="386"/>
      <c r="C31" s="396" t="s">
        <v>541</v>
      </c>
      <c r="D31" s="397" t="s">
        <v>378</v>
      </c>
      <c r="E31" s="445">
        <v>45019</v>
      </c>
      <c r="F31" s="446">
        <v>0.90625</v>
      </c>
      <c r="G31" s="446">
        <v>0.95833333333333337</v>
      </c>
      <c r="H31" s="447">
        <v>20933.75</v>
      </c>
      <c r="I31" s="412">
        <v>25339</v>
      </c>
    </row>
    <row r="32" spans="2:9" x14ac:dyDescent="0.25">
      <c r="B32" s="386"/>
      <c r="C32" s="396" t="s">
        <v>541</v>
      </c>
      <c r="D32" s="397" t="s">
        <v>378</v>
      </c>
      <c r="E32" s="445">
        <v>45020</v>
      </c>
      <c r="F32" s="446">
        <v>0.90625</v>
      </c>
      <c r="G32" s="446">
        <v>0.95833333333333337</v>
      </c>
      <c r="H32" s="447">
        <v>21272.5666666666</v>
      </c>
      <c r="I32" s="412">
        <v>24319</v>
      </c>
    </row>
    <row r="33" spans="2:9" x14ac:dyDescent="0.25">
      <c r="B33" s="386"/>
      <c r="C33" s="396" t="s">
        <v>541</v>
      </c>
      <c r="D33" s="397" t="s">
        <v>378</v>
      </c>
      <c r="E33" s="445">
        <v>45021</v>
      </c>
      <c r="F33" s="446">
        <v>0.90625</v>
      </c>
      <c r="G33" s="446">
        <v>0.95833333333333337</v>
      </c>
      <c r="H33" s="447">
        <v>19278.516666666601</v>
      </c>
      <c r="I33" s="412">
        <v>21997</v>
      </c>
    </row>
    <row r="34" spans="2:9" x14ac:dyDescent="0.25">
      <c r="B34" s="386"/>
      <c r="C34" s="396" t="s">
        <v>541</v>
      </c>
      <c r="D34" s="397" t="s">
        <v>378</v>
      </c>
      <c r="E34" s="445">
        <v>45022</v>
      </c>
      <c r="F34" s="446">
        <v>0.90625</v>
      </c>
      <c r="G34" s="446">
        <v>0.95833333333333337</v>
      </c>
      <c r="H34" s="447">
        <v>14195.55</v>
      </c>
      <c r="I34" s="412">
        <v>17220</v>
      </c>
    </row>
    <row r="35" spans="2:9" x14ac:dyDescent="0.25">
      <c r="B35" s="386"/>
      <c r="C35" s="396" t="s">
        <v>515</v>
      </c>
      <c r="D35" s="397" t="s">
        <v>499</v>
      </c>
      <c r="E35" s="445">
        <v>45019</v>
      </c>
      <c r="F35" s="446">
        <v>0.60416666666666663</v>
      </c>
      <c r="G35" s="446">
        <v>0.83333333333333337</v>
      </c>
      <c r="H35" s="447">
        <v>14974.75</v>
      </c>
      <c r="I35" s="412">
        <v>25411</v>
      </c>
    </row>
    <row r="36" spans="2:9" x14ac:dyDescent="0.25">
      <c r="B36" s="386"/>
      <c r="C36" s="396" t="s">
        <v>515</v>
      </c>
      <c r="D36" s="397" t="s">
        <v>499</v>
      </c>
      <c r="E36" s="445">
        <v>45020</v>
      </c>
      <c r="F36" s="446">
        <v>0.60416666666666663</v>
      </c>
      <c r="G36" s="446">
        <v>0.83333333333333337</v>
      </c>
      <c r="H36" s="447">
        <v>13893.2166666666</v>
      </c>
      <c r="I36" s="412">
        <v>35065</v>
      </c>
    </row>
    <row r="37" spans="2:9" x14ac:dyDescent="0.25">
      <c r="B37" s="386"/>
      <c r="C37" s="396" t="s">
        <v>515</v>
      </c>
      <c r="D37" s="397" t="s">
        <v>499</v>
      </c>
      <c r="E37" s="445">
        <v>45021</v>
      </c>
      <c r="F37" s="446">
        <v>0.60416666666666663</v>
      </c>
      <c r="G37" s="446">
        <v>0.83333333333333337</v>
      </c>
      <c r="H37" s="447">
        <v>13163.6833333333</v>
      </c>
      <c r="I37" s="412">
        <v>28493</v>
      </c>
    </row>
    <row r="38" spans="2:9" x14ac:dyDescent="0.25">
      <c r="B38" s="386"/>
      <c r="C38" s="396" t="s">
        <v>515</v>
      </c>
      <c r="D38" s="397" t="s">
        <v>499</v>
      </c>
      <c r="E38" s="445">
        <v>45022</v>
      </c>
      <c r="F38" s="446">
        <v>0.60416666666666663</v>
      </c>
      <c r="G38" s="446">
        <v>0.83333333333333337</v>
      </c>
      <c r="H38" s="447">
        <v>11442.45</v>
      </c>
      <c r="I38" s="412">
        <v>24171</v>
      </c>
    </row>
    <row r="39" spans="2:9" ht="45" x14ac:dyDescent="0.25">
      <c r="B39" s="386"/>
      <c r="C39" s="448" t="s">
        <v>750</v>
      </c>
      <c r="D39" s="449" t="s">
        <v>751</v>
      </c>
      <c r="E39" s="450">
        <v>45023</v>
      </c>
      <c r="F39" s="451">
        <v>0.66666666666666663</v>
      </c>
      <c r="G39" s="451">
        <v>0</v>
      </c>
      <c r="H39" s="452">
        <v>3194.38333333333</v>
      </c>
      <c r="I39" s="453">
        <v>7926</v>
      </c>
    </row>
    <row r="40" spans="2:9" ht="30" x14ac:dyDescent="0.25">
      <c r="B40" s="386"/>
      <c r="C40" s="418" t="s">
        <v>752</v>
      </c>
      <c r="D40" s="398" t="s">
        <v>534</v>
      </c>
      <c r="E40" s="450">
        <v>45023</v>
      </c>
      <c r="F40" s="451">
        <v>0.66666666666666663</v>
      </c>
      <c r="G40" s="451">
        <v>0.91666666666666663</v>
      </c>
      <c r="H40" s="447">
        <v>2693.9833333333299</v>
      </c>
      <c r="I40" s="412">
        <v>4778</v>
      </c>
    </row>
    <row r="41" spans="2:9" x14ac:dyDescent="0.25">
      <c r="B41" s="386"/>
      <c r="C41" s="418" t="s">
        <v>753</v>
      </c>
      <c r="D41" s="397" t="s">
        <v>499</v>
      </c>
      <c r="E41" s="450">
        <v>45023</v>
      </c>
      <c r="F41" s="451">
        <v>0.70833333333333337</v>
      </c>
      <c r="G41" s="451">
        <v>0.83333333333333337</v>
      </c>
      <c r="H41" s="447">
        <v>21597.583333333299</v>
      </c>
      <c r="I41" s="412">
        <v>25660</v>
      </c>
    </row>
    <row r="42" spans="2:9" x14ac:dyDescent="0.25">
      <c r="B42" s="386"/>
      <c r="C42" s="418" t="s">
        <v>754</v>
      </c>
      <c r="D42" s="397" t="s">
        <v>755</v>
      </c>
      <c r="E42" s="450">
        <v>45023</v>
      </c>
      <c r="F42" s="451">
        <v>0.8125</v>
      </c>
      <c r="G42" s="451">
        <v>0.89583333333333337</v>
      </c>
      <c r="H42" s="447">
        <v>982.55</v>
      </c>
      <c r="I42" s="412">
        <v>2372</v>
      </c>
    </row>
    <row r="43" spans="2:9" ht="45" x14ac:dyDescent="0.25">
      <c r="B43" s="386"/>
      <c r="C43" s="418" t="s">
        <v>756</v>
      </c>
      <c r="D43" s="398" t="s">
        <v>546</v>
      </c>
      <c r="E43" s="450">
        <v>45023</v>
      </c>
      <c r="F43" s="451">
        <v>0.68055555555555547</v>
      </c>
      <c r="G43" s="451">
        <v>0</v>
      </c>
      <c r="H43" s="447">
        <v>3377.05</v>
      </c>
      <c r="I43" s="412">
        <v>10204</v>
      </c>
    </row>
    <row r="44" spans="2:9" x14ac:dyDescent="0.25">
      <c r="B44" s="386"/>
      <c r="C44" s="418" t="s">
        <v>363</v>
      </c>
      <c r="D44" s="397" t="s">
        <v>378</v>
      </c>
      <c r="E44" s="450">
        <v>45023</v>
      </c>
      <c r="F44" s="451">
        <v>0.8125</v>
      </c>
      <c r="G44" s="451">
        <v>0.875</v>
      </c>
      <c r="H44" s="447">
        <v>1864.0166666666601</v>
      </c>
      <c r="I44" s="412">
        <v>12226</v>
      </c>
    </row>
    <row r="45" spans="2:9" ht="45" x14ac:dyDescent="0.25">
      <c r="B45" s="386"/>
      <c r="C45" s="418" t="s">
        <v>757</v>
      </c>
      <c r="D45" s="398" t="s">
        <v>751</v>
      </c>
      <c r="E45" s="450">
        <v>45024</v>
      </c>
      <c r="F45" s="451">
        <v>0.66666666666666663</v>
      </c>
      <c r="G45" s="451">
        <v>0</v>
      </c>
      <c r="H45" s="447">
        <v>4569.45</v>
      </c>
      <c r="I45" s="412">
        <v>9609</v>
      </c>
    </row>
    <row r="46" spans="2:9" ht="45" x14ac:dyDescent="0.25">
      <c r="B46" s="386"/>
      <c r="C46" s="418" t="s">
        <v>758</v>
      </c>
      <c r="D46" s="398" t="s">
        <v>534</v>
      </c>
      <c r="E46" s="450">
        <v>45024</v>
      </c>
      <c r="F46" s="451">
        <v>0.66666666666666663</v>
      </c>
      <c r="G46" s="451">
        <v>0.91666666666666663</v>
      </c>
      <c r="H46" s="447">
        <v>1981.7166666666601</v>
      </c>
      <c r="I46" s="412">
        <v>4594</v>
      </c>
    </row>
    <row r="47" spans="2:9" x14ac:dyDescent="0.25">
      <c r="B47" s="386"/>
      <c r="C47" s="415" t="s">
        <v>759</v>
      </c>
      <c r="D47" s="398" t="s">
        <v>755</v>
      </c>
      <c r="E47" s="450">
        <v>45024</v>
      </c>
      <c r="F47" s="451">
        <v>0.70833333333333337</v>
      </c>
      <c r="G47" s="451">
        <v>0.82638888888888884</v>
      </c>
      <c r="H47" s="447">
        <v>738.16666666666595</v>
      </c>
      <c r="I47" s="412">
        <v>1951</v>
      </c>
    </row>
    <row r="48" spans="2:9" x14ac:dyDescent="0.25">
      <c r="B48" s="386"/>
      <c r="C48" s="411" t="s">
        <v>545</v>
      </c>
      <c r="D48" s="398" t="s">
        <v>499</v>
      </c>
      <c r="E48" s="450">
        <v>45024</v>
      </c>
      <c r="F48" s="451">
        <v>0.91666666666666663</v>
      </c>
      <c r="G48" s="451">
        <v>0</v>
      </c>
      <c r="H48" s="454">
        <v>73864.616666666596</v>
      </c>
      <c r="I48" s="455">
        <v>14084</v>
      </c>
    </row>
    <row r="49" spans="2:9" x14ac:dyDescent="0.25">
      <c r="B49" s="386"/>
      <c r="C49" s="411" t="s">
        <v>533</v>
      </c>
      <c r="D49" s="416" t="s">
        <v>487</v>
      </c>
      <c r="E49" s="450">
        <v>45024</v>
      </c>
      <c r="F49" s="451">
        <v>0.91666666666666663</v>
      </c>
      <c r="G49" s="451">
        <v>0.97916666666666663</v>
      </c>
      <c r="H49" s="454">
        <v>6373.6333333333296</v>
      </c>
      <c r="I49" s="455">
        <v>15125</v>
      </c>
    </row>
    <row r="50" spans="2:9" x14ac:dyDescent="0.25">
      <c r="B50" s="386"/>
      <c r="C50" s="411" t="s">
        <v>563</v>
      </c>
      <c r="D50" s="416" t="s">
        <v>487</v>
      </c>
      <c r="E50" s="450">
        <v>45024</v>
      </c>
      <c r="F50" s="451">
        <v>0.83333333333333337</v>
      </c>
      <c r="G50" s="451">
        <v>0.91666666666666663</v>
      </c>
      <c r="H50" s="454">
        <v>12150.516666666599</v>
      </c>
      <c r="I50" s="455">
        <v>24856</v>
      </c>
    </row>
    <row r="51" spans="2:9" x14ac:dyDescent="0.25">
      <c r="B51" s="386"/>
      <c r="C51" s="415" t="s">
        <v>760</v>
      </c>
      <c r="D51" s="417" t="s">
        <v>378</v>
      </c>
      <c r="E51" s="450">
        <v>45024</v>
      </c>
      <c r="F51" s="451">
        <v>0.77083333333333337</v>
      </c>
      <c r="G51" s="451">
        <v>0.9375</v>
      </c>
      <c r="H51" s="454">
        <v>29754.883333333299</v>
      </c>
      <c r="I51" s="455">
        <v>36100</v>
      </c>
    </row>
    <row r="52" spans="2:9" ht="45" x14ac:dyDescent="0.25">
      <c r="B52" s="386"/>
      <c r="C52" s="411" t="s">
        <v>761</v>
      </c>
      <c r="D52" s="398" t="s">
        <v>751</v>
      </c>
      <c r="E52" s="450">
        <v>45025</v>
      </c>
      <c r="F52" s="451">
        <v>0.61111111111111105</v>
      </c>
      <c r="G52" s="451">
        <v>0</v>
      </c>
      <c r="H52" s="447">
        <v>5968.1</v>
      </c>
      <c r="I52" s="412">
        <v>11147</v>
      </c>
    </row>
    <row r="53" spans="2:9" ht="30" x14ac:dyDescent="0.25">
      <c r="B53" s="386"/>
      <c r="C53" s="418" t="s">
        <v>752</v>
      </c>
      <c r="D53" s="419" t="s">
        <v>534</v>
      </c>
      <c r="E53" s="450">
        <v>45025</v>
      </c>
      <c r="F53" s="451">
        <v>0.66666666666666663</v>
      </c>
      <c r="G53" s="451">
        <v>0.41666666666666669</v>
      </c>
      <c r="H53" s="447">
        <v>2094.1833333333302</v>
      </c>
      <c r="I53" s="412">
        <v>4542</v>
      </c>
    </row>
    <row r="54" spans="2:9" x14ac:dyDescent="0.25">
      <c r="B54" s="386"/>
      <c r="C54" s="418" t="s">
        <v>762</v>
      </c>
      <c r="D54" s="419" t="s">
        <v>763</v>
      </c>
      <c r="E54" s="450">
        <v>45025</v>
      </c>
      <c r="F54" s="451">
        <v>0.91666666666666663</v>
      </c>
      <c r="G54" s="451">
        <v>0</v>
      </c>
      <c r="H54" s="447">
        <v>3974.1</v>
      </c>
      <c r="I54" s="412">
        <v>117</v>
      </c>
    </row>
    <row r="55" spans="2:9" x14ac:dyDescent="0.25">
      <c r="B55" s="386"/>
      <c r="C55" s="418" t="s">
        <v>764</v>
      </c>
      <c r="D55" s="419" t="s">
        <v>487</v>
      </c>
      <c r="E55" s="450">
        <v>45025</v>
      </c>
      <c r="F55" s="451">
        <v>0.45833333333333331</v>
      </c>
      <c r="G55" s="451">
        <v>0.5</v>
      </c>
      <c r="H55" s="447">
        <v>1846.2666666666601</v>
      </c>
      <c r="I55" s="412">
        <v>7220</v>
      </c>
    </row>
    <row r="56" spans="2:9" x14ac:dyDescent="0.25">
      <c r="B56" s="386"/>
      <c r="C56" s="418" t="s">
        <v>765</v>
      </c>
      <c r="D56" s="419" t="s">
        <v>487</v>
      </c>
      <c r="E56" s="450">
        <v>45025</v>
      </c>
      <c r="F56" s="451">
        <v>0.72222222222222221</v>
      </c>
      <c r="G56" s="451">
        <v>0.79166666666666663</v>
      </c>
      <c r="H56" s="447">
        <v>9059.5666666666602</v>
      </c>
      <c r="I56" s="412">
        <v>19927</v>
      </c>
    </row>
    <row r="57" spans="2:9" x14ac:dyDescent="0.25">
      <c r="B57" s="386"/>
      <c r="C57" s="418" t="s">
        <v>766</v>
      </c>
      <c r="D57" s="419" t="s">
        <v>767</v>
      </c>
      <c r="E57" s="450">
        <v>45025</v>
      </c>
      <c r="F57" s="451">
        <v>0.875</v>
      </c>
      <c r="G57" s="451">
        <v>0.95833333333333337</v>
      </c>
      <c r="H57" s="447">
        <v>78.849999999999994</v>
      </c>
      <c r="I57" s="412">
        <v>94</v>
      </c>
    </row>
    <row r="58" spans="2:9" x14ac:dyDescent="0.25">
      <c r="B58" s="386"/>
      <c r="C58" s="418" t="s">
        <v>565</v>
      </c>
      <c r="D58" s="419" t="s">
        <v>487</v>
      </c>
      <c r="E58" s="456">
        <v>45025</v>
      </c>
      <c r="F58" s="451">
        <v>0.83333333333333337</v>
      </c>
      <c r="G58" s="451">
        <v>0.91666666666666663</v>
      </c>
      <c r="H58" s="447">
        <v>20797.650000000001</v>
      </c>
      <c r="I58" s="412">
        <v>37678</v>
      </c>
    </row>
    <row r="59" spans="2:9" x14ac:dyDescent="0.25">
      <c r="B59" s="420"/>
      <c r="C59" s="421"/>
      <c r="D59" s="420"/>
      <c r="E59" s="422"/>
      <c r="F59" s="423"/>
      <c r="G59" s="424"/>
      <c r="H59" s="425"/>
      <c r="I59" s="425"/>
    </row>
    <row r="61" spans="2:9" x14ac:dyDescent="0.25">
      <c r="B61" s="407" t="s">
        <v>375</v>
      </c>
      <c r="C61" s="408" t="s">
        <v>497</v>
      </c>
    </row>
    <row r="62" spans="2:9" x14ac:dyDescent="0.25">
      <c r="B62" s="414" t="s">
        <v>370</v>
      </c>
      <c r="C62" s="410" t="s">
        <v>214</v>
      </c>
      <c r="D62" s="426" t="s">
        <v>376</v>
      </c>
      <c r="E62" s="410" t="s">
        <v>371</v>
      </c>
      <c r="F62" s="410" t="s">
        <v>377</v>
      </c>
      <c r="G62" s="410" t="s">
        <v>372</v>
      </c>
      <c r="H62" s="410" t="s">
        <v>373</v>
      </c>
      <c r="I62" s="410" t="s">
        <v>374</v>
      </c>
    </row>
    <row r="63" spans="2:9" x14ac:dyDescent="0.25">
      <c r="B63" s="394" t="s">
        <v>479</v>
      </c>
      <c r="C63" s="394" t="s">
        <v>378</v>
      </c>
      <c r="D63" s="376">
        <v>45019</v>
      </c>
      <c r="E63" s="395">
        <v>0.375</v>
      </c>
      <c r="F63" s="376">
        <v>45023</v>
      </c>
      <c r="G63" s="395">
        <v>0.95833333333333337</v>
      </c>
      <c r="H63" s="447">
        <v>3068</v>
      </c>
      <c r="I63" s="412">
        <v>3969</v>
      </c>
    </row>
    <row r="64" spans="2:9" x14ac:dyDescent="0.25">
      <c r="B64" s="437"/>
      <c r="D64" s="422"/>
      <c r="E64" s="438"/>
      <c r="F64" s="422"/>
      <c r="G64" s="438"/>
    </row>
    <row r="66" spans="2:9" x14ac:dyDescent="0.25">
      <c r="B66" s="407" t="s">
        <v>369</v>
      </c>
      <c r="C66" s="408" t="s">
        <v>497</v>
      </c>
    </row>
    <row r="67" spans="2:9" x14ac:dyDescent="0.25">
      <c r="B67" s="409" t="s">
        <v>370</v>
      </c>
      <c r="C67" s="410" t="s">
        <v>214</v>
      </c>
      <c r="D67" s="410" t="s">
        <v>376</v>
      </c>
      <c r="E67" s="410" t="s">
        <v>371</v>
      </c>
      <c r="F67" s="410" t="s">
        <v>377</v>
      </c>
      <c r="G67" s="410" t="s">
        <v>372</v>
      </c>
      <c r="H67" s="410" t="s">
        <v>373</v>
      </c>
      <c r="I67" s="410" t="s">
        <v>374</v>
      </c>
    </row>
    <row r="68" spans="2:9" x14ac:dyDescent="0.25">
      <c r="B68" s="412" t="s">
        <v>523</v>
      </c>
      <c r="C68" s="427" t="s">
        <v>523</v>
      </c>
      <c r="D68" s="428" t="s">
        <v>523</v>
      </c>
      <c r="E68" s="395" t="s">
        <v>523</v>
      </c>
      <c r="F68" s="376" t="s">
        <v>523</v>
      </c>
      <c r="G68" s="395" t="s">
        <v>523</v>
      </c>
      <c r="H68" s="412" t="s">
        <v>523</v>
      </c>
      <c r="I68" s="412" t="s">
        <v>523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16.5" thickBot="1" x14ac:dyDescent="0.3">
      <c r="A1" s="472" t="s">
        <v>566</v>
      </c>
      <c r="B1" s="473"/>
      <c r="C1" s="473"/>
    </row>
    <row r="2" spans="1:3" ht="15.75" thickBot="1" x14ac:dyDescent="0.3">
      <c r="A2" s="346" t="s">
        <v>429</v>
      </c>
      <c r="B2" s="347" t="s">
        <v>373</v>
      </c>
      <c r="C2" s="347" t="s">
        <v>374</v>
      </c>
    </row>
    <row r="3" spans="1:3" x14ac:dyDescent="0.25">
      <c r="A3" s="350" t="s">
        <v>360</v>
      </c>
      <c r="B3" s="295">
        <v>4918.8140000000003</v>
      </c>
      <c r="C3" s="296">
        <v>5195</v>
      </c>
    </row>
    <row r="4" spans="1:3" x14ac:dyDescent="0.25">
      <c r="A4" s="350" t="s">
        <v>513</v>
      </c>
      <c r="B4" s="295">
        <v>3263.518</v>
      </c>
      <c r="C4" s="296">
        <v>2976</v>
      </c>
    </row>
    <row r="5" spans="1:3" x14ac:dyDescent="0.25">
      <c r="A5" s="350" t="s">
        <v>516</v>
      </c>
      <c r="B5" s="295">
        <v>2594.1889999999999</v>
      </c>
      <c r="C5" s="296">
        <v>1992</v>
      </c>
    </row>
    <row r="6" spans="1:3" x14ac:dyDescent="0.25">
      <c r="A6" s="350" t="s">
        <v>362</v>
      </c>
      <c r="B6" s="295">
        <v>1613.3720000000001</v>
      </c>
      <c r="C6" s="296">
        <v>1162</v>
      </c>
    </row>
    <row r="7" spans="1:3" x14ac:dyDescent="0.25">
      <c r="A7" s="350" t="s">
        <v>361</v>
      </c>
      <c r="B7" s="295">
        <v>1179.991</v>
      </c>
      <c r="C7" s="296">
        <v>1199</v>
      </c>
    </row>
    <row r="8" spans="1:3" x14ac:dyDescent="0.25">
      <c r="A8" s="350" t="s">
        <v>476</v>
      </c>
      <c r="B8" s="295">
        <v>1038.617</v>
      </c>
      <c r="C8" s="296">
        <v>704</v>
      </c>
    </row>
    <row r="9" spans="1:3" x14ac:dyDescent="0.25">
      <c r="A9" s="350" t="s">
        <v>774</v>
      </c>
      <c r="B9" s="295">
        <v>995.03200000000004</v>
      </c>
      <c r="C9" s="296">
        <v>1084</v>
      </c>
    </row>
    <row r="10" spans="1:3" x14ac:dyDescent="0.25">
      <c r="A10" s="350" t="s">
        <v>508</v>
      </c>
      <c r="B10" s="295">
        <v>962.66399999999999</v>
      </c>
      <c r="C10" s="296">
        <v>911</v>
      </c>
    </row>
    <row r="11" spans="1:3" x14ac:dyDescent="0.25">
      <c r="A11" s="350" t="s">
        <v>775</v>
      </c>
      <c r="B11" s="295">
        <v>834.05100000000004</v>
      </c>
      <c r="C11" s="296">
        <v>909</v>
      </c>
    </row>
    <row r="12" spans="1:3" x14ac:dyDescent="0.25">
      <c r="A12" s="345" t="s">
        <v>776</v>
      </c>
      <c r="B12" s="291">
        <v>734.202</v>
      </c>
      <c r="C12" s="293">
        <v>790</v>
      </c>
    </row>
    <row r="13" spans="1:3" x14ac:dyDescent="0.25">
      <c r="A13" s="345" t="s">
        <v>518</v>
      </c>
      <c r="B13" s="291">
        <v>718.65499999999997</v>
      </c>
      <c r="C13" s="293">
        <v>893</v>
      </c>
    </row>
    <row r="14" spans="1:3" x14ac:dyDescent="0.25">
      <c r="A14" s="345" t="s">
        <v>777</v>
      </c>
      <c r="B14" s="291">
        <v>711.60400000000004</v>
      </c>
      <c r="C14" s="293">
        <v>857</v>
      </c>
    </row>
    <row r="15" spans="1:3" x14ac:dyDescent="0.25">
      <c r="A15" s="345" t="s">
        <v>778</v>
      </c>
      <c r="B15" s="291">
        <v>652.21500000000003</v>
      </c>
      <c r="C15" s="293">
        <v>595</v>
      </c>
    </row>
    <row r="16" spans="1:3" x14ac:dyDescent="0.25">
      <c r="A16" s="345" t="s">
        <v>779</v>
      </c>
      <c r="B16" s="291">
        <v>565.16800000000001</v>
      </c>
      <c r="C16" s="293">
        <v>638</v>
      </c>
    </row>
    <row r="17" spans="1:3" x14ac:dyDescent="0.25">
      <c r="A17" s="345" t="s">
        <v>780</v>
      </c>
      <c r="B17" s="291">
        <v>514.68499999999995</v>
      </c>
      <c r="C17" s="293">
        <v>524</v>
      </c>
    </row>
    <row r="18" spans="1:3" x14ac:dyDescent="0.25">
      <c r="A18" s="345" t="s">
        <v>495</v>
      </c>
      <c r="B18" s="291">
        <v>490.67099999999999</v>
      </c>
      <c r="C18" s="293">
        <v>366</v>
      </c>
    </row>
    <row r="19" spans="1:3" x14ac:dyDescent="0.25">
      <c r="A19" s="345" t="s">
        <v>517</v>
      </c>
      <c r="B19" s="291">
        <v>477.05799999999999</v>
      </c>
      <c r="C19" s="293">
        <v>650</v>
      </c>
    </row>
    <row r="20" spans="1:3" x14ac:dyDescent="0.25">
      <c r="A20" s="350" t="s">
        <v>326</v>
      </c>
      <c r="B20" s="295">
        <v>459.69299999999998</v>
      </c>
      <c r="C20" s="296">
        <v>527</v>
      </c>
    </row>
    <row r="21" spans="1:3" x14ac:dyDescent="0.25">
      <c r="A21" s="345" t="s">
        <v>781</v>
      </c>
      <c r="B21" s="291">
        <v>436.46600000000001</v>
      </c>
      <c r="C21" s="293">
        <v>316</v>
      </c>
    </row>
    <row r="22" spans="1:3" x14ac:dyDescent="0.25">
      <c r="A22" s="345" t="s">
        <v>782</v>
      </c>
      <c r="B22" s="291">
        <v>343.87200000000001</v>
      </c>
      <c r="C22" s="293">
        <v>335</v>
      </c>
    </row>
    <row r="23" spans="1:3" x14ac:dyDescent="0.25">
      <c r="A23" s="345" t="s">
        <v>463</v>
      </c>
      <c r="B23" s="291">
        <v>342.05099999999999</v>
      </c>
      <c r="C23" s="293">
        <v>277</v>
      </c>
    </row>
    <row r="24" spans="1:3" x14ac:dyDescent="0.25">
      <c r="A24" s="345" t="s">
        <v>783</v>
      </c>
      <c r="B24" s="291">
        <v>337.07799999999997</v>
      </c>
      <c r="C24" s="293">
        <v>375</v>
      </c>
    </row>
    <row r="25" spans="1:3" x14ac:dyDescent="0.25">
      <c r="A25" s="345" t="s">
        <v>525</v>
      </c>
      <c r="B25" s="291">
        <v>337.029</v>
      </c>
      <c r="C25" s="293">
        <v>1261</v>
      </c>
    </row>
    <row r="26" spans="1:3" x14ac:dyDescent="0.25">
      <c r="A26" s="345" t="s">
        <v>509</v>
      </c>
      <c r="B26" s="291">
        <v>325.94099999999997</v>
      </c>
      <c r="C26" s="293">
        <v>584</v>
      </c>
    </row>
    <row r="27" spans="1:3" x14ac:dyDescent="0.25">
      <c r="A27" s="345" t="s">
        <v>784</v>
      </c>
      <c r="B27" s="291">
        <v>325.666</v>
      </c>
      <c r="C27" s="293">
        <v>567</v>
      </c>
    </row>
    <row r="28" spans="1:3" x14ac:dyDescent="0.25">
      <c r="A28" s="345" t="s">
        <v>467</v>
      </c>
      <c r="B28" s="291">
        <v>316.36500000000001</v>
      </c>
      <c r="C28" s="293">
        <v>608</v>
      </c>
    </row>
    <row r="29" spans="1:3" x14ac:dyDescent="0.25">
      <c r="A29" s="345" t="s">
        <v>555</v>
      </c>
      <c r="B29" s="291">
        <v>308.12</v>
      </c>
      <c r="C29" s="293">
        <v>401</v>
      </c>
    </row>
    <row r="30" spans="1:3" x14ac:dyDescent="0.25">
      <c r="A30" s="345" t="s">
        <v>465</v>
      </c>
      <c r="B30" s="291">
        <v>306.27300000000002</v>
      </c>
      <c r="C30" s="293">
        <v>573</v>
      </c>
    </row>
    <row r="31" spans="1:3" x14ac:dyDescent="0.25">
      <c r="A31" s="345" t="s">
        <v>554</v>
      </c>
      <c r="B31" s="291">
        <v>302.19799999999998</v>
      </c>
      <c r="C31" s="293">
        <v>267</v>
      </c>
    </row>
    <row r="32" spans="1:3" x14ac:dyDescent="0.25">
      <c r="A32" s="345" t="s">
        <v>785</v>
      </c>
      <c r="B32" s="291">
        <v>300.80099999999999</v>
      </c>
      <c r="C32" s="293">
        <v>426</v>
      </c>
    </row>
    <row r="33" spans="1:3" x14ac:dyDescent="0.25">
      <c r="A33" s="345" t="s">
        <v>364</v>
      </c>
      <c r="B33" s="291">
        <v>293.56099999999998</v>
      </c>
      <c r="C33" s="293">
        <v>406</v>
      </c>
    </row>
    <row r="34" spans="1:3" x14ac:dyDescent="0.25">
      <c r="A34" s="345" t="s">
        <v>462</v>
      </c>
      <c r="B34" s="291">
        <v>282.78500000000003</v>
      </c>
      <c r="C34" s="293">
        <v>528</v>
      </c>
    </row>
    <row r="35" spans="1:3" x14ac:dyDescent="0.25">
      <c r="A35" s="345" t="s">
        <v>553</v>
      </c>
      <c r="B35" s="291">
        <v>278.95999999999998</v>
      </c>
      <c r="C35" s="293">
        <v>323</v>
      </c>
    </row>
    <row r="36" spans="1:3" x14ac:dyDescent="0.25">
      <c r="A36" s="345" t="s">
        <v>564</v>
      </c>
      <c r="B36" s="291">
        <v>266.54000000000002</v>
      </c>
      <c r="C36" s="293">
        <v>207</v>
      </c>
    </row>
    <row r="37" spans="1:3" x14ac:dyDescent="0.25">
      <c r="A37" s="345" t="s">
        <v>461</v>
      </c>
      <c r="B37" s="291">
        <v>263.54000000000002</v>
      </c>
      <c r="C37" s="293">
        <v>401</v>
      </c>
    </row>
    <row r="38" spans="1:3" x14ac:dyDescent="0.25">
      <c r="A38" s="345" t="s">
        <v>786</v>
      </c>
      <c r="B38" s="291">
        <v>259.46699999999998</v>
      </c>
      <c r="C38" s="293">
        <v>392</v>
      </c>
    </row>
    <row r="39" spans="1:3" x14ac:dyDescent="0.25">
      <c r="A39" s="345" t="s">
        <v>787</v>
      </c>
      <c r="B39" s="291">
        <v>255.947</v>
      </c>
      <c r="C39" s="293">
        <v>407</v>
      </c>
    </row>
    <row r="40" spans="1:3" x14ac:dyDescent="0.25">
      <c r="A40" s="345" t="s">
        <v>524</v>
      </c>
      <c r="B40" s="291">
        <v>239.40600000000001</v>
      </c>
      <c r="C40" s="293">
        <v>300</v>
      </c>
    </row>
    <row r="41" spans="1:3" x14ac:dyDescent="0.25">
      <c r="A41" s="345" t="s">
        <v>788</v>
      </c>
      <c r="B41" s="291">
        <v>237.749</v>
      </c>
      <c r="C41" s="293">
        <v>362</v>
      </c>
    </row>
    <row r="42" spans="1:3" x14ac:dyDescent="0.25">
      <c r="A42" s="345" t="s">
        <v>759</v>
      </c>
      <c r="B42" s="291">
        <v>234.27699999999999</v>
      </c>
      <c r="C42" s="293">
        <v>192</v>
      </c>
    </row>
    <row r="43" spans="1:3" x14ac:dyDescent="0.25">
      <c r="A43" s="345" t="s">
        <v>542</v>
      </c>
      <c r="B43" s="291">
        <v>229.19200000000001</v>
      </c>
      <c r="C43" s="293">
        <v>338</v>
      </c>
    </row>
    <row r="44" spans="1:3" x14ac:dyDescent="0.25">
      <c r="A44" s="345" t="s">
        <v>538</v>
      </c>
      <c r="B44" s="291">
        <v>225.685</v>
      </c>
      <c r="C44" s="293">
        <v>539</v>
      </c>
    </row>
    <row r="45" spans="1:3" x14ac:dyDescent="0.25">
      <c r="A45" s="345" t="s">
        <v>363</v>
      </c>
      <c r="B45" s="291">
        <v>225.17500000000001</v>
      </c>
      <c r="C45" s="293">
        <v>390</v>
      </c>
    </row>
    <row r="46" spans="1:3" x14ac:dyDescent="0.25">
      <c r="A46" s="345" t="s">
        <v>789</v>
      </c>
      <c r="B46" s="291">
        <v>220.32400000000001</v>
      </c>
      <c r="C46" s="293">
        <v>260</v>
      </c>
    </row>
    <row r="47" spans="1:3" x14ac:dyDescent="0.25">
      <c r="A47" s="345" t="s">
        <v>535</v>
      </c>
      <c r="B47" s="291">
        <v>215.584</v>
      </c>
      <c r="C47" s="293">
        <v>217</v>
      </c>
    </row>
    <row r="48" spans="1:3" x14ac:dyDescent="0.25">
      <c r="A48" s="345" t="s">
        <v>790</v>
      </c>
      <c r="B48" s="291">
        <v>213.40899999999999</v>
      </c>
      <c r="C48" s="293">
        <v>192</v>
      </c>
    </row>
    <row r="49" spans="1:3" x14ac:dyDescent="0.25">
      <c r="A49" s="345" t="s">
        <v>791</v>
      </c>
      <c r="B49" s="291">
        <v>205.89699999999999</v>
      </c>
      <c r="C49" s="293">
        <v>202</v>
      </c>
    </row>
    <row r="50" spans="1:3" x14ac:dyDescent="0.25">
      <c r="A50" s="345" t="s">
        <v>792</v>
      </c>
      <c r="B50" s="291">
        <v>203.78200000000001</v>
      </c>
      <c r="C50" s="293">
        <v>238</v>
      </c>
    </row>
    <row r="51" spans="1:3" x14ac:dyDescent="0.25">
      <c r="A51" s="345" t="s">
        <v>466</v>
      </c>
      <c r="B51" s="291">
        <v>197.773</v>
      </c>
      <c r="C51" s="293">
        <v>501</v>
      </c>
    </row>
    <row r="52" spans="1:3" x14ac:dyDescent="0.25">
      <c r="A52" s="345" t="s">
        <v>793</v>
      </c>
      <c r="B52" s="291">
        <v>191.673</v>
      </c>
      <c r="C52" s="293">
        <v>270</v>
      </c>
    </row>
    <row r="53" spans="1:3" x14ac:dyDescent="0.25">
      <c r="A53" s="345" t="s">
        <v>794</v>
      </c>
      <c r="B53" s="291">
        <v>190.66300000000001</v>
      </c>
      <c r="C53" s="293">
        <v>253</v>
      </c>
    </row>
    <row r="54" spans="1:3" x14ac:dyDescent="0.25">
      <c r="A54" s="345" t="s">
        <v>795</v>
      </c>
      <c r="B54" s="291">
        <v>184.16300000000001</v>
      </c>
      <c r="C54" s="293">
        <v>251</v>
      </c>
    </row>
    <row r="55" spans="1:3" x14ac:dyDescent="0.25">
      <c r="A55" s="345" t="s">
        <v>526</v>
      </c>
      <c r="B55" s="291">
        <v>172.45599999999999</v>
      </c>
      <c r="C55" s="293">
        <v>659</v>
      </c>
    </row>
    <row r="56" spans="1:3" x14ac:dyDescent="0.25">
      <c r="A56" s="345" t="s">
        <v>796</v>
      </c>
      <c r="B56" s="291">
        <v>168.23699999999999</v>
      </c>
      <c r="C56" s="293">
        <v>210</v>
      </c>
    </row>
    <row r="57" spans="1:3" x14ac:dyDescent="0.25">
      <c r="A57" s="345" t="s">
        <v>365</v>
      </c>
      <c r="B57" s="291">
        <v>166.94200000000001</v>
      </c>
      <c r="C57" s="293">
        <v>694</v>
      </c>
    </row>
    <row r="58" spans="1:3" x14ac:dyDescent="0.25">
      <c r="A58" s="345" t="s">
        <v>468</v>
      </c>
      <c r="B58" s="291">
        <v>165.25899999999999</v>
      </c>
      <c r="C58" s="293">
        <v>240</v>
      </c>
    </row>
    <row r="59" spans="1:3" x14ac:dyDescent="0.25">
      <c r="A59" s="345" t="s">
        <v>503</v>
      </c>
      <c r="B59" s="291">
        <v>159.21199999999999</v>
      </c>
      <c r="C59" s="293">
        <v>370</v>
      </c>
    </row>
    <row r="60" spans="1:3" x14ac:dyDescent="0.25">
      <c r="A60" s="345" t="s">
        <v>797</v>
      </c>
      <c r="B60" s="291">
        <v>155.80500000000001</v>
      </c>
      <c r="C60" s="293">
        <v>202</v>
      </c>
    </row>
    <row r="61" spans="1:3" x14ac:dyDescent="0.25">
      <c r="A61" s="345" t="s">
        <v>798</v>
      </c>
      <c r="B61" s="291">
        <v>154.881</v>
      </c>
      <c r="C61" s="293">
        <v>268</v>
      </c>
    </row>
    <row r="62" spans="1:3" x14ac:dyDescent="0.25">
      <c r="A62" s="345" t="s">
        <v>505</v>
      </c>
      <c r="B62" s="291">
        <v>153.934</v>
      </c>
      <c r="C62" s="293">
        <v>286</v>
      </c>
    </row>
    <row r="63" spans="1:3" x14ac:dyDescent="0.25">
      <c r="A63" s="345" t="s">
        <v>799</v>
      </c>
      <c r="B63" s="291">
        <v>152.161</v>
      </c>
      <c r="C63" s="293">
        <v>224</v>
      </c>
    </row>
    <row r="64" spans="1:3" x14ac:dyDescent="0.25">
      <c r="A64" s="345" t="s">
        <v>464</v>
      </c>
      <c r="B64" s="291">
        <v>149.96100000000001</v>
      </c>
      <c r="C64" s="293">
        <v>489</v>
      </c>
    </row>
    <row r="65" spans="1:3" x14ac:dyDescent="0.25">
      <c r="A65" s="345" t="s">
        <v>800</v>
      </c>
      <c r="B65" s="291">
        <v>148.821</v>
      </c>
      <c r="C65" s="293">
        <v>238</v>
      </c>
    </row>
    <row r="66" spans="1:3" x14ac:dyDescent="0.25">
      <c r="A66" s="345" t="s">
        <v>520</v>
      </c>
      <c r="B66" s="291">
        <v>144.96199999999999</v>
      </c>
      <c r="C66" s="293">
        <v>757</v>
      </c>
    </row>
    <row r="67" spans="1:3" x14ac:dyDescent="0.25">
      <c r="A67" s="345" t="s">
        <v>801</v>
      </c>
      <c r="B67" s="291">
        <v>144.05199999999999</v>
      </c>
      <c r="C67" s="293">
        <v>204</v>
      </c>
    </row>
    <row r="68" spans="1:3" x14ac:dyDescent="0.25">
      <c r="A68" s="345" t="s">
        <v>551</v>
      </c>
      <c r="B68" s="291">
        <v>143.16200000000001</v>
      </c>
      <c r="C68" s="293">
        <v>213</v>
      </c>
    </row>
    <row r="69" spans="1:3" x14ac:dyDescent="0.25">
      <c r="A69" s="345" t="s">
        <v>802</v>
      </c>
      <c r="B69" s="291">
        <v>141.73400000000001</v>
      </c>
      <c r="C69" s="293">
        <v>163</v>
      </c>
    </row>
    <row r="70" spans="1:3" x14ac:dyDescent="0.25">
      <c r="A70" s="345" t="s">
        <v>803</v>
      </c>
      <c r="B70" s="291">
        <v>133.965</v>
      </c>
      <c r="C70" s="293">
        <v>247</v>
      </c>
    </row>
    <row r="71" spans="1:3" x14ac:dyDescent="0.25">
      <c r="A71" s="345" t="s">
        <v>531</v>
      </c>
      <c r="B71" s="291">
        <v>124.729</v>
      </c>
      <c r="C71" s="293">
        <v>216</v>
      </c>
    </row>
    <row r="72" spans="1:3" x14ac:dyDescent="0.25">
      <c r="A72" s="345" t="s">
        <v>502</v>
      </c>
      <c r="B72" s="291">
        <v>116.506</v>
      </c>
      <c r="C72" s="293">
        <v>197</v>
      </c>
    </row>
    <row r="73" spans="1:3" x14ac:dyDescent="0.25">
      <c r="A73" s="345" t="s">
        <v>493</v>
      </c>
      <c r="B73" s="291">
        <v>112.971</v>
      </c>
      <c r="C73" s="293">
        <v>153</v>
      </c>
    </row>
    <row r="74" spans="1:3" x14ac:dyDescent="0.25">
      <c r="A74" s="345" t="s">
        <v>804</v>
      </c>
      <c r="B74" s="291">
        <v>111.02200000000001</v>
      </c>
      <c r="C74" s="293">
        <v>302</v>
      </c>
    </row>
    <row r="75" spans="1:3" x14ac:dyDescent="0.25">
      <c r="A75" s="345" t="s">
        <v>491</v>
      </c>
      <c r="B75" s="291">
        <v>110.901</v>
      </c>
      <c r="C75" s="293">
        <v>312</v>
      </c>
    </row>
    <row r="76" spans="1:3" x14ac:dyDescent="0.25">
      <c r="A76" s="345" t="s">
        <v>556</v>
      </c>
      <c r="B76" s="291">
        <v>108.88500000000001</v>
      </c>
      <c r="C76" s="293">
        <v>599</v>
      </c>
    </row>
    <row r="77" spans="1:3" x14ac:dyDescent="0.25">
      <c r="A77" s="345" t="s">
        <v>552</v>
      </c>
      <c r="B77" s="291">
        <v>107.874</v>
      </c>
      <c r="C77" s="293">
        <v>192</v>
      </c>
    </row>
    <row r="78" spans="1:3" x14ac:dyDescent="0.25">
      <c r="A78" s="345" t="s">
        <v>805</v>
      </c>
      <c r="B78" s="291">
        <v>104.65900000000001</v>
      </c>
      <c r="C78" s="293">
        <v>419</v>
      </c>
    </row>
    <row r="79" spans="1:3" x14ac:dyDescent="0.25">
      <c r="A79" s="345" t="s">
        <v>472</v>
      </c>
      <c r="B79" s="291">
        <v>95.510999999999996</v>
      </c>
      <c r="C79" s="293">
        <v>842</v>
      </c>
    </row>
    <row r="80" spans="1:3" x14ac:dyDescent="0.25">
      <c r="A80" s="345" t="s">
        <v>457</v>
      </c>
      <c r="B80" s="291">
        <v>91.314999999999998</v>
      </c>
      <c r="C80" s="293">
        <v>252</v>
      </c>
    </row>
    <row r="81" spans="1:3" x14ac:dyDescent="0.25">
      <c r="A81" s="345" t="s">
        <v>550</v>
      </c>
      <c r="B81" s="291">
        <v>88.912999999999997</v>
      </c>
      <c r="C81" s="293">
        <v>137</v>
      </c>
    </row>
    <row r="82" spans="1:3" x14ac:dyDescent="0.25">
      <c r="A82" s="345" t="s">
        <v>458</v>
      </c>
      <c r="B82" s="291">
        <v>87.432000000000002</v>
      </c>
      <c r="C82" s="293">
        <v>268</v>
      </c>
    </row>
    <row r="83" spans="1:3" x14ac:dyDescent="0.25">
      <c r="A83" s="345" t="s">
        <v>806</v>
      </c>
      <c r="B83" s="291">
        <v>81.921999999999997</v>
      </c>
      <c r="C83" s="293">
        <v>268</v>
      </c>
    </row>
    <row r="84" spans="1:3" x14ac:dyDescent="0.25">
      <c r="A84" s="345" t="s">
        <v>807</v>
      </c>
      <c r="B84" s="291">
        <v>80.114000000000004</v>
      </c>
      <c r="C84" s="293">
        <v>289</v>
      </c>
    </row>
    <row r="85" spans="1:3" x14ac:dyDescent="0.25">
      <c r="A85" s="345" t="s">
        <v>808</v>
      </c>
      <c r="B85" s="291">
        <v>79.873000000000005</v>
      </c>
      <c r="C85" s="293">
        <v>235</v>
      </c>
    </row>
    <row r="86" spans="1:3" x14ac:dyDescent="0.25">
      <c r="A86" s="345" t="s">
        <v>809</v>
      </c>
      <c r="B86" s="291">
        <v>73.66</v>
      </c>
      <c r="C86" s="293">
        <v>279</v>
      </c>
    </row>
    <row r="87" spans="1:3" x14ac:dyDescent="0.25">
      <c r="A87" s="345" t="s">
        <v>810</v>
      </c>
      <c r="B87" s="291">
        <v>73.539000000000001</v>
      </c>
      <c r="C87" s="293">
        <v>156</v>
      </c>
    </row>
    <row r="88" spans="1:3" x14ac:dyDescent="0.25">
      <c r="A88" s="345" t="s">
        <v>474</v>
      </c>
      <c r="B88" s="291">
        <v>70.325999999999993</v>
      </c>
      <c r="C88" s="293">
        <v>1137</v>
      </c>
    </row>
    <row r="89" spans="1:3" x14ac:dyDescent="0.25">
      <c r="A89" s="345" t="s">
        <v>811</v>
      </c>
      <c r="B89" s="291">
        <v>68.548000000000002</v>
      </c>
      <c r="C89" s="293">
        <v>329</v>
      </c>
    </row>
    <row r="90" spans="1:3" x14ac:dyDescent="0.25">
      <c r="A90" s="345" t="s">
        <v>812</v>
      </c>
      <c r="B90" s="291">
        <v>67.674000000000007</v>
      </c>
      <c r="C90" s="293">
        <v>239</v>
      </c>
    </row>
    <row r="91" spans="1:3" x14ac:dyDescent="0.25">
      <c r="A91" s="345" t="s">
        <v>521</v>
      </c>
      <c r="B91" s="291">
        <v>64.835999999999999</v>
      </c>
      <c r="C91" s="293">
        <v>271</v>
      </c>
    </row>
    <row r="92" spans="1:3" x14ac:dyDescent="0.25">
      <c r="A92" s="345" t="s">
        <v>813</v>
      </c>
      <c r="B92" s="291">
        <v>64.5</v>
      </c>
      <c r="C92" s="293">
        <v>218</v>
      </c>
    </row>
    <row r="93" spans="1:3" x14ac:dyDescent="0.25">
      <c r="A93" s="345" t="s">
        <v>814</v>
      </c>
      <c r="B93" s="291">
        <v>62.798000000000002</v>
      </c>
      <c r="C93" s="293">
        <v>204</v>
      </c>
    </row>
    <row r="94" spans="1:3" x14ac:dyDescent="0.25">
      <c r="A94" s="345" t="s">
        <v>470</v>
      </c>
      <c r="B94" s="291">
        <v>60.478999999999999</v>
      </c>
      <c r="C94" s="293">
        <v>172</v>
      </c>
    </row>
    <row r="95" spans="1:3" x14ac:dyDescent="0.25">
      <c r="A95" s="345" t="s">
        <v>815</v>
      </c>
      <c r="B95" s="291">
        <v>59.664000000000001</v>
      </c>
      <c r="C95" s="293">
        <v>264</v>
      </c>
    </row>
    <row r="96" spans="1:3" x14ac:dyDescent="0.25">
      <c r="A96" s="345" t="s">
        <v>544</v>
      </c>
      <c r="B96" s="291">
        <v>59.058</v>
      </c>
      <c r="C96" s="293">
        <v>218</v>
      </c>
    </row>
    <row r="97" spans="1:3" x14ac:dyDescent="0.25">
      <c r="A97" s="345" t="s">
        <v>557</v>
      </c>
      <c r="B97" s="291">
        <v>56.417000000000002</v>
      </c>
      <c r="C97" s="293">
        <v>262</v>
      </c>
    </row>
    <row r="98" spans="1:3" x14ac:dyDescent="0.25">
      <c r="A98" s="345" t="s">
        <v>471</v>
      </c>
      <c r="B98" s="291">
        <v>54.908999999999999</v>
      </c>
      <c r="C98" s="293">
        <v>221</v>
      </c>
    </row>
    <row r="99" spans="1:3" x14ac:dyDescent="0.25">
      <c r="A99" s="345" t="s">
        <v>469</v>
      </c>
      <c r="B99" s="291">
        <v>47.146000000000001</v>
      </c>
      <c r="C99" s="293">
        <v>164</v>
      </c>
    </row>
    <row r="100" spans="1:3" x14ac:dyDescent="0.25">
      <c r="A100" s="345" t="s">
        <v>816</v>
      </c>
      <c r="B100" s="291">
        <v>37.491</v>
      </c>
      <c r="C100" s="293">
        <v>50</v>
      </c>
    </row>
    <row r="101" spans="1:3" x14ac:dyDescent="0.25">
      <c r="A101" s="345" t="s">
        <v>473</v>
      </c>
      <c r="B101" s="291">
        <v>34.203000000000003</v>
      </c>
      <c r="C101" s="293">
        <v>89</v>
      </c>
    </row>
    <row r="102" spans="1:3" x14ac:dyDescent="0.25">
      <c r="A102" s="345" t="s">
        <v>543</v>
      </c>
      <c r="B102" s="291">
        <v>30.97</v>
      </c>
      <c r="C102" s="293">
        <v>156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2023-04-11T22:38:30Z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