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C4DCF631-BFC1-4404-AA2E-AA36C9E0A471}" xr6:coauthVersionLast="47" xr6:coauthVersionMax="47" xr10:uidLastSave="{00000000-0000-0000-0000-000000000000}"/>
  <bookViews>
    <workbookView xWindow="-120" yWindow="-120" windowWidth="20730" windowHeight="11160" tabRatio="769" firstSheet="5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5" i="4"/>
  <c r="J5" i="4"/>
  <c r="I11" i="4"/>
  <c r="J11" i="4"/>
  <c r="I6" i="4"/>
  <c r="J6" i="4"/>
  <c r="I20" i="4"/>
  <c r="J20" i="4"/>
  <c r="I16" i="4"/>
  <c r="J16" i="4"/>
  <c r="I22" i="4"/>
  <c r="J22" i="4"/>
  <c r="I25" i="4"/>
  <c r="J25" i="4"/>
  <c r="I23" i="4"/>
  <c r="J23" i="4"/>
  <c r="I21" i="4"/>
  <c r="J21" i="4"/>
  <c r="I17" i="4"/>
  <c r="J17" i="4"/>
  <c r="I13" i="4"/>
  <c r="J13" i="4"/>
  <c r="I9" i="4"/>
  <c r="J9" i="4"/>
  <c r="I8" i="4"/>
  <c r="J8" i="4"/>
  <c r="I19" i="4"/>
  <c r="J19" i="4"/>
  <c r="I14" i="4"/>
  <c r="J14" i="4"/>
  <c r="I10" i="4"/>
  <c r="J10" i="4"/>
  <c r="I3" i="4"/>
  <c r="J3" i="4"/>
  <c r="J2" i="4"/>
  <c r="J15" i="4"/>
  <c r="J24" i="4"/>
  <c r="J12" i="4"/>
  <c r="J7" i="4"/>
  <c r="J4" i="4"/>
  <c r="I2" i="4"/>
  <c r="I15" i="4"/>
  <c r="I24" i="4"/>
  <c r="I12" i="4"/>
  <c r="I7" i="4"/>
  <c r="I4" i="4"/>
  <c r="J18" i="4"/>
  <c r="I18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58" i="13"/>
  <c r="D59" i="13" s="1"/>
  <c r="D52" i="14"/>
  <c r="D53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<sst xmlns="http://schemas.openxmlformats.org/spreadsheetml/2006/main" count="1504" uniqueCount="737">
  <si>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</si>
  <si>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</si>
  <si>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</si>
  <si>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</si>
  <si>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</si>
  <si>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</si>
  <si>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</si>
  <si>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</si>
  <si>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</si>
  <si>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</si>
  <si>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</si>
  <si>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</si>
  <si>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</si>
  <si>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</si>
  <si>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</si>
  <si>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</si>
  <si>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</si>
  <si>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</si>
  <si>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</si>
  <si>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</si>
  <si>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</si>
  <si>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</si>
  <si>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</si>
  <si>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</si>
  <si>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</si>
  <si>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</si>
  <si>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</si>
  <si>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</si>
  <si>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</si>
  <si>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</si>
  <si>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</si>
  <si>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</si>
  <si>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</si>
  <si>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</si>
  <si>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</si>
  <si>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</si>
  <si>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</si>
  <si>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</si>
  <si>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</si>
  <si>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</si>
  <si>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</si>
  <si>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</si>
  <si>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</si>
  <si>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</si>
  <si>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</si>
  <si>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</si>
  <si>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</si>
  <si>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</si>
  <si>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</si>
  <si>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</si>
  <si>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</si>
  <si>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</si>
  <si>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</si>
  <si>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</si>
  <si>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</si>
  <si>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</si>
  <si>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</si>
  <si>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</si>
  <si>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</si>
  <si>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</si>
  <si>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</si>
  <si>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</si>
  <si>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</si>
  <si>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</si>
  <si>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</si>
  <si>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</si>
  <si>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</si>
  <si>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</si>
  <si>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</si>
  <si>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</si>
  <si>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</si>
  <si>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</si>
  <si>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</si>
  <si>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</si>
  <si>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</si>
  <si>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</si>
  <si>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</si>
  <si>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</si>
  <si>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</si>
  <si>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</si>
  <si>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</si>
  <si>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</si>
  <si>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</si>
  <si>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</si>
  <si>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</si>
  <si>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</si>
  <si>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</si>
  <si>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</si>
  <si>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</si>
  <si>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</si>
  <si>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</si>
  <si>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</si>
  <si>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</si>
  <si>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</si>
  <si>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</si>
  <si>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</si>
  <si>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</si>
  <si>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</si>
  <si>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</si>
  <si>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</si>
  <si>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</si>
  <si>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</si>
  <si>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</si>
  <si>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</si>
  <si>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</si>
  <si>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</si>
  <si>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</si>
  <si>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</si>
  <si>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</si>
  <si>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</si>
  <si>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</si>
  <si>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</si>
  <si>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</si>
  <si>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</si>
  <si>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</si>
  <si>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</si>
  <si>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</si>
  <si>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</si>
  <si>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</si>
  <si>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</si>
  <si>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</si>
  <si>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</si>
  <si>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</si>
  <si>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</si>
  <si>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</si>
  <si>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</si>
  <si>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</si>
  <si>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</si>
  <si>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</si>
  <si>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</si>
  <si>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</si>
  <si>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</si>
  <si>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</si>
  <si>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</si>
  <si>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</si>
  <si>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</si>
  <si>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</si>
  <si>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</si>
  <si>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</si>
  <si>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</si>
  <si>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</si>
  <si>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</si>
  <si>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</si>
  <si>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</si>
  <si>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</si>
  <si>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</si>
  <si>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</si>
  <si>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</si>
  <si>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</si>
  <si>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</si>
  <si>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</si>
  <si>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</si>
  <si>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</si>
  <si>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</si>
  <si>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</si>
  <si>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</si>
  <si>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</si>
  <si>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</si>
  <si>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</si>
  <si>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</si>
  <si>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</si>
  <si>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</si>
  <si>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</si>
  <si>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</si>
  <si>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</si>
  <si>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</si>
  <si>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</si>
  <si>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</si>
  <si>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</si>
  <si>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</si>
  <si>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</si>
  <si>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</si>
  <si>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</si>
  <si>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</si>
  <si>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</si>
  <si>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</si>
  <si>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</si>
  <si>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</si>
  <si>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</si>
  <si>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</si>
  <si>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</si>
  <si>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</si>
  <si>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</si>
  <si>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</si>
  <si>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</si>
  <si>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</si>
  <si>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</si>
  <si>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</si>
  <si>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</si>
  <si>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</si>
  <si>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</si>
  <si>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</si>
  <si>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</si>
  <si>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</si>
  <si>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</si>
  <si>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</si>
  <si>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</si>
  <si>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</si>
  <si>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</si>
  <si>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</si>
  <si>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</si>
  <si>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</si>
  <si>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</si>
  <si>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</si>
  <si>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</si>
  <si>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</si>
  <si>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</si>
  <si>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</si>
  <si>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</si>
  <si>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</si>
  <si>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</si>
  <si>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</si>
  <si>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</si>
  <si>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</si>
  <si>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</si>
  <si>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</si>
  <si>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</si>
  <si>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</si>
  <si>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</si>
  <si>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</si>
  <si>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</si>
  <si>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</si>
  <si>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</si>
  <si>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</si>
  <si>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</si>
  <si>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</si>
  <si>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</si>
  <si>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</si>
  <si>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</si>
  <si>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</si>
  <si>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</si>
  <si>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</si>
  <si>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</si>
  <si>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</si>
  <si>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</si>
  <si>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</si>
  <si>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</si>
  <si>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</si>
  <si>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</si>
  <si>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</si>
  <si>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</si>
  <si>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</si>
  <si>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</si>
  <si>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</si>
  <si>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</si>
  <si>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</si>
  <si>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</si>
  <si>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</si>
  <si>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</si>
  <si>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</si>
  <si>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</si>
  <si>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</si>
  <si>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</si>
  <si>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</si>
  <si>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</si>
  <si>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</si>
  <si>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</si>
  <si>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</si>
  <si>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</si>
  <si>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</si>
  <si>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</si>
  <si>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</si>
  <si>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</si>
  <si>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</si>
  <si>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</si>
  <si>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</si>
  <si>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</si>
  <si>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</si>
  <si>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</si>
  <si>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</si>
  <si>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</si>
  <si>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</si>
  <si>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</si>
  <si>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</si>
  <si>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</si>
  <si>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</si>
  <si>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</si>
  <si>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</si>
  <si>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</si>
  <si>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</si>
  <si>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</si>
  <si>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</si>
  <si>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</si>
  <si>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</si>
  <si>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</si>
  <si>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</si>
  <si>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</si>
  <si>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</si>
  <si>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</si>
  <si>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</si>
  <si>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</si>
  <si>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</si>
  <si>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</si>
  <si>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</si>
  <si>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</si>
  <si>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</si>
  <si>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</si>
  <si>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</si>
  <si>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</si>
  <si>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</si>
  <si>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</si>
  <si>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</si>
  <si>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</si>
  <si>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</si>
  <si>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</si>
  <si>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</si>
  <si>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</si>
  <si>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</si>
  <si>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</si>
  <si>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</si>
  <si>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</si>
  <si>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</si>
  <si>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</si>
  <si>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</si>
  <si>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</si>
  <si>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</si>
  <si>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</si>
  <si>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</si>
  <si>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</si>
  <si>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</si>
  <si>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</si>
  <si>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</si>
  <si>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</si>
  <si>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</si>
  <si>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</si>
  <si>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</si>
  <si>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</si>
  <si>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</si>
  <si>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</si>
  <si>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</si>
  <si>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</si>
  <si>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</si>
  <si>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</si>
  <si>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</si>
  <si>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</si>
  <si>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</si>
  <si>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</si>
  <si>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</si>
  <si>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</si>
  <si>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</si>
  <si>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</si>
  <si>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</si>
  <si>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</si>
  <si>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</si>
  <si>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</si>
  <si>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</si>
  <si>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</si>
  <si>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</si>
  <si>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</si>
  <si>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</si>
  <si>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</si>
  <si>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</si>
  <si>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</si>
  <si>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</si>
  <si>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</si>
  <si>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</si>
  <si>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</si>
  <si>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</si>
  <si>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</si>
  <si>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</si>
  <si>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</si>
  <si>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</si>
  <si>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</si>
  <si>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</si>
  <si>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</si>
  <si>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</si>
  <si>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</si>
  <si>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</si>
  <si>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</si>
  <si>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</si>
  <si>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</si>
  <si>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</si>
  <si>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</si>
  <si>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</si>
  <si>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</si>
  <si>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</si>
  <si>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</si>
  <si>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</si>
  <si>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</si>
  <si>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</si>
  <si>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</si>
  <si>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</si>
  <si>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</si>
  <si>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</si>
  <si>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</si>
  <si>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</si>
  <si>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</si>
  <si>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</si>
  <si>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</si>
  <si>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</si>
  <si>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</si>
  <si>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</si>
  <si>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</si>
  <si>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</si>
  <si>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</si>
  <si>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</si>
  <si>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</si>
  <si>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</si>
  <si>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</si>
  <si>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</si>
  <si>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</si>
  <si>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</si>
  <si>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</si>
  <si>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</si>
  <si>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</si>
  <si>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</si>
  <si>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</si>
  <si>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</si>
  <si>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</si>
  <si>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</si>
  <si>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</si>
  <si>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</si>
  <si>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</si>
  <si>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</si>
  <si>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</si>
  <si>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</si>
  <si>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</si>
  <si>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</si>
  <si>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</si>
  <si>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</si>
  <si>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</si>
  <si>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</si>
  <si>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</si>
  <si>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</si>
  <si>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</si>
  <si>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</si>
  <si>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</si>
  <si>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</si>
  <si>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</si>
  <si>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</si>
  <si>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</si>
  <si>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</si>
  <si>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</si>
  <si>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</si>
  <si>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</si>
  <si>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</si>
  <si>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</si>
  <si>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</si>
  <si>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</si>
  <si>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</si>
  <si>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</si>
  <si>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</si>
  <si>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</si>
  <si>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</si>
  <si>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</si>
  <si>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</si>
  <si>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</si>
  <si>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</si>
  <si>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</si>
  <si>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</si>
  <si>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</si>
  <si>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</si>
  <si>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</si>
  <si>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</si>
  <si>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</si>
  <si>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</si>
  <si>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</si>
  <si>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</si>
  <si>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</si>
  <si>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</si>
  <si>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</si>
  <si>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</si>
  <si>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</si>
  <si>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</si>
  <si>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</si>
  <si>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</si>
  <si>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</si>
  <si>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PBO digital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</si>
  <si>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</si>
  <si>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</si>
  <si>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</si>
  <si>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</si>
  <si>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</si>
  <si>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</si>
  <si>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</si>
  <si>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</si>
  <si>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</si>
  <si>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</si>
  <si>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</si>
  <si>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</si>
  <si>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</si>
  <si>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</si>
  <si>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</si>
  <si>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</si>
  <si>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</si>
  <si>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</si>
  <si>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</si>
  <si>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</si>
  <si>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</si>
  <si>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</si>
  <si>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</si>
  <si>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</si>
  <si>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</si>
  <si>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</si>
  <si>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</si>
  <si>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</si>
  <si>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</si>
  <si>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</si>
  <si>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</si>
  <si>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</si>
  <si>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</si>
  <si>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 Corazón Abierto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</si>
  <si>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</si>
  <si>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</si>
  <si>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</si>
  <si>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</si>
  <si>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</si>
  <si>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</si>
  <si>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</si>
  <si>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</si>
  <si>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</si>
  <si>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</si>
  <si>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</si>
  <si>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</si>
  <si>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</si>
  <si>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</si>
  <si>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</si>
  <si>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</si>
  <si>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</si>
  <si>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</si>
  <si>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</si>
  <si>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</si>
  <si>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</si>
  <si>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</si>
  <si>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</si>
  <si>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</si>
  <si>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</si>
  <si>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</si>
  <si>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</si>
  <si>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</si>
  <si>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</si>
  <si>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</si>
  <si>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</si>
  <si>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Cinecanal</t>
  </si>
  <si>
    <t>WWE Smackdown</t>
  </si>
  <si>
    <t>06/03-12/03</t>
  </si>
  <si>
    <t>El Patrón del Mal</t>
  </si>
  <si>
    <t>13/03-19/03</t>
  </si>
  <si>
    <t>GOLPERU</t>
  </si>
  <si>
    <t>Magaly Tv, la firme</t>
  </si>
  <si>
    <t>Corazón de león</t>
  </si>
  <si>
    <t>Fútbol lab</t>
  </si>
  <si>
    <t>Duelo de Campeones</t>
  </si>
  <si>
    <t>20/03-26/03</t>
  </si>
  <si>
    <t>27/03 –02/04</t>
  </si>
  <si>
    <t xml:space="preserve">    </t>
  </si>
  <si>
    <t>WWE Raw</t>
  </si>
  <si>
    <t>Masha y el oso</t>
  </si>
  <si>
    <t>Hora y treinta</t>
  </si>
  <si>
    <t>27/03-02/04</t>
  </si>
  <si>
    <t>ESPN2</t>
  </si>
  <si>
    <t>Al fondo hay sitio</t>
  </si>
  <si>
    <t>El reventonazo</t>
  </si>
  <si>
    <t>Cuarto poder</t>
  </si>
  <si>
    <t>03/04 –09/04</t>
  </si>
  <si>
    <t>FX</t>
  </si>
  <si>
    <t>Space</t>
  </si>
  <si>
    <t>Voleibol Femenino Peruano Liga Nacional : San Marín vs. Alianza Lima</t>
  </si>
  <si>
    <t>Fútbol Peruano Primera División : Universitario vs. Atlético Grau</t>
  </si>
  <si>
    <t>Almas Suspendidas</t>
  </si>
  <si>
    <t>Contracorriente, el dominical de Willax</t>
  </si>
  <si>
    <t>Doctor Strange</t>
  </si>
  <si>
    <t>Voleibol Femenino Peruano Liga Nacional : Jaamsa vs. Regatas Lima</t>
  </si>
  <si>
    <t>Spidey y sus sorprendentes amigos</t>
  </si>
  <si>
    <t>Steven Universe</t>
  </si>
  <si>
    <t>03/04-09/04</t>
  </si>
  <si>
    <t>10/04 –16/04</t>
  </si>
  <si>
    <t>Voleibol Femenino Peruano Liga Nacional : Semifinal 2</t>
  </si>
  <si>
    <t>Voleibol Femenino Peruano Liga Nacional : Semifinal 1</t>
  </si>
  <si>
    <t>Geo-Tormenta</t>
  </si>
  <si>
    <t>Fútbol UEFA Champions League : Manchester City vs. Bayern München</t>
  </si>
  <si>
    <t>Asesino ninja</t>
  </si>
  <si>
    <t>Fútbol UEFA Champions League : Real Madrid vs. Chelsea</t>
  </si>
  <si>
    <t>La promesa</t>
  </si>
  <si>
    <t>Fútbol Peruano Primera División : Deportivo Municipal vs. Universitario</t>
  </si>
  <si>
    <t>Voleibol Femenino Peruano Liga Nacional : Circolo vs. Géminis</t>
  </si>
  <si>
    <t>Annabelle 3: Viene a casa</t>
  </si>
  <si>
    <t>Voleibol Femenino Peruano Liga Nacional : Latino Amisa vs. Rebaza Acosta</t>
  </si>
  <si>
    <t>Peligro inminente</t>
  </si>
  <si>
    <t>Baywatch: Guardianes de la bahía</t>
  </si>
  <si>
    <t>Jack Reacher: Sin regreso</t>
  </si>
  <si>
    <t>Ghost Rider: El vengador fantasma</t>
  </si>
  <si>
    <t>Flying Swords of Dragon Gate</t>
  </si>
  <si>
    <t>Asalto al camión blindado</t>
  </si>
  <si>
    <t>Día de entrenamiento</t>
  </si>
  <si>
    <t>Equipo F</t>
  </si>
  <si>
    <t>Hombres de negro 3</t>
  </si>
  <si>
    <t>Día D</t>
  </si>
  <si>
    <t>El rey Arturo</t>
  </si>
  <si>
    <t>The Mentalist : Red John</t>
  </si>
  <si>
    <t>ATV noticias edición matinal</t>
  </si>
  <si>
    <t>Sabrina, la bruja adolescente : Sabrina, the Activist</t>
  </si>
  <si>
    <t>Sabrina, la bruja adolescente : Silent Movie</t>
  </si>
  <si>
    <t>Halloween</t>
  </si>
  <si>
    <t>Sabrina, la bruja adolescente : Really Big Season Opener</t>
  </si>
  <si>
    <t>Sabrina, la bruja adolescente : A River of Candy Corn Runs Through It</t>
  </si>
  <si>
    <t>Sabrina, la bruja adolescente : The Good, the Bad and the Luau</t>
  </si>
  <si>
    <t>Almas Suspendidas : Piloto</t>
  </si>
  <si>
    <t>Mujer magnífica</t>
  </si>
  <si>
    <t>Sabrina, la bruja adolescente : Sabrina the Sandman</t>
  </si>
  <si>
    <t>Willax noticias edición mediodía</t>
  </si>
  <si>
    <t>Sabrina, la bruja adolescente : The Long and Winding Short Cut</t>
  </si>
  <si>
    <t>Sabrina, la bruja adolescente : Finally!</t>
  </si>
  <si>
    <t>Nunca Más</t>
  </si>
  <si>
    <t>Sabrina, la bruja adolescente : Dummy for Love</t>
  </si>
  <si>
    <t>Tengo un punto</t>
  </si>
  <si>
    <t>PJ Masks: Héroes en pijamas</t>
  </si>
  <si>
    <t>Primer noticiero tarde</t>
  </si>
  <si>
    <t>Dulces secretos</t>
  </si>
  <si>
    <t>Escandalositos</t>
  </si>
  <si>
    <t>Ximena en casa</t>
  </si>
  <si>
    <t>Camotillo, el tinterillo</t>
  </si>
  <si>
    <t>UCL #4tos - IDA- SOIU 7910</t>
  </si>
  <si>
    <t>UCL #4tos - IDA- SOIU 7909</t>
  </si>
  <si>
    <t>UCL #4tos - IDA- SOIU 7911</t>
  </si>
  <si>
    <t>UCL #4tos - IDA- SOIU 7912</t>
  </si>
  <si>
    <t>LPF AFA #11-SOAR 4217</t>
  </si>
  <si>
    <t>UEL #4tos - IDA-SOUC 5359</t>
  </si>
  <si>
    <t>UEL #4tos - IDA-SOUC 5360</t>
  </si>
  <si>
    <t>LPF AFA #11-SOAR 4213</t>
  </si>
  <si>
    <t>UEL #4tos - IDA-SOUC 5361</t>
  </si>
  <si>
    <t>Premier #31-SOEN 16414</t>
  </si>
  <si>
    <t>Premier #31-SOEN 16415</t>
  </si>
  <si>
    <t>Premier #31-SOEN 16418</t>
  </si>
  <si>
    <t>Serie A #30-SOIM 15038</t>
  </si>
  <si>
    <t>LPF AFA #12-SOAR 4227</t>
  </si>
  <si>
    <t>Bundes #28-SOGB 106074</t>
  </si>
  <si>
    <t>Serie A #30-SOIM 15040</t>
  </si>
  <si>
    <t>LaLiga #29-SOIG 15045</t>
  </si>
  <si>
    <t>LaLiga #29-SOIG 15043</t>
  </si>
  <si>
    <t>LaLiga #29-SOIG 15044</t>
  </si>
  <si>
    <t>LPF AFA #12-SOAR 4230</t>
  </si>
  <si>
    <t>Serie A #30-SOIM 15042</t>
  </si>
  <si>
    <t>Premier #31-SOEN 16422</t>
  </si>
  <si>
    <t>FECHA #12 - APERTURA 2023</t>
  </si>
  <si>
    <t>2023-04-11 14:00:00</t>
  </si>
  <si>
    <t>Manchester City (ING) vs. Bayern Munich (ALE)</t>
  </si>
  <si>
    <t>Benfica (POR) vs. Inter (ITA)</t>
  </si>
  <si>
    <t>2023-04-12 14:00:00</t>
  </si>
  <si>
    <t>Real Madrid (ESP) vs. Chelsea (ING)</t>
  </si>
  <si>
    <t>Milan (ITA) vs. Napoli (ITA)</t>
  </si>
  <si>
    <t>2023-04-12 14:30:00</t>
  </si>
  <si>
    <t>San Lorenzo  vs. Boca Juniors</t>
  </si>
  <si>
    <t>2023-04-13 11:45:00</t>
  </si>
  <si>
    <t>Feyenoord vs. Roma</t>
  </si>
  <si>
    <t>2023-04-13 14:00:00</t>
  </si>
  <si>
    <t>Manchester United vs. Sevilla</t>
  </si>
  <si>
    <t>2023-04-13 17:30:00</t>
  </si>
  <si>
    <t>River Plate vs. Gimnasia y Esgrima L.P.</t>
  </si>
  <si>
    <t>Juventus vs. Sporting Lisboa</t>
  </si>
  <si>
    <t>2023-04-15 06:30:00</t>
  </si>
  <si>
    <t>Aston Villa vs. Newcastle</t>
  </si>
  <si>
    <t>2023-04-15 09:00:00</t>
  </si>
  <si>
    <t>Chelsea vs. Brighton</t>
  </si>
  <si>
    <t>2023-04-15 11:30:00</t>
  </si>
  <si>
    <t>Manchester City vs. Leicester City</t>
  </si>
  <si>
    <t>2023-04-15 13:45:00</t>
  </si>
  <si>
    <t>Inter vs. Monza</t>
  </si>
  <si>
    <t>2023-04-15 17:00:00</t>
  </si>
  <si>
    <t>Boca Juniors vs. Estudiantes L.P.</t>
  </si>
  <si>
    <t>2023-04-15 08:30:00</t>
  </si>
  <si>
    <t>Bayern Munich vs. Hoffenheim</t>
  </si>
  <si>
    <t>2023-04-15 11:00:00</t>
  </si>
  <si>
    <t>Napoli vs. Hellas Verona</t>
  </si>
  <si>
    <t>2023-04-15 09:15:00</t>
  </si>
  <si>
    <t>Athletic Bilbao vs. Real Sociedad</t>
  </si>
  <si>
    <t>2023-04-16 09:15:00</t>
  </si>
  <si>
    <t>Getafe vs. Barcelona</t>
  </si>
  <si>
    <t>2023-04-16 14:00:00</t>
  </si>
  <si>
    <t>Valencia vs. Sevilla</t>
  </si>
  <si>
    <t>2023-04-16 17:00:00</t>
  </si>
  <si>
    <t>Newell´s vs. River Plate</t>
  </si>
  <si>
    <t>2023-04-16 11:00:00</t>
  </si>
  <si>
    <t>Sassuolo vs. Juventus</t>
  </si>
  <si>
    <t>2023-04-16 08:00:00</t>
  </si>
  <si>
    <t>West Ham vs. Arsenal</t>
  </si>
  <si>
    <t>2023-04-16 16:00:00</t>
  </si>
  <si>
    <t>Deportivo Municipal vs. Universitario</t>
  </si>
  <si>
    <t>2023-04-16 19:00:00</t>
  </si>
  <si>
    <t>Carlos A. Mannucci vs. Alianza Atlético</t>
  </si>
  <si>
    <t>153,404</t>
  </si>
  <si>
    <t>27,495</t>
  </si>
  <si>
    <t>156,784</t>
  </si>
  <si>
    <t>50,321</t>
  </si>
  <si>
    <t>5,636</t>
  </si>
  <si>
    <t>16,856</t>
  </si>
  <si>
    <t>39,011</t>
  </si>
  <si>
    <t>10,225</t>
  </si>
  <si>
    <t>13,022</t>
  </si>
  <si>
    <t>7,998</t>
  </si>
  <si>
    <t>14,851</t>
  </si>
  <si>
    <t>21,679</t>
  </si>
  <si>
    <t>15,892</t>
  </si>
  <si>
    <t>13,719</t>
  </si>
  <si>
    <t>5,208</t>
  </si>
  <si>
    <t>5,909</t>
  </si>
  <si>
    <t>1,825</t>
  </si>
  <si>
    <t>24,133</t>
  </si>
  <si>
    <t>18,866</t>
  </si>
  <si>
    <t>17,230</t>
  </si>
  <si>
    <t>6,970</t>
  </si>
  <si>
    <t>11,465</t>
  </si>
  <si>
    <t>185,512</t>
  </si>
  <si>
    <t>27,313</t>
  </si>
  <si>
    <t>10/04-16/04</t>
  </si>
  <si>
    <t>PROGRAMAS DESTACADOS DEL 10 AL 16 DE ABRIL</t>
  </si>
  <si>
    <t>UCL #4tos - IDA</t>
  </si>
  <si>
    <t>Manchester City vs Bayern Munich</t>
  </si>
  <si>
    <t>Benfica vs Inter</t>
  </si>
  <si>
    <t>Real Madrid vs Chelsea</t>
  </si>
  <si>
    <t>Milan vs Napoli</t>
  </si>
  <si>
    <t>UEL #4tos - IDA</t>
  </si>
  <si>
    <t>Manchester United vs Sevilla</t>
  </si>
  <si>
    <t>Juventus vs Sporting Lisboa</t>
  </si>
  <si>
    <t>Premier #31</t>
  </si>
  <si>
    <t>Aston Villa vs Newcastle</t>
  </si>
  <si>
    <t>Chelsea vs Brighton</t>
  </si>
  <si>
    <t>Manchester City vs Leicester City</t>
  </si>
  <si>
    <t>LaLiga #29</t>
  </si>
  <si>
    <t>Getafe vs Barcelona</t>
  </si>
  <si>
    <t>Torneo Apertura #12</t>
  </si>
  <si>
    <t>Deportivo Municipal vs Universitario</t>
  </si>
  <si>
    <t>Mannucci vs Alianza Atlético</t>
  </si>
  <si>
    <t>Luz de Luna 3</t>
  </si>
  <si>
    <t>Maricucha</t>
  </si>
  <si>
    <t>Arriba mi gente</t>
  </si>
  <si>
    <t xml:space="preserve">El mundo mágico de bella </t>
  </si>
  <si>
    <t>Duelo de campeones Sábados</t>
  </si>
  <si>
    <t xml:space="preserve">Baby: El aprendiz del crimen </t>
  </si>
  <si>
    <t>Especial Hombres de Negro: Hombres de Negro 2, Hombres de Negro 3, Hombres de Negro: Internacional</t>
  </si>
  <si>
    <t>Godzilla</t>
  </si>
  <si>
    <t>Cinemax</t>
  </si>
  <si>
    <t>Especial: Planeta de los simios: El planeta de los simios / El planeta de los simios:Confrontación / El planeta de los simios: Revolución
 / El planeta de los simios: La guerra</t>
  </si>
  <si>
    <t>El Hobbit: La desolación de Smaug</t>
  </si>
  <si>
    <t>Paramount</t>
  </si>
  <si>
    <t>El ritmo de la venganza</t>
  </si>
  <si>
    <t xml:space="preserve">La Rosa de Guadalupe Perú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</si>
</sst>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Var(--font-family-body)"/>
    </font>
    <font>
      <sz val="9"/>
      <color theme="1"/>
      <name val="Roboto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9">
    <xf numFmtId="0" fontId="0" fillId="0" borderId="0"/>
    <xf numFmtId="164" fontId="31" fillId="0" borderId="0" applyBorder="0" applyProtection="0"/>
    <xf numFmtId="165" fontId="31" fillId="0" borderId="0" applyBorder="0" applyProtection="0"/>
    <xf numFmtId="0" fontId="31" fillId="0" borderId="0"/>
    <xf numFmtId="0" fontId="20" fillId="0" borderId="0"/>
    <xf numFmtId="0" fontId="19" fillId="0" borderId="0"/>
    <xf numFmtId="0" fontId="32" fillId="0" borderId="0" applyNumberFormat="0" applyFill="0" applyBorder="0" applyAlignment="0" applyProtection="0"/>
    <xf numFmtId="0" fontId="33" fillId="0" borderId="36" applyNumberFormat="0" applyFill="0" applyAlignment="0" applyProtection="0"/>
    <xf numFmtId="0" fontId="34" fillId="0" borderId="37" applyNumberFormat="0" applyFill="0" applyAlignment="0" applyProtection="0"/>
    <xf numFmtId="0" fontId="35" fillId="0" borderId="38" applyNumberFormat="0" applyFill="0" applyAlignment="0" applyProtection="0"/>
    <xf numFmtId="0" fontId="35" fillId="0" borderId="0" applyNumberFormat="0" applyFill="0" applyBorder="0" applyAlignment="0" applyProtection="0"/>
    <xf numFmtId="0" fontId="36" fillId="14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39" applyNumberFormat="0" applyAlignment="0" applyProtection="0"/>
    <xf numFmtId="0" fontId="40" fillId="18" borderId="40" applyNumberFormat="0" applyAlignment="0" applyProtection="0"/>
    <xf numFmtId="0" fontId="41" fillId="18" borderId="39" applyNumberFormat="0" applyAlignment="0" applyProtection="0"/>
    <xf numFmtId="0" fontId="42" fillId="0" borderId="41" applyNumberFormat="0" applyFill="0" applyAlignment="0" applyProtection="0"/>
    <xf numFmtId="0" fontId="43" fillId="19" borderId="42" applyNumberFormat="0" applyAlignment="0" applyProtection="0"/>
    <xf numFmtId="0" fontId="44" fillId="0" borderId="0" applyNumberFormat="0" applyFill="0" applyBorder="0" applyAlignment="0" applyProtection="0"/>
    <xf numFmtId="0" fontId="45" fillId="0" borderId="44" applyNumberFormat="0" applyFill="0" applyAlignment="0" applyProtection="0"/>
    <xf numFmtId="0" fontId="46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46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46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46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46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46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0" borderId="0"/>
    <xf numFmtId="0" fontId="18" fillId="20" borderId="43" applyNumberFormat="0" applyFont="0" applyAlignment="0" applyProtection="0"/>
    <xf numFmtId="0" fontId="47" fillId="0" borderId="0" applyNumberFormat="0" applyFill="0" applyBorder="0" applyAlignment="0" applyProtection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20" borderId="43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4" fillId="0" borderId="0"/>
    <xf numFmtId="0" fontId="3" fillId="0" borderId="0"/>
  </cellStyleXfs>
  <cellXfs count="48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2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3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4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1" fillId="5" borderId="18" xfId="1" applyFont="1" applyFill="1" applyBorder="1" applyAlignment="1" applyProtection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4" fontId="21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1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1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5" fillId="2" borderId="0" xfId="0" applyFont="1" applyFill="1"/>
    <xf numFmtId="0" fontId="2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1" fillId="2" borderId="0" xfId="0" applyFont="1" applyFill="1" applyBorder="1"/>
    <xf numFmtId="164" fontId="21" fillId="2" borderId="0" xfId="1" applyFont="1" applyFill="1" applyBorder="1" applyAlignment="1" applyProtection="1"/>
    <xf numFmtId="3" fontId="26" fillId="0" borderId="0" xfId="0" applyNumberFormat="1" applyFont="1"/>
    <xf numFmtId="0" fontId="27" fillId="2" borderId="0" xfId="0" applyFont="1" applyFill="1" applyAlignment="1">
      <alignment horizontal="center" vertical="center"/>
    </xf>
    <xf numFmtId="165" fontId="26" fillId="0" borderId="0" xfId="2" applyFont="1" applyBorder="1" applyAlignment="1" applyProtection="1">
      <alignment horizontal="center" vertical="center"/>
    </xf>
    <xf numFmtId="0" fontId="23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3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6" fillId="2" borderId="0" xfId="0" applyNumberFormat="1" applyFont="1" applyFill="1"/>
    <xf numFmtId="0" fontId="21" fillId="2" borderId="0" xfId="0" applyFont="1" applyFill="1"/>
    <xf numFmtId="167" fontId="21" fillId="7" borderId="13" xfId="0" applyNumberFormat="1" applyFont="1" applyFill="1" applyBorder="1" applyAlignment="1">
      <alignment horizontal="center" vertical="center"/>
    </xf>
    <xf numFmtId="168" fontId="21" fillId="2" borderId="11" xfId="0" applyNumberFormat="1" applyFont="1" applyFill="1" applyBorder="1" applyAlignment="1">
      <alignment horizontal="center" vertical="center"/>
    </xf>
    <xf numFmtId="168" fontId="21" fillId="7" borderId="11" xfId="0" applyNumberFormat="1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vertical="center"/>
    </xf>
    <xf numFmtId="0" fontId="28" fillId="0" borderId="15" xfId="0" applyFont="1" applyBorder="1"/>
    <xf numFmtId="0" fontId="28" fillId="0" borderId="16" xfId="0" applyFont="1" applyBorder="1"/>
    <xf numFmtId="0" fontId="28" fillId="0" borderId="17" xfId="0" applyFont="1" applyBorder="1"/>
    <xf numFmtId="0" fontId="28" fillId="2" borderId="3" xfId="0" applyFont="1" applyFill="1" applyBorder="1"/>
    <xf numFmtId="0" fontId="28" fillId="2" borderId="0" xfId="0" applyFont="1" applyFill="1"/>
    <xf numFmtId="0" fontId="28" fillId="0" borderId="4" xfId="0" applyFont="1" applyBorder="1"/>
    <xf numFmtId="0" fontId="28" fillId="0" borderId="3" xfId="0" applyFont="1" applyBorder="1"/>
    <xf numFmtId="0" fontId="28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2" fillId="8" borderId="11" xfId="0" applyFont="1" applyFill="1" applyBorder="1" applyAlignment="1">
      <alignment vertical="center"/>
    </xf>
    <xf numFmtId="0" fontId="0" fillId="2" borderId="4" xfId="0" applyFill="1" applyBorder="1"/>
    <xf numFmtId="0" fontId="22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8" fillId="0" borderId="14" xfId="0" applyFont="1" applyBorder="1"/>
    <xf numFmtId="0" fontId="23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8" fillId="0" borderId="19" xfId="0" applyNumberFormat="1" applyFont="1" applyBorder="1"/>
    <xf numFmtId="0" fontId="28" fillId="0" borderId="20" xfId="0" applyFont="1" applyBorder="1"/>
    <xf numFmtId="3" fontId="28" fillId="0" borderId="14" xfId="0" applyNumberFormat="1" applyFont="1" applyBorder="1"/>
    <xf numFmtId="3" fontId="28" fillId="2" borderId="19" xfId="0" applyNumberFormat="1" applyFont="1" applyFill="1" applyBorder="1"/>
    <xf numFmtId="3" fontId="28" fillId="2" borderId="14" xfId="0" applyNumberFormat="1" applyFont="1" applyFill="1" applyBorder="1"/>
    <xf numFmtId="0" fontId="28" fillId="2" borderId="14" xfId="0" applyFont="1" applyFill="1" applyBorder="1"/>
    <xf numFmtId="3" fontId="28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3" fillId="2" borderId="18" xfId="0" applyFont="1" applyFill="1" applyBorder="1"/>
    <xf numFmtId="0" fontId="28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8" fillId="2" borderId="19" xfId="0" applyFont="1" applyFill="1" applyBorder="1"/>
    <xf numFmtId="3" fontId="28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8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8" fillId="8" borderId="18" xfId="0" applyFont="1" applyFill="1" applyBorder="1"/>
    <xf numFmtId="0" fontId="28" fillId="10" borderId="18" xfId="0" applyFont="1" applyFill="1" applyBorder="1"/>
    <xf numFmtId="0" fontId="28" fillId="0" borderId="18" xfId="0" applyFont="1" applyBorder="1"/>
    <xf numFmtId="0" fontId="28" fillId="11" borderId="18" xfId="0" applyFont="1" applyFill="1" applyBorder="1"/>
    <xf numFmtId="0" fontId="28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9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4" fillId="2" borderId="13" xfId="0" applyFont="1" applyFill="1" applyBorder="1"/>
    <xf numFmtId="0" fontId="30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9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9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4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3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1" fillId="2" borderId="0" xfId="0" applyNumberFormat="1" applyFont="1" applyFill="1" applyBorder="1" applyAlignment="1">
      <alignment horizontal="center" vertical="center"/>
    </xf>
    <xf numFmtId="167" fontId="21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1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0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8" fillId="2" borderId="0" xfId="0" applyFont="1" applyFill="1" applyBorder="1"/>
    <xf numFmtId="0" fontId="28" fillId="2" borderId="16" xfId="0" applyFont="1" applyFill="1" applyBorder="1"/>
    <xf numFmtId="0" fontId="48" fillId="0" borderId="46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9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1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8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9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2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1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1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1" fillId="46" borderId="51" xfId="2" applyNumberFormat="1" applyFill="1" applyBorder="1" applyAlignment="1">
      <alignment horizontal="center" vertical="center"/>
    </xf>
    <xf numFmtId="0" fontId="49" fillId="50" borderId="51" xfId="0" applyFont="1" applyFill="1" applyBorder="1" applyAlignment="1">
      <alignment horizontal="center" vertical="center"/>
    </xf>
    <xf numFmtId="4" fontId="49" fillId="50" borderId="51" xfId="0" applyNumberFormat="1" applyFont="1" applyFill="1" applyBorder="1" applyAlignment="1">
      <alignment horizontal="center" vertical="center"/>
    </xf>
    <xf numFmtId="169" fontId="49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1" fillId="0" borderId="56" xfId="2" applyNumberForma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 wrapText="1"/>
    </xf>
    <xf numFmtId="0" fontId="53" fillId="48" borderId="51" xfId="0" applyFont="1" applyFill="1" applyBorder="1" applyAlignment="1">
      <alignment horizontal="center" vertical="center" wrapText="1"/>
    </xf>
    <xf numFmtId="4" fontId="49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9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9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5" fillId="0" borderId="57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4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9" fillId="0" borderId="58" xfId="0" applyNumberFormat="1" applyFont="1" applyBorder="1" applyAlignment="1">
      <alignment horizontal="center" vertical="center"/>
    </xf>
    <xf numFmtId="3" fontId="12" fillId="51" borderId="58" xfId="51" applyNumberFormat="1" applyFont="1" applyFill="1" applyBorder="1" applyAlignment="1">
      <alignment horizontal="center"/>
    </xf>
    <xf numFmtId="0" fontId="57" fillId="0" borderId="0" xfId="0" applyFont="1"/>
    <xf numFmtId="0" fontId="57" fillId="52" borderId="58" xfId="0" applyFont="1" applyFill="1" applyBorder="1" applyAlignment="1">
      <alignment horizontal="center"/>
    </xf>
    <xf numFmtId="0" fontId="57" fillId="51" borderId="58" xfId="0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2" fontId="57" fillId="53" borderId="58" xfId="0" applyNumberFormat="1" applyFont="1" applyFill="1" applyBorder="1" applyAlignment="1">
      <alignment horizontal="center"/>
    </xf>
    <xf numFmtId="2" fontId="57" fillId="0" borderId="0" xfId="0" applyNumberFormat="1" applyFont="1" applyAlignment="1">
      <alignment horizontal="center"/>
    </xf>
    <xf numFmtId="0" fontId="57" fillId="52" borderId="58" xfId="0" applyFont="1" applyFill="1" applyBorder="1" applyAlignment="1">
      <alignment horizontal="left" indent="1"/>
    </xf>
    <xf numFmtId="0" fontId="57" fillId="51" borderId="58" xfId="0" applyFont="1" applyFill="1" applyBorder="1" applyAlignment="1">
      <alignment horizontal="left" indent="1"/>
    </xf>
    <xf numFmtId="0" fontId="57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6" fillId="3" borderId="52" xfId="0" applyFont="1" applyFill="1" applyBorder="1" applyAlignment="1">
      <alignment horizontal="left" vertical="center" indent="1"/>
    </xf>
    <xf numFmtId="0" fontId="56" fillId="3" borderId="52" xfId="0" applyFont="1" applyFill="1" applyBorder="1" applyAlignment="1">
      <alignment horizontal="center" vertical="center"/>
    </xf>
    <xf numFmtId="4" fontId="49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9" fillId="45" borderId="50" xfId="0" applyFont="1" applyFill="1" applyBorder="1" applyAlignment="1">
      <alignment horizontal="left" vertical="center" wrapText="1" indent="1"/>
    </xf>
    <xf numFmtId="4" fontId="51" fillId="45" borderId="21" xfId="0" applyNumberFormat="1" applyFont="1" applyFill="1" applyBorder="1" applyAlignment="1">
      <alignment horizontal="center" vertical="center" wrapText="1"/>
    </xf>
    <xf numFmtId="0" fontId="49" fillId="49" borderId="50" xfId="0" applyFont="1" applyFill="1" applyBorder="1" applyAlignment="1">
      <alignment horizontal="left" vertical="center" wrapText="1" indent="1"/>
    </xf>
    <xf numFmtId="4" fontId="49" fillId="49" borderId="21" xfId="0" applyNumberFormat="1" applyFont="1" applyFill="1" applyBorder="1" applyAlignment="1">
      <alignment horizontal="center" vertical="center" wrapText="1"/>
    </xf>
    <xf numFmtId="4" fontId="49" fillId="49" borderId="21" xfId="0" applyNumberFormat="1" applyFont="1" applyFill="1" applyBorder="1" applyAlignment="1">
      <alignment horizontal="center"/>
    </xf>
    <xf numFmtId="169" fontId="49" fillId="47" borderId="21" xfId="2" applyNumberFormat="1" applyFont="1" applyFill="1" applyBorder="1" applyAlignment="1">
      <alignment horizontal="center"/>
    </xf>
    <xf numFmtId="0" fontId="59" fillId="47" borderId="21" xfId="0" applyFont="1" applyFill="1" applyBorder="1" applyAlignment="1">
      <alignment horizontal="center" vertical="center" wrapText="1"/>
    </xf>
    <xf numFmtId="4" fontId="60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3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 vertical="center"/>
    </xf>
    <xf numFmtId="4" fontId="49" fillId="0" borderId="63" xfId="0" applyNumberFormat="1" applyFont="1" applyBorder="1" applyAlignment="1">
      <alignment horizontal="center" vertical="center"/>
    </xf>
    <xf numFmtId="0" fontId="55" fillId="0" borderId="64" xfId="0" applyFont="1" applyBorder="1" applyAlignment="1">
      <alignment horizontal="center" vertical="center" wrapText="1"/>
    </xf>
    <xf numFmtId="0" fontId="53" fillId="0" borderId="65" xfId="0" applyFont="1" applyBorder="1" applyAlignment="1">
      <alignment horizontal="center" vertical="center"/>
    </xf>
    <xf numFmtId="4" fontId="28" fillId="0" borderId="16" xfId="0" applyNumberFormat="1" applyFont="1" applyBorder="1" applyAlignment="1">
      <alignment horizontal="center" vertical="center"/>
    </xf>
    <xf numFmtId="4" fontId="28" fillId="0" borderId="17" xfId="0" applyNumberFormat="1" applyFont="1" applyBorder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28" fillId="0" borderId="4" xfId="0" applyNumberFormat="1" applyFont="1" applyBorder="1" applyAlignment="1">
      <alignment horizontal="center" vertical="center"/>
    </xf>
    <xf numFmtId="0" fontId="28" fillId="0" borderId="0" xfId="0" applyFont="1"/>
    <xf numFmtId="3" fontId="28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1" fillId="46" borderId="21" xfId="0" applyNumberFormat="1" applyFont="1" applyFill="1" applyBorder="1" applyAlignment="1">
      <alignment horizontal="center" vertical="center" wrapText="1"/>
    </xf>
    <xf numFmtId="14" fontId="51" fillId="0" borderId="21" xfId="0" applyNumberFormat="1" applyFont="1" applyBorder="1"/>
    <xf numFmtId="3" fontId="28" fillId="3" borderId="17" xfId="0" applyNumberFormat="1" applyFont="1" applyFill="1" applyBorder="1" applyAlignment="1">
      <alignment horizontal="center" vertical="center"/>
    </xf>
    <xf numFmtId="3" fontId="28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6" fillId="3" borderId="67" xfId="0" applyFont="1" applyFill="1" applyBorder="1" applyAlignment="1">
      <alignment horizontal="left" vertical="center" indent="1"/>
    </xf>
    <xf numFmtId="0" fontId="56" fillId="3" borderId="67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1" fillId="0" borderId="21" xfId="0" applyFont="1" applyBorder="1"/>
    <xf numFmtId="0" fontId="53" fillId="48" borderId="68" xfId="0" applyFont="1" applyFill="1" applyBorder="1" applyAlignment="1">
      <alignment horizontal="center" vertical="center"/>
    </xf>
    <xf numFmtId="0" fontId="53" fillId="0" borderId="68" xfId="0" applyFont="1" applyBorder="1" applyAlignment="1">
      <alignment horizontal="center" vertical="center"/>
    </xf>
    <xf numFmtId="0" fontId="53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/>
    </xf>
    <xf numFmtId="165" fontId="61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1" fillId="0" borderId="46" xfId="0" applyFont="1" applyBorder="1"/>
    <xf numFmtId="0" fontId="57" fillId="0" borderId="46" xfId="0" applyFont="1" applyBorder="1"/>
    <xf numFmtId="0" fontId="57" fillId="0" borderId="46" xfId="0" applyFont="1" applyBorder="1" applyAlignment="1">
      <alignment vertical="center"/>
    </xf>
    <xf numFmtId="3" fontId="28" fillId="3" borderId="4" xfId="0" applyNumberFormat="1" applyFont="1" applyFill="1" applyBorder="1" applyAlignment="1">
      <alignment horizontal="center" vertical="center" wrapText="1"/>
    </xf>
    <xf numFmtId="4" fontId="5" fillId="0" borderId="58" xfId="51" applyNumberFormat="1" applyFont="1" applyBorder="1" applyAlignment="1">
      <alignment horizontal="center"/>
    </xf>
    <xf numFmtId="3" fontId="5" fillId="51" borderId="58" xfId="51" applyNumberFormat="1" applyFont="1" applyFill="1" applyBorder="1" applyAlignment="1">
      <alignment horizontal="center" wrapText="1"/>
    </xf>
    <xf numFmtId="4" fontId="49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5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/>
    </xf>
    <xf numFmtId="0" fontId="62" fillId="55" borderId="21" xfId="0" applyFont="1" applyFill="1" applyBorder="1"/>
    <xf numFmtId="0" fontId="62" fillId="55" borderId="0" xfId="0" applyFont="1" applyFill="1"/>
    <xf numFmtId="0" fontId="49" fillId="56" borderId="9" xfId="0" applyFont="1" applyFill="1" applyBorder="1"/>
    <xf numFmtId="0" fontId="49" fillId="56" borderId="70" xfId="0" applyFont="1" applyFill="1" applyBorder="1"/>
    <xf numFmtId="0" fontId="51" fillId="0" borderId="46" xfId="0" applyFont="1" applyBorder="1" applyAlignment="1">
      <alignment vertical="center" wrapText="1"/>
    </xf>
    <xf numFmtId="0" fontId="0" fillId="0" borderId="46" xfId="0" applyBorder="1"/>
    <xf numFmtId="0" fontId="49" fillId="56" borderId="50" xfId="0" applyFont="1" applyFill="1" applyBorder="1"/>
    <xf numFmtId="0" fontId="49" fillId="56" borderId="21" xfId="0" applyFont="1" applyFill="1" applyBorder="1"/>
    <xf numFmtId="0" fontId="51" fillId="0" borderId="46" xfId="0" applyFont="1" applyBorder="1" applyAlignment="1">
      <alignment vertical="center"/>
    </xf>
    <xf numFmtId="0" fontId="57" fillId="0" borderId="71" xfId="0" applyFont="1" applyBorder="1" applyAlignment="1">
      <alignment vertical="center"/>
    </xf>
    <xf numFmtId="0" fontId="51" fillId="0" borderId="46" xfId="0" applyFont="1" applyBorder="1" applyAlignment="1">
      <alignment wrapText="1"/>
    </xf>
    <xf numFmtId="0" fontId="51" fillId="0" borderId="70" xfId="0" applyFont="1" applyBorder="1" applyAlignment="1">
      <alignment vertical="center"/>
    </xf>
    <xf numFmtId="0" fontId="51" fillId="0" borderId="0" xfId="0" applyFont="1"/>
    <xf numFmtId="0" fontId="51" fillId="0" borderId="0" xfId="0" applyFont="1" applyAlignment="1">
      <alignment vertical="center" wrapText="1"/>
    </xf>
    <xf numFmtId="14" fontId="51" fillId="0" borderId="0" xfId="0" applyNumberFormat="1" applyFont="1"/>
    <xf numFmtId="18" fontId="57" fillId="0" borderId="0" xfId="0" applyNumberFormat="1" applyFont="1" applyAlignment="1">
      <alignment vertical="center"/>
    </xf>
    <xf numFmtId="18" fontId="57" fillId="0" borderId="0" xfId="0" applyNumberFormat="1" applyFont="1"/>
    <xf numFmtId="0" fontId="44" fillId="0" borderId="0" xfId="0" applyFont="1"/>
    <xf numFmtId="0" fontId="49" fillId="56" borderId="73" xfId="0" applyFont="1" applyFill="1" applyBorder="1"/>
    <xf numFmtId="0" fontId="0" fillId="0" borderId="66" xfId="0" applyBorder="1"/>
    <xf numFmtId="14" fontId="51" fillId="0" borderId="71" xfId="0" applyNumberFormat="1" applyFont="1" applyBorder="1"/>
    <xf numFmtId="4" fontId="5" fillId="57" borderId="58" xfId="51" applyNumberFormat="1" applyFont="1" applyFill="1" applyBorder="1" applyAlignment="1">
      <alignment horizontal="center"/>
    </xf>
    <xf numFmtId="4" fontId="0" fillId="46" borderId="74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8" fillId="3" borderId="17" xfId="0" applyNumberFormat="1" applyFont="1" applyFill="1" applyBorder="1" applyAlignment="1">
      <alignment horizontal="center" vertical="center"/>
    </xf>
    <xf numFmtId="2" fontId="28" fillId="3" borderId="0" xfId="0" applyNumberFormat="1" applyFont="1" applyFill="1" applyAlignment="1">
      <alignment horizontal="center" vertical="center"/>
    </xf>
    <xf numFmtId="2" fontId="28" fillId="3" borderId="4" xfId="0" applyNumberFormat="1" applyFont="1" applyFill="1" applyBorder="1" applyAlignment="1">
      <alignment horizontal="center" vertical="center"/>
    </xf>
    <xf numFmtId="4" fontId="28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2" fillId="0" borderId="58" xfId="51" applyNumberFormat="1" applyFont="1" applyBorder="1" applyAlignment="1">
      <alignment horizontal="center"/>
    </xf>
    <xf numFmtId="0" fontId="57" fillId="46" borderId="0" xfId="0" applyFont="1" applyFill="1"/>
    <xf numFmtId="49" fontId="57" fillId="51" borderId="58" xfId="0" applyNumberFormat="1" applyFont="1" applyFill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3" fontId="28" fillId="3" borderId="16" xfId="0" applyNumberFormat="1" applyFont="1" applyFill="1" applyBorder="1" applyAlignment="1">
      <alignment horizontal="center" vertical="center"/>
    </xf>
    <xf numFmtId="14" fontId="51" fillId="0" borderId="9" xfId="0" applyNumberFormat="1" applyFont="1" applyBorder="1"/>
    <xf numFmtId="18" fontId="57" fillId="0" borderId="46" xfId="0" applyNumberFormat="1" applyFont="1" applyBorder="1"/>
    <xf numFmtId="0" fontId="51" fillId="0" borderId="46" xfId="0" applyFont="1" applyBorder="1" applyAlignment="1">
      <alignment horizontal="left" vertical="center" wrapText="1"/>
    </xf>
    <xf numFmtId="0" fontId="57" fillId="0" borderId="46" xfId="0" applyFont="1" applyBorder="1" applyAlignment="1">
      <alignment horizontal="left" vertical="center"/>
    </xf>
    <xf numFmtId="14" fontId="51" fillId="0" borderId="9" xfId="0" applyNumberFormat="1" applyFont="1" applyBorder="1" applyAlignment="1">
      <alignment vertical="center"/>
    </xf>
    <xf numFmtId="18" fontId="57" fillId="0" borderId="46" xfId="0" applyNumberFormat="1" applyFont="1" applyBorder="1" applyAlignment="1">
      <alignment vertical="center"/>
    </xf>
    <xf numFmtId="14" fontId="51" fillId="0" borderId="72" xfId="0" applyNumberFormat="1" applyFont="1" applyBorder="1" applyAlignment="1">
      <alignment vertical="center"/>
    </xf>
    <xf numFmtId="0" fontId="57" fillId="46" borderId="58" xfId="0" applyFont="1" applyFill="1" applyBorder="1" applyAlignment="1">
      <alignment horizontal="left" indent="1"/>
    </xf>
    <xf numFmtId="18" fontId="57" fillId="0" borderId="75" xfId="0" applyNumberFormat="1" applyFont="1" applyBorder="1"/>
    <xf numFmtId="2" fontId="0" fillId="46" borderId="21" xfId="0" applyNumberFormat="1" applyFill="1" applyBorder="1"/>
    <xf numFmtId="0" fontId="0" fillId="46" borderId="21" xfId="0" applyFill="1" applyBorder="1"/>
    <xf numFmtId="18" fontId="57" fillId="0" borderId="75" xfId="0" applyNumberFormat="1" applyFont="1" applyBorder="1" applyAlignment="1">
      <alignment vertical="center"/>
    </xf>
    <xf numFmtId="2" fontId="64" fillId="46" borderId="21" xfId="0" applyNumberFormat="1" applyFont="1" applyFill="1" applyBorder="1" applyAlignment="1">
      <alignment horizontal="center" vertical="center"/>
    </xf>
    <xf numFmtId="2" fontId="65" fillId="46" borderId="21" xfId="0" applyNumberFormat="1" applyFont="1" applyFill="1" applyBorder="1" applyAlignment="1">
      <alignment horizontal="center" vertical="center"/>
    </xf>
    <xf numFmtId="4" fontId="64" fillId="46" borderId="0" xfId="0" applyNumberFormat="1" applyFont="1" applyFill="1" applyAlignment="1">
      <alignment horizontal="center" vertical="center"/>
    </xf>
    <xf numFmtId="3" fontId="64" fillId="46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1" fillId="3" borderId="53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3" fillId="0" borderId="0" xfId="0" applyFont="1" applyAlignment="1">
      <alignment horizontal="left"/>
    </xf>
    <xf numFmtId="0" fontId="58" fillId="54" borderId="60" xfId="0" applyFont="1" applyFill="1" applyBorder="1" applyAlignment="1">
      <alignment horizontal="center" vertical="center"/>
    </xf>
    <xf numFmtId="0" fontId="58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21" fillId="3" borderId="45" xfId="0" applyFont="1" applyFill="1" applyBorder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12" borderId="53" xfId="0" applyFont="1" applyFill="1" applyBorder="1" applyAlignment="1">
      <alignment horizontal="center" vertical="center"/>
    </xf>
    <xf numFmtId="0" fontId="21" fillId="12" borderId="54" xfId="0" applyFont="1" applyFill="1" applyBorder="1" applyAlignment="1">
      <alignment horizontal="center" vertical="center"/>
    </xf>
    <xf numFmtId="0" fontId="21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0.36118219126231627</c:v>
                </c:pt>
                <c:pt idx="1">
                  <c:v>0.30925069939096028</c:v>
                </c:pt>
                <c:pt idx="2">
                  <c:v>6.9660691432606281E-2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1.7876762664606031E-2</c:v>
                </c:pt>
                <c:pt idx="1">
                  <c:v>0.95692931015343141</c:v>
                </c:pt>
                <c:pt idx="2">
                  <c:v>2.5193927181962537E-2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General'!$B$43:$B$53</c:f>
              <c:strCache>
                <c:ptCount val="11"/>
                <c:pt idx="0">
                  <c:v>30/01-05/02</c:v>
                </c:pt>
                <c:pt idx="1">
                  <c:v>05/02-12/02</c:v>
                </c:pt>
                <c:pt idx="2">
                  <c:v>13/02-19/02</c:v>
                </c:pt>
                <c:pt idx="3">
                  <c:v>20/02-26/02</c:v>
                </c:pt>
                <c:pt idx="4">
                  <c:v>27/02-05/03</c:v>
                </c:pt>
                <c:pt idx="5">
                  <c:v>06/03-12/03</c:v>
                </c:pt>
                <c:pt idx="6">
                  <c:v>13/03-19/03</c:v>
                </c:pt>
                <c:pt idx="7">
                  <c:v>20/03-26/03</c:v>
                </c:pt>
                <c:pt idx="8">
                  <c:v>27/03-02/04</c:v>
                </c:pt>
                <c:pt idx="9">
                  <c:v>03/04-09/04</c:v>
                </c:pt>
                <c:pt idx="10">
                  <c:v>10/04-16/04</c:v>
                </c:pt>
              </c:strCache>
            </c:strRef>
          </c:cat>
          <c:val>
            <c:numRef>
              <c:f>'Historico General'!$C$43:$C$53</c:f>
              <c:numCache>
                <c:formatCode>#,##0.00</c:formatCode>
                <c:ptCount val="11"/>
                <c:pt idx="0">
                  <c:v>67114.19</c:v>
                </c:pt>
                <c:pt idx="1">
                  <c:v>66531.570000000007</c:v>
                </c:pt>
                <c:pt idx="2">
                  <c:v>67642.3</c:v>
                </c:pt>
                <c:pt idx="3">
                  <c:v>76042.3</c:v>
                </c:pt>
                <c:pt idx="4">
                  <c:v>72002.27</c:v>
                </c:pt>
                <c:pt idx="5">
                  <c:v>69163.27</c:v>
                </c:pt>
                <c:pt idx="6">
                  <c:v>69396.47</c:v>
                </c:pt>
                <c:pt idx="7">
                  <c:v>71043.570000000007</c:v>
                </c:pt>
                <c:pt idx="8">
                  <c:v>64676.5</c:v>
                </c:pt>
                <c:pt idx="9">
                  <c:v>58236.34</c:v>
                </c:pt>
                <c:pt idx="10">
                  <c:v>56023.42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General'!$B$43:$B$53</c:f>
              <c:strCache>
                <c:ptCount val="11"/>
                <c:pt idx="0">
                  <c:v>30/01-05/02</c:v>
                </c:pt>
                <c:pt idx="1">
                  <c:v>05/02-12/02</c:v>
                </c:pt>
                <c:pt idx="2">
                  <c:v>13/02-19/02</c:v>
                </c:pt>
                <c:pt idx="3">
                  <c:v>20/02-26/02</c:v>
                </c:pt>
                <c:pt idx="4">
                  <c:v>27/02-05/03</c:v>
                </c:pt>
                <c:pt idx="5">
                  <c:v>06/03-12/03</c:v>
                </c:pt>
                <c:pt idx="6">
                  <c:v>13/03-19/03</c:v>
                </c:pt>
                <c:pt idx="7">
                  <c:v>20/03-26/03</c:v>
                </c:pt>
                <c:pt idx="8">
                  <c:v>27/03-02/04</c:v>
                </c:pt>
                <c:pt idx="9">
                  <c:v>03/04-09/04</c:v>
                </c:pt>
                <c:pt idx="10">
                  <c:v>10/04-16/04</c:v>
                </c:pt>
              </c:strCache>
            </c:strRef>
          </c:cat>
          <c:val>
            <c:numRef>
              <c:f>'Historico General'!$D$43:$D$53</c:f>
              <c:numCache>
                <c:formatCode>#,##0.00</c:formatCode>
                <c:ptCount val="11"/>
                <c:pt idx="0">
                  <c:v>3698863.4</c:v>
                </c:pt>
                <c:pt idx="1">
                  <c:v>3567041.22</c:v>
                </c:pt>
                <c:pt idx="2">
                  <c:v>3707359.49</c:v>
                </c:pt>
                <c:pt idx="3">
                  <c:v>3566177.13</c:v>
                </c:pt>
                <c:pt idx="4">
                  <c:v>3530259.29</c:v>
                </c:pt>
                <c:pt idx="5">
                  <c:v>3704227.3</c:v>
                </c:pt>
                <c:pt idx="6">
                  <c:v>4129763.35</c:v>
                </c:pt>
                <c:pt idx="7">
                  <c:v>3906223.52</c:v>
                </c:pt>
                <c:pt idx="8">
                  <c:v>3689991.11</c:v>
                </c:pt>
                <c:pt idx="9">
                  <c:v>3245358.5</c:v>
                </c:pt>
                <c:pt idx="10">
                  <c:v>2998890.44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General'!$B$43:$B$53</c15:sqref>
                        </c15:formulaRef>
                      </c:ext>
                    </c:extLst>
                    <c:strCache>
                      <c:ptCount val="11"/>
                      <c:pt idx="0">
                        <c:v>30/01-05/02</c:v>
                      </c:pt>
                      <c:pt idx="1">
                        <c:v>05/02-12/02</c:v>
                      </c:pt>
                      <c:pt idx="2">
                        <c:v>13/02-19/02</c:v>
                      </c:pt>
                      <c:pt idx="3">
                        <c:v>20/02-26/02</c:v>
                      </c:pt>
                      <c:pt idx="4">
                        <c:v>27/02-05/03</c:v>
                      </c:pt>
                      <c:pt idx="5">
                        <c:v>06/03-12/03</c:v>
                      </c:pt>
                      <c:pt idx="6">
                        <c:v>13/03-19/03</c:v>
                      </c:pt>
                      <c:pt idx="7">
                        <c:v>20/03-26/03</c:v>
                      </c:pt>
                      <c:pt idx="8">
                        <c:v>27/03-02/04</c:v>
                      </c:pt>
                      <c:pt idx="9">
                        <c:v>03/04-09/04</c:v>
                      </c:pt>
                      <c:pt idx="10">
                        <c:v>10/04-16/04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General'!$E$43:$E$53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110050.19</c:v>
                      </c:pt>
                      <c:pt idx="1">
                        <c:v>107711.5</c:v>
                      </c:pt>
                      <c:pt idx="2">
                        <c:v>107238.51</c:v>
                      </c:pt>
                      <c:pt idx="3">
                        <c:v>116942.2</c:v>
                      </c:pt>
                      <c:pt idx="4">
                        <c:v>109494.3</c:v>
                      </c:pt>
                      <c:pt idx="5">
                        <c:v>102862.59</c:v>
                      </c:pt>
                      <c:pt idx="6">
                        <c:v>102253.2</c:v>
                      </c:pt>
                      <c:pt idx="7">
                        <c:v>103972.5</c:v>
                      </c:pt>
                      <c:pt idx="8">
                        <c:v>95256.29</c:v>
                      </c:pt>
                      <c:pt idx="9">
                        <c:v>94042.34</c:v>
                      </c:pt>
                      <c:pt idx="10">
                        <c:v>78954.45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Dinamizado'!$B$3:$B$48</c15:sqref>
                  </c15:fullRef>
                </c:ext>
              </c:extLst>
              <c:f>'Historico Dinamizado'!$B$24:$B$48</c:f>
              <c:strCache>
                <c:ptCount val="25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05/12-11/12</c:v>
                </c:pt>
                <c:pt idx="7">
                  <c:v>12/12-18/12</c:v>
                </c:pt>
                <c:pt idx="8">
                  <c:v>19/12-25/12</c:v>
                </c:pt>
                <c:pt idx="9">
                  <c:v>26/12-01/01</c:v>
                </c:pt>
                <c:pt idx="10">
                  <c:v>02/01-08/02</c:v>
                </c:pt>
                <c:pt idx="11">
                  <c:v>09/01-15/02</c:v>
                </c:pt>
                <c:pt idx="12">
                  <c:v>16/01-22/01</c:v>
                </c:pt>
                <c:pt idx="13">
                  <c:v>23/01-29/01</c:v>
                </c:pt>
                <c:pt idx="14">
                  <c:v>30/01-05/02</c:v>
                </c:pt>
                <c:pt idx="15">
                  <c:v>06/02-12/02</c:v>
                </c:pt>
                <c:pt idx="16">
                  <c:v>13/02-19/02</c:v>
                </c:pt>
                <c:pt idx="17">
                  <c:v>20/02-26/02</c:v>
                </c:pt>
                <c:pt idx="18">
                  <c:v>27/02-05/03</c:v>
                </c:pt>
                <c:pt idx="19">
                  <c:v>06/03-12/03</c:v>
                </c:pt>
                <c:pt idx="20">
                  <c:v>13/03-19/03</c:v>
                </c:pt>
                <c:pt idx="21">
                  <c:v>20/03-26/03</c:v>
                </c:pt>
                <c:pt idx="22">
                  <c:v>27/03-02/04</c:v>
                </c:pt>
                <c:pt idx="23">
                  <c:v>03/04-09/04</c:v>
                </c:pt>
                <c:pt idx="24">
                  <c:v>10/04-16/04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Dinamizado'!$C$3:$C$48</c15:sqref>
                  </c15:fullRef>
                </c:ext>
              </c:extLst>
              <c:f>'Historico Dinamizado'!$C$24:$C$48</c:f>
              <c:numCache>
                <c:formatCode>#,##0.00</c:formatCode>
                <c:ptCount val="25"/>
                <c:pt idx="0">
                  <c:v>1010198.6966666657</c:v>
                </c:pt>
                <c:pt idx="1">
                  <c:v>1375636.3033333314</c:v>
                </c:pt>
                <c:pt idx="2">
                  <c:v>529672.07666666608</c:v>
                </c:pt>
                <c:pt idx="3">
                  <c:v>776743.3166666656</c:v>
                </c:pt>
                <c:pt idx="4">
                  <c:v>512422.67666666594</c:v>
                </c:pt>
                <c:pt idx="5">
                  <c:v>443706.27666666621</c:v>
                </c:pt>
                <c:pt idx="6">
                  <c:v>443706.27666666621</c:v>
                </c:pt>
                <c:pt idx="7">
                  <c:v>455054.15333333268</c:v>
                </c:pt>
                <c:pt idx="8">
                  <c:v>493134.93999999965</c:v>
                </c:pt>
                <c:pt idx="9">
                  <c:v>335845.12333333289</c:v>
                </c:pt>
                <c:pt idx="10">
                  <c:v>396775.91666666587</c:v>
                </c:pt>
                <c:pt idx="11">
                  <c:v>562359.86999999953</c:v>
                </c:pt>
                <c:pt idx="12">
                  <c:v>1213513.5433333314</c:v>
                </c:pt>
                <c:pt idx="13">
                  <c:v>1158280.3666666644</c:v>
                </c:pt>
                <c:pt idx="14">
                  <c:v>556152.69333333243</c:v>
                </c:pt>
                <c:pt idx="15">
                  <c:v>596447.41666666593</c:v>
                </c:pt>
                <c:pt idx="16">
                  <c:v>659821.95999999857</c:v>
                </c:pt>
                <c:pt idx="17">
                  <c:v>854335.95666666597</c:v>
                </c:pt>
                <c:pt idx="18">
                  <c:v>940381.27999999851</c:v>
                </c:pt>
                <c:pt idx="19">
                  <c:v>899766.59999999858</c:v>
                </c:pt>
                <c:pt idx="20">
                  <c:v>1007209.7966666651</c:v>
                </c:pt>
                <c:pt idx="21">
                  <c:v>781341.08666666609</c:v>
                </c:pt>
                <c:pt idx="22">
                  <c:v>796625.34333333233</c:v>
                </c:pt>
                <c:pt idx="23">
                  <c:v>837576.16666666546</c:v>
                </c:pt>
                <c:pt idx="24">
                  <c:v>1131897.4233333319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8EE-4BB7-A050-4E1B0A041670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8EE-4BB7-A050-4E1B0A041670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8EE-4BB7-A050-4E1B0A041670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8EE-4BB7-A050-4E1B0A04167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Dinamizado'!$B$3:$B$48</c15:sqref>
                  </c15:fullRef>
                </c:ext>
              </c:extLst>
              <c:f>'Historico Dinamizado'!$B$24:$B$48</c:f>
              <c:strCache>
                <c:ptCount val="25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05/12-11/12</c:v>
                </c:pt>
                <c:pt idx="7">
                  <c:v>12/12-18/12</c:v>
                </c:pt>
                <c:pt idx="8">
                  <c:v>19/12-25/12</c:v>
                </c:pt>
                <c:pt idx="9">
                  <c:v>26/12-01/01</c:v>
                </c:pt>
                <c:pt idx="10">
                  <c:v>02/01-08/02</c:v>
                </c:pt>
                <c:pt idx="11">
                  <c:v>09/01-15/02</c:v>
                </c:pt>
                <c:pt idx="12">
                  <c:v>16/01-22/01</c:v>
                </c:pt>
                <c:pt idx="13">
                  <c:v>23/01-29/01</c:v>
                </c:pt>
                <c:pt idx="14">
                  <c:v>30/01-05/02</c:v>
                </c:pt>
                <c:pt idx="15">
                  <c:v>06/02-12/02</c:v>
                </c:pt>
                <c:pt idx="16">
                  <c:v>13/02-19/02</c:v>
                </c:pt>
                <c:pt idx="17">
                  <c:v>20/02-26/02</c:v>
                </c:pt>
                <c:pt idx="18">
                  <c:v>27/02-05/03</c:v>
                </c:pt>
                <c:pt idx="19">
                  <c:v>06/03-12/03</c:v>
                </c:pt>
                <c:pt idx="20">
                  <c:v>13/03-19/03</c:v>
                </c:pt>
                <c:pt idx="21">
                  <c:v>20/03-26/03</c:v>
                </c:pt>
                <c:pt idx="22">
                  <c:v>27/03-02/04</c:v>
                </c:pt>
                <c:pt idx="23">
                  <c:v>03/04-09/04</c:v>
                </c:pt>
                <c:pt idx="24">
                  <c:v>10/04-16/04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Dinamizado'!$D$3:$D$48</c15:sqref>
                  </c15:fullRef>
                </c:ext>
              </c:extLst>
              <c:f>'Historico Dinamizado'!$D$24:$D$48</c:f>
              <c:numCache>
                <c:formatCode>#,##0.00</c:formatCode>
                <c:ptCount val="25"/>
                <c:pt idx="0">
                  <c:v>1364365.7233333318</c:v>
                </c:pt>
                <c:pt idx="1">
                  <c:v>1529460.0466666652</c:v>
                </c:pt>
                <c:pt idx="2">
                  <c:v>1318167.7166666652</c:v>
                </c:pt>
                <c:pt idx="3">
                  <c:v>1260408.4866666654</c:v>
                </c:pt>
                <c:pt idx="4">
                  <c:v>1221685.8366666653</c:v>
                </c:pt>
                <c:pt idx="5">
                  <c:v>1196007.4099999999</c:v>
                </c:pt>
                <c:pt idx="6">
                  <c:v>1196007.4099999999</c:v>
                </c:pt>
                <c:pt idx="7">
                  <c:v>1265754.3666666651</c:v>
                </c:pt>
                <c:pt idx="8">
                  <c:v>994279.96666666539</c:v>
                </c:pt>
                <c:pt idx="9">
                  <c:v>722011.46666666586</c:v>
                </c:pt>
                <c:pt idx="10">
                  <c:v>743293.46666666528</c:v>
                </c:pt>
                <c:pt idx="11">
                  <c:v>1024149.4766666663</c:v>
                </c:pt>
                <c:pt idx="12">
                  <c:v>1400777.4066666667</c:v>
                </c:pt>
                <c:pt idx="13">
                  <c:v>1740032.0833333333</c:v>
                </c:pt>
                <c:pt idx="14">
                  <c:v>1150025.44</c:v>
                </c:pt>
                <c:pt idx="15">
                  <c:v>1308902.783333333</c:v>
                </c:pt>
                <c:pt idx="16">
                  <c:v>1220556.8999999999</c:v>
                </c:pt>
                <c:pt idx="17">
                  <c:v>1119762.9166666665</c:v>
                </c:pt>
                <c:pt idx="18">
                  <c:v>1139445.6433333333</c:v>
                </c:pt>
                <c:pt idx="19">
                  <c:v>1211102.5999999999</c:v>
                </c:pt>
                <c:pt idx="20">
                  <c:v>1488318.7166666663</c:v>
                </c:pt>
                <c:pt idx="21">
                  <c:v>1351766.0666666669</c:v>
                </c:pt>
                <c:pt idx="22">
                  <c:v>1209802.1166666667</c:v>
                </c:pt>
                <c:pt idx="23">
                  <c:v>905458.3600000001</c:v>
                </c:pt>
                <c:pt idx="24">
                  <c:v>969150.96666666679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Dinamizado'!$B$3:$B$48</c15:sqref>
                  </c15:fullRef>
                </c:ext>
              </c:extLst>
              <c:f>'Historico Dinamizado'!$B$24:$B$48</c:f>
              <c:strCache>
                <c:ptCount val="25"/>
                <c:pt idx="0">
                  <c:v>31/10-06/11</c:v>
                </c:pt>
                <c:pt idx="1">
                  <c:v>07/11-13/11</c:v>
                </c:pt>
                <c:pt idx="2">
                  <c:v>14/11-20/11</c:v>
                </c:pt>
                <c:pt idx="3">
                  <c:v>21/11-27/11</c:v>
                </c:pt>
                <c:pt idx="4">
                  <c:v>28/11-04/12</c:v>
                </c:pt>
                <c:pt idx="5">
                  <c:v>05/12-11/12</c:v>
                </c:pt>
                <c:pt idx="6">
                  <c:v>05/12-11/12</c:v>
                </c:pt>
                <c:pt idx="7">
                  <c:v>12/12-18/12</c:v>
                </c:pt>
                <c:pt idx="8">
                  <c:v>19/12-25/12</c:v>
                </c:pt>
                <c:pt idx="9">
                  <c:v>26/12-01/01</c:v>
                </c:pt>
                <c:pt idx="10">
                  <c:v>02/01-08/02</c:v>
                </c:pt>
                <c:pt idx="11">
                  <c:v>09/01-15/02</c:v>
                </c:pt>
                <c:pt idx="12">
                  <c:v>16/01-22/01</c:v>
                </c:pt>
                <c:pt idx="13">
                  <c:v>23/01-29/01</c:v>
                </c:pt>
                <c:pt idx="14">
                  <c:v>30/01-05/02</c:v>
                </c:pt>
                <c:pt idx="15">
                  <c:v>06/02-12/02</c:v>
                </c:pt>
                <c:pt idx="16">
                  <c:v>13/02-19/02</c:v>
                </c:pt>
                <c:pt idx="17">
                  <c:v>20/02-26/02</c:v>
                </c:pt>
                <c:pt idx="18">
                  <c:v>27/02-05/03</c:v>
                </c:pt>
                <c:pt idx="19">
                  <c:v>06/03-12/03</c:v>
                </c:pt>
                <c:pt idx="20">
                  <c:v>13/03-19/03</c:v>
                </c:pt>
                <c:pt idx="21">
                  <c:v>20/03-26/03</c:v>
                </c:pt>
                <c:pt idx="22">
                  <c:v>27/03-02/04</c:v>
                </c:pt>
                <c:pt idx="23">
                  <c:v>03/04-09/04</c:v>
                </c:pt>
                <c:pt idx="24">
                  <c:v>10/04-16/04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Dinamizado'!$E$3:$E$48</c15:sqref>
                  </c15:fullRef>
                </c:ext>
              </c:extLst>
              <c:f>'Historico Dinamizado'!$E$24:$E$48</c:f>
              <c:numCache>
                <c:formatCode>#,##0.00</c:formatCode>
                <c:ptCount val="25"/>
                <c:pt idx="0">
                  <c:v>241132.81</c:v>
                </c:pt>
                <c:pt idx="1">
                  <c:v>478085.30900000007</c:v>
                </c:pt>
                <c:pt idx="2">
                  <c:v>20579.573333333334</c:v>
                </c:pt>
                <c:pt idx="3">
                  <c:v>0</c:v>
                </c:pt>
                <c:pt idx="4">
                  <c:v>1641.01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12845.800999999999</c:v>
                </c:pt>
                <c:pt idx="10">
                  <c:v>74445.703330000004</c:v>
                </c:pt>
                <c:pt idx="11">
                  <c:v>73721.46666666666</c:v>
                </c:pt>
                <c:pt idx="12">
                  <c:v>193714.78333333333</c:v>
                </c:pt>
                <c:pt idx="13">
                  <c:v>39471.699999999997</c:v>
                </c:pt>
                <c:pt idx="14">
                  <c:v>47174.066666666673</c:v>
                </c:pt>
                <c:pt idx="15">
                  <c:v>27914.500000000007</c:v>
                </c:pt>
                <c:pt idx="16">
                  <c:v>207555.56666666668</c:v>
                </c:pt>
                <c:pt idx="17">
                  <c:v>121987.47666666668</c:v>
                </c:pt>
                <c:pt idx="18">
                  <c:v>280639.21666666662</c:v>
                </c:pt>
                <c:pt idx="19">
                  <c:v>139776.32333333333</c:v>
                </c:pt>
                <c:pt idx="20">
                  <c:v>143109.49999999997</c:v>
                </c:pt>
                <c:pt idx="21">
                  <c:v>101006.86666666665</c:v>
                </c:pt>
                <c:pt idx="22">
                  <c:v>129730.85</c:v>
                </c:pt>
                <c:pt idx="23">
                  <c:v>329781.38</c:v>
                </c:pt>
                <c:pt idx="24">
                  <c:v>218307.43333333335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>
      <c r="A1" s="2"/>
    </row>
    <row r="2" spans="1:11">
      <c r="A2" s="2"/>
      <c r="C2" s="460" t="s">
        <v>339</v>
      </c>
      <c r="D2" s="460"/>
      <c r="E2" s="460"/>
      <c r="F2" s="461" t="s">
        <v>343</v>
      </c>
      <c r="G2" s="461"/>
      <c r="H2" s="461"/>
      <c r="I2" s="462" t="s">
        <v>0</v>
      </c>
      <c r="J2" s="462"/>
      <c r="K2" s="462"/>
    </row>
    <row r="3" spans="1:11">
      <c r="A3" s="2"/>
      <c r="C3" s="460" t="s">
        <v>1</v>
      </c>
      <c r="D3" s="460"/>
      <c r="E3" s="460"/>
      <c r="F3" s="466" t="s">
        <v>2</v>
      </c>
      <c r="G3" s="466"/>
      <c r="H3" s="466"/>
      <c r="I3" s="3"/>
      <c r="J3" s="4"/>
      <c r="K3" s="5"/>
    </row>
    <row r="4" spans="1:11" ht="30.75" customHeight="1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>
      <c r="B241" s="99"/>
      <c r="C241" s="460" t="s">
        <v>339</v>
      </c>
      <c r="D241" s="460"/>
      <c r="E241" s="460"/>
      <c r="F241" s="461" t="s">
        <v>343</v>
      </c>
      <c r="G241" s="461"/>
      <c r="H241" s="461"/>
      <c r="I241" s="462" t="s">
        <v>0</v>
      </c>
      <c r="J241" s="462"/>
      <c r="K241" s="46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>
      <c r="B242" s="97"/>
      <c r="C242" s="463" t="s">
        <v>1</v>
      </c>
      <c r="D242" s="463"/>
      <c r="E242" s="463"/>
      <c r="F242" s="464" t="s">
        <v>2</v>
      </c>
      <c r="G242" s="464"/>
      <c r="H242" s="464"/>
      <c r="I242" s="465"/>
      <c r="J242" s="465"/>
      <c r="K242" s="46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>
      <c r="B258" s="124"/>
      <c r="D258" s="93">
        <f>SUM(F244:F250)+SUM(F252:F256)</f>
        <v>3268894.4740000004</v>
      </c>
      <c r="G258" s="126">
        <v>9239200</v>
      </c>
    </row>
    <row r="259" spans="2:11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"/>
  <sheetViews>
    <sheetView showGridLines="0" zoomScale="90" zoomScaleNormal="90" workbookViewId="0">
      <pane ySplit="1" topLeftCell="A5" activePane="bottomLeft" state="frozen"/>
      <selection pane="bottomLeft" activeCell="D18" sqref="D18"/>
    </sheetView>
  </sheetViews>
  <sheetFormatPr baseColWidth="10" defaultColWidth="9.140625" defaultRowHeight="1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3" ht="20.100000000000001" customHeight="1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3">
      <c r="A2" s="343" t="s">
        <v>500</v>
      </c>
      <c r="B2" s="343" t="s">
        <v>612</v>
      </c>
      <c r="C2" s="342" t="s">
        <v>636</v>
      </c>
      <c r="D2" s="337"/>
      <c r="E2" s="338" t="s">
        <v>635</v>
      </c>
      <c r="F2" s="335">
        <v>46892</v>
      </c>
      <c r="G2" s="400">
        <v>40512.616666666669</v>
      </c>
      <c r="H2" s="335" t="s">
        <v>680</v>
      </c>
      <c r="I2" s="340">
        <f t="shared" ref="I2:I25" si="0">F2/G2</f>
        <v>1.1574665834552775</v>
      </c>
      <c r="J2" s="340">
        <f t="shared" ref="J2:J25" si="1">H2/F2</f>
        <v>3.2714322272455858</v>
      </c>
    </row>
    <row r="3" spans="1:13">
      <c r="A3" s="343" t="s">
        <v>392</v>
      </c>
      <c r="B3" s="343" t="s">
        <v>613</v>
      </c>
      <c r="C3" s="342" t="s">
        <v>637</v>
      </c>
      <c r="D3" s="337"/>
      <c r="E3" s="338" t="s">
        <v>635</v>
      </c>
      <c r="F3" s="335">
        <v>12477</v>
      </c>
      <c r="G3" s="400">
        <v>2509.9499999999998</v>
      </c>
      <c r="H3" s="335" t="s">
        <v>681</v>
      </c>
      <c r="I3" s="340">
        <f t="shared" si="0"/>
        <v>4.971015358871691</v>
      </c>
      <c r="J3" s="340">
        <f t="shared" si="1"/>
        <v>2.2036547246934357</v>
      </c>
    </row>
    <row r="4" spans="1:13" ht="14.25" customHeight="1">
      <c r="A4" s="343" t="s">
        <v>500</v>
      </c>
      <c r="B4" s="343" t="s">
        <v>614</v>
      </c>
      <c r="C4" s="342" t="s">
        <v>639</v>
      </c>
      <c r="D4" s="337"/>
      <c r="E4" s="338" t="s">
        <v>638</v>
      </c>
      <c r="F4" s="401">
        <v>46193</v>
      </c>
      <c r="G4" s="400">
        <v>37074</v>
      </c>
      <c r="H4" s="335" t="s">
        <v>682</v>
      </c>
      <c r="I4" s="340">
        <f t="shared" si="0"/>
        <v>1.2459675244106383</v>
      </c>
      <c r="J4" s="340">
        <f t="shared" si="1"/>
        <v>3.3941073322797828</v>
      </c>
      <c r="K4" s="439"/>
      <c r="L4" s="439"/>
      <c r="M4" s="439"/>
    </row>
    <row r="5" spans="1:13">
      <c r="A5" s="343" t="s">
        <v>392</v>
      </c>
      <c r="B5" s="343" t="s">
        <v>615</v>
      </c>
      <c r="C5" s="342" t="s">
        <v>640</v>
      </c>
      <c r="D5" s="337"/>
      <c r="E5" s="338" t="s">
        <v>638</v>
      </c>
      <c r="F5" s="335">
        <v>18934</v>
      </c>
      <c r="G5" s="438">
        <v>6643.4666666666662</v>
      </c>
      <c r="H5" s="335" t="s">
        <v>683</v>
      </c>
      <c r="I5" s="340">
        <f t="shared" si="0"/>
        <v>2.8500180628587488</v>
      </c>
      <c r="J5" s="340">
        <f t="shared" si="1"/>
        <v>2.6577057145875145</v>
      </c>
    </row>
    <row r="6" spans="1:13" s="439" customFormat="1">
      <c r="A6" s="343" t="s">
        <v>394</v>
      </c>
      <c r="B6" s="343" t="s">
        <v>616</v>
      </c>
      <c r="C6" s="342" t="s">
        <v>642</v>
      </c>
      <c r="D6" s="337"/>
      <c r="E6" s="338" t="s">
        <v>641</v>
      </c>
      <c r="F6" s="401">
        <v>3540</v>
      </c>
      <c r="G6" s="441">
        <v>1725.25</v>
      </c>
      <c r="H6" s="442" t="s">
        <v>684</v>
      </c>
      <c r="I6" s="340">
        <f t="shared" si="0"/>
        <v>2.0518765396319374</v>
      </c>
      <c r="J6" s="340">
        <f t="shared" si="1"/>
        <v>1.5920903954802259</v>
      </c>
    </row>
    <row r="7" spans="1:13">
      <c r="A7" s="343" t="s">
        <v>500</v>
      </c>
      <c r="B7" s="343" t="s">
        <v>617</v>
      </c>
      <c r="C7" s="342" t="s">
        <v>644</v>
      </c>
      <c r="D7" s="337"/>
      <c r="E7" s="338" t="s">
        <v>643</v>
      </c>
      <c r="F7" s="335">
        <v>7764</v>
      </c>
      <c r="G7" s="400">
        <v>5983.3666666666668</v>
      </c>
      <c r="H7" s="335" t="s">
        <v>685</v>
      </c>
      <c r="I7" s="340">
        <f t="shared" si="0"/>
        <v>1.2975972278705967</v>
      </c>
      <c r="J7" s="340">
        <f t="shared" si="1"/>
        <v>2.1710458526532714</v>
      </c>
    </row>
    <row r="8" spans="1:13">
      <c r="A8" s="343" t="s">
        <v>500</v>
      </c>
      <c r="B8" s="343" t="s">
        <v>618</v>
      </c>
      <c r="C8" s="342" t="s">
        <v>646</v>
      </c>
      <c r="D8" s="337"/>
      <c r="E8" s="440" t="s">
        <v>645</v>
      </c>
      <c r="F8" s="335">
        <v>16483</v>
      </c>
      <c r="G8" s="400">
        <v>10384.200000000001</v>
      </c>
      <c r="H8" s="335" t="s">
        <v>686</v>
      </c>
      <c r="I8" s="340">
        <f t="shared" si="0"/>
        <v>1.5873153444656303</v>
      </c>
      <c r="J8" s="340">
        <f t="shared" si="1"/>
        <v>2.3667414912333919</v>
      </c>
    </row>
    <row r="9" spans="1:13">
      <c r="A9" s="343" t="s">
        <v>500</v>
      </c>
      <c r="B9" s="343" t="s">
        <v>619</v>
      </c>
      <c r="C9" s="342" t="s">
        <v>648</v>
      </c>
      <c r="D9" s="337"/>
      <c r="E9" s="338" t="s">
        <v>647</v>
      </c>
      <c r="F9" s="335">
        <v>5905</v>
      </c>
      <c r="G9" s="400">
        <v>1929.6</v>
      </c>
      <c r="H9" s="335" t="s">
        <v>687</v>
      </c>
      <c r="I9" s="340">
        <f t="shared" si="0"/>
        <v>3.0602197346600333</v>
      </c>
      <c r="J9" s="340">
        <f t="shared" si="1"/>
        <v>1.7315834038950042</v>
      </c>
    </row>
    <row r="10" spans="1:13">
      <c r="A10" s="343" t="s">
        <v>392</v>
      </c>
      <c r="B10" s="343" t="s">
        <v>620</v>
      </c>
      <c r="C10" s="342" t="s">
        <v>649</v>
      </c>
      <c r="D10" s="337"/>
      <c r="E10" s="338" t="s">
        <v>645</v>
      </c>
      <c r="F10" s="335">
        <v>5895</v>
      </c>
      <c r="G10" s="400">
        <v>2973.916666666667</v>
      </c>
      <c r="H10" s="335" t="s">
        <v>688</v>
      </c>
      <c r="I10" s="340">
        <f t="shared" si="0"/>
        <v>1.982234427102306</v>
      </c>
      <c r="J10" s="340">
        <f t="shared" si="1"/>
        <v>2.2089906700593724</v>
      </c>
    </row>
    <row r="11" spans="1:13" ht="19.5" customHeight="1">
      <c r="A11" s="343" t="s">
        <v>500</v>
      </c>
      <c r="B11" s="343" t="s">
        <v>621</v>
      </c>
      <c r="C11" s="342" t="s">
        <v>651</v>
      </c>
      <c r="D11" s="337"/>
      <c r="E11" s="338" t="s">
        <v>650</v>
      </c>
      <c r="F11" s="335">
        <v>4177</v>
      </c>
      <c r="G11" s="400">
        <v>2816.5333333333328</v>
      </c>
      <c r="H11" s="335" t="s">
        <v>689</v>
      </c>
      <c r="I11" s="340">
        <f t="shared" si="0"/>
        <v>1.4830287824275707</v>
      </c>
      <c r="J11" s="340">
        <f t="shared" si="1"/>
        <v>1.9147713670098157</v>
      </c>
    </row>
    <row r="12" spans="1:13">
      <c r="A12" s="343" t="s">
        <v>500</v>
      </c>
      <c r="B12" s="343" t="s">
        <v>622</v>
      </c>
      <c r="C12" s="342" t="s">
        <v>653</v>
      </c>
      <c r="D12" s="337"/>
      <c r="E12" s="440" t="s">
        <v>652</v>
      </c>
      <c r="F12" s="335">
        <v>6908</v>
      </c>
      <c r="G12" s="400">
        <v>5885.85</v>
      </c>
      <c r="H12" s="335" t="s">
        <v>690</v>
      </c>
      <c r="I12" s="340">
        <f t="shared" si="0"/>
        <v>1.1736622577877451</v>
      </c>
      <c r="J12" s="340">
        <f t="shared" si="1"/>
        <v>2.1498262883613202</v>
      </c>
    </row>
    <row r="13" spans="1:13">
      <c r="A13" s="343" t="s">
        <v>500</v>
      </c>
      <c r="B13" s="343" t="s">
        <v>623</v>
      </c>
      <c r="C13" s="342" t="s">
        <v>655</v>
      </c>
      <c r="D13" s="337"/>
      <c r="E13" s="338" t="s">
        <v>654</v>
      </c>
      <c r="F13" s="335">
        <v>10274</v>
      </c>
      <c r="G13" s="400">
        <v>6568.1</v>
      </c>
      <c r="H13" s="335" t="s">
        <v>691</v>
      </c>
      <c r="I13" s="340">
        <f t="shared" si="0"/>
        <v>1.5642270976385864</v>
      </c>
      <c r="J13" s="340">
        <f t="shared" si="1"/>
        <v>2.1100837064434494</v>
      </c>
    </row>
    <row r="14" spans="1:13">
      <c r="A14" s="343" t="s">
        <v>500</v>
      </c>
      <c r="B14" s="343" t="s">
        <v>624</v>
      </c>
      <c r="C14" s="342" t="s">
        <v>657</v>
      </c>
      <c r="D14" s="337"/>
      <c r="E14" s="338" t="s">
        <v>656</v>
      </c>
      <c r="F14" s="335">
        <v>8704</v>
      </c>
      <c r="G14" s="428">
        <v>2901.9</v>
      </c>
      <c r="H14" s="335" t="s">
        <v>692</v>
      </c>
      <c r="I14" s="340">
        <f t="shared" si="0"/>
        <v>2.9994141769185707</v>
      </c>
      <c r="J14" s="340">
        <f t="shared" si="1"/>
        <v>1.825827205882353</v>
      </c>
    </row>
    <row r="15" spans="1:13">
      <c r="A15" s="343" t="s">
        <v>500</v>
      </c>
      <c r="B15" s="343" t="s">
        <v>625</v>
      </c>
      <c r="C15" s="342" t="s">
        <v>659</v>
      </c>
      <c r="D15" s="337"/>
      <c r="E15" s="338" t="s">
        <v>658</v>
      </c>
      <c r="F15" s="401">
        <v>7363</v>
      </c>
      <c r="G15" s="441">
        <v>3151.0666666666671</v>
      </c>
      <c r="H15" s="442" t="s">
        <v>693</v>
      </c>
      <c r="I15" s="340">
        <f t="shared" si="0"/>
        <v>2.336669064443786</v>
      </c>
      <c r="J15" s="340">
        <f t="shared" si="1"/>
        <v>1.8632350943908733</v>
      </c>
    </row>
    <row r="16" spans="1:13">
      <c r="A16" s="343" t="s">
        <v>392</v>
      </c>
      <c r="B16" s="343" t="s">
        <v>626</v>
      </c>
      <c r="C16" s="342" t="s">
        <v>661</v>
      </c>
      <c r="D16" s="337"/>
      <c r="E16" s="338" t="s">
        <v>660</v>
      </c>
      <c r="F16" s="335">
        <v>2923</v>
      </c>
      <c r="G16" s="428">
        <v>1283.0666666666671</v>
      </c>
      <c r="H16" s="335" t="s">
        <v>694</v>
      </c>
      <c r="I16" s="340">
        <f t="shared" si="0"/>
        <v>2.2781357165125216</v>
      </c>
      <c r="J16" s="340">
        <f t="shared" si="1"/>
        <v>1.7817310981867944</v>
      </c>
    </row>
    <row r="17" spans="1:10">
      <c r="A17" s="343" t="s">
        <v>393</v>
      </c>
      <c r="B17" s="343" t="s">
        <v>627</v>
      </c>
      <c r="C17" s="342" t="s">
        <v>663</v>
      </c>
      <c r="D17" s="337"/>
      <c r="E17" s="338" t="s">
        <v>662</v>
      </c>
      <c r="F17" s="401">
        <v>2775</v>
      </c>
      <c r="G17" s="400">
        <v>1192.4000000000001</v>
      </c>
      <c r="H17" s="335" t="s">
        <v>695</v>
      </c>
      <c r="I17" s="340">
        <f t="shared" si="0"/>
        <v>2.3272391814827236</v>
      </c>
      <c r="J17" s="340">
        <f t="shared" si="1"/>
        <v>2.1293693693693694</v>
      </c>
    </row>
    <row r="18" spans="1:10">
      <c r="A18" s="343" t="s">
        <v>458</v>
      </c>
      <c r="B18" s="343" t="s">
        <v>628</v>
      </c>
      <c r="C18" s="342" t="s">
        <v>665</v>
      </c>
      <c r="D18" s="337"/>
      <c r="E18" s="338" t="s">
        <v>664</v>
      </c>
      <c r="F18" s="335">
        <v>1184</v>
      </c>
      <c r="G18" s="438">
        <v>277.25</v>
      </c>
      <c r="H18" s="335" t="s">
        <v>696</v>
      </c>
      <c r="I18" s="340">
        <f t="shared" si="0"/>
        <v>4.2705139765554554</v>
      </c>
      <c r="J18" s="340">
        <f t="shared" si="1"/>
        <v>1.5413851351351351</v>
      </c>
    </row>
    <row r="19" spans="1:10">
      <c r="A19" s="343" t="s">
        <v>500</v>
      </c>
      <c r="B19" s="343" t="s">
        <v>629</v>
      </c>
      <c r="C19" s="342" t="s">
        <v>667</v>
      </c>
      <c r="D19" s="337"/>
      <c r="E19" s="440" t="s">
        <v>666</v>
      </c>
      <c r="F19" s="335">
        <v>11496</v>
      </c>
      <c r="G19" s="400">
        <v>7202.3833333333332</v>
      </c>
      <c r="H19" s="335" t="s">
        <v>697</v>
      </c>
      <c r="I19" s="340">
        <f t="shared" si="0"/>
        <v>1.5961383153261768</v>
      </c>
      <c r="J19" s="340">
        <f t="shared" si="1"/>
        <v>2.0992519137091161</v>
      </c>
    </row>
    <row r="20" spans="1:10">
      <c r="A20" s="451" t="s">
        <v>500</v>
      </c>
      <c r="B20" s="343" t="s">
        <v>630</v>
      </c>
      <c r="C20" s="342" t="s">
        <v>669</v>
      </c>
      <c r="D20" s="337"/>
      <c r="E20" s="338" t="s">
        <v>668</v>
      </c>
      <c r="F20" s="335">
        <v>10474</v>
      </c>
      <c r="G20" s="400">
        <v>2918.5166666666669</v>
      </c>
      <c r="H20" s="335" t="s">
        <v>698</v>
      </c>
      <c r="I20" s="340">
        <f t="shared" si="0"/>
        <v>3.5888093837622992</v>
      </c>
      <c r="J20" s="340">
        <f t="shared" si="1"/>
        <v>1.8012220737063205</v>
      </c>
    </row>
    <row r="21" spans="1:10" ht="17.25" customHeight="1">
      <c r="A21" s="343" t="s">
        <v>500</v>
      </c>
      <c r="B21" s="343" t="s">
        <v>631</v>
      </c>
      <c r="C21" s="342" t="s">
        <v>671</v>
      </c>
      <c r="D21" s="337"/>
      <c r="E21" s="338" t="s">
        <v>670</v>
      </c>
      <c r="F21" s="335">
        <v>9797</v>
      </c>
      <c r="G21" s="400">
        <v>1938.333333333333</v>
      </c>
      <c r="H21" s="335" t="s">
        <v>699</v>
      </c>
      <c r="I21" s="340">
        <f t="shared" si="0"/>
        <v>5.0543422184006888</v>
      </c>
      <c r="J21" s="340">
        <f t="shared" si="1"/>
        <v>1.7587016433602123</v>
      </c>
    </row>
    <row r="22" spans="1:10">
      <c r="A22" s="343" t="s">
        <v>392</v>
      </c>
      <c r="B22" s="343" t="s">
        <v>632</v>
      </c>
      <c r="C22" s="342" t="s">
        <v>673</v>
      </c>
      <c r="D22" s="337"/>
      <c r="E22" s="338" t="s">
        <v>672</v>
      </c>
      <c r="F22" s="401">
        <v>4350</v>
      </c>
      <c r="G22" s="428">
        <v>2212.1999999999998</v>
      </c>
      <c r="H22" s="335" t="s">
        <v>700</v>
      </c>
      <c r="I22" s="340">
        <f t="shared" si="0"/>
        <v>1.9663683211282887</v>
      </c>
      <c r="J22" s="340">
        <f t="shared" si="1"/>
        <v>1.6022988505747127</v>
      </c>
    </row>
    <row r="23" spans="1:10" s="439" customFormat="1">
      <c r="A23" s="343" t="s">
        <v>393</v>
      </c>
      <c r="B23" s="343" t="s">
        <v>633</v>
      </c>
      <c r="C23" s="342" t="s">
        <v>675</v>
      </c>
      <c r="D23" s="337"/>
      <c r="E23" s="338" t="s">
        <v>674</v>
      </c>
      <c r="F23" s="335">
        <v>5531</v>
      </c>
      <c r="G23" s="400">
        <v>3795.4833333333331</v>
      </c>
      <c r="H23" s="335" t="s">
        <v>701</v>
      </c>
      <c r="I23" s="340">
        <f t="shared" si="0"/>
        <v>1.457258408020059</v>
      </c>
      <c r="J23" s="340">
        <f t="shared" si="1"/>
        <v>2.0728620502621586</v>
      </c>
    </row>
    <row r="24" spans="1:10">
      <c r="A24" s="343" t="s">
        <v>342</v>
      </c>
      <c r="B24" s="343" t="s">
        <v>634</v>
      </c>
      <c r="C24" s="342" t="s">
        <v>677</v>
      </c>
      <c r="D24" s="337"/>
      <c r="E24" s="440" t="s">
        <v>676</v>
      </c>
      <c r="F24" s="335">
        <v>55924</v>
      </c>
      <c r="G24" s="400">
        <v>59426.533333333333</v>
      </c>
      <c r="H24" s="335" t="s">
        <v>702</v>
      </c>
      <c r="I24" s="340">
        <f t="shared" si="0"/>
        <v>0.94106111972429829</v>
      </c>
      <c r="J24" s="340">
        <f t="shared" si="1"/>
        <v>3.3172162220155927</v>
      </c>
    </row>
    <row r="25" spans="1:10">
      <c r="A25" s="451" t="s">
        <v>342</v>
      </c>
      <c r="B25" s="343" t="s">
        <v>634</v>
      </c>
      <c r="C25" s="342" t="s">
        <v>679</v>
      </c>
      <c r="D25" s="337"/>
      <c r="E25" s="338" t="s">
        <v>678</v>
      </c>
      <c r="F25" s="335">
        <v>15548</v>
      </c>
      <c r="G25" s="400">
        <v>7001.45</v>
      </c>
      <c r="H25" s="335" t="s">
        <v>703</v>
      </c>
      <c r="I25" s="340">
        <f t="shared" si="0"/>
        <v>2.2206828585507288</v>
      </c>
      <c r="J25" s="340">
        <f t="shared" si="1"/>
        <v>1.7566889632107023</v>
      </c>
    </row>
  </sheetData>
  <autoFilter ref="A1:J1" xr:uid="{00000000-0001-0000-0300-000000000000}">
    <sortState xmlns:xlrd2="http://schemas.microsoft.com/office/spreadsheetml/2017/richdata2" ref="A2:J48">
      <sortCondition descending="1" ref="G1"/>
    </sortState>
  </autoFilter>
  <phoneticPr fontId="50" type="noConversion"/>
  <conditionalFormatting sqref="G4">
    <cfRule type="colorScale" priority="91">
      <colorScale>
        <cfvo type="min"/>
        <cfvo type="max"/>
        <color rgb="FFFCFCFF"/>
        <color rgb="FFF8696B"/>
      </colorScale>
    </cfRule>
  </conditionalFormatting>
  <conditionalFormatting sqref="G3">
    <cfRule type="colorScale" priority="89">
      <colorScale>
        <cfvo type="min"/>
        <cfvo type="max"/>
        <color rgb="FFFCFCFF"/>
        <color rgb="FFF8696B"/>
      </colorScale>
    </cfRule>
  </conditionalFormatting>
  <conditionalFormatting sqref="G2">
    <cfRule type="colorScale" priority="90">
      <colorScale>
        <cfvo type="min"/>
        <cfvo type="max"/>
        <color rgb="FFFCFCFF"/>
        <color rgb="FFF8696B"/>
      </colorScale>
    </cfRule>
  </conditionalFormatting>
  <conditionalFormatting sqref="G7">
    <cfRule type="colorScale" priority="88">
      <colorScale>
        <cfvo type="min"/>
        <cfvo type="max"/>
        <color rgb="FFFCFCFF"/>
        <color rgb="FFF8696B"/>
      </colorScale>
    </cfRule>
  </conditionalFormatting>
  <conditionalFormatting sqref="G5">
    <cfRule type="colorScale" priority="87">
      <colorScale>
        <cfvo type="min"/>
        <cfvo type="max"/>
        <color rgb="FFFCFCFF"/>
        <color rgb="FFF8696B"/>
      </colorScale>
    </cfRule>
  </conditionalFormatting>
  <conditionalFormatting sqref="G10">
    <cfRule type="colorScale" priority="85">
      <colorScale>
        <cfvo type="min"/>
        <cfvo type="max"/>
        <color rgb="FFFCFCFF"/>
        <color rgb="FFF8696B"/>
      </colorScale>
    </cfRule>
  </conditionalFormatting>
  <conditionalFormatting sqref="G9">
    <cfRule type="colorScale" priority="83">
      <colorScale>
        <cfvo type="min"/>
        <cfvo type="max"/>
        <color rgb="FFFCFCFF"/>
        <color rgb="FFF8696B"/>
      </colorScale>
    </cfRule>
  </conditionalFormatting>
  <conditionalFormatting sqref="G8">
    <cfRule type="colorScale" priority="84">
      <colorScale>
        <cfvo type="min"/>
        <cfvo type="max"/>
        <color rgb="FFFCFCFF"/>
        <color rgb="FFF8696B"/>
      </colorScale>
    </cfRule>
  </conditionalFormatting>
  <conditionalFormatting sqref="G12">
    <cfRule type="colorScale" priority="8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81">
      <colorScale>
        <cfvo type="min"/>
        <cfvo type="max"/>
        <color rgb="FFFCFCFF"/>
        <color rgb="FFF8696B"/>
      </colorScale>
    </cfRule>
  </conditionalFormatting>
  <conditionalFormatting sqref="G14">
    <cfRule type="colorScale" priority="7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74">
      <colorScale>
        <cfvo type="min"/>
        <cfvo type="max"/>
        <color rgb="FFFCFCFF"/>
        <color rgb="FFF8696B"/>
      </colorScale>
    </cfRule>
  </conditionalFormatting>
  <conditionalFormatting sqref="G16">
    <cfRule type="colorScale" priority="72">
      <colorScale>
        <cfvo type="min"/>
        <cfvo type="max"/>
        <color rgb="FFFCFCFF"/>
        <color rgb="FFF8696B"/>
      </colorScale>
    </cfRule>
  </conditionalFormatting>
  <conditionalFormatting sqref="G15">
    <cfRule type="colorScale" priority="73">
      <colorScale>
        <cfvo type="min"/>
        <cfvo type="max"/>
        <color rgb="FFFCFCFF"/>
        <color rgb="FFF8696B"/>
      </colorScale>
    </cfRule>
  </conditionalFormatting>
  <conditionalFormatting sqref="G6">
    <cfRule type="colorScale" priority="53">
      <colorScale>
        <cfvo type="min"/>
        <cfvo type="max"/>
        <color rgb="FFFCFCFF"/>
        <color rgb="FFF8696B"/>
      </colorScale>
    </cfRule>
  </conditionalFormatting>
  <conditionalFormatting sqref="G17">
    <cfRule type="colorScale" priority="41">
      <colorScale>
        <cfvo type="min"/>
        <cfvo type="max"/>
        <color rgb="FFFCFCFF"/>
        <color rgb="FFF8696B"/>
      </colorScale>
    </cfRule>
  </conditionalFormatting>
  <conditionalFormatting sqref="G19">
    <cfRule type="colorScale" priority="39">
      <colorScale>
        <cfvo type="min"/>
        <cfvo type="max"/>
        <color rgb="FFFCFCFF"/>
        <color rgb="FFF8696B"/>
      </colorScale>
    </cfRule>
  </conditionalFormatting>
  <conditionalFormatting sqref="G18">
    <cfRule type="colorScale" priority="4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8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6">
      <colorScale>
        <cfvo type="min"/>
        <cfvo type="max"/>
        <color rgb="FFFCFCFF"/>
        <color rgb="FFF8696B"/>
      </colorScale>
    </cfRule>
  </conditionalFormatting>
  <conditionalFormatting sqref="G20">
    <cfRule type="colorScale" priority="37">
      <colorScale>
        <cfvo type="min"/>
        <cfvo type="max"/>
        <color rgb="FFFCFCFF"/>
        <color rgb="FFF8696B"/>
      </colorScale>
    </cfRule>
  </conditionalFormatting>
  <conditionalFormatting sqref="G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4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H19" sqref="H19"/>
    </sheetView>
  </sheetViews>
  <sheetFormatPr baseColWidth="10" defaultRowHeight="1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/>
    <row r="2" spans="2:13" ht="16.5" thickBot="1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>
      <c r="B3" s="352" t="s">
        <v>398</v>
      </c>
      <c r="C3" s="375">
        <v>6229.2666666666664</v>
      </c>
      <c r="D3" s="375">
        <v>8404.0166666666664</v>
      </c>
      <c r="E3" s="375">
        <v>4386.8166666666666</v>
      </c>
      <c r="F3" s="375">
        <v>18736.883333333331</v>
      </c>
      <c r="G3" s="375">
        <v>4554.3833333333332</v>
      </c>
      <c r="H3" s="375">
        <v>3991.9333333333329</v>
      </c>
      <c r="I3" s="353">
        <v>19712.866666666661</v>
      </c>
      <c r="J3" s="299">
        <f>SUM(C3:I3)</f>
        <v>66016.166666666657</v>
      </c>
      <c r="K3" s="357">
        <f>J3/$M$3</f>
        <v>2.2013530666584357E-2</v>
      </c>
      <c r="M3" s="359">
        <f>Resumen!C6</f>
        <v>2998890.44</v>
      </c>
    </row>
    <row r="4" spans="2:13">
      <c r="B4" s="352" t="s">
        <v>342</v>
      </c>
      <c r="C4" s="375">
        <v>5158.6833333333334</v>
      </c>
      <c r="D4" s="375">
        <v>3371.083333333333</v>
      </c>
      <c r="E4" s="375">
        <v>3168.2166666666672</v>
      </c>
      <c r="F4" s="375">
        <v>3027</v>
      </c>
      <c r="G4" s="375">
        <v>4901.7333333333336</v>
      </c>
      <c r="H4" s="375">
        <v>8079.333333333333</v>
      </c>
      <c r="I4" s="375">
        <v>109031.7166666667</v>
      </c>
      <c r="J4" s="299">
        <f t="shared" ref="J4:J12" si="0">SUM(C4:I4)</f>
        <v>136737.76666666669</v>
      </c>
      <c r="K4" s="357">
        <f t="shared" ref="K4:K13" si="1">J4/$M$3</f>
        <v>4.5596119432314675E-2</v>
      </c>
    </row>
    <row r="5" spans="2:13">
      <c r="B5" s="352" t="s">
        <v>387</v>
      </c>
      <c r="C5" s="375">
        <v>2425.85</v>
      </c>
      <c r="D5" s="375">
        <v>57794.883333333331</v>
      </c>
      <c r="E5" s="375">
        <v>55845.183333333327</v>
      </c>
      <c r="F5" s="375">
        <v>22901.35</v>
      </c>
      <c r="G5" s="375">
        <v>2090.4333333333329</v>
      </c>
      <c r="H5" s="375">
        <v>27022.3</v>
      </c>
      <c r="I5" s="375">
        <v>17716.59</v>
      </c>
      <c r="J5" s="299">
        <f t="shared" si="0"/>
        <v>185796.58999999997</v>
      </c>
      <c r="K5" s="357">
        <f t="shared" si="1"/>
        <v>6.1955110970976307E-2</v>
      </c>
    </row>
    <row r="6" spans="2:13">
      <c r="B6" s="352" t="s">
        <v>392</v>
      </c>
      <c r="C6" s="375">
        <v>906.31666666666683</v>
      </c>
      <c r="D6" s="375">
        <v>4950.25</v>
      </c>
      <c r="E6" s="375">
        <v>7884.8166666666666</v>
      </c>
      <c r="F6" s="375">
        <v>4418.0166666666664</v>
      </c>
      <c r="G6" s="375">
        <v>2158.2666666666669</v>
      </c>
      <c r="H6" s="375">
        <v>2937.3</v>
      </c>
      <c r="I6" s="375">
        <v>4843.333333333333</v>
      </c>
      <c r="J6" s="299">
        <f t="shared" si="0"/>
        <v>28098.3</v>
      </c>
      <c r="K6" s="357">
        <f t="shared" si="1"/>
        <v>9.3695653649821225E-3</v>
      </c>
    </row>
    <row r="7" spans="2:13">
      <c r="B7" s="352" t="s">
        <v>393</v>
      </c>
      <c r="C7" s="375">
        <v>801.15</v>
      </c>
      <c r="D7" s="375">
        <v>967.03333333333319</v>
      </c>
      <c r="E7" s="375">
        <v>1793.5666666666671</v>
      </c>
      <c r="F7" s="375">
        <v>1950.4</v>
      </c>
      <c r="G7" s="375">
        <v>1223.866666666667</v>
      </c>
      <c r="H7" s="375">
        <v>6109.9</v>
      </c>
      <c r="I7" s="353">
        <v>5090.8833333333332</v>
      </c>
      <c r="J7" s="299">
        <f t="shared" si="0"/>
        <v>17936.8</v>
      </c>
      <c r="K7" s="357">
        <f t="shared" si="1"/>
        <v>5.9811454799262352E-3</v>
      </c>
    </row>
    <row r="8" spans="2:13">
      <c r="B8" s="352" t="s">
        <v>394</v>
      </c>
      <c r="C8" s="375">
        <v>1199.4333333333329</v>
      </c>
      <c r="D8" s="375">
        <v>1314.65</v>
      </c>
      <c r="E8" s="375">
        <v>3767.1833333333329</v>
      </c>
      <c r="F8" s="375">
        <v>926.98333333333323</v>
      </c>
      <c r="G8" s="375">
        <v>1297.6833333333329</v>
      </c>
      <c r="H8" s="375">
        <v>2577.4</v>
      </c>
      <c r="I8" s="375">
        <v>1148.0333333333331</v>
      </c>
      <c r="J8" s="299">
        <f t="shared" si="0"/>
        <v>12231.366666666665</v>
      </c>
      <c r="K8" s="357">
        <f t="shared" si="1"/>
        <v>4.0786307173884834E-3</v>
      </c>
    </row>
    <row r="9" spans="2:13">
      <c r="B9" s="352" t="s">
        <v>397</v>
      </c>
      <c r="C9" s="375">
        <v>241.05</v>
      </c>
      <c r="D9" s="375">
        <v>168.48333333333329</v>
      </c>
      <c r="E9" s="375">
        <v>101.1333333333333</v>
      </c>
      <c r="F9" s="375">
        <v>129.51666666666671</v>
      </c>
      <c r="G9" s="375">
        <v>331.53333333333342</v>
      </c>
      <c r="H9" s="375">
        <v>602.2166666666667</v>
      </c>
      <c r="I9" s="375">
        <v>529.35</v>
      </c>
      <c r="J9" s="299">
        <f t="shared" si="0"/>
        <v>2103.2833333333333</v>
      </c>
      <c r="K9" s="357">
        <f t="shared" si="1"/>
        <v>7.0135384250093961E-4</v>
      </c>
    </row>
    <row r="10" spans="2:13">
      <c r="B10" s="352" t="s">
        <v>395</v>
      </c>
      <c r="C10" s="375">
        <v>2139.8833333333332</v>
      </c>
      <c r="D10" s="375">
        <v>649.6</v>
      </c>
      <c r="E10" s="375">
        <v>588.16666666666663</v>
      </c>
      <c r="F10" s="375">
        <v>576.38333333333333</v>
      </c>
      <c r="G10" s="375">
        <v>1340.8166666666671</v>
      </c>
      <c r="H10" s="375">
        <v>590.86666666666667</v>
      </c>
      <c r="I10" s="375">
        <v>575.29999999999995</v>
      </c>
      <c r="J10" s="299">
        <f t="shared" si="0"/>
        <v>6461.0166666666673</v>
      </c>
      <c r="K10" s="357">
        <f t="shared" si="1"/>
        <v>2.1544690597855476E-3</v>
      </c>
    </row>
    <row r="11" spans="2:13">
      <c r="B11" s="352" t="s">
        <v>396</v>
      </c>
      <c r="C11" s="375">
        <v>261.78333333333342</v>
      </c>
      <c r="D11" s="375">
        <v>363.33333333333331</v>
      </c>
      <c r="E11" s="375">
        <v>390.58333333333331</v>
      </c>
      <c r="F11" s="375">
        <v>149.7833333333333</v>
      </c>
      <c r="G11" s="375">
        <v>440.75</v>
      </c>
      <c r="H11" s="375">
        <v>824.9666666666667</v>
      </c>
      <c r="I11" s="375">
        <v>681.2833333333333</v>
      </c>
      <c r="J11" s="299">
        <f t="shared" si="0"/>
        <v>3112.4833333333331</v>
      </c>
      <c r="K11" s="357">
        <f t="shared" si="1"/>
        <v>1.0378783071959552E-3</v>
      </c>
    </row>
    <row r="12" spans="2:13">
      <c r="B12" s="352" t="s">
        <v>458</v>
      </c>
      <c r="C12" s="375">
        <v>252.55</v>
      </c>
      <c r="D12" s="375">
        <v>465.9</v>
      </c>
      <c r="E12" s="375">
        <v>764.2</v>
      </c>
      <c r="F12" s="375">
        <v>182.6666666666666</v>
      </c>
      <c r="G12" s="375">
        <v>215.7166666666667</v>
      </c>
      <c r="H12" s="375">
        <v>570.48333333333335</v>
      </c>
      <c r="I12" s="353">
        <v>461.18333333333328</v>
      </c>
      <c r="J12" s="299">
        <f t="shared" si="0"/>
        <v>2912.7</v>
      </c>
      <c r="K12" s="357">
        <f t="shared" si="1"/>
        <v>9.7125922346132793E-4</v>
      </c>
    </row>
    <row r="13" spans="2:13" ht="20.25" customHeight="1">
      <c r="B13" s="354" t="s">
        <v>16</v>
      </c>
      <c r="C13" s="355">
        <f t="shared" ref="C13:I13" si="2">SUM(C3:C11)</f>
        <v>19363.416666666664</v>
      </c>
      <c r="D13" s="355">
        <f t="shared" si="2"/>
        <v>77983.333333333343</v>
      </c>
      <c r="E13" s="355">
        <f t="shared" si="2"/>
        <v>77925.666666666657</v>
      </c>
      <c r="F13" s="355">
        <f t="shared" si="2"/>
        <v>52816.316666666666</v>
      </c>
      <c r="G13" s="355">
        <f t="shared" si="2"/>
        <v>18339.466666666664</v>
      </c>
      <c r="H13" s="355">
        <f t="shared" si="2"/>
        <v>52736.216666666674</v>
      </c>
      <c r="I13" s="355">
        <f t="shared" si="2"/>
        <v>159329.35666666669</v>
      </c>
      <c r="J13" s="356">
        <f>SUM(J3:J12)</f>
        <v>461406.47333333327</v>
      </c>
      <c r="K13" s="357">
        <f t="shared" si="1"/>
        <v>0.15385906306511593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H8" sqref="H8"/>
    </sheetView>
  </sheetViews>
  <sheetFormatPr baseColWidth="10" defaultColWidth="9.140625" defaultRowHeight="1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>
      <c r="A1" s="475"/>
      <c r="B1" s="475"/>
    </row>
    <row r="2" spans="1:16" ht="15.75" thickBot="1">
      <c r="A2" s="475"/>
      <c r="B2" s="475"/>
      <c r="C2" s="476" t="s">
        <v>554</v>
      </c>
      <c r="D2" s="477"/>
      <c r="E2" s="477"/>
      <c r="F2" s="477"/>
      <c r="G2" s="477"/>
      <c r="H2" s="477"/>
      <c r="I2" s="478"/>
      <c r="J2" s="476" t="s">
        <v>566</v>
      </c>
      <c r="K2" s="477"/>
      <c r="L2" s="477"/>
      <c r="M2" s="477"/>
      <c r="N2" s="477"/>
      <c r="O2" s="477"/>
      <c r="P2" s="478"/>
    </row>
    <row r="3" spans="1:16" ht="15.75" thickBot="1">
      <c r="A3" s="475"/>
      <c r="B3" s="475"/>
      <c r="C3" s="479" t="s">
        <v>2</v>
      </c>
      <c r="D3" s="480"/>
      <c r="E3" s="480"/>
      <c r="F3" s="480"/>
      <c r="G3" s="480"/>
      <c r="H3" s="480"/>
      <c r="I3" s="481"/>
      <c r="J3" s="479" t="s">
        <v>2</v>
      </c>
      <c r="K3" s="480"/>
      <c r="L3" s="480"/>
      <c r="M3" s="480"/>
      <c r="N3" s="480"/>
      <c r="O3" s="480"/>
      <c r="P3" s="481"/>
    </row>
    <row r="4" spans="1:16" ht="15.75" thickBot="1">
      <c r="A4" s="475"/>
      <c r="B4" s="475"/>
      <c r="C4" s="128">
        <v>45019</v>
      </c>
      <c r="D4" s="128">
        <v>45020</v>
      </c>
      <c r="E4" s="128">
        <v>45021</v>
      </c>
      <c r="F4" s="128">
        <v>45022</v>
      </c>
      <c r="G4" s="128">
        <v>45023</v>
      </c>
      <c r="H4" s="128">
        <v>45024</v>
      </c>
      <c r="I4" s="128">
        <v>45025</v>
      </c>
      <c r="J4" s="128">
        <v>45026</v>
      </c>
      <c r="K4" s="128">
        <v>45027</v>
      </c>
      <c r="L4" s="128">
        <v>45028</v>
      </c>
      <c r="M4" s="128">
        <v>45029</v>
      </c>
      <c r="N4" s="128">
        <v>45030</v>
      </c>
      <c r="O4" s="128">
        <v>45031</v>
      </c>
      <c r="P4" s="128">
        <v>45032</v>
      </c>
    </row>
    <row r="5" spans="1:16" ht="15.75" thickBot="1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>
      <c r="B6" s="283" t="s">
        <v>346</v>
      </c>
      <c r="C6" s="189">
        <v>27317</v>
      </c>
      <c r="D6" s="190">
        <v>23089</v>
      </c>
      <c r="E6" s="190">
        <v>21991</v>
      </c>
      <c r="F6" s="190">
        <v>19016</v>
      </c>
      <c r="G6" s="190">
        <v>20196</v>
      </c>
      <c r="H6" s="190"/>
      <c r="I6" s="190"/>
      <c r="J6" s="193">
        <v>24546</v>
      </c>
      <c r="K6" s="193">
        <v>21549</v>
      </c>
      <c r="L6" s="193">
        <v>18957</v>
      </c>
      <c r="M6" s="193">
        <v>17686</v>
      </c>
      <c r="N6" s="193">
        <v>17174</v>
      </c>
      <c r="O6" s="193"/>
      <c r="P6" s="194"/>
    </row>
    <row r="7" spans="1:16">
      <c r="B7" s="188" t="s">
        <v>347</v>
      </c>
      <c r="C7" s="189">
        <v>44396</v>
      </c>
      <c r="D7" s="190">
        <v>40423</v>
      </c>
      <c r="E7" s="190">
        <v>39102</v>
      </c>
      <c r="F7" s="190">
        <v>32773</v>
      </c>
      <c r="G7" s="190">
        <v>37556</v>
      </c>
      <c r="H7" s="190"/>
      <c r="I7" s="190"/>
      <c r="J7" s="193">
        <v>40066</v>
      </c>
      <c r="K7" s="193">
        <v>39364</v>
      </c>
      <c r="L7" s="193">
        <v>35485</v>
      </c>
      <c r="M7" s="193">
        <v>32956</v>
      </c>
      <c r="N7" s="193">
        <v>31633</v>
      </c>
      <c r="O7" s="193"/>
      <c r="P7" s="194"/>
    </row>
    <row r="8" spans="1:16" ht="18" customHeight="1">
      <c r="B8" s="188" t="s">
        <v>348</v>
      </c>
      <c r="C8" s="189">
        <v>15040</v>
      </c>
      <c r="D8" s="190">
        <v>13623</v>
      </c>
      <c r="E8" s="190">
        <v>13019</v>
      </c>
      <c r="F8" s="190">
        <v>9173</v>
      </c>
      <c r="G8" s="190">
        <v>6780</v>
      </c>
      <c r="H8" s="190"/>
      <c r="I8" s="190"/>
      <c r="J8" s="193">
        <v>12785</v>
      </c>
      <c r="K8" s="193">
        <v>14824</v>
      </c>
      <c r="L8" s="193">
        <v>12531</v>
      </c>
      <c r="M8" s="193">
        <v>11913</v>
      </c>
      <c r="N8" s="193">
        <v>11142</v>
      </c>
      <c r="O8" s="193"/>
      <c r="P8" s="194"/>
    </row>
    <row r="9" spans="1:16">
      <c r="B9" s="188" t="s">
        <v>349</v>
      </c>
      <c r="C9" s="189">
        <v>40697</v>
      </c>
      <c r="D9" s="190">
        <v>41499</v>
      </c>
      <c r="E9" s="190">
        <v>40606</v>
      </c>
      <c r="F9" s="190">
        <v>31391</v>
      </c>
      <c r="G9" s="190">
        <v>28131</v>
      </c>
      <c r="H9" s="190"/>
      <c r="I9" s="190"/>
      <c r="J9" s="192">
        <v>35910</v>
      </c>
      <c r="K9" s="193">
        <v>34939</v>
      </c>
      <c r="L9" s="193">
        <v>29118</v>
      </c>
      <c r="M9" s="193">
        <v>29743</v>
      </c>
      <c r="N9" s="193">
        <v>26613</v>
      </c>
      <c r="O9" s="193"/>
      <c r="P9" s="194"/>
    </row>
    <row r="10" spans="1:16">
      <c r="B10" s="188" t="s">
        <v>350</v>
      </c>
      <c r="C10" s="189">
        <v>22138</v>
      </c>
      <c r="D10" s="190">
        <v>19579</v>
      </c>
      <c r="E10" s="190">
        <v>19813</v>
      </c>
      <c r="F10" s="190">
        <v>15978</v>
      </c>
      <c r="G10" s="190">
        <v>20798</v>
      </c>
      <c r="H10" s="190"/>
      <c r="I10" s="190"/>
      <c r="J10" s="192">
        <v>21046</v>
      </c>
      <c r="K10" s="193">
        <v>17059</v>
      </c>
      <c r="L10" s="193">
        <v>13710</v>
      </c>
      <c r="M10" s="193">
        <v>13636</v>
      </c>
      <c r="N10" s="193">
        <v>12529</v>
      </c>
      <c r="O10" s="193"/>
      <c r="P10" s="194"/>
    </row>
    <row r="11" spans="1:16">
      <c r="B11" s="188" t="s">
        <v>499</v>
      </c>
      <c r="C11" s="189">
        <v>26409</v>
      </c>
      <c r="D11" s="190">
        <v>23564</v>
      </c>
      <c r="E11" s="190">
        <v>22051</v>
      </c>
      <c r="F11" s="190">
        <v>17992</v>
      </c>
      <c r="G11" s="190">
        <v>13852</v>
      </c>
      <c r="H11" s="190"/>
      <c r="I11" s="190"/>
      <c r="J11" s="192">
        <v>27917</v>
      </c>
      <c r="K11" s="193">
        <v>23672</v>
      </c>
      <c r="L11" s="193">
        <v>18574</v>
      </c>
      <c r="M11" s="193">
        <v>18449</v>
      </c>
      <c r="N11" s="193">
        <v>17308</v>
      </c>
      <c r="O11" s="193"/>
      <c r="P11" s="194"/>
    </row>
    <row r="12" spans="1:16">
      <c r="B12" s="188" t="s">
        <v>352</v>
      </c>
      <c r="C12" s="189">
        <v>25339</v>
      </c>
      <c r="D12" s="190">
        <v>24319</v>
      </c>
      <c r="E12" s="190">
        <v>21997</v>
      </c>
      <c r="F12" s="190">
        <v>17220</v>
      </c>
      <c r="G12" s="190">
        <v>7282</v>
      </c>
      <c r="H12" s="190"/>
      <c r="I12" s="190"/>
      <c r="J12" s="192">
        <v>47991</v>
      </c>
      <c r="K12" s="193">
        <v>28978</v>
      </c>
      <c r="L12" s="193">
        <v>23911</v>
      </c>
      <c r="M12" s="193">
        <v>22101</v>
      </c>
      <c r="N12" s="193">
        <v>19718</v>
      </c>
      <c r="O12" s="193"/>
      <c r="P12" s="194"/>
    </row>
    <row r="13" spans="1:16">
      <c r="B13" s="188" t="s">
        <v>353</v>
      </c>
      <c r="C13" s="189">
        <v>6215</v>
      </c>
      <c r="D13" s="190">
        <v>8017</v>
      </c>
      <c r="E13" s="190">
        <v>7818</v>
      </c>
      <c r="F13" s="190">
        <v>3694</v>
      </c>
      <c r="G13" s="190">
        <v>3467</v>
      </c>
      <c r="H13" s="190"/>
      <c r="I13" s="190"/>
      <c r="J13" s="193">
        <v>6468</v>
      </c>
      <c r="K13" s="193">
        <v>5528</v>
      </c>
      <c r="L13" s="193">
        <v>4783</v>
      </c>
      <c r="M13" s="193">
        <v>4765</v>
      </c>
      <c r="N13" s="193">
        <v>4258</v>
      </c>
      <c r="O13" s="193"/>
      <c r="P13" s="194"/>
    </row>
    <row r="14" spans="1:16" ht="15.75" thickBot="1">
      <c r="B14" s="188" t="s">
        <v>390</v>
      </c>
      <c r="C14" s="189">
        <v>51544</v>
      </c>
      <c r="D14" s="190">
        <v>48999</v>
      </c>
      <c r="E14" s="190">
        <v>48210</v>
      </c>
      <c r="F14" s="190">
        <v>37406</v>
      </c>
      <c r="G14" s="190">
        <v>19593</v>
      </c>
      <c r="H14" s="190"/>
      <c r="I14" s="190"/>
      <c r="J14" s="192">
        <v>44336</v>
      </c>
      <c r="K14" s="193">
        <v>41501</v>
      </c>
      <c r="L14" s="193">
        <v>34348</v>
      </c>
      <c r="M14" s="193">
        <v>33756</v>
      </c>
      <c r="N14" s="193">
        <v>31526</v>
      </c>
      <c r="O14" s="193"/>
      <c r="P14" s="194"/>
    </row>
    <row r="15" spans="1:16" ht="15.75" thickBot="1">
      <c r="B15" s="196" t="s">
        <v>16</v>
      </c>
      <c r="C15" s="195">
        <v>259095</v>
      </c>
      <c r="D15" s="195">
        <v>243112</v>
      </c>
      <c r="E15" s="195">
        <v>234607</v>
      </c>
      <c r="F15" s="195">
        <v>184643</v>
      </c>
      <c r="G15" s="195">
        <v>157655</v>
      </c>
      <c r="H15" s="195"/>
      <c r="I15" s="195"/>
      <c r="J15" s="195">
        <f>SUM(J6:J14)</f>
        <v>261065</v>
      </c>
      <c r="K15" s="195">
        <f t="shared" ref="K15:P15" si="0">SUM(K6:K14)</f>
        <v>227414</v>
      </c>
      <c r="L15" s="195">
        <f t="shared" si="0"/>
        <v>191417</v>
      </c>
      <c r="M15" s="195">
        <f t="shared" si="0"/>
        <v>185005</v>
      </c>
      <c r="N15" s="195">
        <f t="shared" si="0"/>
        <v>171901</v>
      </c>
      <c r="O15" s="195">
        <f t="shared" si="0"/>
        <v>0</v>
      </c>
      <c r="P15" s="195">
        <f t="shared" si="0"/>
        <v>0</v>
      </c>
    </row>
    <row r="16" spans="1:16" ht="15.75" thickBot="1">
      <c r="B16" s="197" t="s">
        <v>412</v>
      </c>
    </row>
    <row r="17" spans="2:16">
      <c r="B17" s="198" t="s">
        <v>358</v>
      </c>
      <c r="C17" s="183"/>
      <c r="D17" s="184"/>
      <c r="E17" s="184"/>
      <c r="F17" s="184"/>
      <c r="G17" s="184"/>
      <c r="H17" s="184">
        <v>15067</v>
      </c>
      <c r="I17" s="185"/>
      <c r="J17" s="186"/>
      <c r="K17" s="187"/>
      <c r="L17" s="187"/>
      <c r="M17" s="187"/>
      <c r="N17" s="187"/>
      <c r="O17" s="443">
        <v>10658</v>
      </c>
      <c r="P17" s="377"/>
    </row>
    <row r="18" spans="2:16">
      <c r="B18" s="188" t="s">
        <v>359</v>
      </c>
      <c r="C18" s="189"/>
      <c r="D18" s="190"/>
      <c r="E18" s="190"/>
      <c r="F18" s="190"/>
      <c r="G18" s="190"/>
      <c r="H18" s="190">
        <v>5679</v>
      </c>
      <c r="I18" s="191"/>
      <c r="J18" s="192"/>
      <c r="K18" s="193"/>
      <c r="L18" s="193"/>
      <c r="M18" s="193"/>
      <c r="N18" s="193"/>
      <c r="O18" s="373">
        <v>4434</v>
      </c>
      <c r="P18" s="378"/>
    </row>
    <row r="19" spans="2:16">
      <c r="B19" s="188" t="s">
        <v>415</v>
      </c>
      <c r="C19" s="189"/>
      <c r="D19" s="190"/>
      <c r="E19" s="190"/>
      <c r="F19" s="190"/>
      <c r="G19" s="190"/>
      <c r="H19" s="190">
        <v>24500</v>
      </c>
      <c r="I19" s="191"/>
      <c r="J19" s="192"/>
      <c r="K19" s="193"/>
      <c r="L19" s="193"/>
      <c r="M19" s="193"/>
      <c r="N19" s="193"/>
      <c r="O19" s="373">
        <v>22123</v>
      </c>
      <c r="P19" s="378"/>
    </row>
    <row r="20" spans="2:16">
      <c r="B20" s="188" t="s">
        <v>455</v>
      </c>
      <c r="C20" s="189"/>
      <c r="D20" s="190"/>
      <c r="E20" s="190"/>
      <c r="F20" s="190"/>
      <c r="G20" s="190"/>
      <c r="H20" s="190">
        <v>28794</v>
      </c>
      <c r="I20" s="191"/>
      <c r="J20" s="192"/>
      <c r="K20" s="193"/>
      <c r="L20" s="193"/>
      <c r="M20" s="193"/>
      <c r="N20" s="193"/>
      <c r="O20" s="373">
        <v>25220</v>
      </c>
      <c r="P20" s="378"/>
    </row>
    <row r="21" spans="2:16">
      <c r="B21" s="188" t="s">
        <v>354</v>
      </c>
      <c r="C21" s="189"/>
      <c r="D21" s="190"/>
      <c r="E21" s="190"/>
      <c r="F21" s="190"/>
      <c r="G21" s="190"/>
      <c r="H21" s="190">
        <v>14019</v>
      </c>
      <c r="I21" s="191"/>
      <c r="J21" s="192"/>
      <c r="K21" s="193"/>
      <c r="L21" s="193"/>
      <c r="M21" s="193"/>
      <c r="N21" s="193"/>
      <c r="O21" s="373">
        <v>12527</v>
      </c>
      <c r="P21" s="378"/>
    </row>
    <row r="22" spans="2:16">
      <c r="B22" s="188" t="s">
        <v>416</v>
      </c>
      <c r="C22" s="189"/>
      <c r="D22" s="190"/>
      <c r="E22" s="190"/>
      <c r="F22" s="190"/>
      <c r="G22" s="190"/>
      <c r="H22" s="190">
        <v>24448</v>
      </c>
      <c r="I22" s="191"/>
      <c r="J22" s="192"/>
      <c r="K22" s="193"/>
      <c r="L22" s="193"/>
      <c r="M22" s="193"/>
      <c r="N22" s="193"/>
      <c r="O22" s="373">
        <v>22285</v>
      </c>
      <c r="P22" s="378"/>
    </row>
    <row r="23" spans="2:16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73"/>
      <c r="P23" s="378"/>
    </row>
    <row r="24" spans="2:16">
      <c r="B24" s="188" t="s">
        <v>355</v>
      </c>
      <c r="C24" s="189"/>
      <c r="D24" s="190"/>
      <c r="E24" s="190"/>
      <c r="F24" s="190"/>
      <c r="G24" s="190"/>
      <c r="H24" s="190"/>
      <c r="I24" s="191">
        <v>31126</v>
      </c>
      <c r="J24" s="192"/>
      <c r="K24" s="193"/>
      <c r="L24" s="193"/>
      <c r="M24" s="373"/>
      <c r="N24" s="193"/>
      <c r="O24" s="373"/>
      <c r="P24" s="399">
        <v>24529</v>
      </c>
    </row>
    <row r="25" spans="2:16">
      <c r="B25" s="188" t="s">
        <v>356</v>
      </c>
      <c r="I25" s="190">
        <v>37678</v>
      </c>
      <c r="J25" s="192"/>
      <c r="K25" s="193"/>
      <c r="L25" s="193"/>
      <c r="M25" s="193"/>
      <c r="N25" s="193"/>
      <c r="O25" s="373"/>
      <c r="P25" s="378">
        <v>30420</v>
      </c>
    </row>
    <row r="26" spans="2:16">
      <c r="B26" s="188" t="s">
        <v>414</v>
      </c>
      <c r="I26" s="190">
        <v>26412</v>
      </c>
      <c r="J26" s="192"/>
      <c r="K26" s="193"/>
      <c r="L26" s="193"/>
      <c r="M26" s="193"/>
      <c r="N26" s="193"/>
      <c r="O26" s="373"/>
      <c r="P26" s="378">
        <v>20215</v>
      </c>
    </row>
    <row r="27" spans="2:16" ht="15.75" thickBot="1">
      <c r="B27" s="188" t="s">
        <v>357</v>
      </c>
      <c r="I27" s="190">
        <v>7126</v>
      </c>
      <c r="J27" s="192"/>
      <c r="K27" s="193"/>
      <c r="L27" s="193"/>
      <c r="M27" s="193"/>
      <c r="N27" s="193"/>
      <c r="O27" s="373"/>
      <c r="P27" s="378">
        <v>7112</v>
      </c>
    </row>
    <row r="28" spans="2:16" ht="15.75" thickBot="1">
      <c r="B28" s="196" t="s">
        <v>222</v>
      </c>
      <c r="C28" s="199"/>
      <c r="D28" s="199"/>
      <c r="E28" s="199"/>
      <c r="F28" s="199"/>
      <c r="G28" s="199"/>
      <c r="H28" s="199">
        <v>112507</v>
      </c>
      <c r="I28" s="292">
        <v>102342</v>
      </c>
      <c r="J28" s="195"/>
      <c r="K28" s="195"/>
      <c r="L28" s="195"/>
      <c r="M28" s="195"/>
      <c r="N28" s="195"/>
      <c r="O28" s="195">
        <f>SUM(O17:O27)</f>
        <v>97247</v>
      </c>
      <c r="P28" s="195">
        <f>SUM(P17:P27)</f>
        <v>82276</v>
      </c>
    </row>
    <row r="29" spans="2:16" ht="15.75" thickBot="1"/>
    <row r="30" spans="2:16" ht="15.75" thickBot="1">
      <c r="B30" s="131" t="s">
        <v>411</v>
      </c>
      <c r="C30" s="201" t="s">
        <v>544</v>
      </c>
      <c r="D30" s="201" t="s">
        <v>554</v>
      </c>
      <c r="E30" s="202" t="s">
        <v>223</v>
      </c>
    </row>
    <row r="31" spans="2:16">
      <c r="B31" s="203" t="s">
        <v>346</v>
      </c>
      <c r="C31" s="204">
        <f t="shared" ref="C31:C40" si="1">SUM(C6:I6)</f>
        <v>111609</v>
      </c>
      <c r="D31" s="205">
        <f t="shared" ref="D31:D40" si="2">SUM(J6:P6)</f>
        <v>99912</v>
      </c>
      <c r="E31" s="206">
        <f t="shared" ref="E31:E40" si="3">+IFERROR((D31-C31)/C31,"-")</f>
        <v>-0.10480337607182216</v>
      </c>
    </row>
    <row r="32" spans="2:16">
      <c r="B32" s="207" t="s">
        <v>347</v>
      </c>
      <c r="C32" s="208">
        <f t="shared" si="1"/>
        <v>194250</v>
      </c>
      <c r="D32" s="209">
        <f t="shared" si="2"/>
        <v>179504</v>
      </c>
      <c r="E32" s="210">
        <f t="shared" si="3"/>
        <v>-7.5912483912483911E-2</v>
      </c>
    </row>
    <row r="33" spans="2:5">
      <c r="B33" s="207" t="s">
        <v>348</v>
      </c>
      <c r="C33" s="208">
        <f t="shared" si="1"/>
        <v>57635</v>
      </c>
      <c r="D33" s="209">
        <f t="shared" si="2"/>
        <v>63195</v>
      </c>
      <c r="E33" s="210">
        <f t="shared" si="3"/>
        <v>9.6469159364969206E-2</v>
      </c>
    </row>
    <row r="34" spans="2:5">
      <c r="B34" s="207" t="s">
        <v>349</v>
      </c>
      <c r="C34" s="208">
        <f t="shared" si="1"/>
        <v>182324</v>
      </c>
      <c r="D34" s="209">
        <f t="shared" si="2"/>
        <v>156323</v>
      </c>
      <c r="E34" s="210">
        <f t="shared" si="3"/>
        <v>-0.14260876242293938</v>
      </c>
    </row>
    <row r="35" spans="2:5">
      <c r="B35" s="207" t="s">
        <v>350</v>
      </c>
      <c r="C35" s="208">
        <f t="shared" si="1"/>
        <v>98306</v>
      </c>
      <c r="D35" s="209">
        <f t="shared" si="2"/>
        <v>77980</v>
      </c>
      <c r="E35" s="210">
        <f t="shared" si="3"/>
        <v>-0.2067625577279108</v>
      </c>
    </row>
    <row r="36" spans="2:5">
      <c r="B36" s="207" t="s">
        <v>351</v>
      </c>
      <c r="C36" s="208">
        <f t="shared" si="1"/>
        <v>103868</v>
      </c>
      <c r="D36" s="209">
        <f t="shared" si="2"/>
        <v>105920</v>
      </c>
      <c r="E36" s="210">
        <f t="shared" si="3"/>
        <v>1.9755843955790039E-2</v>
      </c>
    </row>
    <row r="37" spans="2:5">
      <c r="B37" s="207" t="s">
        <v>352</v>
      </c>
      <c r="C37" s="208">
        <f t="shared" si="1"/>
        <v>96157</v>
      </c>
      <c r="D37" s="209">
        <f t="shared" si="2"/>
        <v>142699</v>
      </c>
      <c r="E37" s="210">
        <f t="shared" si="3"/>
        <v>0.48402092411368908</v>
      </c>
    </row>
    <row r="38" spans="2:5">
      <c r="B38" s="203" t="s">
        <v>353</v>
      </c>
      <c r="C38" s="208">
        <f t="shared" si="1"/>
        <v>29211</v>
      </c>
      <c r="D38" s="209">
        <f t="shared" si="2"/>
        <v>25802</v>
      </c>
      <c r="E38" s="211">
        <f t="shared" si="3"/>
        <v>-0.11670261202971484</v>
      </c>
    </row>
    <row r="39" spans="2:5" ht="15.75" thickBot="1">
      <c r="B39" s="203" t="s">
        <v>390</v>
      </c>
      <c r="C39" s="208">
        <f t="shared" si="1"/>
        <v>205752</v>
      </c>
      <c r="D39" s="209">
        <f t="shared" si="2"/>
        <v>185467</v>
      </c>
      <c r="E39" s="211">
        <f t="shared" ref="E39" si="4">+IFERROR((D39-C39)/C39,"-")</f>
        <v>-9.8589564135464047E-2</v>
      </c>
    </row>
    <row r="40" spans="2:5" ht="15.75" thickBot="1">
      <c r="B40" s="212" t="s">
        <v>16</v>
      </c>
      <c r="C40" s="213">
        <f t="shared" si="1"/>
        <v>1079112</v>
      </c>
      <c r="D40" s="214">
        <f t="shared" si="2"/>
        <v>1036802</v>
      </c>
      <c r="E40" s="215">
        <f t="shared" si="3"/>
        <v>-3.9208163749453254E-2</v>
      </c>
    </row>
    <row r="41" spans="2:5" ht="15.75" thickBot="1">
      <c r="B41" s="131" t="s">
        <v>412</v>
      </c>
      <c r="E41" s="216" t="str">
        <f t="shared" ref="E41:E53" si="5">+IFERROR((D41-C41)/C41,"-")</f>
        <v>-</v>
      </c>
    </row>
    <row r="42" spans="2:5">
      <c r="B42" s="207" t="s">
        <v>358</v>
      </c>
      <c r="C42" s="208">
        <f t="shared" ref="C42:C48" si="6">H17</f>
        <v>15067</v>
      </c>
      <c r="D42" s="208">
        <f>O17</f>
        <v>10658</v>
      </c>
      <c r="E42" s="216">
        <f t="shared" si="5"/>
        <v>-0.29262626933032454</v>
      </c>
    </row>
    <row r="43" spans="2:5">
      <c r="B43" s="207" t="s">
        <v>359</v>
      </c>
      <c r="C43" s="208">
        <f t="shared" si="6"/>
        <v>5679</v>
      </c>
      <c r="D43" s="208">
        <f t="shared" ref="D43:D47" si="7">O18</f>
        <v>4434</v>
      </c>
      <c r="E43" s="216">
        <f t="shared" si="5"/>
        <v>-0.21922873745377708</v>
      </c>
    </row>
    <row r="44" spans="2:5">
      <c r="B44" s="297" t="s">
        <v>415</v>
      </c>
      <c r="C44" s="208">
        <f t="shared" si="6"/>
        <v>24500</v>
      </c>
      <c r="D44" s="208">
        <f t="shared" si="7"/>
        <v>22123</v>
      </c>
      <c r="E44" s="216">
        <f t="shared" si="5"/>
        <v>-9.7020408163265306E-2</v>
      </c>
    </row>
    <row r="45" spans="2:5" ht="15.75" thickBot="1">
      <c r="B45" s="297" t="s">
        <v>455</v>
      </c>
      <c r="C45" s="208">
        <f t="shared" si="6"/>
        <v>28794</v>
      </c>
      <c r="D45" s="208">
        <f t="shared" si="7"/>
        <v>25220</v>
      </c>
      <c r="E45" s="216">
        <f t="shared" si="5"/>
        <v>-0.1241230811974717</v>
      </c>
    </row>
    <row r="46" spans="2:5" ht="15.75" thickBot="1">
      <c r="B46" s="297" t="s">
        <v>354</v>
      </c>
      <c r="C46" s="208">
        <f t="shared" si="6"/>
        <v>14019</v>
      </c>
      <c r="D46" s="208">
        <f t="shared" si="7"/>
        <v>12527</v>
      </c>
      <c r="E46" s="216">
        <f t="shared" si="5"/>
        <v>-0.10642699193951066</v>
      </c>
    </row>
    <row r="47" spans="2:5" ht="15.75" thickBot="1">
      <c r="B47" s="297" t="s">
        <v>416</v>
      </c>
      <c r="C47" s="208">
        <f t="shared" si="6"/>
        <v>24448</v>
      </c>
      <c r="D47" s="208">
        <f t="shared" si="7"/>
        <v>22285</v>
      </c>
      <c r="E47" s="216">
        <f t="shared" si="5"/>
        <v>-8.8473494764397906E-2</v>
      </c>
    </row>
    <row r="48" spans="2:5" ht="15.75" thickBot="1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>
      <c r="B49" s="207" t="s">
        <v>355</v>
      </c>
      <c r="C49" s="208">
        <f>I24</f>
        <v>31126</v>
      </c>
      <c r="D49" s="209">
        <f>P24</f>
        <v>24529</v>
      </c>
      <c r="E49" s="216">
        <f t="shared" si="5"/>
        <v>-0.21194499775107628</v>
      </c>
    </row>
    <row r="50" spans="2:5" ht="15.75" thickBot="1">
      <c r="B50" s="207" t="s">
        <v>356</v>
      </c>
      <c r="C50" s="208">
        <f>I25</f>
        <v>37678</v>
      </c>
      <c r="D50" s="209">
        <f>P25</f>
        <v>30420</v>
      </c>
      <c r="E50" s="216">
        <f t="shared" si="5"/>
        <v>-0.19263230532406178</v>
      </c>
    </row>
    <row r="51" spans="2:5" ht="15.75" thickBot="1">
      <c r="B51" s="297" t="s">
        <v>414</v>
      </c>
      <c r="C51" s="208">
        <f>I26</f>
        <v>26412</v>
      </c>
      <c r="D51" s="209">
        <f>P26</f>
        <v>20215</v>
      </c>
      <c r="E51" s="216">
        <f t="shared" ref="E51" si="8">+IFERROR((D51-C51)/C51,"-")</f>
        <v>-0.23462819930334697</v>
      </c>
    </row>
    <row r="52" spans="2:5" ht="15.75" thickBot="1">
      <c r="B52" s="207" t="s">
        <v>357</v>
      </c>
      <c r="C52" s="208">
        <f>I27</f>
        <v>7126</v>
      </c>
      <c r="D52" s="209">
        <f>P27</f>
        <v>7112</v>
      </c>
      <c r="E52" s="216">
        <f t="shared" si="5"/>
        <v>-1.9646365422396855E-3</v>
      </c>
    </row>
    <row r="53" spans="2:5" ht="15.75" thickBot="1">
      <c r="B53" s="196" t="s">
        <v>222</v>
      </c>
      <c r="C53" s="217">
        <f>SUM(C42:C52)</f>
        <v>214849</v>
      </c>
      <c r="D53" s="218">
        <f>SUM(D42:D52)</f>
        <v>179523</v>
      </c>
      <c r="E53" s="215">
        <f t="shared" si="5"/>
        <v>-0.16442245484037626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zoomScale="70" zoomScaleNormal="70" workbookViewId="0">
      <selection activeCell="O24" sqref="O24:O27"/>
    </sheetView>
  </sheetViews>
  <sheetFormatPr baseColWidth="10" defaultColWidth="9.140625" defaultRowHeight="1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/>
    <row r="2" spans="1:20">
      <c r="A2" s="475"/>
      <c r="B2" s="475"/>
    </row>
    <row r="3" spans="1:20" ht="15.75" thickBot="1">
      <c r="A3" s="475"/>
      <c r="B3" s="475"/>
      <c r="C3" s="476" t="s">
        <v>554</v>
      </c>
      <c r="D3" s="477"/>
      <c r="E3" s="477"/>
      <c r="F3" s="477"/>
      <c r="G3" s="477"/>
      <c r="H3" s="477"/>
      <c r="I3" s="478"/>
      <c r="J3" s="476" t="s">
        <v>566</v>
      </c>
      <c r="K3" s="477"/>
      <c r="L3" s="477"/>
      <c r="M3" s="477"/>
      <c r="N3" s="477"/>
      <c r="O3" s="477"/>
      <c r="P3" s="478"/>
    </row>
    <row r="4" spans="1:20" ht="15.75" thickBot="1">
      <c r="A4" s="475"/>
      <c r="B4" s="475"/>
      <c r="C4" s="479" t="s">
        <v>2</v>
      </c>
      <c r="D4" s="480"/>
      <c r="E4" s="480"/>
      <c r="F4" s="480"/>
      <c r="G4" s="480"/>
      <c r="H4" s="480"/>
      <c r="I4" s="481"/>
      <c r="J4" s="479" t="s">
        <v>2</v>
      </c>
      <c r="K4" s="480"/>
      <c r="L4" s="480"/>
      <c r="M4" s="480"/>
      <c r="N4" s="480"/>
      <c r="O4" s="480"/>
      <c r="P4" s="481"/>
    </row>
    <row r="5" spans="1:20" ht="15.75" thickBot="1">
      <c r="A5" s="475"/>
      <c r="B5" s="475"/>
      <c r="C5" s="128">
        <v>45019</v>
      </c>
      <c r="D5" s="128">
        <v>45020</v>
      </c>
      <c r="E5" s="128">
        <v>45021</v>
      </c>
      <c r="F5" s="128">
        <v>45022</v>
      </c>
      <c r="G5" s="128">
        <v>45023</v>
      </c>
      <c r="H5" s="128">
        <v>45024</v>
      </c>
      <c r="I5" s="128">
        <v>45025</v>
      </c>
      <c r="J5" s="128">
        <v>45026</v>
      </c>
      <c r="K5" s="128">
        <v>45027</v>
      </c>
      <c r="L5" s="128">
        <v>45028</v>
      </c>
      <c r="M5" s="128">
        <v>45029</v>
      </c>
      <c r="N5" s="128">
        <v>45030</v>
      </c>
      <c r="O5" s="128">
        <v>45031</v>
      </c>
      <c r="P5" s="128">
        <v>45032</v>
      </c>
    </row>
    <row r="6" spans="1:20" ht="15.75" thickBot="1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>
      <c r="B7" s="283" t="s">
        <v>346</v>
      </c>
      <c r="C7" s="219">
        <v>23184.383333333331</v>
      </c>
      <c r="D7" s="220">
        <v>19180.833333333328</v>
      </c>
      <c r="E7" s="220">
        <v>17888.169999999998</v>
      </c>
      <c r="F7" s="220">
        <v>13759.59</v>
      </c>
      <c r="G7" s="220">
        <v>9206</v>
      </c>
      <c r="H7" s="220"/>
      <c r="I7" s="220"/>
      <c r="J7" s="362">
        <v>20254.25</v>
      </c>
      <c r="K7" s="362">
        <v>18498.183333333331</v>
      </c>
      <c r="L7" s="221">
        <v>16281.4</v>
      </c>
      <c r="M7" s="362">
        <v>15848.66666666667</v>
      </c>
      <c r="N7" s="362">
        <v>15478.45</v>
      </c>
      <c r="O7" s="221"/>
      <c r="P7" s="222"/>
    </row>
    <row r="8" spans="1:20">
      <c r="B8" s="188" t="s">
        <v>347</v>
      </c>
      <c r="C8" s="220">
        <v>44922.633333333331</v>
      </c>
      <c r="D8" s="220">
        <v>39889.35</v>
      </c>
      <c r="E8" s="220">
        <v>39014.033333333333</v>
      </c>
      <c r="F8" s="220">
        <v>26794.65</v>
      </c>
      <c r="G8" s="220">
        <v>29264.933333333331</v>
      </c>
      <c r="H8" s="220"/>
      <c r="I8" s="220"/>
      <c r="J8" s="362">
        <v>41950.616666666669</v>
      </c>
      <c r="K8" s="362">
        <v>42037.383333333331</v>
      </c>
      <c r="L8" s="221">
        <v>36937.133333333331</v>
      </c>
      <c r="M8" s="362">
        <v>34193.716666666667</v>
      </c>
      <c r="N8" s="221">
        <v>32751.033333333329</v>
      </c>
      <c r="O8" s="221"/>
      <c r="P8" s="222"/>
    </row>
    <row r="9" spans="1:20">
      <c r="B9" s="188" t="s">
        <v>348</v>
      </c>
      <c r="C9" s="220">
        <v>14815.466666666671</v>
      </c>
      <c r="D9" s="220">
        <v>12074.91666666667</v>
      </c>
      <c r="E9" s="220">
        <v>10684.01666666667</v>
      </c>
      <c r="F9" s="220">
        <v>6899.25</v>
      </c>
      <c r="G9" s="220">
        <v>1713.4833333333329</v>
      </c>
      <c r="H9" s="220"/>
      <c r="I9" s="220"/>
      <c r="J9" s="362">
        <v>12059.183333333331</v>
      </c>
      <c r="K9" s="362">
        <v>13179.08333333333</v>
      </c>
      <c r="L9" s="221">
        <v>11270.8</v>
      </c>
      <c r="M9" s="362">
        <v>10944.01666666667</v>
      </c>
      <c r="N9" s="221">
        <v>10578.683333333331</v>
      </c>
      <c r="O9" s="221"/>
      <c r="P9" s="222"/>
    </row>
    <row r="10" spans="1:20" ht="17.25" customHeight="1">
      <c r="B10" s="188" t="s">
        <v>349</v>
      </c>
      <c r="C10" s="220">
        <v>42580.23333333333</v>
      </c>
      <c r="D10" s="220">
        <v>41588.383333333331</v>
      </c>
      <c r="E10" s="220">
        <v>27993.083333333328</v>
      </c>
      <c r="F10" s="220">
        <v>25453.53</v>
      </c>
      <c r="G10" s="220">
        <v>16045.41666666667</v>
      </c>
      <c r="H10" s="220"/>
      <c r="I10" s="220"/>
      <c r="J10" s="362">
        <v>36720.416666666657</v>
      </c>
      <c r="K10" s="362">
        <v>37563.716666666667</v>
      </c>
      <c r="L10" s="221">
        <v>30183.05</v>
      </c>
      <c r="M10" s="221">
        <v>30214.883333333331</v>
      </c>
      <c r="N10" s="362">
        <v>27446.25</v>
      </c>
      <c r="O10" s="221"/>
      <c r="P10" s="222"/>
    </row>
    <row r="11" spans="1:20">
      <c r="B11" s="188" t="s">
        <v>350</v>
      </c>
      <c r="C11" s="220">
        <v>8716.7666666666664</v>
      </c>
      <c r="D11" s="220">
        <v>8014.2666666666664</v>
      </c>
      <c r="E11" s="220">
        <v>7904.916666666667</v>
      </c>
      <c r="F11" s="220">
        <v>7007.3</v>
      </c>
      <c r="G11" s="220">
        <v>18136.416666666672</v>
      </c>
      <c r="H11" s="220"/>
      <c r="I11" s="220"/>
      <c r="J11" s="362">
        <v>7721.55</v>
      </c>
      <c r="K11" s="221">
        <v>7594.5166666666664</v>
      </c>
      <c r="L11" s="221">
        <v>6588.166666666667</v>
      </c>
      <c r="M11" s="221">
        <v>6661.2</v>
      </c>
      <c r="N11" s="221">
        <v>6878.416666666667</v>
      </c>
      <c r="O11" s="221"/>
      <c r="P11" s="222"/>
    </row>
    <row r="12" spans="1:20">
      <c r="B12" s="188" t="s">
        <v>499</v>
      </c>
      <c r="C12" s="220">
        <v>10226.76666666667</v>
      </c>
      <c r="D12" s="220">
        <v>8840.2833333333328</v>
      </c>
      <c r="E12" s="220">
        <v>8959.7999999999993</v>
      </c>
      <c r="F12" s="220">
        <v>7210.666666666667</v>
      </c>
      <c r="G12" s="220">
        <v>5278.1333333333332</v>
      </c>
      <c r="H12" s="220"/>
      <c r="I12" s="220"/>
      <c r="J12" s="362">
        <v>9312.5499999999993</v>
      </c>
      <c r="K12" s="221">
        <v>11462.466666666671</v>
      </c>
      <c r="L12" s="221">
        <v>8396.4666666666672</v>
      </c>
      <c r="M12" s="221">
        <v>8289.7166666666672</v>
      </c>
      <c r="N12" s="221">
        <v>8059.3833333333332</v>
      </c>
      <c r="O12" s="221"/>
      <c r="P12" s="222"/>
    </row>
    <row r="13" spans="1:20">
      <c r="B13" s="188" t="s">
        <v>352</v>
      </c>
      <c r="C13" s="220">
        <v>20933.75</v>
      </c>
      <c r="D13" s="220">
        <v>21272.566666666669</v>
      </c>
      <c r="E13" s="220">
        <v>19278.516666666659</v>
      </c>
      <c r="F13" s="220">
        <v>14195.55</v>
      </c>
      <c r="G13" s="220">
        <v>1057.5166666666671</v>
      </c>
      <c r="H13" s="220"/>
      <c r="I13" s="220"/>
      <c r="J13" s="362">
        <v>46221.816666666673</v>
      </c>
      <c r="K13" s="362">
        <v>27816.183333333331</v>
      </c>
      <c r="L13" s="221">
        <v>23043.95</v>
      </c>
      <c r="M13" s="362">
        <v>18885.150000000001</v>
      </c>
      <c r="N13" s="362">
        <v>17414.666666666672</v>
      </c>
      <c r="O13" s="221"/>
      <c r="P13" s="222"/>
    </row>
    <row r="14" spans="1:20">
      <c r="B14" s="188" t="s">
        <v>353</v>
      </c>
      <c r="C14" s="220">
        <v>2984.5333333333328</v>
      </c>
      <c r="D14" s="220">
        <v>4376.916666666667</v>
      </c>
      <c r="E14" s="220">
        <v>3932.7</v>
      </c>
      <c r="F14" s="220">
        <v>545.6</v>
      </c>
      <c r="G14" s="220">
        <v>542.56666666666672</v>
      </c>
      <c r="H14" s="220"/>
      <c r="I14" s="220"/>
      <c r="J14" s="362">
        <v>2737.2833333333328</v>
      </c>
      <c r="K14" s="221">
        <v>2311.9666666666672</v>
      </c>
      <c r="L14" s="221">
        <v>2140.9666666666672</v>
      </c>
      <c r="M14" s="221">
        <v>1948.166666666667</v>
      </c>
      <c r="N14" s="221">
        <v>1734.633333333333</v>
      </c>
      <c r="O14" s="362"/>
      <c r="P14" s="363"/>
    </row>
    <row r="15" spans="1:20" ht="15.75" thickBot="1">
      <c r="B15" s="188" t="s">
        <v>390</v>
      </c>
      <c r="C15" s="220">
        <v>41158.366666666669</v>
      </c>
      <c r="D15" s="220">
        <v>39110.716666666667</v>
      </c>
      <c r="E15" s="220">
        <v>32845.47</v>
      </c>
      <c r="F15" s="220">
        <v>29192.400000000001</v>
      </c>
      <c r="G15" s="220">
        <v>7708.6833333333334</v>
      </c>
      <c r="H15" s="220"/>
      <c r="I15" s="220"/>
      <c r="J15" s="362">
        <v>34477.833333333343</v>
      </c>
      <c r="K15" s="221">
        <v>35404.51666666667</v>
      </c>
      <c r="L15" s="221">
        <v>28018.1</v>
      </c>
      <c r="M15" s="221">
        <v>27424.533333333329</v>
      </c>
      <c r="N15" s="221">
        <v>27127.416666666672</v>
      </c>
      <c r="O15" s="362"/>
      <c r="P15" s="363"/>
    </row>
    <row r="16" spans="1:20" ht="15.75" thickBot="1">
      <c r="B16" s="196" t="s">
        <v>16</v>
      </c>
      <c r="C16" s="223">
        <v>209522.9</v>
      </c>
      <c r="D16" s="223">
        <v>194348.23333333334</v>
      </c>
      <c r="E16" s="223">
        <v>168500.70666666667</v>
      </c>
      <c r="F16" s="223">
        <v>131058.53666666668</v>
      </c>
      <c r="G16" s="223">
        <v>88953.15</v>
      </c>
      <c r="H16" s="223">
        <v>0</v>
      </c>
      <c r="I16" s="224">
        <v>0</v>
      </c>
      <c r="J16" s="225">
        <f>SUM(J7:J15)</f>
        <v>211455.5</v>
      </c>
      <c r="K16" s="225">
        <f t="shared" ref="K16:P16" si="0">SUM(K7:K15)</f>
        <v>195868.01666666666</v>
      </c>
      <c r="L16" s="225">
        <f t="shared" si="0"/>
        <v>162860.03333333335</v>
      </c>
      <c r="M16" s="225">
        <f t="shared" si="0"/>
        <v>154410.05000000002</v>
      </c>
      <c r="N16" s="225">
        <f t="shared" si="0"/>
        <v>147468.93333333335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>
      <c r="B17" s="197" t="s">
        <v>412</v>
      </c>
      <c r="C17" s="200"/>
      <c r="D17" s="201"/>
      <c r="R17" s="290"/>
    </row>
    <row r="18" spans="2:18">
      <c r="B18" s="198" t="s">
        <v>358</v>
      </c>
      <c r="C18" s="226"/>
      <c r="D18" s="227"/>
      <c r="E18" s="227"/>
      <c r="F18" s="227"/>
      <c r="G18" s="227"/>
      <c r="H18" s="368">
        <v>7498.5</v>
      </c>
      <c r="I18" s="369"/>
      <c r="J18" s="228"/>
      <c r="K18" s="229"/>
      <c r="L18" s="229"/>
      <c r="M18" s="229"/>
      <c r="N18" s="229"/>
      <c r="O18" s="229">
        <v>6360.15</v>
      </c>
      <c r="P18" s="431"/>
    </row>
    <row r="19" spans="2:18">
      <c r="B19" s="188" t="s">
        <v>359</v>
      </c>
      <c r="C19" s="219"/>
      <c r="D19" s="220"/>
      <c r="E19" s="220"/>
      <c r="F19" s="220"/>
      <c r="G19" s="220"/>
      <c r="H19" s="370">
        <v>1750.866666666667</v>
      </c>
      <c r="I19" s="371"/>
      <c r="J19" s="192"/>
      <c r="K19" s="221"/>
      <c r="L19" s="221"/>
      <c r="M19" s="193"/>
      <c r="N19" s="193"/>
      <c r="O19" s="432">
        <v>1446.9</v>
      </c>
      <c r="P19" s="433"/>
    </row>
    <row r="20" spans="2:18">
      <c r="B20" s="188" t="s">
        <v>415</v>
      </c>
      <c r="C20" s="219"/>
      <c r="D20" s="220"/>
      <c r="E20" s="220"/>
      <c r="F20" s="220"/>
      <c r="G20" s="220"/>
      <c r="H20" s="370">
        <v>14567.183333333331</v>
      </c>
      <c r="I20" s="371"/>
      <c r="J20" s="192"/>
      <c r="K20" s="221"/>
      <c r="L20" s="221"/>
      <c r="M20" s="193"/>
      <c r="N20" s="193"/>
      <c r="O20" s="432">
        <v>12080.466666666671</v>
      </c>
      <c r="P20" s="433"/>
    </row>
    <row r="21" spans="2:18">
      <c r="B21" s="188" t="s">
        <v>455</v>
      </c>
      <c r="C21" s="219"/>
      <c r="D21" s="220"/>
      <c r="E21" s="220"/>
      <c r="F21" s="220"/>
      <c r="G21" s="220"/>
      <c r="H21" s="370">
        <v>23589.083333333328</v>
      </c>
      <c r="I21" s="371"/>
      <c r="J21" s="192"/>
      <c r="K21" s="221"/>
      <c r="L21" s="221"/>
      <c r="M21" s="193"/>
      <c r="N21" s="193"/>
      <c r="O21" s="432">
        <v>20050.05</v>
      </c>
      <c r="P21" s="433"/>
    </row>
    <row r="22" spans="2:18">
      <c r="B22" s="188" t="s">
        <v>354</v>
      </c>
      <c r="C22" s="219"/>
      <c r="D22" s="220"/>
      <c r="E22" s="220"/>
      <c r="F22" s="220"/>
      <c r="G22" s="220"/>
      <c r="H22" s="370">
        <v>5916.333333333333</v>
      </c>
      <c r="I22" s="371"/>
      <c r="J22" s="192"/>
      <c r="K22" s="221"/>
      <c r="L22" s="221"/>
      <c r="M22" s="193"/>
      <c r="N22" s="193"/>
      <c r="O22" s="432">
        <v>5704.05</v>
      </c>
      <c r="P22" s="433"/>
    </row>
    <row r="23" spans="2:18">
      <c r="B23" s="188" t="s">
        <v>416</v>
      </c>
      <c r="C23" s="219"/>
      <c r="D23" s="220"/>
      <c r="E23" s="220"/>
      <c r="F23" s="220"/>
      <c r="G23" s="220" t="s">
        <v>545</v>
      </c>
      <c r="H23" s="370">
        <v>11020.88333333333</v>
      </c>
      <c r="I23" s="371"/>
      <c r="J23" s="192"/>
      <c r="K23" s="221"/>
      <c r="L23" s="221"/>
      <c r="M23" s="193"/>
      <c r="N23" s="193"/>
      <c r="O23" s="432">
        <v>10670.83333333333</v>
      </c>
      <c r="P23" s="433"/>
    </row>
    <row r="24" spans="2:18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4"/>
      <c r="L24" s="221"/>
      <c r="M24" s="193"/>
      <c r="N24" s="193"/>
      <c r="O24" s="432"/>
      <c r="P24" s="433"/>
    </row>
    <row r="25" spans="2:18">
      <c r="B25" s="188" t="s">
        <v>355</v>
      </c>
      <c r="C25" s="219"/>
      <c r="D25" s="220"/>
      <c r="E25" s="220"/>
      <c r="F25" s="220"/>
      <c r="G25" s="220"/>
      <c r="H25" s="370"/>
      <c r="I25" s="371">
        <v>15491</v>
      </c>
      <c r="J25" s="192"/>
      <c r="K25" s="221"/>
      <c r="L25" s="221"/>
      <c r="M25" s="193"/>
      <c r="N25" s="193"/>
      <c r="O25" s="432"/>
      <c r="P25" s="433">
        <v>12941.45</v>
      </c>
    </row>
    <row r="26" spans="2:18">
      <c r="B26" s="188" t="s">
        <v>356</v>
      </c>
      <c r="C26" s="219"/>
      <c r="D26" s="220"/>
      <c r="E26" s="220"/>
      <c r="F26" s="220"/>
      <c r="G26" s="220"/>
      <c r="H26" s="370"/>
      <c r="I26" s="371">
        <v>20797.650000000001</v>
      </c>
      <c r="J26" s="192"/>
      <c r="K26" s="221"/>
      <c r="L26" s="221"/>
      <c r="M26" s="193"/>
      <c r="N26" s="193"/>
      <c r="O26" s="432"/>
      <c r="P26" s="433">
        <v>17294.349999999999</v>
      </c>
    </row>
    <row r="27" spans="2:18">
      <c r="B27" s="188" t="s">
        <v>414</v>
      </c>
      <c r="C27" s="220"/>
      <c r="D27" s="220"/>
      <c r="E27" s="220"/>
      <c r="F27" s="220"/>
      <c r="G27" s="220"/>
      <c r="H27" s="370"/>
      <c r="I27" s="370">
        <v>10948.316666666669</v>
      </c>
      <c r="J27" s="192"/>
      <c r="K27" s="221"/>
      <c r="L27" s="221"/>
      <c r="M27" s="193"/>
      <c r="N27" s="193"/>
      <c r="O27" s="432"/>
      <c r="P27" s="433">
        <v>8797.2666666666664</v>
      </c>
    </row>
    <row r="28" spans="2:18" ht="15.75" thickBot="1">
      <c r="B28" s="188" t="s">
        <v>357</v>
      </c>
      <c r="E28" s="220"/>
      <c r="H28" s="372"/>
      <c r="I28" s="371">
        <v>1495.0166666666671</v>
      </c>
      <c r="J28" s="192"/>
      <c r="K28" s="221"/>
      <c r="L28" s="221"/>
      <c r="M28" s="193"/>
      <c r="N28" s="193"/>
      <c r="O28" s="432"/>
      <c r="P28" s="433">
        <v>1742.916666666667</v>
      </c>
    </row>
    <row r="29" spans="2:18" ht="15.75" thickBot="1">
      <c r="B29" s="196" t="s">
        <v>222</v>
      </c>
      <c r="C29" s="223"/>
      <c r="D29" s="223"/>
      <c r="E29" s="223"/>
      <c r="F29" s="223"/>
      <c r="G29" s="223"/>
      <c r="H29" s="223">
        <v>64342.849999999991</v>
      </c>
      <c r="I29" s="224">
        <v>48731.983333333344</v>
      </c>
      <c r="J29" s="195"/>
      <c r="K29" s="195"/>
      <c r="L29" s="195"/>
      <c r="M29" s="195"/>
      <c r="N29" s="195"/>
      <c r="O29" s="195">
        <f>SUM(O18:O28)</f>
        <v>56312.45</v>
      </c>
      <c r="P29" s="195">
        <f>SUM(P18:P28)</f>
        <v>40775.98333333333</v>
      </c>
    </row>
    <row r="30" spans="2:18" ht="15.75" thickBot="1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>
      <c r="B31" s="131" t="s">
        <v>411</v>
      </c>
      <c r="C31" s="201" t="s">
        <v>544</v>
      </c>
      <c r="D31" s="201" t="s">
        <v>554</v>
      </c>
      <c r="E31" s="202" t="s">
        <v>223</v>
      </c>
    </row>
    <row r="32" spans="2:18">
      <c r="B32" s="203" t="s">
        <v>346</v>
      </c>
      <c r="C32" s="204">
        <f t="shared" ref="C32:C41" si="1">SUM(C7:I7)</f>
        <v>83218.976666666655</v>
      </c>
      <c r="D32" s="360">
        <f t="shared" ref="D32:D41" si="2">SUM(J7:P7)</f>
        <v>86360.95</v>
      </c>
      <c r="E32" s="206">
        <f t="shared" ref="E32:E41" si="3">+IFERROR((D32-C32)/C32,"-")</f>
        <v>3.7755491105334139E-2</v>
      </c>
    </row>
    <row r="33" spans="2:5">
      <c r="B33" s="207" t="s">
        <v>347</v>
      </c>
      <c r="C33" s="204">
        <f t="shared" si="1"/>
        <v>179885.59999999998</v>
      </c>
      <c r="D33" s="360">
        <f t="shared" si="2"/>
        <v>187869.88333333333</v>
      </c>
      <c r="E33" s="210">
        <f t="shared" si="3"/>
        <v>4.4385338978402696E-2</v>
      </c>
    </row>
    <row r="34" spans="2:5">
      <c r="B34" s="207" t="s">
        <v>348</v>
      </c>
      <c r="C34" s="204">
        <f t="shared" si="1"/>
        <v>46187.133333333339</v>
      </c>
      <c r="D34" s="205">
        <f t="shared" si="2"/>
        <v>58031.766666666663</v>
      </c>
      <c r="E34" s="210">
        <f t="shared" si="3"/>
        <v>0.25644876567355679</v>
      </c>
    </row>
    <row r="35" spans="2:5">
      <c r="B35" s="207" t="s">
        <v>349</v>
      </c>
      <c r="C35" s="204">
        <f t="shared" si="1"/>
        <v>153660.64666666664</v>
      </c>
      <c r="D35" s="360">
        <f t="shared" si="2"/>
        <v>162128.31666666665</v>
      </c>
      <c r="E35" s="210">
        <f t="shared" si="3"/>
        <v>5.5106301995258303E-2</v>
      </c>
    </row>
    <row r="36" spans="2:5">
      <c r="B36" s="207" t="s">
        <v>350</v>
      </c>
      <c r="C36" s="204">
        <f t="shared" si="1"/>
        <v>49779.666666666672</v>
      </c>
      <c r="D36" s="205">
        <f t="shared" si="2"/>
        <v>35443.85</v>
      </c>
      <c r="E36" s="210">
        <f t="shared" si="3"/>
        <v>-0.28798538894729453</v>
      </c>
    </row>
    <row r="37" spans="2:5">
      <c r="B37" s="207" t="s">
        <v>351</v>
      </c>
      <c r="C37" s="204">
        <f t="shared" si="1"/>
        <v>40515.65</v>
      </c>
      <c r="D37" s="205">
        <f t="shared" si="2"/>
        <v>45520.583333333336</v>
      </c>
      <c r="E37" s="210">
        <f t="shared" si="3"/>
        <v>0.12353086605628527</v>
      </c>
    </row>
    <row r="38" spans="2:5">
      <c r="B38" s="207" t="s">
        <v>352</v>
      </c>
      <c r="C38" s="204">
        <f t="shared" si="1"/>
        <v>76737.899999999994</v>
      </c>
      <c r="D38" s="205">
        <f t="shared" si="2"/>
        <v>133381.76666666666</v>
      </c>
      <c r="E38" s="210">
        <f t="shared" si="3"/>
        <v>0.73814720844154813</v>
      </c>
    </row>
    <row r="39" spans="2:5">
      <c r="B39" s="203" t="s">
        <v>353</v>
      </c>
      <c r="C39" s="204">
        <f t="shared" si="1"/>
        <v>12382.316666666668</v>
      </c>
      <c r="D39" s="205">
        <f t="shared" si="2"/>
        <v>10873.016666666668</v>
      </c>
      <c r="E39" s="211">
        <f t="shared" si="3"/>
        <v>-0.12189156848678014</v>
      </c>
    </row>
    <row r="40" spans="2:5" ht="15.75" thickBot="1">
      <c r="B40" s="203" t="s">
        <v>390</v>
      </c>
      <c r="C40" s="204">
        <f t="shared" si="1"/>
        <v>150015.63666666666</v>
      </c>
      <c r="D40" s="205">
        <f t="shared" si="2"/>
        <v>152452.40000000002</v>
      </c>
      <c r="E40" s="211">
        <f t="shared" ref="E40" si="4">+IFERROR((D40-C40)/C40,"-")</f>
        <v>1.6243395605138353E-2</v>
      </c>
    </row>
    <row r="41" spans="2:5" ht="15.75" thickBot="1">
      <c r="B41" s="212" t="s">
        <v>16</v>
      </c>
      <c r="C41" s="213">
        <f t="shared" si="1"/>
        <v>792383.52666666673</v>
      </c>
      <c r="D41" s="214">
        <f t="shared" si="2"/>
        <v>872062.53333333344</v>
      </c>
      <c r="E41" s="215">
        <f t="shared" si="3"/>
        <v>0.10055611201541979</v>
      </c>
    </row>
    <row r="42" spans="2:5" ht="15.75" thickBot="1">
      <c r="B42" s="131" t="s">
        <v>412</v>
      </c>
      <c r="E42" s="285" t="str">
        <f t="shared" ref="E42:E54" si="5">+IFERROR((D42-C42)/C42,"-")</f>
        <v>-</v>
      </c>
    </row>
    <row r="43" spans="2:5" ht="15.75" thickBot="1">
      <c r="B43" s="207" t="s">
        <v>358</v>
      </c>
      <c r="C43" s="286">
        <f t="shared" ref="C43:C49" si="6">H18</f>
        <v>7498.5</v>
      </c>
      <c r="D43" s="287">
        <f>O18</f>
        <v>6360.15</v>
      </c>
      <c r="E43" s="288">
        <f t="shared" si="5"/>
        <v>-0.15181036207241452</v>
      </c>
    </row>
    <row r="44" spans="2:5" ht="15.75" thickBot="1">
      <c r="B44" s="207" t="s">
        <v>359</v>
      </c>
      <c r="C44" s="286">
        <f t="shared" si="6"/>
        <v>1750.866666666667</v>
      </c>
      <c r="D44" s="287">
        <f t="shared" ref="D44:D48" si="7">O19</f>
        <v>1446.9</v>
      </c>
      <c r="E44" s="288">
        <f t="shared" si="5"/>
        <v>-0.17360926017591299</v>
      </c>
    </row>
    <row r="45" spans="2:5" ht="15.75" thickBot="1">
      <c r="B45" s="297" t="s">
        <v>415</v>
      </c>
      <c r="C45" s="286">
        <f t="shared" si="6"/>
        <v>14567.183333333331</v>
      </c>
      <c r="D45" s="287">
        <f t="shared" si="7"/>
        <v>12080.466666666671</v>
      </c>
      <c r="E45" s="288">
        <f t="shared" si="5"/>
        <v>-0.17070675982888436</v>
      </c>
    </row>
    <row r="46" spans="2:5" ht="15.75" thickBot="1">
      <c r="B46" s="207" t="s">
        <v>455</v>
      </c>
      <c r="C46" s="286">
        <f t="shared" si="6"/>
        <v>23589.083333333328</v>
      </c>
      <c r="D46" s="287">
        <f t="shared" si="7"/>
        <v>20050.05</v>
      </c>
      <c r="E46" s="288">
        <f t="shared" si="5"/>
        <v>-0.15002843829596302</v>
      </c>
    </row>
    <row r="47" spans="2:5" ht="15.75" thickBot="1">
      <c r="B47" s="207" t="s">
        <v>447</v>
      </c>
      <c r="C47" s="286">
        <f t="shared" si="6"/>
        <v>5916.333333333333</v>
      </c>
      <c r="D47" s="287">
        <f t="shared" si="7"/>
        <v>5704.05</v>
      </c>
      <c r="E47" s="288">
        <f t="shared" si="5"/>
        <v>-3.5880894698292781E-2</v>
      </c>
    </row>
    <row r="48" spans="2:5" ht="15.75" thickBot="1">
      <c r="B48" s="297" t="s">
        <v>416</v>
      </c>
      <c r="C48" s="286">
        <f t="shared" si="6"/>
        <v>11020.88333333333</v>
      </c>
      <c r="D48" s="287">
        <f t="shared" si="7"/>
        <v>10670.83333333333</v>
      </c>
      <c r="E48" s="288">
        <f t="shared" si="5"/>
        <v>-3.1762426786721518E-2</v>
      </c>
    </row>
    <row r="49" spans="2:5" ht="15.75" thickBot="1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>
      <c r="B50" s="207" t="s">
        <v>355</v>
      </c>
      <c r="C50" s="286">
        <f>I25</f>
        <v>15491</v>
      </c>
      <c r="D50" s="230">
        <f>P25</f>
        <v>12941.45</v>
      </c>
      <c r="E50" s="210">
        <f t="shared" si="5"/>
        <v>-0.1645826608998773</v>
      </c>
    </row>
    <row r="51" spans="2:5" ht="15.75" thickBot="1">
      <c r="B51" s="207" t="s">
        <v>356</v>
      </c>
      <c r="C51" s="286">
        <f>I26</f>
        <v>20797.650000000001</v>
      </c>
      <c r="D51" s="230">
        <f>P26</f>
        <v>17294.349999999999</v>
      </c>
      <c r="E51" s="210">
        <f t="shared" si="5"/>
        <v>-0.16844691587751515</v>
      </c>
    </row>
    <row r="52" spans="2:5" ht="15.75" thickBot="1">
      <c r="B52" s="297" t="s">
        <v>414</v>
      </c>
      <c r="C52" s="286">
        <f>I27</f>
        <v>10948.316666666669</v>
      </c>
      <c r="D52" s="361">
        <f>P27</f>
        <v>8797.2666666666664</v>
      </c>
      <c r="E52" s="210">
        <f t="shared" ref="E52" si="8">+IFERROR((D52-C52)/C52,"-")</f>
        <v>-0.19647312600567232</v>
      </c>
    </row>
    <row r="53" spans="2:5" ht="15.75" thickBot="1">
      <c r="B53" s="207" t="s">
        <v>357</v>
      </c>
      <c r="C53" s="286">
        <f>I28</f>
        <v>1495.0166666666671</v>
      </c>
      <c r="D53" s="361">
        <f t="shared" ref="D53" si="9">P28</f>
        <v>1742.916666666667</v>
      </c>
      <c r="E53" s="210">
        <f t="shared" si="5"/>
        <v>0.16581754941416468</v>
      </c>
    </row>
    <row r="54" spans="2:5" ht="15.75" thickBot="1">
      <c r="B54" s="196" t="s">
        <v>222</v>
      </c>
      <c r="C54" s="213">
        <f>SUM(C43:C53)</f>
        <v>113074.83333333333</v>
      </c>
      <c r="D54" s="214">
        <f>SUM(D43:D53)</f>
        <v>97088.433333333334</v>
      </c>
      <c r="E54" s="215">
        <f t="shared" si="5"/>
        <v>-0.14137893931599865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H25" sqref="H25"/>
    </sheetView>
  </sheetViews>
  <sheetFormatPr baseColWidth="10" defaultColWidth="9.140625" defaultRowHeight="1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/>
    <row r="2" spans="1:23" ht="15.75" thickBot="1">
      <c r="A2" s="294"/>
      <c r="B2" s="294"/>
      <c r="C2" s="476" t="s">
        <v>554</v>
      </c>
      <c r="D2" s="477"/>
      <c r="E2" s="477"/>
      <c r="F2" s="477"/>
      <c r="G2" s="477"/>
      <c r="H2" s="477"/>
      <c r="I2" s="478"/>
      <c r="J2" s="476" t="s">
        <v>566</v>
      </c>
      <c r="K2" s="477"/>
      <c r="L2" s="477"/>
      <c r="M2" s="477"/>
      <c r="N2" s="477"/>
      <c r="O2" s="477"/>
      <c r="P2" s="478"/>
      <c r="Q2" s="476" t="s">
        <v>566</v>
      </c>
      <c r="R2" s="477"/>
      <c r="S2" s="477"/>
      <c r="T2" s="477"/>
      <c r="U2" s="477"/>
      <c r="V2" s="477"/>
      <c r="W2" s="478"/>
    </row>
    <row r="3" spans="1:23" ht="15.75" thickBot="1">
      <c r="A3" s="294"/>
      <c r="B3" s="294"/>
      <c r="C3" s="479" t="s">
        <v>2</v>
      </c>
      <c r="D3" s="480"/>
      <c r="E3" s="480"/>
      <c r="F3" s="480"/>
      <c r="G3" s="480"/>
      <c r="H3" s="480"/>
      <c r="I3" s="481"/>
      <c r="J3" s="479" t="s">
        <v>2</v>
      </c>
      <c r="K3" s="480"/>
      <c r="L3" s="480"/>
      <c r="M3" s="480"/>
      <c r="N3" s="480"/>
      <c r="O3" s="480"/>
      <c r="P3" s="481"/>
      <c r="Q3" s="482" t="s">
        <v>224</v>
      </c>
      <c r="R3" s="483"/>
      <c r="S3" s="483"/>
      <c r="T3" s="483"/>
      <c r="U3" s="483"/>
      <c r="V3" s="483"/>
      <c r="W3" s="484"/>
    </row>
    <row r="4" spans="1:23" ht="15.75" thickBot="1">
      <c r="A4" s="294"/>
      <c r="B4" s="294"/>
      <c r="C4" s="128">
        <v>45019</v>
      </c>
      <c r="D4" s="128">
        <v>45020</v>
      </c>
      <c r="E4" s="128">
        <v>45021</v>
      </c>
      <c r="F4" s="128">
        <v>45022</v>
      </c>
      <c r="G4" s="128">
        <v>45023</v>
      </c>
      <c r="H4" s="128">
        <v>45024</v>
      </c>
      <c r="I4" s="128">
        <v>45025</v>
      </c>
      <c r="J4" s="128">
        <v>45026</v>
      </c>
      <c r="K4" s="128">
        <v>45027</v>
      </c>
      <c r="L4" s="128">
        <v>45028</v>
      </c>
      <c r="M4" s="128">
        <v>45029</v>
      </c>
      <c r="N4" s="128">
        <v>45030</v>
      </c>
      <c r="O4" s="128">
        <v>45031</v>
      </c>
      <c r="P4" s="128">
        <v>45032</v>
      </c>
      <c r="Q4" s="128">
        <v>45026</v>
      </c>
      <c r="R4" s="128">
        <v>45027</v>
      </c>
      <c r="S4" s="128">
        <v>45028</v>
      </c>
      <c r="T4" s="128">
        <v>45029</v>
      </c>
      <c r="U4" s="128">
        <v>45030</v>
      </c>
      <c r="V4" s="128">
        <v>45031</v>
      </c>
      <c r="W4" s="128">
        <v>45032</v>
      </c>
    </row>
    <row r="5" spans="1:23" ht="15.75" thickBot="1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>
      <c r="B7" s="188" t="s">
        <v>346</v>
      </c>
      <c r="C7" s="237">
        <f>IFERROR('Más Vistos-H'!C7/'Más Vistos-U'!C6,0)</f>
        <v>0.84871630608534365</v>
      </c>
      <c r="D7" s="238">
        <f>IFERROR('Más Vistos-H'!D7/'Más Vistos-U'!D6,0)</f>
        <v>0.83073469328829008</v>
      </c>
      <c r="E7" s="238">
        <f>IFERROR('Más Vistos-H'!E7/'Más Vistos-U'!E6,0)</f>
        <v>0.81343140375608192</v>
      </c>
      <c r="F7" s="238">
        <f>IFERROR('Más Vistos-H'!F7/'Más Vistos-U'!F6,0)</f>
        <v>0.72357961716449304</v>
      </c>
      <c r="G7" s="238">
        <f>IFERROR('Más Vistos-H'!G7/'Más Vistos-U'!G6,0)</f>
        <v>0.45583283818577935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0.82515481137456204</v>
      </c>
      <c r="K7" s="240">
        <f>IFERROR('Más Vistos-H'!K7/'Más Vistos-U'!K6,0)</f>
        <v>0.85842421148699855</v>
      </c>
      <c r="L7" s="240">
        <f>IFERROR('Más Vistos-H'!L7/'Más Vistos-U'!L6,0)</f>
        <v>0.85885952418631639</v>
      </c>
      <c r="M7" s="240">
        <f>IFERROR('Más Vistos-H'!M7/'Más Vistos-U'!M6,0)</f>
        <v>0.89611368690866611</v>
      </c>
      <c r="N7" s="240">
        <f>IFERROR('Más Vistos-H'!N7/'Más Vistos-U'!N6,0)</f>
        <v>0.90127227203912896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-2.7761331485968131E-2</v>
      </c>
      <c r="R7" s="28">
        <f t="shared" ref="R7:R16" si="1">IFERROR((K7-D7)/D7,"-")</f>
        <v>3.333136129069713E-2</v>
      </c>
      <c r="S7" s="28">
        <f t="shared" ref="S7:S16" si="2">IFERROR((L7-E7)/E7,"-")</f>
        <v>5.5847512427558914E-2</v>
      </c>
      <c r="T7" s="28">
        <f t="shared" ref="T7:T16" si="3">IFERROR((M7-F7)/F7,"-")</f>
        <v>0.23844517680070373</v>
      </c>
      <c r="U7" s="28">
        <f t="shared" ref="U7:U16" si="4">IFERROR((N7-G7)/G7,"-")</f>
        <v>0.97719908821445245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>
      <c r="B8" s="188" t="s">
        <v>347</v>
      </c>
      <c r="C8" s="237">
        <f>IFERROR('Más Vistos-H'!C8/'Más Vistos-U'!C7,0)</f>
        <v>1.0118621797759557</v>
      </c>
      <c r="D8" s="238">
        <f>IFERROR('Más Vistos-H'!D8/'Más Vistos-U'!D7,0)</f>
        <v>0.98679835737080368</v>
      </c>
      <c r="E8" s="238">
        <f>IFERROR('Más Vistos-H'!E8/'Más Vistos-U'!E7,0)</f>
        <v>0.99775032820145604</v>
      </c>
      <c r="F8" s="238">
        <f>IFERROR('Más Vistos-H'!F8/'Más Vistos-U'!F7,0)</f>
        <v>0.81758307143075093</v>
      </c>
      <c r="G8" s="238">
        <f>IFERROR('Más Vistos-H'!G8/'Más Vistos-U'!G7,0)</f>
        <v>0.77923456527141688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1.0470378042895889</v>
      </c>
      <c r="K8" s="240">
        <f>IFERROR('Más Vistos-H'!K8/'Más Vistos-U'!K7,0)</f>
        <v>1.0679144226535244</v>
      </c>
      <c r="L8" s="240">
        <f>IFERROR('Más Vistos-H'!L8/'Más Vistos-U'!L7,0)</f>
        <v>1.040922455497628</v>
      </c>
      <c r="M8" s="240">
        <f>IFERROR('Más Vistos-H'!M8/'Más Vistos-U'!M7,0)</f>
        <v>1.0375566411781365</v>
      </c>
      <c r="N8" s="240">
        <f>IFERROR('Más Vistos-H'!N8/'Más Vistos-U'!N7,0)</f>
        <v>1.0353438919272067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3.4763256515251632E-2</v>
      </c>
      <c r="R8" s="28">
        <f t="shared" si="1"/>
        <v>8.2201256899985115E-2</v>
      </c>
      <c r="S8" s="28">
        <f t="shared" si="2"/>
        <v>4.3269469401221818E-2</v>
      </c>
      <c r="T8" s="28">
        <f t="shared" si="3"/>
        <v>0.26905347900909576</v>
      </c>
      <c r="U8" s="28">
        <f t="shared" si="4"/>
        <v>0.32866782105152609</v>
      </c>
      <c r="V8" s="28" t="str">
        <f t="shared" si="5"/>
        <v>-</v>
      </c>
      <c r="W8" s="29" t="str">
        <f t="shared" si="6"/>
        <v>-</v>
      </c>
    </row>
    <row r="9" spans="1:23">
      <c r="B9" s="188" t="s">
        <v>348</v>
      </c>
      <c r="C9" s="237">
        <f>IFERROR('Más Vistos-H'!C9/'Más Vistos-U'!C8,0)</f>
        <v>0.98507092198581592</v>
      </c>
      <c r="D9" s="238">
        <f>IFERROR('Más Vistos-H'!D9/'Más Vistos-U'!D8,0)</f>
        <v>0.88636252416256844</v>
      </c>
      <c r="E9" s="238">
        <f>IFERROR('Más Vistos-H'!E9/'Más Vistos-U'!E8,0)</f>
        <v>0.82064802724223596</v>
      </c>
      <c r="F9" s="238">
        <f>IFERROR('Más Vistos-H'!F9/'Más Vistos-U'!F8,0)</f>
        <v>0.75212580398997053</v>
      </c>
      <c r="G9" s="238">
        <f>IFERROR('Más Vistos-H'!G9/'Más Vistos-U'!G8,0)</f>
        <v>0.25272615535889864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0.94322904445313493</v>
      </c>
      <c r="K9" s="240">
        <f>IFERROR('Más Vistos-H'!K9/'Más Vistos-U'!K8,0)</f>
        <v>0.88903692210829266</v>
      </c>
      <c r="L9" s="240">
        <f>IFERROR('Más Vistos-H'!L9/'Más Vistos-U'!L8,0)</f>
        <v>0.89943340515521497</v>
      </c>
      <c r="M9" s="240">
        <f>IFERROR('Más Vistos-H'!M9/'Más Vistos-U'!M8,0)</f>
        <v>0.91866168611320997</v>
      </c>
      <c r="N9" s="240">
        <f>IFERROR('Más Vistos-H'!N9/'Más Vistos-U'!N8,0)</f>
        <v>0.94944205109794744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-4.2476005126952134E-2</v>
      </c>
      <c r="R9" s="28">
        <f t="shared" si="1"/>
        <v>3.0172732632745003E-3</v>
      </c>
      <c r="S9" s="28">
        <f t="shared" si="2"/>
        <v>9.600385950811946E-2</v>
      </c>
      <c r="T9" s="28">
        <f t="shared" si="3"/>
        <v>0.22142024810181909</v>
      </c>
      <c r="U9" s="28">
        <f t="shared" si="4"/>
        <v>2.7568017040010617</v>
      </c>
      <c r="V9" s="28" t="str">
        <f t="shared" si="5"/>
        <v>-</v>
      </c>
      <c r="W9" s="29" t="str">
        <f t="shared" si="6"/>
        <v>-</v>
      </c>
    </row>
    <row r="10" spans="1:23">
      <c r="B10" s="188" t="s">
        <v>349</v>
      </c>
      <c r="C10" s="237">
        <f>IFERROR('Más Vistos-H'!C10/'Más Vistos-U'!C9,0)</f>
        <v>1.0462745001679075</v>
      </c>
      <c r="D10" s="238">
        <f>IFERROR('Más Vistos-H'!D10/'Más Vistos-U'!D9,0)</f>
        <v>1.0021538671614576</v>
      </c>
      <c r="E10" s="238">
        <f>IFERROR('Más Vistos-H'!E10/'Más Vistos-U'!E9,0)</f>
        <v>0.68938293191482358</v>
      </c>
      <c r="F10" s="238">
        <f>IFERROR('Más Vistos-H'!F10/'Más Vistos-U'!F9,0)</f>
        <v>0.81085438501481311</v>
      </c>
      <c r="G10" s="238">
        <f>IFERROR('Más Vistos-H'!G10/'Más Vistos-U'!G9,0)</f>
        <v>0.57038202220563328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1.0225679940592218</v>
      </c>
      <c r="K10" s="240">
        <f>IFERROR('Más Vistos-H'!K10/'Más Vistos-U'!K9,0)</f>
        <v>1.0751228331282139</v>
      </c>
      <c r="L10" s="240">
        <f>IFERROR('Más Vistos-H'!L10/'Más Vistos-U'!L9,0)</f>
        <v>1.0365770313895184</v>
      </c>
      <c r="M10" s="240">
        <f>IFERROR('Más Vistos-H'!M10/'Más Vistos-U'!M9,0)</f>
        <v>1.0158653576751953</v>
      </c>
      <c r="N10" s="240">
        <f>IFERROR('Más Vistos-H'!N10/'Más Vistos-U'!N9,0)</f>
        <v>1.0313098861458685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-2.2658017666378358E-2</v>
      </c>
      <c r="R10" s="28">
        <f t="shared" si="1"/>
        <v>7.2812138293131198E-2</v>
      </c>
      <c r="S10" s="28">
        <f t="shared" si="2"/>
        <v>0.50363025163726016</v>
      </c>
      <c r="T10" s="28">
        <f t="shared" si="3"/>
        <v>0.25283327863687499</v>
      </c>
      <c r="U10" s="28">
        <f t="shared" si="4"/>
        <v>0.80810377255204269</v>
      </c>
      <c r="V10" s="28" t="str">
        <f t="shared" si="5"/>
        <v>-</v>
      </c>
      <c r="W10" s="29" t="str">
        <f t="shared" si="6"/>
        <v>-</v>
      </c>
    </row>
    <row r="11" spans="1:23">
      <c r="B11" s="188" t="s">
        <v>350</v>
      </c>
      <c r="C11" s="237">
        <f>IFERROR('Más Vistos-H'!C11/'Más Vistos-U'!C10,0)</f>
        <v>0.39374680037341525</v>
      </c>
      <c r="D11" s="238">
        <f>IFERROR('Más Vistos-H'!D11/'Más Vistos-U'!D10,0)</f>
        <v>0.40932972402403933</v>
      </c>
      <c r="E11" s="238">
        <f>IFERROR('Más Vistos-H'!E11/'Más Vistos-U'!E10,0)</f>
        <v>0.39897626137721026</v>
      </c>
      <c r="F11" s="238">
        <f>IFERROR('Más Vistos-H'!F11/'Más Vistos-U'!F10,0)</f>
        <v>0.43855926899486797</v>
      </c>
      <c r="G11" s="238">
        <f>IFERROR('Más Vistos-H'!G11/'Más Vistos-U'!G10,0)</f>
        <v>0.87202695772029382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0.3668891950964554</v>
      </c>
      <c r="K11" s="240">
        <f>IFERROR('Más Vistos-H'!K11/'Más Vistos-U'!K10,0)</f>
        <v>0.44519119917150279</v>
      </c>
      <c r="L11" s="240">
        <f>IFERROR('Más Vistos-H'!L11/'Más Vistos-U'!L10,0)</f>
        <v>0.4805373206904936</v>
      </c>
      <c r="M11" s="240">
        <f>IFERROR('Más Vistos-H'!M11/'Más Vistos-U'!M10,0)</f>
        <v>0.48850102669404516</v>
      </c>
      <c r="N11" s="240">
        <f>IFERROR('Más Vistos-H'!N11/'Más Vistos-U'!N10,0)</f>
        <v>0.54899965413573848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-6.8210345459287711E-2</v>
      </c>
      <c r="R11" s="28">
        <f t="shared" si="1"/>
        <v>8.7610239478619858E-2</v>
      </c>
      <c r="S11" s="28">
        <f t="shared" si="2"/>
        <v>0.20442584486542123</v>
      </c>
      <c r="T11" s="28">
        <f t="shared" si="3"/>
        <v>0.11387687190750405</v>
      </c>
      <c r="U11" s="28">
        <f t="shared" si="4"/>
        <v>-0.37043270362768721</v>
      </c>
      <c r="V11" s="28" t="str">
        <f t="shared" si="5"/>
        <v>-</v>
      </c>
      <c r="W11" s="29" t="str">
        <f t="shared" si="6"/>
        <v>-</v>
      </c>
    </row>
    <row r="12" spans="1:23">
      <c r="B12" s="188" t="s">
        <v>351</v>
      </c>
      <c r="C12" s="237">
        <f>IFERROR('Más Vistos-H'!C12/'Más Vistos-U'!C11,0)</f>
        <v>0.38724550973784205</v>
      </c>
      <c r="D12" s="238">
        <f>IFERROR('Más Vistos-H'!D12/'Más Vistos-U'!D11,0)</f>
        <v>0.37516055564986134</v>
      </c>
      <c r="E12" s="238">
        <f>IFERROR('Más Vistos-H'!E12/'Más Vistos-U'!E11,0)</f>
        <v>0.40632170876604234</v>
      </c>
      <c r="F12" s="238">
        <f>IFERROR('Más Vistos-H'!F12/'Más Vistos-U'!F11,0)</f>
        <v>0.40077071290944127</v>
      </c>
      <c r="G12" s="238">
        <f>IFERROR('Más Vistos-H'!G12/'Más Vistos-U'!G11,0)</f>
        <v>0.38103763596111273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0.33357989755346201</v>
      </c>
      <c r="K12" s="240">
        <f>IFERROR('Más Vistos-H'!K12/'Más Vistos-U'!K11,0)</f>
        <v>0.48422045736172148</v>
      </c>
      <c r="L12" s="240">
        <f>IFERROR('Más Vistos-H'!L12/'Más Vistos-U'!L11,0)</f>
        <v>0.45205484368830984</v>
      </c>
      <c r="M12" s="240">
        <f>IFERROR('Más Vistos-H'!M12/'Más Vistos-U'!M11,0)</f>
        <v>0.44933149041501802</v>
      </c>
      <c r="N12" s="240">
        <f>IFERROR('Más Vistos-H'!N12/'Más Vistos-U'!N11,0)</f>
        <v>0.46564498112626146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-0.13858291661202388</v>
      </c>
      <c r="R12" s="28">
        <f t="shared" si="1"/>
        <v>0.29070194099415431</v>
      </c>
      <c r="S12" s="28">
        <f t="shared" si="2"/>
        <v>0.11255400323343384</v>
      </c>
      <c r="T12" s="28">
        <f t="shared" si="3"/>
        <v>0.12116847848747274</v>
      </c>
      <c r="U12" s="28">
        <f t="shared" si="4"/>
        <v>0.22204458872347044</v>
      </c>
      <c r="V12" s="28" t="str">
        <f t="shared" si="5"/>
        <v>-</v>
      </c>
      <c r="W12" s="29" t="str">
        <f t="shared" si="6"/>
        <v>-</v>
      </c>
    </row>
    <row r="13" spans="1:23">
      <c r="B13" s="188" t="s">
        <v>352</v>
      </c>
      <c r="C13" s="237">
        <f>IFERROR('Más Vistos-H'!C13/'Más Vistos-U'!C12,0)</f>
        <v>0.82614744070405299</v>
      </c>
      <c r="D13" s="238">
        <f>IFERROR('Más Vistos-H'!D13/'Más Vistos-U'!D12,0)</f>
        <v>0.87473032059980549</v>
      </c>
      <c r="E13" s="238">
        <f>IFERROR('Más Vistos-H'!E13/'Más Vistos-U'!E12,0)</f>
        <v>0.87641572335621487</v>
      </c>
      <c r="F13" s="238">
        <f>IFERROR('Más Vistos-H'!F13/'Más Vistos-U'!F12,0)</f>
        <v>0.82436411149825783</v>
      </c>
      <c r="G13" s="238">
        <f>IFERROR('Más Vistos-H'!G13/'Más Vistos-U'!G12,0)</f>
        <v>0.14522338185480185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0.96313510172046157</v>
      </c>
      <c r="K13" s="240">
        <f>IFERROR('Más Vistos-H'!K13/'Más Vistos-U'!K12,0)</f>
        <v>0.95990694089769246</v>
      </c>
      <c r="L13" s="240">
        <f>IFERROR('Más Vistos-H'!L13/'Más Vistos-U'!L12,0)</f>
        <v>0.9637384467399942</v>
      </c>
      <c r="M13" s="240">
        <f>IFERROR('Más Vistos-H'!M13/'Más Vistos-U'!M12,0)</f>
        <v>0.85449300936609207</v>
      </c>
      <c r="N13" s="240">
        <f>IFERROR('Más Vistos-H'!N13/'Más Vistos-U'!N12,0)</f>
        <v>0.88318625959360342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0.16581502800476633</v>
      </c>
      <c r="R13" s="28">
        <f t="shared" si="1"/>
        <v>9.7374720290341693E-2</v>
      </c>
      <c r="S13" s="28">
        <f t="shared" si="2"/>
        <v>9.9636189831669011E-2</v>
      </c>
      <c r="T13" s="28">
        <f t="shared" si="3"/>
        <v>3.6548046485279227E-2</v>
      </c>
      <c r="U13" s="28">
        <f t="shared" si="4"/>
        <v>5.0815706693611924</v>
      </c>
      <c r="V13" s="28" t="str">
        <f t="shared" si="5"/>
        <v>-</v>
      </c>
      <c r="W13" s="29" t="str">
        <f t="shared" si="6"/>
        <v>-</v>
      </c>
    </row>
    <row r="14" spans="1:23">
      <c r="B14" s="188" t="s">
        <v>353</v>
      </c>
      <c r="C14" s="237">
        <f>IFERROR('Más Vistos-H'!C14/'Más Vistos-U'!C13,0)</f>
        <v>0.48021453472780901</v>
      </c>
      <c r="D14" s="238">
        <f>IFERROR('Más Vistos-H'!D14/'Más Vistos-U'!D13,0)</f>
        <v>0.54595443016922374</v>
      </c>
      <c r="E14" s="238">
        <f>IFERROR('Más Vistos-H'!E14/'Más Vistos-U'!E13,0)</f>
        <v>0.50303146584804292</v>
      </c>
      <c r="F14" s="238">
        <f>IFERROR('Más Vistos-H'!F14/'Más Vistos-U'!F13,0)</f>
        <v>0.14769897130481863</v>
      </c>
      <c r="G14" s="238">
        <f>IFERROR('Más Vistos-H'!G14/'Más Vistos-U'!G13,0)</f>
        <v>0.15649456783001636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0.42320397856112135</v>
      </c>
      <c r="K14" s="240">
        <f>IFERROR('Más Vistos-H'!K14/'Más Vistos-U'!K13,0)</f>
        <v>0.41822841292812357</v>
      </c>
      <c r="L14" s="240">
        <f>IFERROR('Más Vistos-H'!L14/'Más Vistos-U'!L13,0)</f>
        <v>0.44762004320858606</v>
      </c>
      <c r="M14" s="240">
        <f>IFERROR('Más Vistos-H'!M14/'Más Vistos-U'!M13,0)</f>
        <v>0.40884924798880734</v>
      </c>
      <c r="N14" s="240">
        <f>IFERROR('Más Vistos-H'!N14/'Más Vistos-U'!N13,0)</f>
        <v>0.40738218255832148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-0.11871893090241818</v>
      </c>
      <c r="R14" s="28">
        <f t="shared" si="1"/>
        <v>-0.2339499602586067</v>
      </c>
      <c r="S14" s="28">
        <f t="shared" si="2"/>
        <v>-0.1101549831401515</v>
      </c>
      <c r="T14" s="28">
        <f t="shared" si="3"/>
        <v>1.7681252237365364</v>
      </c>
      <c r="U14" s="28">
        <f t="shared" si="4"/>
        <v>1.6031713957050446</v>
      </c>
      <c r="V14" s="28" t="str">
        <f t="shared" si="5"/>
        <v>-</v>
      </c>
      <c r="W14" s="29" t="str">
        <f t="shared" si="6"/>
        <v>-</v>
      </c>
    </row>
    <row r="15" spans="1:23" ht="15.75" thickBot="1">
      <c r="B15" s="188" t="s">
        <v>390</v>
      </c>
      <c r="C15" s="237">
        <f>IFERROR('Más Vistos-H'!C15/'Más Vistos-U'!C14,0)</f>
        <v>0.7985093641678308</v>
      </c>
      <c r="D15" s="238">
        <f>IFERROR('Más Vistos-H'!D15/'Más Vistos-U'!D14,0)</f>
        <v>0.79819418083362248</v>
      </c>
      <c r="E15" s="238">
        <f>IFERROR('Más Vistos-H'!E15/'Más Vistos-U'!E14,0)</f>
        <v>0.6812999377722464</v>
      </c>
      <c r="F15" s="238">
        <f>IFERROR('Más Vistos-H'!F15/'Más Vistos-U'!F14,0)</f>
        <v>0.78042025343527777</v>
      </c>
      <c r="G15" s="238">
        <f>IFERROR('Más Vistos-H'!G15/'Más Vistos-U'!G14,0)</f>
        <v>0.39344068459824089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0.77764871285937709</v>
      </c>
      <c r="K15" s="240">
        <f>IFERROR('Más Vistos-H'!K15/'Más Vistos-U'!K14,0)</f>
        <v>0.85310032689975346</v>
      </c>
      <c r="L15" s="240">
        <f>IFERROR('Más Vistos-H'!L15/'Más Vistos-U'!L14,0)</f>
        <v>0.81571270525212525</v>
      </c>
      <c r="M15" s="240">
        <f>IFERROR('Más Vistos-H'!M15/'Más Vistos-U'!M14,0)</f>
        <v>0.81243433266184761</v>
      </c>
      <c r="N15" s="240">
        <f>IFERROR('Más Vistos-H'!N15/'Más Vistos-U'!N14,0)</f>
        <v>0.8604775952124174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-2.6124491764969733E-2</v>
      </c>
      <c r="R15" s="28">
        <f t="shared" ref="R15" si="8">IFERROR((K15-D15)/D15,"-")</f>
        <v>6.8787955844012538E-2</v>
      </c>
      <c r="S15" s="28">
        <f t="shared" ref="S15" si="9">IFERROR((L15-E15)/E15,"-")</f>
        <v>0.19728868304228739</v>
      </c>
      <c r="T15" s="28">
        <f t="shared" ref="T15" si="10">IFERROR((M15-F15)/F15,"-")</f>
        <v>4.102158943934283E-2</v>
      </c>
      <c r="U15" s="28">
        <f t="shared" ref="U15" si="11">IFERROR((N15-G15)/G15,"-")</f>
        <v>1.1870579960257235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>
      <c r="B16" s="196" t="s">
        <v>16</v>
      </c>
      <c r="C16" s="242">
        <f>IFERROR('Más Vistos-H'!C16/'Más Vistos-U'!C15,0)</f>
        <v>0.80867210868600314</v>
      </c>
      <c r="D16" s="241">
        <f>IFERROR('Más Vistos-H'!D16/'Más Vistos-U'!D15,0)</f>
        <v>0.79941851218094273</v>
      </c>
      <c r="E16" s="241">
        <f>IFERROR('Más Vistos-H'!E16/'Más Vistos-U'!E15,0)</f>
        <v>0.71822540106078103</v>
      </c>
      <c r="F16" s="241">
        <f>IFERROR('Más Vistos-H'!F16/'Más Vistos-U'!F15,0)</f>
        <v>0.70979423355700832</v>
      </c>
      <c r="G16" s="241">
        <f>IFERROR('Más Vistos-H'!G16/'Más Vistos-U'!G15,0)</f>
        <v>0.56422663410611773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0.80997261218470495</v>
      </c>
      <c r="K16" s="243">
        <f>IFERROR('Más Vistos-H'!K16/'Más Vistos-U'!K15,0)</f>
        <v>0.86128389926155235</v>
      </c>
      <c r="L16" s="243">
        <f>IFERROR('Más Vistos-H'!L16/'Más Vistos-U'!L15,0)</f>
        <v>0.85081279788803166</v>
      </c>
      <c r="M16" s="243">
        <f>IFERROR('Más Vistos-H'!M16/'Más Vistos-U'!M15,0)</f>
        <v>0.8346263614496906</v>
      </c>
      <c r="N16" s="243">
        <f>IFERROR('Más Vistos-H'!N16/'Más Vistos-U'!N15,0)</f>
        <v>0.85787129413635377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1.6081963069246637E-3</v>
      </c>
      <c r="R16" s="121">
        <f t="shared" si="1"/>
        <v>7.7387984063354828E-2</v>
      </c>
      <c r="S16" s="121">
        <f t="shared" si="2"/>
        <v>0.18460415996346835</v>
      </c>
      <c r="T16" s="121">
        <f t="shared" si="3"/>
        <v>0.17587086790929271</v>
      </c>
      <c r="U16" s="121">
        <f t="shared" si="4"/>
        <v>0.52043743113163354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>
      <c r="J2" s="485" t="s">
        <v>203</v>
      </c>
      <c r="K2" s="485"/>
      <c r="L2" s="485"/>
      <c r="M2" s="485"/>
      <c r="N2" s="485"/>
      <c r="O2" s="485"/>
      <c r="P2" s="485"/>
    </row>
    <row r="3" spans="1:23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>
      <c r="B60" s="92" t="s">
        <v>286</v>
      </c>
    </row>
    <row r="61" spans="2:23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>
      <c r="B68" s="92" t="s">
        <v>294</v>
      </c>
    </row>
    <row r="69" spans="2:23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>
      <c r="J2" s="467" t="s">
        <v>203</v>
      </c>
      <c r="K2" s="467"/>
      <c r="L2" s="467"/>
      <c r="M2" s="467"/>
      <c r="N2" s="467"/>
      <c r="O2" s="467"/>
      <c r="P2" s="467"/>
    </row>
    <row r="3" spans="2:16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>
      <c r="J2" s="467" t="s">
        <v>203</v>
      </c>
      <c r="K2" s="467"/>
      <c r="L2" s="467"/>
      <c r="M2" s="467"/>
      <c r="N2" s="467"/>
      <c r="O2" s="467"/>
      <c r="P2" s="467"/>
    </row>
    <row r="3" spans="2:16" ht="15.75" thickBot="1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/>
    <row r="229" spans="2:16" ht="15.75" thickBot="1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opLeftCell="A40" zoomScaleNormal="100" workbookViewId="0">
      <selection activeCell="H5" sqref="H5:H7"/>
    </sheetView>
  </sheetViews>
  <sheetFormatPr baseColWidth="10" defaultRowHeight="1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/>
    <row r="2" spans="2:10" ht="15.75" thickBot="1">
      <c r="B2" s="468" t="s">
        <v>401</v>
      </c>
      <c r="C2" s="469"/>
      <c r="D2" s="470"/>
      <c r="G2" s="468" t="s">
        <v>402</v>
      </c>
      <c r="H2" s="469"/>
      <c r="I2" s="470"/>
    </row>
    <row r="3" spans="2:10" ht="15.75" thickBot="1">
      <c r="B3" s="468" t="str">
        <f>Replay!A1</f>
        <v>10/04 –16/04</v>
      </c>
      <c r="C3" s="469"/>
      <c r="D3" s="470"/>
      <c r="G3" s="468" t="str">
        <f>Replay!A1</f>
        <v>10/04 –16/04</v>
      </c>
      <c r="H3" s="469"/>
      <c r="I3" s="470"/>
    </row>
    <row r="4" spans="2:10" ht="15.75" thickBot="1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>
      <c r="B5" s="313" t="s">
        <v>375</v>
      </c>
      <c r="C5" s="435">
        <v>56023.42</v>
      </c>
      <c r="D5" s="316">
        <f>C5/C8</f>
        <v>1.7876762664606031E-2</v>
      </c>
      <c r="G5" s="313" t="s">
        <v>406</v>
      </c>
      <c r="H5" s="315">
        <f>SUM(Destacados!H4:H78)</f>
        <v>1131897.4233333319</v>
      </c>
      <c r="I5" s="316">
        <f>H5/C8</f>
        <v>0.36118219126231627</v>
      </c>
    </row>
    <row r="6" spans="2:10">
      <c r="B6" s="304" t="s">
        <v>196</v>
      </c>
      <c r="C6" s="305">
        <v>2998890.44</v>
      </c>
      <c r="D6" s="306">
        <f>C6/C8</f>
        <v>0.95692931015343141</v>
      </c>
      <c r="G6" s="301" t="s">
        <v>405</v>
      </c>
      <c r="H6" s="302">
        <f>SUM('Más Vistos-H'!J16:P16)+SUM('Más Vistos-H'!J29:P29)</f>
        <v>969150.96666666679</v>
      </c>
      <c r="I6" s="303">
        <f>H6/C8</f>
        <v>0.30925069939096028</v>
      </c>
      <c r="J6" s="306">
        <f>H6/C6</f>
        <v>0.32316984766761497</v>
      </c>
    </row>
    <row r="7" spans="2:10">
      <c r="B7" s="307" t="s">
        <v>369</v>
      </c>
      <c r="C7" s="308">
        <v>78954.45</v>
      </c>
      <c r="D7" s="309">
        <f>C7/C8</f>
        <v>2.5193927181962537E-2</v>
      </c>
      <c r="G7" s="301" t="s">
        <v>407</v>
      </c>
      <c r="H7" s="302">
        <f>SUM(Partidos!G2:G36)</f>
        <v>218307.43333333335</v>
      </c>
      <c r="I7" s="303">
        <f>H7/C8</f>
        <v>6.9660691432606281E-2</v>
      </c>
      <c r="J7" s="306">
        <f>H7/C6</f>
        <v>7.2796068312963563E-2</v>
      </c>
    </row>
    <row r="8" spans="2:10">
      <c r="B8" s="310" t="s">
        <v>16</v>
      </c>
      <c r="C8" s="311">
        <f>SUM(C5:C7)</f>
        <v>3133868.31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63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H64" sqref="H64:H66"/>
    </sheetView>
  </sheetViews>
  <sheetFormatPr baseColWidth="10" defaultRowHeight="1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/>
    <row r="2" spans="2:8" ht="21" customHeight="1" thickBot="1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71" t="s">
        <v>484</v>
      </c>
    </row>
    <row r="16" spans="2:8" ht="24.95" customHeight="1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71"/>
    </row>
    <row r="17" spans="2:9" ht="24.95" customHeight="1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71"/>
    </row>
    <row r="18" spans="2:9" ht="24.95" customHeight="1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71"/>
    </row>
    <row r="19" spans="2:9" ht="24.95" customHeight="1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71"/>
      <c r="I19" s="390"/>
    </row>
    <row r="20" spans="2:9" ht="24.75" customHeight="1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71"/>
      <c r="I20" s="390"/>
    </row>
    <row r="21" spans="2:9" ht="33" customHeight="1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71"/>
      <c r="I21" s="390"/>
    </row>
    <row r="22" spans="2:9" ht="33" customHeight="1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71"/>
      <c r="I22" s="390"/>
    </row>
    <row r="23" spans="2:9" ht="24.75" customHeight="1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71"/>
    </row>
    <row r="24" spans="2:9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71"/>
    </row>
    <row r="25" spans="2:9" ht="22.5">
      <c r="B25" s="326" t="s">
        <v>459</v>
      </c>
      <c r="C25" s="381">
        <v>116869.8</v>
      </c>
      <c r="D25" s="381">
        <v>5411097.5300000003</v>
      </c>
      <c r="E25" s="328">
        <v>210703.58</v>
      </c>
      <c r="F25" s="329" t="s">
        <v>481</v>
      </c>
      <c r="G25" s="389" t="s">
        <v>482</v>
      </c>
      <c r="H25" s="471"/>
    </row>
    <row r="26" spans="2:9" ht="22.5">
      <c r="B26" s="326" t="s">
        <v>474</v>
      </c>
      <c r="C26" s="381">
        <v>134421.4</v>
      </c>
      <c r="D26" s="381">
        <v>5337041.28</v>
      </c>
      <c r="E26" s="328">
        <v>221698.33</v>
      </c>
      <c r="F26" s="329" t="s">
        <v>481</v>
      </c>
      <c r="G26" s="389" t="s">
        <v>483</v>
      </c>
      <c r="H26" s="471"/>
    </row>
    <row r="27" spans="2:9">
      <c r="B27" s="326" t="s">
        <v>476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>
      <c r="B28" s="326" t="s">
        <v>477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>
      <c r="B29" s="326" t="s">
        <v>479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>
      <c r="B30" s="326" t="s">
        <v>480</v>
      </c>
      <c r="C30" s="381">
        <v>107036.54</v>
      </c>
      <c r="D30" s="381">
        <v>4659302.5</v>
      </c>
      <c r="E30" s="328">
        <v>191987.59</v>
      </c>
      <c r="F30" s="329" t="s">
        <v>487</v>
      </c>
      <c r="G30" s="330" t="s">
        <v>449</v>
      </c>
    </row>
    <row r="31" spans="2:9">
      <c r="B31" s="326" t="s">
        <v>485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>
      <c r="B32" s="326" t="s">
        <v>488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>
      <c r="B33" s="326" t="s">
        <v>489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>
      <c r="B34" s="326" t="s">
        <v>491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>
      <c r="B35" s="326" t="s">
        <v>493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>
      <c r="B36" s="326" t="s">
        <v>495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>
      <c r="B37" s="326" t="s">
        <v>497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>
      <c r="B38" s="326" t="s">
        <v>503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>
      <c r="B39" s="326" t="s">
        <v>505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>
      <c r="B40" s="326" t="s">
        <v>509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>
      <c r="B41" s="326" t="s">
        <v>513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>
      <c r="B42" s="326" t="s">
        <v>518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>
      <c r="B43" s="326" t="s">
        <v>521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>
      <c r="B44" s="326" t="s">
        <v>526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>
      <c r="B45" s="326" t="s">
        <v>528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>
      <c r="B46" s="326" t="s">
        <v>529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>
      <c r="B47" s="326" t="s">
        <v>531</v>
      </c>
      <c r="C47" s="381">
        <v>72002.27</v>
      </c>
      <c r="D47" s="381">
        <v>3530259.29</v>
      </c>
      <c r="E47" s="328">
        <v>109494.3</v>
      </c>
      <c r="F47" s="329"/>
      <c r="G47" s="330"/>
    </row>
    <row r="48" spans="2:7">
      <c r="B48" s="326" t="s">
        <v>535</v>
      </c>
      <c r="C48" s="381">
        <v>69163.27</v>
      </c>
      <c r="D48" s="381">
        <v>3704227.3</v>
      </c>
      <c r="E48" s="328">
        <v>102862.59</v>
      </c>
      <c r="F48" s="329"/>
      <c r="G48" s="330"/>
    </row>
    <row r="49" spans="2:7">
      <c r="B49" s="326" t="s">
        <v>537</v>
      </c>
      <c r="C49" s="381">
        <v>69396.47</v>
      </c>
      <c r="D49" s="381">
        <v>4129763.35</v>
      </c>
      <c r="E49" s="328">
        <v>102253.2</v>
      </c>
      <c r="F49" s="329"/>
      <c r="G49" s="330"/>
    </row>
    <row r="50" spans="2:7">
      <c r="B50" s="326" t="s">
        <v>543</v>
      </c>
      <c r="C50" s="381">
        <v>71043.570000000007</v>
      </c>
      <c r="D50" s="381">
        <v>3906223.52</v>
      </c>
      <c r="E50" s="328">
        <v>103972.5</v>
      </c>
      <c r="F50" s="329"/>
      <c r="G50" s="330"/>
    </row>
    <row r="51" spans="2:7">
      <c r="B51" s="326" t="s">
        <v>549</v>
      </c>
      <c r="C51" s="381">
        <v>64676.5</v>
      </c>
      <c r="D51" s="381">
        <v>3689991.11</v>
      </c>
      <c r="E51" s="328">
        <v>95256.29</v>
      </c>
      <c r="F51" s="329"/>
      <c r="G51" s="330"/>
    </row>
    <row r="52" spans="2:7" ht="15.75" thickBot="1">
      <c r="B52" s="326" t="s">
        <v>565</v>
      </c>
      <c r="C52" s="381">
        <v>58236.34</v>
      </c>
      <c r="D52" s="381">
        <v>3245358.5</v>
      </c>
      <c r="E52" s="328">
        <v>94042.34</v>
      </c>
      <c r="F52" s="329"/>
      <c r="G52" s="330"/>
    </row>
    <row r="53" spans="2:7" ht="15.75" thickBot="1">
      <c r="B53" s="365" t="s">
        <v>704</v>
      </c>
      <c r="C53" s="430">
        <v>56023.42</v>
      </c>
      <c r="D53" s="429">
        <v>2998890.44</v>
      </c>
      <c r="E53" s="374">
        <v>78954.45</v>
      </c>
      <c r="F53" s="366"/>
      <c r="G53" s="367"/>
    </row>
    <row r="54" spans="2:7">
      <c r="B54" s="402"/>
      <c r="C54" s="403"/>
      <c r="D54" s="403"/>
      <c r="E54" s="404"/>
      <c r="F54" s="405"/>
      <c r="G54" s="406"/>
    </row>
    <row r="55" spans="2:7">
      <c r="B55" s="402"/>
      <c r="C55" s="403"/>
      <c r="D55" s="403"/>
      <c r="E55" s="404"/>
      <c r="F55" s="405"/>
      <c r="G55" s="406"/>
    </row>
    <row r="56" spans="2:7">
      <c r="B56" s="402"/>
      <c r="C56" s="403"/>
      <c r="D56" s="403"/>
      <c r="E56" s="404"/>
      <c r="F56" s="405"/>
      <c r="G56" s="406"/>
    </row>
    <row r="57" spans="2:7">
      <c r="B57" s="402"/>
      <c r="C57" s="403"/>
      <c r="D57" s="403"/>
      <c r="E57" s="404"/>
      <c r="F57" s="405"/>
      <c r="G57" s="406"/>
    </row>
    <row r="58" spans="2:7">
      <c r="D58" s="392">
        <f>D23-D30</f>
        <v>1455101.6100000003</v>
      </c>
    </row>
    <row r="59" spans="2:7">
      <c r="D59" s="393">
        <f>D58/D23</f>
        <v>0.2379792999975594</v>
      </c>
    </row>
    <row r="63" spans="2:7">
      <c r="F63" s="298"/>
    </row>
  </sheetData>
  <mergeCells count="1">
    <mergeCell ref="H15:H26"/>
  </mergeCells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3"/>
  <sheetViews>
    <sheetView showGridLines="0" topLeftCell="A31" zoomScale="90" zoomScaleNormal="90" workbookViewId="0">
      <selection activeCell="H42" sqref="H42"/>
    </sheetView>
  </sheetViews>
  <sheetFormatPr baseColWidth="10" defaultRowHeight="1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/>
    <row r="2" spans="2:6" ht="20.100000000000001" customHeight="1" thickBot="1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>
      <c r="B19" s="334" t="s">
        <v>459</v>
      </c>
      <c r="C19" s="379">
        <v>728229.89666666603</v>
      </c>
      <c r="D19" s="379">
        <v>1694797.60333333</v>
      </c>
      <c r="E19" s="379">
        <v>204620.06140000001</v>
      </c>
    </row>
    <row r="20" spans="2:5">
      <c r="B20" s="334" t="s">
        <v>474</v>
      </c>
      <c r="C20" s="379">
        <v>1080001.7933333321</v>
      </c>
      <c r="D20" s="379">
        <v>1689052.0499999984</v>
      </c>
      <c r="E20" s="379">
        <v>574190.40989999985</v>
      </c>
    </row>
    <row r="21" spans="2:5">
      <c r="B21" s="334" t="s">
        <v>476</v>
      </c>
      <c r="C21" s="379">
        <v>1039748.3633333314</v>
      </c>
      <c r="D21" s="379">
        <v>1566862.6999999983</v>
      </c>
      <c r="E21" s="379">
        <v>495546.88539999991</v>
      </c>
    </row>
    <row r="22" spans="2:5">
      <c r="B22" s="334" t="s">
        <v>477</v>
      </c>
      <c r="C22" s="379">
        <v>825826.8</v>
      </c>
      <c r="D22" s="379">
        <v>1608232.4566666654</v>
      </c>
      <c r="E22" s="379">
        <v>421434.18497000012</v>
      </c>
    </row>
    <row r="23" spans="2:5">
      <c r="B23" s="334" t="s">
        <v>479</v>
      </c>
      <c r="C23" s="379">
        <v>1145203.633333331</v>
      </c>
      <c r="D23" s="379">
        <v>1734749.1999999981</v>
      </c>
      <c r="E23" s="379">
        <v>379280.33332999999</v>
      </c>
    </row>
    <row r="24" spans="2:5">
      <c r="B24" s="334" t="s">
        <v>480</v>
      </c>
      <c r="C24" s="379">
        <v>1010198.6966666657</v>
      </c>
      <c r="D24" s="379">
        <v>1364365.7233333318</v>
      </c>
      <c r="E24" s="379">
        <v>241132.81</v>
      </c>
    </row>
    <row r="25" spans="2:5">
      <c r="B25" s="334" t="s">
        <v>485</v>
      </c>
      <c r="C25" s="379">
        <v>1375636.3033333314</v>
      </c>
      <c r="D25" s="379">
        <v>1529460.0466666652</v>
      </c>
      <c r="E25" s="379">
        <v>478085.30900000007</v>
      </c>
    </row>
    <row r="26" spans="2:5">
      <c r="B26" s="334" t="s">
        <v>488</v>
      </c>
      <c r="C26" s="379">
        <v>529672.07666666608</v>
      </c>
      <c r="D26" s="379">
        <v>1318167.7166666652</v>
      </c>
      <c r="E26" s="379">
        <v>20579.573333333334</v>
      </c>
    </row>
    <row r="27" spans="2:5">
      <c r="B27" s="334" t="s">
        <v>489</v>
      </c>
      <c r="C27" s="379">
        <v>776743.3166666656</v>
      </c>
      <c r="D27" s="379">
        <v>1260408.4866666654</v>
      </c>
      <c r="E27" s="379">
        <v>0</v>
      </c>
    </row>
    <row r="28" spans="2:5">
      <c r="B28" s="334" t="s">
        <v>491</v>
      </c>
      <c r="C28" s="379">
        <v>512422.67666666594</v>
      </c>
      <c r="D28" s="379">
        <v>1221685.8366666653</v>
      </c>
      <c r="E28" s="379">
        <v>1641.01</v>
      </c>
    </row>
    <row r="29" spans="2:5">
      <c r="B29" s="334" t="s">
        <v>493</v>
      </c>
      <c r="C29" s="379">
        <v>443706.27666666621</v>
      </c>
      <c r="D29" s="379">
        <v>1196007.4099999999</v>
      </c>
      <c r="E29" s="379">
        <v>0</v>
      </c>
    </row>
    <row r="30" spans="2:5">
      <c r="B30" s="334" t="s">
        <v>493</v>
      </c>
      <c r="C30" s="379">
        <v>443706.27666666621</v>
      </c>
      <c r="D30" s="379">
        <v>1196007.4099999999</v>
      </c>
      <c r="E30" s="379">
        <v>0</v>
      </c>
    </row>
    <row r="31" spans="2:5">
      <c r="B31" s="334" t="s">
        <v>495</v>
      </c>
      <c r="C31" s="379">
        <v>455054.15333333268</v>
      </c>
      <c r="D31" s="379">
        <v>1265754.3666666651</v>
      </c>
      <c r="E31" s="379">
        <v>0</v>
      </c>
    </row>
    <row r="32" spans="2:5">
      <c r="B32" s="334" t="s">
        <v>497</v>
      </c>
      <c r="C32" s="379">
        <v>493134.93999999965</v>
      </c>
      <c r="D32" s="379">
        <v>994279.96666666539</v>
      </c>
      <c r="E32" s="379">
        <v>0</v>
      </c>
    </row>
    <row r="33" spans="2:5">
      <c r="B33" s="334" t="s">
        <v>503</v>
      </c>
      <c r="C33" s="379">
        <v>335845.12333333289</v>
      </c>
      <c r="D33" s="379">
        <v>722011.46666666586</v>
      </c>
      <c r="E33" s="379">
        <v>12845.800999999999</v>
      </c>
    </row>
    <row r="34" spans="2:5">
      <c r="B34" s="334" t="s">
        <v>506</v>
      </c>
      <c r="C34" s="379">
        <v>396775.91666666587</v>
      </c>
      <c r="D34" s="379">
        <v>743293.46666666528</v>
      </c>
      <c r="E34" s="379">
        <v>74445.703330000004</v>
      </c>
    </row>
    <row r="35" spans="2:5">
      <c r="B35" s="334" t="s">
        <v>510</v>
      </c>
      <c r="C35" s="379">
        <v>562359.86999999953</v>
      </c>
      <c r="D35" s="379">
        <v>1024149.4766666663</v>
      </c>
      <c r="E35" s="379">
        <v>73721.46666666666</v>
      </c>
    </row>
    <row r="36" spans="2:5">
      <c r="B36" s="334" t="s">
        <v>513</v>
      </c>
      <c r="C36" s="379">
        <v>1213513.5433333314</v>
      </c>
      <c r="D36" s="379">
        <v>1400777.4066666667</v>
      </c>
      <c r="E36" s="379">
        <v>193714.78333333333</v>
      </c>
    </row>
    <row r="37" spans="2:5">
      <c r="B37" s="334" t="s">
        <v>518</v>
      </c>
      <c r="C37" s="379">
        <v>1158280.3666666644</v>
      </c>
      <c r="D37" s="379">
        <v>1740032.0833333333</v>
      </c>
      <c r="E37" s="379">
        <v>39471.699999999997</v>
      </c>
    </row>
    <row r="38" spans="2:5">
      <c r="B38" s="334" t="s">
        <v>521</v>
      </c>
      <c r="C38" s="379">
        <v>556152.69333333243</v>
      </c>
      <c r="D38" s="379">
        <v>1150025.44</v>
      </c>
      <c r="E38" s="379">
        <v>47174.066666666673</v>
      </c>
    </row>
    <row r="39" spans="2:5">
      <c r="B39" s="334" t="s">
        <v>527</v>
      </c>
      <c r="C39" s="379">
        <v>596447.41666666593</v>
      </c>
      <c r="D39" s="379">
        <v>1308902.783333333</v>
      </c>
      <c r="E39" s="379">
        <v>27914.500000000007</v>
      </c>
    </row>
    <row r="40" spans="2:5">
      <c r="B40" s="334" t="s">
        <v>528</v>
      </c>
      <c r="C40" s="379">
        <v>659821.95999999857</v>
      </c>
      <c r="D40" s="379">
        <v>1220556.8999999999</v>
      </c>
      <c r="E40" s="379">
        <v>207555.56666666668</v>
      </c>
    </row>
    <row r="41" spans="2:5">
      <c r="B41" s="334" t="s">
        <v>529</v>
      </c>
      <c r="C41" s="379">
        <v>854335.95666666597</v>
      </c>
      <c r="D41" s="379">
        <v>1119762.9166666665</v>
      </c>
      <c r="E41" s="379">
        <v>121987.47666666668</v>
      </c>
    </row>
    <row r="42" spans="2:5">
      <c r="B42" s="334" t="s">
        <v>531</v>
      </c>
      <c r="C42" s="379">
        <v>940381.27999999851</v>
      </c>
      <c r="D42" s="379">
        <v>1139445.6433333333</v>
      </c>
      <c r="E42" s="379">
        <v>280639.21666666662</v>
      </c>
    </row>
    <row r="43" spans="2:5">
      <c r="B43" s="334" t="s">
        <v>535</v>
      </c>
      <c r="C43" s="379">
        <v>899766.59999999858</v>
      </c>
      <c r="D43" s="379">
        <v>1211102.5999999999</v>
      </c>
      <c r="E43" s="379">
        <v>139776.32333333333</v>
      </c>
    </row>
    <row r="44" spans="2:5">
      <c r="B44" s="334" t="s">
        <v>537</v>
      </c>
      <c r="C44" s="379">
        <v>1007209.7966666651</v>
      </c>
      <c r="D44" s="379">
        <v>1488318.7166666663</v>
      </c>
      <c r="E44" s="379">
        <v>143109.49999999997</v>
      </c>
    </row>
    <row r="45" spans="2:5">
      <c r="B45" s="334" t="s">
        <v>543</v>
      </c>
      <c r="C45" s="379">
        <v>781341.08666666609</v>
      </c>
      <c r="D45" s="379">
        <v>1351766.0666666669</v>
      </c>
      <c r="E45" s="379">
        <v>101006.86666666665</v>
      </c>
    </row>
    <row r="46" spans="2:5">
      <c r="B46" s="334" t="s">
        <v>549</v>
      </c>
      <c r="C46" s="379">
        <v>796625.34333333233</v>
      </c>
      <c r="D46" s="379">
        <v>1209802.1166666667</v>
      </c>
      <c r="E46" s="379">
        <v>129730.85</v>
      </c>
    </row>
    <row r="47" spans="2:5">
      <c r="B47" s="334" t="s">
        <v>565</v>
      </c>
      <c r="C47" s="379">
        <v>837576.16666666546</v>
      </c>
      <c r="D47" s="379">
        <v>905458.3600000001</v>
      </c>
      <c r="E47" s="379">
        <v>329781.38</v>
      </c>
    </row>
    <row r="48" spans="2:5">
      <c r="B48" s="334" t="s">
        <v>704</v>
      </c>
      <c r="C48" s="379">
        <v>1131897.4233333319</v>
      </c>
      <c r="D48" s="379">
        <v>969150.96666666679</v>
      </c>
      <c r="E48" s="379">
        <v>218307.43333333335</v>
      </c>
    </row>
    <row r="49" spans="2:5">
      <c r="B49" s="402"/>
      <c r="C49" s="404"/>
      <c r="D49" s="404"/>
      <c r="E49" s="404"/>
    </row>
    <row r="50" spans="2:5">
      <c r="B50" s="402"/>
      <c r="C50" s="404"/>
      <c r="D50" s="404"/>
      <c r="E50" s="404"/>
    </row>
    <row r="51" spans="2:5">
      <c r="B51" s="385"/>
    </row>
    <row r="52" spans="2:5">
      <c r="B52" s="385"/>
      <c r="D52" s="392">
        <f>D18-D24</f>
        <v>547080.1633333331</v>
      </c>
    </row>
    <row r="53" spans="2:5">
      <c r="B53" s="385"/>
      <c r="D53" s="393">
        <f>D52/D18</f>
        <v>0.28621273934538427</v>
      </c>
    </row>
  </sheetData>
  <phoneticPr fontId="5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70"/>
  <sheetViews>
    <sheetView zoomScaleNormal="100" zoomScaleSheetLayoutView="91" workbookViewId="0">
      <selection activeCell="D17" sqref="D17"/>
    </sheetView>
  </sheetViews>
  <sheetFormatPr baseColWidth="10" defaultRowHeight="15"/>
  <cols>
    <col min="1" max="1" width="4.42578125" customWidth="1"/>
    <col min="2" max="2" width="27.7109375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>
      <c r="B2" s="472" t="s">
        <v>705</v>
      </c>
      <c r="C2" s="472"/>
      <c r="D2" s="472"/>
      <c r="E2" s="472"/>
      <c r="F2" s="472"/>
      <c r="G2" s="472"/>
      <c r="H2" s="472"/>
      <c r="I2" s="472"/>
    </row>
    <row r="5" spans="2:9">
      <c r="B5" s="407" t="s">
        <v>196</v>
      </c>
      <c r="C5" s="408" t="s">
        <v>496</v>
      </c>
    </row>
    <row r="6" spans="2:9">
      <c r="B6" s="413" t="s">
        <v>370</v>
      </c>
      <c r="C6" s="410"/>
      <c r="D6" s="414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>
      <c r="B7" s="386" t="s">
        <v>706</v>
      </c>
      <c r="C7" s="396" t="s">
        <v>707</v>
      </c>
      <c r="D7" s="397" t="s">
        <v>387</v>
      </c>
      <c r="E7" s="444">
        <v>45027</v>
      </c>
      <c r="F7" s="445">
        <v>0.58333333333333337</v>
      </c>
      <c r="G7" s="452">
        <v>0.66666666666666663</v>
      </c>
      <c r="H7" s="453">
        <v>40512.683333333298</v>
      </c>
      <c r="I7" s="394">
        <v>46893</v>
      </c>
    </row>
    <row r="8" spans="2:9">
      <c r="B8" s="386" t="s">
        <v>706</v>
      </c>
      <c r="C8" s="396" t="s">
        <v>708</v>
      </c>
      <c r="D8" s="397" t="s">
        <v>550</v>
      </c>
      <c r="E8" s="444">
        <v>45027</v>
      </c>
      <c r="F8" s="445">
        <v>0.58333333333333337</v>
      </c>
      <c r="G8" s="452">
        <v>0.66666666666666663</v>
      </c>
      <c r="H8" s="453">
        <v>2509.9499999999998</v>
      </c>
      <c r="I8" s="454">
        <v>12477</v>
      </c>
    </row>
    <row r="9" spans="2:9">
      <c r="B9" s="386" t="s">
        <v>706</v>
      </c>
      <c r="C9" s="396" t="s">
        <v>709</v>
      </c>
      <c r="D9" s="397" t="s">
        <v>387</v>
      </c>
      <c r="E9" s="444">
        <v>45028</v>
      </c>
      <c r="F9" s="445">
        <v>0.58333333333333337</v>
      </c>
      <c r="G9" s="452">
        <v>0.66666666666666663</v>
      </c>
      <c r="H9" s="453">
        <v>37074.333333333299</v>
      </c>
      <c r="I9" s="454">
        <v>46195</v>
      </c>
    </row>
    <row r="10" spans="2:9">
      <c r="B10" s="386" t="s">
        <v>706</v>
      </c>
      <c r="C10" s="396" t="s">
        <v>710</v>
      </c>
      <c r="D10" s="397" t="s">
        <v>387</v>
      </c>
      <c r="E10" s="444">
        <v>45028</v>
      </c>
      <c r="F10" s="445">
        <v>0.58333333333333337</v>
      </c>
      <c r="G10" s="452">
        <v>0.66666666666666663</v>
      </c>
      <c r="H10" s="453">
        <v>37074.333333333299</v>
      </c>
      <c r="I10" s="454">
        <v>46195</v>
      </c>
    </row>
    <row r="11" spans="2:9">
      <c r="B11" s="386" t="s">
        <v>711</v>
      </c>
      <c r="C11" s="396" t="s">
        <v>712</v>
      </c>
      <c r="D11" s="397" t="s">
        <v>387</v>
      </c>
      <c r="E11" s="444">
        <v>45029</v>
      </c>
      <c r="F11" s="445">
        <v>0.58333333333333337</v>
      </c>
      <c r="G11" s="452">
        <v>0.66666666666666663</v>
      </c>
      <c r="H11" s="453">
        <v>10384.9333333333</v>
      </c>
      <c r="I11" s="454">
        <v>16486</v>
      </c>
    </row>
    <row r="12" spans="2:9">
      <c r="B12" s="386" t="s">
        <v>711</v>
      </c>
      <c r="C12" s="396" t="s">
        <v>713</v>
      </c>
      <c r="D12" s="397" t="s">
        <v>550</v>
      </c>
      <c r="E12" s="444">
        <v>45029</v>
      </c>
      <c r="F12" s="445">
        <v>0.58333333333333337</v>
      </c>
      <c r="G12" s="452">
        <v>0.66666666666666663</v>
      </c>
      <c r="H12" s="453">
        <v>2973.9166666666601</v>
      </c>
      <c r="I12" s="454">
        <v>5898</v>
      </c>
    </row>
    <row r="13" spans="2:9">
      <c r="B13" s="386" t="s">
        <v>714</v>
      </c>
      <c r="C13" s="396" t="s">
        <v>715</v>
      </c>
      <c r="D13" s="397" t="s">
        <v>387</v>
      </c>
      <c r="E13" s="444">
        <v>45031</v>
      </c>
      <c r="F13" s="445">
        <v>0.25</v>
      </c>
      <c r="G13" s="452">
        <v>0.33333333333333331</v>
      </c>
      <c r="H13" s="453">
        <v>51846.3</v>
      </c>
      <c r="I13" s="454">
        <v>3324</v>
      </c>
    </row>
    <row r="14" spans="2:9">
      <c r="B14" s="386" t="s">
        <v>714</v>
      </c>
      <c r="C14" s="396" t="s">
        <v>716</v>
      </c>
      <c r="D14" s="397" t="s">
        <v>387</v>
      </c>
      <c r="E14" s="444">
        <v>45031</v>
      </c>
      <c r="F14" s="445">
        <v>0.375</v>
      </c>
      <c r="G14" s="452">
        <v>0.45833333333333331</v>
      </c>
      <c r="H14" s="453">
        <v>5885.8833333333296</v>
      </c>
      <c r="I14" s="454">
        <v>6908</v>
      </c>
    </row>
    <row r="15" spans="2:9">
      <c r="B15" s="386" t="s">
        <v>714</v>
      </c>
      <c r="C15" s="396" t="s">
        <v>717</v>
      </c>
      <c r="D15" s="397" t="s">
        <v>387</v>
      </c>
      <c r="E15" s="444">
        <v>45031</v>
      </c>
      <c r="F15" s="445">
        <v>0.47916666666666669</v>
      </c>
      <c r="G15" s="452">
        <v>0.5625</v>
      </c>
      <c r="H15" s="453">
        <v>6568.1166666666604</v>
      </c>
      <c r="I15" s="454">
        <v>10275</v>
      </c>
    </row>
    <row r="16" spans="2:9">
      <c r="B16" s="386" t="s">
        <v>718</v>
      </c>
      <c r="C16" s="396" t="s">
        <v>719</v>
      </c>
      <c r="D16" s="397" t="s">
        <v>387</v>
      </c>
      <c r="E16" s="444">
        <v>45032</v>
      </c>
      <c r="F16" s="445">
        <v>0.38541666666666669</v>
      </c>
      <c r="G16" s="452">
        <v>0.46875</v>
      </c>
      <c r="H16" s="453">
        <v>67620.433333333305</v>
      </c>
      <c r="I16" s="454">
        <v>11497</v>
      </c>
    </row>
    <row r="17" spans="2:9">
      <c r="B17" s="386" t="s">
        <v>720</v>
      </c>
      <c r="C17" s="396" t="s">
        <v>721</v>
      </c>
      <c r="D17" s="397" t="s">
        <v>538</v>
      </c>
      <c r="E17" s="444">
        <v>45032</v>
      </c>
      <c r="F17" s="445">
        <v>0.66666666666666663</v>
      </c>
      <c r="G17" s="452">
        <v>0.75</v>
      </c>
      <c r="H17" s="453">
        <v>59451.416666666599</v>
      </c>
      <c r="I17" s="454">
        <v>55927</v>
      </c>
    </row>
    <row r="18" spans="2:9">
      <c r="B18" s="386" t="s">
        <v>720</v>
      </c>
      <c r="C18" s="396" t="s">
        <v>722</v>
      </c>
      <c r="D18" s="397" t="s">
        <v>538</v>
      </c>
      <c r="E18" s="444">
        <v>45032</v>
      </c>
      <c r="F18" s="449">
        <v>0.79166666666666663</v>
      </c>
      <c r="G18" s="455">
        <v>0.875</v>
      </c>
      <c r="H18" s="453">
        <v>7019.5166666666601</v>
      </c>
      <c r="I18" s="454">
        <v>15549</v>
      </c>
    </row>
    <row r="19" spans="2:9">
      <c r="B19" s="386"/>
      <c r="C19" s="396" t="s">
        <v>511</v>
      </c>
      <c r="D19" s="397" t="s">
        <v>486</v>
      </c>
      <c r="E19" s="444">
        <v>45026</v>
      </c>
      <c r="F19" s="445">
        <v>0.20833333333333334</v>
      </c>
      <c r="G19" s="452">
        <v>0.39583333333333331</v>
      </c>
      <c r="H19" s="453">
        <v>41950.616666666603</v>
      </c>
      <c r="I19" s="454">
        <v>40066</v>
      </c>
    </row>
    <row r="20" spans="2:9">
      <c r="B20" s="386"/>
      <c r="C20" s="396" t="s">
        <v>723</v>
      </c>
      <c r="D20" s="397" t="s">
        <v>486</v>
      </c>
      <c r="E20" s="444">
        <v>45027</v>
      </c>
      <c r="F20" s="445">
        <v>0.39583333333333331</v>
      </c>
      <c r="G20" s="452">
        <v>0.45833333333333331</v>
      </c>
      <c r="H20" s="453">
        <v>11041.2</v>
      </c>
      <c r="I20" s="454">
        <v>13677</v>
      </c>
    </row>
    <row r="21" spans="2:9">
      <c r="B21" s="386"/>
      <c r="C21" s="396" t="s">
        <v>723</v>
      </c>
      <c r="D21" s="397" t="s">
        <v>486</v>
      </c>
      <c r="E21" s="444">
        <v>45028</v>
      </c>
      <c r="F21" s="445">
        <v>0.39583333333333331</v>
      </c>
      <c r="G21" s="452">
        <v>0.45833333333333331</v>
      </c>
      <c r="H21" s="453">
        <v>9015.0666666666602</v>
      </c>
      <c r="I21" s="454">
        <v>11809</v>
      </c>
    </row>
    <row r="22" spans="2:9">
      <c r="B22" s="386"/>
      <c r="C22" s="396" t="s">
        <v>723</v>
      </c>
      <c r="D22" s="397" t="s">
        <v>486</v>
      </c>
      <c r="E22" s="444">
        <v>45029</v>
      </c>
      <c r="F22" s="445">
        <v>0.39583333333333331</v>
      </c>
      <c r="G22" s="452">
        <v>0.45833333333333331</v>
      </c>
      <c r="H22" s="453">
        <v>7726.7</v>
      </c>
      <c r="I22" s="454">
        <v>10156</v>
      </c>
    </row>
    <row r="23" spans="2:9">
      <c r="B23" s="386"/>
      <c r="C23" s="396" t="s">
        <v>723</v>
      </c>
      <c r="D23" s="397" t="s">
        <v>486</v>
      </c>
      <c r="E23" s="444">
        <v>45030</v>
      </c>
      <c r="F23" s="445">
        <v>0.39583333333333331</v>
      </c>
      <c r="G23" s="452">
        <v>0.45833333333333331</v>
      </c>
      <c r="H23" s="453">
        <v>7248.8</v>
      </c>
      <c r="I23" s="454">
        <v>9130</v>
      </c>
    </row>
    <row r="24" spans="2:9">
      <c r="B24" s="386"/>
      <c r="C24" s="396" t="s">
        <v>724</v>
      </c>
      <c r="D24" s="397" t="s">
        <v>486</v>
      </c>
      <c r="E24" s="444">
        <v>45026</v>
      </c>
      <c r="F24" s="445">
        <v>0.89583333333333337</v>
      </c>
      <c r="G24" s="452">
        <v>0.9375</v>
      </c>
      <c r="H24" s="453">
        <v>9312.5499999999993</v>
      </c>
      <c r="I24" s="454">
        <v>27917</v>
      </c>
    </row>
    <row r="25" spans="2:9">
      <c r="B25" s="386"/>
      <c r="C25" s="396" t="s">
        <v>724</v>
      </c>
      <c r="D25" s="397" t="s">
        <v>486</v>
      </c>
      <c r="E25" s="444">
        <v>45027</v>
      </c>
      <c r="F25" s="445">
        <v>0.89583333333333337</v>
      </c>
      <c r="G25" s="452">
        <v>0.9375</v>
      </c>
      <c r="H25" s="453">
        <v>11462.4666666666</v>
      </c>
      <c r="I25" s="454">
        <v>23672</v>
      </c>
    </row>
    <row r="26" spans="2:9">
      <c r="B26" s="386"/>
      <c r="C26" s="396" t="s">
        <v>551</v>
      </c>
      <c r="D26" s="397" t="s">
        <v>486</v>
      </c>
      <c r="E26" s="444">
        <v>45028</v>
      </c>
      <c r="F26" s="445">
        <v>0.86111111111111116</v>
      </c>
      <c r="G26" s="452">
        <v>0.89583333333333337</v>
      </c>
      <c r="H26" s="453">
        <v>25435.633333333299</v>
      </c>
      <c r="I26" s="454">
        <v>30789</v>
      </c>
    </row>
    <row r="27" spans="2:9">
      <c r="B27" s="386"/>
      <c r="C27" s="396" t="s">
        <v>551</v>
      </c>
      <c r="D27" s="397" t="s">
        <v>486</v>
      </c>
      <c r="E27" s="444">
        <v>45029</v>
      </c>
      <c r="F27" s="445">
        <v>0.86111111111111116</v>
      </c>
      <c r="G27" s="452">
        <v>0.89583333333333337</v>
      </c>
      <c r="H27" s="453">
        <v>24903.433333333302</v>
      </c>
      <c r="I27" s="454">
        <v>30400</v>
      </c>
    </row>
    <row r="28" spans="2:9">
      <c r="B28" s="386"/>
      <c r="C28" s="396" t="s">
        <v>551</v>
      </c>
      <c r="D28" s="397" t="s">
        <v>486</v>
      </c>
      <c r="E28" s="444">
        <v>45030</v>
      </c>
      <c r="F28" s="445">
        <v>0.86111111111111116</v>
      </c>
      <c r="G28" s="452">
        <v>0.89583333333333337</v>
      </c>
      <c r="H28" s="453">
        <v>24586.25</v>
      </c>
      <c r="I28" s="454">
        <v>28315</v>
      </c>
    </row>
    <row r="29" spans="2:9">
      <c r="B29" s="386"/>
      <c r="C29" s="396" t="s">
        <v>542</v>
      </c>
      <c r="D29" s="397" t="s">
        <v>498</v>
      </c>
      <c r="E29" s="444">
        <v>45026</v>
      </c>
      <c r="F29" s="445">
        <v>0.83333333333333337</v>
      </c>
      <c r="G29" s="452">
        <v>0.89583333333333337</v>
      </c>
      <c r="H29" s="453">
        <v>7206.9166666666597</v>
      </c>
      <c r="I29" s="454">
        <v>18354</v>
      </c>
    </row>
    <row r="30" spans="2:9">
      <c r="B30" s="386"/>
      <c r="C30" s="396" t="s">
        <v>542</v>
      </c>
      <c r="D30" s="397" t="s">
        <v>498</v>
      </c>
      <c r="E30" s="444">
        <v>45027</v>
      </c>
      <c r="F30" s="445">
        <v>0.83333333333333337</v>
      </c>
      <c r="G30" s="452">
        <v>0.89583333333333337</v>
      </c>
      <c r="H30" s="453">
        <v>7142.6833333333298</v>
      </c>
      <c r="I30" s="454">
        <v>15367</v>
      </c>
    </row>
    <row r="31" spans="2:9">
      <c r="B31" s="386"/>
      <c r="C31" s="396" t="s">
        <v>542</v>
      </c>
      <c r="D31" s="397" t="s">
        <v>498</v>
      </c>
      <c r="E31" s="444">
        <v>45028</v>
      </c>
      <c r="F31" s="445">
        <v>0.83333333333333337</v>
      </c>
      <c r="G31" s="452">
        <v>0.89583333333333337</v>
      </c>
      <c r="H31" s="453">
        <v>6272.7666666666601</v>
      </c>
      <c r="I31" s="454">
        <v>12695</v>
      </c>
    </row>
    <row r="32" spans="2:9">
      <c r="B32" s="386"/>
      <c r="C32" s="396" t="s">
        <v>542</v>
      </c>
      <c r="D32" s="397" t="s">
        <v>498</v>
      </c>
      <c r="E32" s="444">
        <v>45029</v>
      </c>
      <c r="F32" s="445">
        <v>0.83333333333333337</v>
      </c>
      <c r="G32" s="452">
        <v>0.89583333333333337</v>
      </c>
      <c r="H32" s="453">
        <v>6237.3833333333296</v>
      </c>
      <c r="I32" s="454">
        <v>12608</v>
      </c>
    </row>
    <row r="33" spans="2:9">
      <c r="B33" s="386"/>
      <c r="C33" s="396" t="s">
        <v>542</v>
      </c>
      <c r="D33" s="397" t="s">
        <v>498</v>
      </c>
      <c r="E33" s="444">
        <v>45030</v>
      </c>
      <c r="F33" s="445">
        <v>0.83333333333333337</v>
      </c>
      <c r="G33" s="452">
        <v>0.89583333333333337</v>
      </c>
      <c r="H33" s="453">
        <v>6327.6</v>
      </c>
      <c r="I33" s="454">
        <v>11662</v>
      </c>
    </row>
    <row r="34" spans="2:9">
      <c r="B34" s="386"/>
      <c r="C34" s="396" t="s">
        <v>539</v>
      </c>
      <c r="D34" s="397" t="s">
        <v>378</v>
      </c>
      <c r="E34" s="444">
        <v>45026</v>
      </c>
      <c r="F34" s="445">
        <v>0.90625</v>
      </c>
      <c r="G34" s="452">
        <v>0.95833333333333337</v>
      </c>
      <c r="H34" s="453">
        <v>46221.8166666666</v>
      </c>
      <c r="I34" s="454">
        <v>47991</v>
      </c>
    </row>
    <row r="35" spans="2:9">
      <c r="B35" s="386"/>
      <c r="C35" s="396" t="s">
        <v>539</v>
      </c>
      <c r="D35" s="397" t="s">
        <v>378</v>
      </c>
      <c r="E35" s="444">
        <v>45027</v>
      </c>
      <c r="F35" s="445">
        <v>0.90625</v>
      </c>
      <c r="G35" s="452">
        <v>0.95833333333333337</v>
      </c>
      <c r="H35" s="453">
        <v>27816.183333333302</v>
      </c>
      <c r="I35" s="454">
        <v>28978</v>
      </c>
    </row>
    <row r="36" spans="2:9">
      <c r="B36" s="386"/>
      <c r="C36" s="396" t="s">
        <v>539</v>
      </c>
      <c r="D36" s="397" t="s">
        <v>378</v>
      </c>
      <c r="E36" s="444">
        <v>45028</v>
      </c>
      <c r="F36" s="445">
        <v>0.90625</v>
      </c>
      <c r="G36" s="452">
        <v>0.95833333333333337</v>
      </c>
      <c r="H36" s="453">
        <v>23043.95</v>
      </c>
      <c r="I36" s="454">
        <v>23921</v>
      </c>
    </row>
    <row r="37" spans="2:9">
      <c r="B37" s="386"/>
      <c r="C37" s="396" t="s">
        <v>539</v>
      </c>
      <c r="D37" s="397" t="s">
        <v>378</v>
      </c>
      <c r="E37" s="444">
        <v>45029</v>
      </c>
      <c r="F37" s="445">
        <v>0.90625</v>
      </c>
      <c r="G37" s="452">
        <v>0.95833333333333337</v>
      </c>
      <c r="H37" s="453">
        <v>18885.150000000001</v>
      </c>
      <c r="I37" s="454">
        <v>22101</v>
      </c>
    </row>
    <row r="38" spans="2:9">
      <c r="B38" s="386"/>
      <c r="C38" s="396" t="s">
        <v>539</v>
      </c>
      <c r="D38" s="397" t="s">
        <v>378</v>
      </c>
      <c r="E38" s="444">
        <v>45030</v>
      </c>
      <c r="F38" s="445">
        <v>0.90625</v>
      </c>
      <c r="G38" s="452">
        <v>0.95833333333333337</v>
      </c>
      <c r="H38" s="453">
        <v>17414.666666666599</v>
      </c>
      <c r="I38" s="454">
        <v>19718</v>
      </c>
    </row>
    <row r="39" spans="2:9">
      <c r="B39" s="386"/>
      <c r="C39" s="396" t="s">
        <v>514</v>
      </c>
      <c r="D39" s="397" t="s">
        <v>498</v>
      </c>
      <c r="E39" s="444">
        <v>45026</v>
      </c>
      <c r="F39" s="445">
        <v>0.60416666666666663</v>
      </c>
      <c r="G39" s="452">
        <v>0.83333333333333337</v>
      </c>
      <c r="H39" s="453">
        <v>14869.666666666601</v>
      </c>
      <c r="I39" s="454">
        <v>23819</v>
      </c>
    </row>
    <row r="40" spans="2:9">
      <c r="B40" s="386"/>
      <c r="C40" s="396" t="s">
        <v>514</v>
      </c>
      <c r="D40" s="397" t="s">
        <v>498</v>
      </c>
      <c r="E40" s="444">
        <v>45027</v>
      </c>
      <c r="F40" s="445">
        <v>0.60416666666666663</v>
      </c>
      <c r="G40" s="452">
        <v>0.83333333333333337</v>
      </c>
      <c r="H40" s="453">
        <v>15260.3166666666</v>
      </c>
      <c r="I40" s="454">
        <v>24500</v>
      </c>
    </row>
    <row r="41" spans="2:9">
      <c r="B41" s="386"/>
      <c r="C41" s="396" t="s">
        <v>514</v>
      </c>
      <c r="D41" s="397" t="s">
        <v>498</v>
      </c>
      <c r="E41" s="444">
        <v>45028</v>
      </c>
      <c r="F41" s="445">
        <v>0.60416666666666663</v>
      </c>
      <c r="G41" s="452">
        <v>0.83333333333333337</v>
      </c>
      <c r="H41" s="453">
        <v>12497.733333333301</v>
      </c>
      <c r="I41" s="454">
        <v>21122</v>
      </c>
    </row>
    <row r="42" spans="2:9">
      <c r="B42" s="386"/>
      <c r="C42" s="396" t="s">
        <v>514</v>
      </c>
      <c r="D42" s="397" t="s">
        <v>498</v>
      </c>
      <c r="E42" s="444">
        <v>45029</v>
      </c>
      <c r="F42" s="445">
        <v>0.60416666666666663</v>
      </c>
      <c r="G42" s="452">
        <v>0.83333333333333337</v>
      </c>
      <c r="H42" s="453">
        <v>12653.95</v>
      </c>
      <c r="I42" s="454">
        <v>19893</v>
      </c>
    </row>
    <row r="43" spans="2:9">
      <c r="B43" s="386"/>
      <c r="C43" s="396" t="s">
        <v>514</v>
      </c>
      <c r="D43" s="397" t="s">
        <v>498</v>
      </c>
      <c r="E43" s="444">
        <v>45030</v>
      </c>
      <c r="F43" s="445">
        <v>0.60416666666666663</v>
      </c>
      <c r="G43" s="452">
        <v>0.83333333333333337</v>
      </c>
      <c r="H43" s="453">
        <v>12358.45</v>
      </c>
      <c r="I43" s="454">
        <v>18482</v>
      </c>
    </row>
    <row r="44" spans="2:9">
      <c r="B44" s="386"/>
      <c r="C44" s="396" t="s">
        <v>725</v>
      </c>
      <c r="D44" s="397" t="s">
        <v>498</v>
      </c>
      <c r="E44" s="444">
        <v>45026</v>
      </c>
      <c r="F44" s="445">
        <v>0.375</v>
      </c>
      <c r="G44" s="452">
        <v>0.5</v>
      </c>
      <c r="H44" s="453">
        <v>8355.0166666666591</v>
      </c>
      <c r="I44" s="454">
        <v>11856</v>
      </c>
    </row>
    <row r="45" spans="2:9">
      <c r="B45" s="386"/>
      <c r="C45" s="396" t="s">
        <v>725</v>
      </c>
      <c r="D45" s="397" t="s">
        <v>498</v>
      </c>
      <c r="E45" s="444">
        <v>45027</v>
      </c>
      <c r="F45" s="445">
        <v>0.375</v>
      </c>
      <c r="G45" s="452">
        <v>0.5</v>
      </c>
      <c r="H45" s="453">
        <v>7360.9333333333298</v>
      </c>
      <c r="I45" s="454">
        <v>11233</v>
      </c>
    </row>
    <row r="46" spans="2:9">
      <c r="B46" s="386"/>
      <c r="C46" s="396" t="s">
        <v>725</v>
      </c>
      <c r="D46" s="397" t="s">
        <v>498</v>
      </c>
      <c r="E46" s="444">
        <v>45028</v>
      </c>
      <c r="F46" s="445">
        <v>0.375</v>
      </c>
      <c r="G46" s="452">
        <v>0.5</v>
      </c>
      <c r="H46" s="453">
        <v>6928.3166666666602</v>
      </c>
      <c r="I46" s="454">
        <v>9938</v>
      </c>
    </row>
    <row r="47" spans="2:9">
      <c r="B47" s="386"/>
      <c r="C47" s="396" t="s">
        <v>725</v>
      </c>
      <c r="D47" s="397" t="s">
        <v>498</v>
      </c>
      <c r="E47" s="444">
        <v>45029</v>
      </c>
      <c r="F47" s="445">
        <v>0.375</v>
      </c>
      <c r="G47" s="452">
        <v>0.5</v>
      </c>
      <c r="H47" s="453">
        <v>6880.1666666666597</v>
      </c>
      <c r="I47" s="454">
        <v>9443</v>
      </c>
    </row>
    <row r="48" spans="2:9">
      <c r="B48" s="386"/>
      <c r="C48" s="396" t="s">
        <v>725</v>
      </c>
      <c r="D48" s="397" t="s">
        <v>498</v>
      </c>
      <c r="E48" s="444">
        <v>45030</v>
      </c>
      <c r="F48" s="445">
        <v>0.375</v>
      </c>
      <c r="G48" s="452">
        <v>0.5</v>
      </c>
      <c r="H48" s="453">
        <v>6064.65</v>
      </c>
      <c r="I48" s="454">
        <v>8508</v>
      </c>
    </row>
    <row r="49" spans="2:9">
      <c r="B49" s="386"/>
      <c r="C49" s="446" t="s">
        <v>532</v>
      </c>
      <c r="D49" s="447" t="s">
        <v>486</v>
      </c>
      <c r="E49" s="444">
        <v>45031</v>
      </c>
      <c r="F49" s="449">
        <v>0.91666666666666663</v>
      </c>
      <c r="G49" s="455">
        <v>0.97916666666666663</v>
      </c>
      <c r="H49" s="453">
        <v>6279.5333333333301</v>
      </c>
      <c r="I49" s="454">
        <v>13364</v>
      </c>
    </row>
    <row r="50" spans="2:9">
      <c r="B50" s="386"/>
      <c r="C50" s="417" t="s">
        <v>726</v>
      </c>
      <c r="D50" s="398" t="s">
        <v>378</v>
      </c>
      <c r="E50" s="444">
        <v>45031</v>
      </c>
      <c r="F50" s="449">
        <v>0.79166666666666663</v>
      </c>
      <c r="G50" s="455">
        <v>0.85416666666666663</v>
      </c>
      <c r="H50" s="453">
        <v>60659.133333333302</v>
      </c>
      <c r="I50" s="454">
        <v>9927</v>
      </c>
    </row>
    <row r="51" spans="2:9">
      <c r="B51" s="386"/>
      <c r="C51" s="417" t="s">
        <v>727</v>
      </c>
      <c r="D51" s="397" t="s">
        <v>498</v>
      </c>
      <c r="E51" s="444">
        <v>45031</v>
      </c>
      <c r="F51" s="449">
        <v>0.41666666666666669</v>
      </c>
      <c r="G51" s="455">
        <v>0</v>
      </c>
      <c r="H51" s="453">
        <v>5725.45</v>
      </c>
      <c r="I51" s="454">
        <v>12579</v>
      </c>
    </row>
    <row r="52" spans="2:9">
      <c r="B52" s="386"/>
      <c r="C52" s="417" t="s">
        <v>728</v>
      </c>
      <c r="D52" s="397" t="s">
        <v>555</v>
      </c>
      <c r="E52" s="444">
        <v>45031</v>
      </c>
      <c r="F52" s="449">
        <v>0.99652777777777779</v>
      </c>
      <c r="G52" s="455">
        <v>8.6805555555555566E-2</v>
      </c>
      <c r="H52" s="456">
        <v>360.59</v>
      </c>
      <c r="I52" s="454">
        <v>1042</v>
      </c>
    </row>
    <row r="53" spans="2:9" ht="45">
      <c r="B53" s="386"/>
      <c r="C53" s="417" t="s">
        <v>729</v>
      </c>
      <c r="D53" s="398" t="s">
        <v>556</v>
      </c>
      <c r="E53" s="448">
        <v>45031</v>
      </c>
      <c r="F53" s="449">
        <v>0.70833333333333337</v>
      </c>
      <c r="G53" s="455">
        <v>0.97291666666666676</v>
      </c>
      <c r="H53" s="453">
        <v>240774.31666666601</v>
      </c>
      <c r="I53" s="454">
        <v>96470</v>
      </c>
    </row>
    <row r="54" spans="2:9">
      <c r="B54" s="386"/>
      <c r="C54" s="417" t="s">
        <v>730</v>
      </c>
      <c r="D54" s="397" t="s">
        <v>731</v>
      </c>
      <c r="E54" s="444">
        <v>45031</v>
      </c>
      <c r="F54" s="449">
        <v>0.70833333333333337</v>
      </c>
      <c r="G54" s="455">
        <v>0.80763888888888891</v>
      </c>
      <c r="H54" s="453">
        <v>434.01666666666603</v>
      </c>
      <c r="I54" s="454">
        <v>1421</v>
      </c>
    </row>
    <row r="55" spans="2:9">
      <c r="B55" s="386"/>
      <c r="C55" s="417" t="s">
        <v>552</v>
      </c>
      <c r="D55" s="398" t="s">
        <v>486</v>
      </c>
      <c r="E55" s="448">
        <v>45031</v>
      </c>
      <c r="F55" s="449">
        <v>0.83333333333333337</v>
      </c>
      <c r="G55" s="455">
        <v>0.91666666666666663</v>
      </c>
      <c r="H55" s="453">
        <v>10683.4</v>
      </c>
      <c r="I55" s="454">
        <v>22184</v>
      </c>
    </row>
    <row r="56" spans="2:9" ht="75">
      <c r="B56" s="386"/>
      <c r="C56" s="417" t="s">
        <v>732</v>
      </c>
      <c r="D56" s="398" t="s">
        <v>555</v>
      </c>
      <c r="E56" s="448">
        <v>45032</v>
      </c>
      <c r="F56" s="449">
        <v>0.63541666666666663</v>
      </c>
      <c r="G56" s="455">
        <v>2.9166666666666664E-2</v>
      </c>
      <c r="H56" s="456">
        <v>6918.6</v>
      </c>
      <c r="I56" s="454">
        <v>11963</v>
      </c>
    </row>
    <row r="57" spans="2:9">
      <c r="B57" s="386"/>
      <c r="C57" s="415" t="s">
        <v>733</v>
      </c>
      <c r="D57" s="398" t="s">
        <v>734</v>
      </c>
      <c r="E57" s="448">
        <v>45032</v>
      </c>
      <c r="F57" s="449">
        <v>0.83333333333333337</v>
      </c>
      <c r="G57" s="455">
        <v>0.95833333333333337</v>
      </c>
      <c r="H57" s="453">
        <v>1219.9833333333299</v>
      </c>
      <c r="I57" s="454">
        <v>2790</v>
      </c>
    </row>
    <row r="58" spans="2:9">
      <c r="B58" s="386"/>
      <c r="C58" s="411" t="s">
        <v>735</v>
      </c>
      <c r="D58" s="398" t="s">
        <v>533</v>
      </c>
      <c r="E58" s="448">
        <v>45032</v>
      </c>
      <c r="F58" s="449">
        <v>0.875</v>
      </c>
      <c r="G58" s="455">
        <v>0.96527777777777779</v>
      </c>
      <c r="H58" s="457">
        <v>226.166666666666</v>
      </c>
      <c r="I58" s="454">
        <v>1317</v>
      </c>
    </row>
    <row r="59" spans="2:9">
      <c r="B59" s="386"/>
      <c r="C59" s="411" t="s">
        <v>736</v>
      </c>
      <c r="D59" s="416" t="s">
        <v>486</v>
      </c>
      <c r="E59" s="448">
        <v>45032</v>
      </c>
      <c r="F59" s="449">
        <v>0.72222222222222221</v>
      </c>
      <c r="G59" s="455">
        <v>0.79166666666666663</v>
      </c>
      <c r="H59" s="453">
        <v>8277.4333333333307</v>
      </c>
      <c r="I59" s="454">
        <v>14455</v>
      </c>
    </row>
    <row r="60" spans="2:9">
      <c r="B60" s="386"/>
      <c r="C60" s="417" t="s">
        <v>553</v>
      </c>
      <c r="D60" s="418" t="s">
        <v>486</v>
      </c>
      <c r="E60" s="450">
        <v>45032</v>
      </c>
      <c r="F60" s="449">
        <v>0.83333333333333337</v>
      </c>
      <c r="G60" s="455">
        <v>0.91666666666666663</v>
      </c>
      <c r="H60" s="453">
        <v>17294.349999999999</v>
      </c>
      <c r="I60" s="454">
        <v>30420</v>
      </c>
    </row>
    <row r="61" spans="2:9">
      <c r="B61" s="419"/>
      <c r="C61" s="420"/>
      <c r="D61" s="419"/>
      <c r="E61" s="421"/>
      <c r="F61" s="422"/>
      <c r="G61" s="423"/>
      <c r="H61" s="424"/>
      <c r="I61" s="424"/>
    </row>
    <row r="63" spans="2:9">
      <c r="B63" s="407" t="s">
        <v>375</v>
      </c>
      <c r="C63" s="408" t="s">
        <v>496</v>
      </c>
    </row>
    <row r="64" spans="2:9">
      <c r="B64" s="414" t="s">
        <v>370</v>
      </c>
      <c r="C64" s="410" t="s">
        <v>214</v>
      </c>
      <c r="D64" s="425" t="s">
        <v>376</v>
      </c>
      <c r="E64" s="410" t="s">
        <v>371</v>
      </c>
      <c r="F64" s="410" t="s">
        <v>377</v>
      </c>
      <c r="G64" s="410" t="s">
        <v>372</v>
      </c>
      <c r="H64" s="410" t="s">
        <v>373</v>
      </c>
      <c r="I64" s="410" t="s">
        <v>374</v>
      </c>
    </row>
    <row r="65" spans="2:9">
      <c r="B65" s="394" t="s">
        <v>478</v>
      </c>
      <c r="C65" s="394" t="s">
        <v>378</v>
      </c>
      <c r="D65" s="376">
        <v>45026</v>
      </c>
      <c r="E65" s="395">
        <v>0.375</v>
      </c>
      <c r="F65" s="376">
        <v>45030</v>
      </c>
      <c r="G65" s="395">
        <v>0.95833333333333337</v>
      </c>
      <c r="H65" s="458">
        <v>1641.6</v>
      </c>
      <c r="I65" s="459">
        <v>1936</v>
      </c>
    </row>
    <row r="66" spans="2:9">
      <c r="B66" s="436"/>
      <c r="D66" s="421"/>
      <c r="E66" s="437"/>
      <c r="F66" s="421"/>
      <c r="G66" s="437"/>
    </row>
    <row r="68" spans="2:9">
      <c r="B68" s="407" t="s">
        <v>369</v>
      </c>
      <c r="C68" s="408" t="s">
        <v>496</v>
      </c>
    </row>
    <row r="69" spans="2:9">
      <c r="B69" s="409" t="s">
        <v>370</v>
      </c>
      <c r="C69" s="410" t="s">
        <v>214</v>
      </c>
      <c r="D69" s="410" t="s">
        <v>376</v>
      </c>
      <c r="E69" s="410" t="s">
        <v>371</v>
      </c>
      <c r="F69" s="410" t="s">
        <v>377</v>
      </c>
      <c r="G69" s="410" t="s">
        <v>372</v>
      </c>
      <c r="H69" s="410" t="s">
        <v>373</v>
      </c>
      <c r="I69" s="410" t="s">
        <v>374</v>
      </c>
    </row>
    <row r="70" spans="2:9">
      <c r="B70" s="412" t="s">
        <v>522</v>
      </c>
      <c r="C70" s="426" t="s">
        <v>522</v>
      </c>
      <c r="D70" s="427" t="s">
        <v>522</v>
      </c>
      <c r="E70" s="395" t="s">
        <v>522</v>
      </c>
      <c r="F70" s="376" t="s">
        <v>522</v>
      </c>
      <c r="G70" s="395" t="s">
        <v>522</v>
      </c>
      <c r="H70" s="412" t="s">
        <v>522</v>
      </c>
      <c r="I70" s="412" t="s">
        <v>522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/>
  <cols>
    <col min="1" max="1" width="69.7109375" customWidth="1"/>
    <col min="2" max="2" width="18.7109375" style="220" customWidth="1"/>
    <col min="3" max="3" width="18.7109375" style="190" customWidth="1"/>
  </cols>
  <sheetData>
    <row r="1" spans="1:3" ht="16.5" thickBot="1">
      <c r="A1" s="473" t="s">
        <v>566</v>
      </c>
      <c r="B1" s="474"/>
      <c r="C1" s="474"/>
    </row>
    <row r="2" spans="1:3" ht="15.75" thickBot="1">
      <c r="A2" s="346" t="s">
        <v>429</v>
      </c>
      <c r="B2" s="347" t="s">
        <v>373</v>
      </c>
      <c r="C2" s="347" t="s">
        <v>374</v>
      </c>
    </row>
    <row r="3" spans="1:3">
      <c r="A3" s="350" t="s">
        <v>515</v>
      </c>
      <c r="B3" s="295">
        <v>4705.518</v>
      </c>
      <c r="C3" s="296">
        <v>3488</v>
      </c>
    </row>
    <row r="4" spans="1:3">
      <c r="A4" s="350" t="s">
        <v>360</v>
      </c>
      <c r="B4" s="295">
        <v>3528.1860000000001</v>
      </c>
      <c r="C4" s="296">
        <v>3233</v>
      </c>
    </row>
    <row r="5" spans="1:3">
      <c r="A5" s="350" t="s">
        <v>512</v>
      </c>
      <c r="B5" s="295">
        <v>2872.375</v>
      </c>
      <c r="C5" s="296">
        <v>1978</v>
      </c>
    </row>
    <row r="6" spans="1:3">
      <c r="A6" s="350" t="s">
        <v>567</v>
      </c>
      <c r="B6" s="295">
        <v>2401.0659999999998</v>
      </c>
      <c r="C6" s="296">
        <v>1757</v>
      </c>
    </row>
    <row r="7" spans="1:3">
      <c r="A7" s="350" t="s">
        <v>507</v>
      </c>
      <c r="B7" s="295">
        <v>1408.731</v>
      </c>
      <c r="C7" s="296">
        <v>1114</v>
      </c>
    </row>
    <row r="8" spans="1:3">
      <c r="A8" s="350" t="s">
        <v>557</v>
      </c>
      <c r="B8" s="295">
        <v>1025.077</v>
      </c>
      <c r="C8" s="296">
        <v>764</v>
      </c>
    </row>
    <row r="9" spans="1:3">
      <c r="A9" s="350" t="s">
        <v>475</v>
      </c>
      <c r="B9" s="295">
        <v>994.51499999999999</v>
      </c>
      <c r="C9" s="296">
        <v>688</v>
      </c>
    </row>
    <row r="10" spans="1:3">
      <c r="A10" s="350" t="s">
        <v>362</v>
      </c>
      <c r="B10" s="295">
        <v>918.70699999999999</v>
      </c>
      <c r="C10" s="296">
        <v>859</v>
      </c>
    </row>
    <row r="11" spans="1:3">
      <c r="A11" s="350" t="s">
        <v>568</v>
      </c>
      <c r="B11" s="295">
        <v>864.149</v>
      </c>
      <c r="C11" s="296">
        <v>1310</v>
      </c>
    </row>
    <row r="12" spans="1:3">
      <c r="A12" s="345" t="s">
        <v>517</v>
      </c>
      <c r="B12" s="291">
        <v>788.12</v>
      </c>
      <c r="C12" s="293">
        <v>1005</v>
      </c>
    </row>
    <row r="13" spans="1:3">
      <c r="A13" s="345" t="s">
        <v>540</v>
      </c>
      <c r="B13" s="291">
        <v>765.47299999999996</v>
      </c>
      <c r="C13" s="293">
        <v>857</v>
      </c>
    </row>
    <row r="14" spans="1:3">
      <c r="A14" s="345" t="s">
        <v>494</v>
      </c>
      <c r="B14" s="291">
        <v>713.12599999999998</v>
      </c>
      <c r="C14" s="293">
        <v>472</v>
      </c>
    </row>
    <row r="15" spans="1:3">
      <c r="A15" s="345" t="s">
        <v>516</v>
      </c>
      <c r="B15" s="291">
        <v>548.13900000000001</v>
      </c>
      <c r="C15" s="293">
        <v>696</v>
      </c>
    </row>
    <row r="16" spans="1:3">
      <c r="A16" s="345" t="s">
        <v>569</v>
      </c>
      <c r="B16" s="291">
        <v>531.64300000000003</v>
      </c>
      <c r="C16" s="293">
        <v>539</v>
      </c>
    </row>
    <row r="17" spans="1:3">
      <c r="A17" s="345" t="s">
        <v>570</v>
      </c>
      <c r="B17" s="291">
        <v>471.613</v>
      </c>
      <c r="C17" s="293">
        <v>491</v>
      </c>
    </row>
    <row r="18" spans="1:3">
      <c r="A18" s="345" t="s">
        <v>558</v>
      </c>
      <c r="B18" s="291">
        <v>448.63600000000002</v>
      </c>
      <c r="C18" s="293">
        <v>422</v>
      </c>
    </row>
    <row r="19" spans="1:3">
      <c r="A19" s="345" t="s">
        <v>364</v>
      </c>
      <c r="B19" s="291">
        <v>415.43200000000002</v>
      </c>
      <c r="C19" s="293">
        <v>492</v>
      </c>
    </row>
    <row r="20" spans="1:3">
      <c r="A20" s="350" t="s">
        <v>571</v>
      </c>
      <c r="B20" s="295">
        <v>406.60599999999999</v>
      </c>
      <c r="C20" s="296">
        <v>604</v>
      </c>
    </row>
    <row r="21" spans="1:3">
      <c r="A21" s="345" t="s">
        <v>572</v>
      </c>
      <c r="B21" s="291">
        <v>360.82799999999997</v>
      </c>
      <c r="C21" s="293">
        <v>428</v>
      </c>
    </row>
    <row r="22" spans="1:3">
      <c r="A22" s="345" t="s">
        <v>460</v>
      </c>
      <c r="B22" s="291">
        <v>357.40800000000002</v>
      </c>
      <c r="C22" s="293">
        <v>457</v>
      </c>
    </row>
    <row r="23" spans="1:3">
      <c r="A23" s="345" t="s">
        <v>573</v>
      </c>
      <c r="B23" s="291">
        <v>337.87900000000002</v>
      </c>
      <c r="C23" s="293">
        <v>496</v>
      </c>
    </row>
    <row r="24" spans="1:3">
      <c r="A24" s="345" t="s">
        <v>536</v>
      </c>
      <c r="B24" s="291">
        <v>318.28800000000001</v>
      </c>
      <c r="C24" s="293">
        <v>581</v>
      </c>
    </row>
    <row r="25" spans="1:3">
      <c r="A25" s="345" t="s">
        <v>508</v>
      </c>
      <c r="B25" s="291">
        <v>314.8</v>
      </c>
      <c r="C25" s="293">
        <v>603</v>
      </c>
    </row>
    <row r="26" spans="1:3">
      <c r="A26" s="345" t="s">
        <v>574</v>
      </c>
      <c r="B26" s="291">
        <v>311.88799999999998</v>
      </c>
      <c r="C26" s="293">
        <v>354</v>
      </c>
    </row>
    <row r="27" spans="1:3">
      <c r="A27" s="345" t="s">
        <v>523</v>
      </c>
      <c r="B27" s="291">
        <v>298.04599999999999</v>
      </c>
      <c r="C27" s="293">
        <v>376</v>
      </c>
    </row>
    <row r="28" spans="1:3">
      <c r="A28" s="345" t="s">
        <v>464</v>
      </c>
      <c r="B28" s="291">
        <v>293.55900000000003</v>
      </c>
      <c r="C28" s="293">
        <v>635</v>
      </c>
    </row>
    <row r="29" spans="1:3">
      <c r="A29" s="345" t="s">
        <v>466</v>
      </c>
      <c r="B29" s="291">
        <v>289.88900000000001</v>
      </c>
      <c r="C29" s="293">
        <v>599</v>
      </c>
    </row>
    <row r="30" spans="1:3">
      <c r="A30" s="345" t="s">
        <v>575</v>
      </c>
      <c r="B30" s="291">
        <v>263.00599999999997</v>
      </c>
      <c r="C30" s="293">
        <v>387</v>
      </c>
    </row>
    <row r="31" spans="1:3">
      <c r="A31" s="345" t="s">
        <v>546</v>
      </c>
      <c r="B31" s="291">
        <v>255.899</v>
      </c>
      <c r="C31" s="293">
        <v>192</v>
      </c>
    </row>
    <row r="32" spans="1:3">
      <c r="A32" s="345" t="s">
        <v>524</v>
      </c>
      <c r="B32" s="291">
        <v>251.66</v>
      </c>
      <c r="C32" s="293">
        <v>1003</v>
      </c>
    </row>
    <row r="33" spans="1:3">
      <c r="A33" s="345" t="s">
        <v>462</v>
      </c>
      <c r="B33" s="291">
        <v>244.65100000000001</v>
      </c>
      <c r="C33" s="293">
        <v>234</v>
      </c>
    </row>
    <row r="34" spans="1:3">
      <c r="A34" s="345" t="s">
        <v>562</v>
      </c>
      <c r="B34" s="291">
        <v>244.155</v>
      </c>
      <c r="C34" s="293">
        <v>428</v>
      </c>
    </row>
    <row r="35" spans="1:3">
      <c r="A35" s="345" t="s">
        <v>576</v>
      </c>
      <c r="B35" s="291">
        <v>241.88200000000001</v>
      </c>
      <c r="C35" s="293">
        <v>344</v>
      </c>
    </row>
    <row r="36" spans="1:3">
      <c r="A36" s="345" t="s">
        <v>365</v>
      </c>
      <c r="B36" s="291">
        <v>233.23599999999999</v>
      </c>
      <c r="C36" s="293">
        <v>919</v>
      </c>
    </row>
    <row r="37" spans="1:3">
      <c r="A37" s="345" t="s">
        <v>461</v>
      </c>
      <c r="B37" s="291">
        <v>232.66200000000001</v>
      </c>
      <c r="C37" s="293">
        <v>379</v>
      </c>
    </row>
    <row r="38" spans="1:3">
      <c r="A38" s="345" t="s">
        <v>577</v>
      </c>
      <c r="B38" s="291">
        <v>230.43899999999999</v>
      </c>
      <c r="C38" s="293">
        <v>283</v>
      </c>
    </row>
    <row r="39" spans="1:3">
      <c r="A39" s="345" t="s">
        <v>361</v>
      </c>
      <c r="B39" s="291">
        <v>230.351</v>
      </c>
      <c r="C39" s="293">
        <v>532</v>
      </c>
    </row>
    <row r="40" spans="1:3">
      <c r="A40" s="345" t="s">
        <v>534</v>
      </c>
      <c r="B40" s="291">
        <v>223.982</v>
      </c>
      <c r="C40" s="293">
        <v>207</v>
      </c>
    </row>
    <row r="41" spans="1:3">
      <c r="A41" s="345" t="s">
        <v>578</v>
      </c>
      <c r="B41" s="291">
        <v>215.535</v>
      </c>
      <c r="C41" s="293">
        <v>172</v>
      </c>
    </row>
    <row r="42" spans="1:3">
      <c r="A42" s="345" t="s">
        <v>504</v>
      </c>
      <c r="B42" s="291">
        <v>211.27</v>
      </c>
      <c r="C42" s="293">
        <v>330</v>
      </c>
    </row>
    <row r="43" spans="1:3">
      <c r="A43" s="345" t="s">
        <v>363</v>
      </c>
      <c r="B43" s="291">
        <v>211.227</v>
      </c>
      <c r="C43" s="293">
        <v>370</v>
      </c>
    </row>
    <row r="44" spans="1:3">
      <c r="A44" s="345" t="s">
        <v>579</v>
      </c>
      <c r="B44" s="291">
        <v>209.71600000000001</v>
      </c>
      <c r="C44" s="293">
        <v>260</v>
      </c>
    </row>
    <row r="45" spans="1:3">
      <c r="A45" s="345" t="s">
        <v>561</v>
      </c>
      <c r="B45" s="291">
        <v>196.172</v>
      </c>
      <c r="C45" s="293">
        <v>235</v>
      </c>
    </row>
    <row r="46" spans="1:3">
      <c r="A46" s="345" t="s">
        <v>530</v>
      </c>
      <c r="B46" s="291">
        <v>188.06100000000001</v>
      </c>
      <c r="C46" s="293">
        <v>245</v>
      </c>
    </row>
    <row r="47" spans="1:3">
      <c r="A47" s="345" t="s">
        <v>580</v>
      </c>
      <c r="B47" s="291">
        <v>185.38499999999999</v>
      </c>
      <c r="C47" s="293">
        <v>182</v>
      </c>
    </row>
    <row r="48" spans="1:3">
      <c r="A48" s="345" t="s">
        <v>581</v>
      </c>
      <c r="B48" s="291">
        <v>185.273</v>
      </c>
      <c r="C48" s="293">
        <v>225</v>
      </c>
    </row>
    <row r="49" spans="1:3">
      <c r="A49" s="345" t="s">
        <v>582</v>
      </c>
      <c r="B49" s="291">
        <v>182.346</v>
      </c>
      <c r="C49" s="293">
        <v>213</v>
      </c>
    </row>
    <row r="50" spans="1:3">
      <c r="A50" s="345" t="s">
        <v>465</v>
      </c>
      <c r="B50" s="291">
        <v>179.35499999999999</v>
      </c>
      <c r="C50" s="293">
        <v>473</v>
      </c>
    </row>
    <row r="51" spans="1:3">
      <c r="A51" s="345" t="s">
        <v>583</v>
      </c>
      <c r="B51" s="291">
        <v>176.90899999999999</v>
      </c>
      <c r="C51" s="293">
        <v>188</v>
      </c>
    </row>
    <row r="52" spans="1:3">
      <c r="A52" s="345" t="s">
        <v>584</v>
      </c>
      <c r="B52" s="291">
        <v>166.01300000000001</v>
      </c>
      <c r="C52" s="293">
        <v>157</v>
      </c>
    </row>
    <row r="53" spans="1:3">
      <c r="A53" s="345" t="s">
        <v>585</v>
      </c>
      <c r="B53" s="291">
        <v>164.143</v>
      </c>
      <c r="C53" s="293">
        <v>223</v>
      </c>
    </row>
    <row r="54" spans="1:3">
      <c r="A54" s="345" t="s">
        <v>541</v>
      </c>
      <c r="B54" s="291">
        <v>157.20599999999999</v>
      </c>
      <c r="C54" s="293">
        <v>472</v>
      </c>
    </row>
    <row r="55" spans="1:3">
      <c r="A55" s="345" t="s">
        <v>525</v>
      </c>
      <c r="B55" s="291">
        <v>156.453</v>
      </c>
      <c r="C55" s="293">
        <v>574</v>
      </c>
    </row>
    <row r="56" spans="1:3">
      <c r="A56" s="345" t="s">
        <v>463</v>
      </c>
      <c r="B56" s="291">
        <v>154.35900000000001</v>
      </c>
      <c r="C56" s="293">
        <v>521</v>
      </c>
    </row>
    <row r="57" spans="1:3">
      <c r="A57" s="345" t="s">
        <v>586</v>
      </c>
      <c r="B57" s="291">
        <v>151.18299999999999</v>
      </c>
      <c r="C57" s="293">
        <v>193</v>
      </c>
    </row>
    <row r="58" spans="1:3">
      <c r="A58" s="345" t="s">
        <v>587</v>
      </c>
      <c r="B58" s="291">
        <v>149.53</v>
      </c>
      <c r="C58" s="293">
        <v>226</v>
      </c>
    </row>
    <row r="59" spans="1:3">
      <c r="A59" s="345" t="s">
        <v>560</v>
      </c>
      <c r="B59" s="291">
        <v>148.096</v>
      </c>
      <c r="C59" s="293">
        <v>197</v>
      </c>
    </row>
    <row r="60" spans="1:3">
      <c r="A60" s="345" t="s">
        <v>588</v>
      </c>
      <c r="B60" s="291">
        <v>138.345</v>
      </c>
      <c r="C60" s="293">
        <v>190</v>
      </c>
    </row>
    <row r="61" spans="1:3">
      <c r="A61" s="345" t="s">
        <v>502</v>
      </c>
      <c r="B61" s="291">
        <v>122.471</v>
      </c>
      <c r="C61" s="293">
        <v>289</v>
      </c>
    </row>
    <row r="62" spans="1:3">
      <c r="A62" s="345" t="s">
        <v>467</v>
      </c>
      <c r="B62" s="291">
        <v>117.581</v>
      </c>
      <c r="C62" s="293">
        <v>157</v>
      </c>
    </row>
    <row r="63" spans="1:3">
      <c r="A63" s="345" t="s">
        <v>589</v>
      </c>
      <c r="B63" s="291">
        <v>104.75</v>
      </c>
      <c r="C63" s="293">
        <v>137</v>
      </c>
    </row>
    <row r="64" spans="1:3">
      <c r="A64" s="345" t="s">
        <v>471</v>
      </c>
      <c r="B64" s="291">
        <v>104.032</v>
      </c>
      <c r="C64" s="293">
        <v>506</v>
      </c>
    </row>
    <row r="65" spans="1:3">
      <c r="A65" s="345" t="s">
        <v>590</v>
      </c>
      <c r="B65" s="291">
        <v>100.795</v>
      </c>
      <c r="C65" s="293">
        <v>272</v>
      </c>
    </row>
    <row r="66" spans="1:3">
      <c r="A66" s="345" t="s">
        <v>591</v>
      </c>
      <c r="B66" s="291">
        <v>98.91</v>
      </c>
      <c r="C66" s="293">
        <v>364</v>
      </c>
    </row>
    <row r="67" spans="1:3">
      <c r="A67" s="345" t="s">
        <v>592</v>
      </c>
      <c r="B67" s="291">
        <v>98.688000000000002</v>
      </c>
      <c r="C67" s="293">
        <v>276</v>
      </c>
    </row>
    <row r="68" spans="1:3">
      <c r="A68" s="345" t="s">
        <v>593</v>
      </c>
      <c r="B68" s="291">
        <v>96.933000000000007</v>
      </c>
      <c r="C68" s="293">
        <v>193</v>
      </c>
    </row>
    <row r="69" spans="1:3">
      <c r="A69" s="345" t="s">
        <v>547</v>
      </c>
      <c r="B69" s="291">
        <v>96.906000000000006</v>
      </c>
      <c r="C69" s="293">
        <v>507</v>
      </c>
    </row>
    <row r="70" spans="1:3">
      <c r="A70" s="345" t="s">
        <v>594</v>
      </c>
      <c r="B70" s="291">
        <v>96.171000000000006</v>
      </c>
      <c r="C70" s="293">
        <v>307</v>
      </c>
    </row>
    <row r="71" spans="1:3">
      <c r="A71" s="345" t="s">
        <v>559</v>
      </c>
      <c r="B71" s="291">
        <v>95.13</v>
      </c>
      <c r="C71" s="293">
        <v>128</v>
      </c>
    </row>
    <row r="72" spans="1:3">
      <c r="A72" s="345" t="s">
        <v>595</v>
      </c>
      <c r="B72" s="291">
        <v>93.754999999999995</v>
      </c>
      <c r="C72" s="293">
        <v>278</v>
      </c>
    </row>
    <row r="73" spans="1:3">
      <c r="A73" s="345" t="s">
        <v>490</v>
      </c>
      <c r="B73" s="291">
        <v>93.491</v>
      </c>
      <c r="C73" s="293">
        <v>267</v>
      </c>
    </row>
    <row r="74" spans="1:3">
      <c r="A74" s="345" t="s">
        <v>563</v>
      </c>
      <c r="B74" s="291">
        <v>90.849000000000004</v>
      </c>
      <c r="C74" s="293">
        <v>248</v>
      </c>
    </row>
    <row r="75" spans="1:3">
      <c r="A75" s="345" t="s">
        <v>596</v>
      </c>
      <c r="B75" s="291">
        <v>89.7</v>
      </c>
      <c r="C75" s="293">
        <v>305</v>
      </c>
    </row>
    <row r="76" spans="1:3">
      <c r="A76" s="345" t="s">
        <v>597</v>
      </c>
      <c r="B76" s="291">
        <v>88.814999999999998</v>
      </c>
      <c r="C76" s="293">
        <v>135</v>
      </c>
    </row>
    <row r="77" spans="1:3">
      <c r="A77" s="345" t="s">
        <v>457</v>
      </c>
      <c r="B77" s="291">
        <v>87.528999999999996</v>
      </c>
      <c r="C77" s="293">
        <v>176</v>
      </c>
    </row>
    <row r="78" spans="1:3">
      <c r="A78" s="345" t="s">
        <v>501</v>
      </c>
      <c r="B78" s="291">
        <v>85.296999999999997</v>
      </c>
      <c r="C78" s="293">
        <v>162</v>
      </c>
    </row>
    <row r="79" spans="1:3">
      <c r="A79" s="345" t="s">
        <v>598</v>
      </c>
      <c r="B79" s="291">
        <v>84.638999999999996</v>
      </c>
      <c r="C79" s="293">
        <v>62</v>
      </c>
    </row>
    <row r="80" spans="1:3">
      <c r="A80" s="345" t="s">
        <v>492</v>
      </c>
      <c r="B80" s="291">
        <v>83.525999999999996</v>
      </c>
      <c r="C80" s="293">
        <v>170</v>
      </c>
    </row>
    <row r="81" spans="1:3">
      <c r="A81" s="345" t="s">
        <v>599</v>
      </c>
      <c r="B81" s="291">
        <v>83.481999999999999</v>
      </c>
      <c r="C81" s="293">
        <v>238</v>
      </c>
    </row>
    <row r="82" spans="1:3">
      <c r="A82" s="345" t="s">
        <v>468</v>
      </c>
      <c r="B82" s="291">
        <v>83.143000000000001</v>
      </c>
      <c r="C82" s="293">
        <v>335</v>
      </c>
    </row>
    <row r="83" spans="1:3">
      <c r="A83" s="345" t="s">
        <v>600</v>
      </c>
      <c r="B83" s="291">
        <v>82.766000000000005</v>
      </c>
      <c r="C83" s="293">
        <v>242</v>
      </c>
    </row>
    <row r="84" spans="1:3">
      <c r="A84" s="345" t="s">
        <v>548</v>
      </c>
      <c r="B84" s="291">
        <v>73.373000000000005</v>
      </c>
      <c r="C84" s="293">
        <v>234</v>
      </c>
    </row>
    <row r="85" spans="1:3">
      <c r="A85" s="345" t="s">
        <v>601</v>
      </c>
      <c r="B85" s="291">
        <v>68.486999999999995</v>
      </c>
      <c r="C85" s="293">
        <v>212</v>
      </c>
    </row>
    <row r="86" spans="1:3">
      <c r="A86" s="345" t="s">
        <v>602</v>
      </c>
      <c r="B86" s="291">
        <v>66.099000000000004</v>
      </c>
      <c r="C86" s="293">
        <v>210</v>
      </c>
    </row>
    <row r="87" spans="1:3">
      <c r="A87" s="345" t="s">
        <v>603</v>
      </c>
      <c r="B87" s="291">
        <v>65.272000000000006</v>
      </c>
      <c r="C87" s="293">
        <v>212</v>
      </c>
    </row>
    <row r="88" spans="1:3">
      <c r="A88" s="345" t="s">
        <v>604</v>
      </c>
      <c r="B88" s="291">
        <v>63.773000000000003</v>
      </c>
      <c r="C88" s="293">
        <v>214</v>
      </c>
    </row>
    <row r="89" spans="1:3">
      <c r="A89" s="345" t="s">
        <v>520</v>
      </c>
      <c r="B89" s="291">
        <v>63.372999999999998</v>
      </c>
      <c r="C89" s="293">
        <v>281</v>
      </c>
    </row>
    <row r="90" spans="1:3">
      <c r="A90" s="345" t="s">
        <v>519</v>
      </c>
      <c r="B90" s="291">
        <v>61.076999999999998</v>
      </c>
      <c r="C90" s="293">
        <v>373</v>
      </c>
    </row>
    <row r="91" spans="1:3">
      <c r="A91" s="345" t="s">
        <v>605</v>
      </c>
      <c r="B91" s="291">
        <v>59.253</v>
      </c>
      <c r="C91" s="293">
        <v>190</v>
      </c>
    </row>
    <row r="92" spans="1:3">
      <c r="A92" s="345" t="s">
        <v>473</v>
      </c>
      <c r="B92" s="291">
        <v>56.475999999999999</v>
      </c>
      <c r="C92" s="293">
        <v>774</v>
      </c>
    </row>
    <row r="93" spans="1:3">
      <c r="A93" s="345" t="s">
        <v>606</v>
      </c>
      <c r="B93" s="291">
        <v>53.344999999999999</v>
      </c>
      <c r="C93" s="293">
        <v>142</v>
      </c>
    </row>
    <row r="94" spans="1:3">
      <c r="A94" s="345" t="s">
        <v>470</v>
      </c>
      <c r="B94" s="291">
        <v>51.677999999999997</v>
      </c>
      <c r="C94" s="293">
        <v>195</v>
      </c>
    </row>
    <row r="95" spans="1:3">
      <c r="A95" s="345" t="s">
        <v>469</v>
      </c>
      <c r="B95" s="291">
        <v>50.709000000000003</v>
      </c>
      <c r="C95" s="293">
        <v>159</v>
      </c>
    </row>
    <row r="96" spans="1:3">
      <c r="A96" s="345" t="s">
        <v>607</v>
      </c>
      <c r="B96" s="291">
        <v>46.179000000000002</v>
      </c>
      <c r="C96" s="293">
        <v>214</v>
      </c>
    </row>
    <row r="97" spans="1:3">
      <c r="A97" s="345" t="s">
        <v>608</v>
      </c>
      <c r="B97" s="291">
        <v>43.250999999999998</v>
      </c>
      <c r="C97" s="293">
        <v>218</v>
      </c>
    </row>
    <row r="98" spans="1:3">
      <c r="A98" s="345" t="s">
        <v>472</v>
      </c>
      <c r="B98" s="291">
        <v>41.238999999999997</v>
      </c>
      <c r="C98" s="293">
        <v>117</v>
      </c>
    </row>
    <row r="99" spans="1:3">
      <c r="A99" s="345" t="s">
        <v>609</v>
      </c>
      <c r="B99" s="291">
        <v>36.122</v>
      </c>
      <c r="C99" s="293">
        <v>135</v>
      </c>
    </row>
    <row r="100" spans="1:3">
      <c r="A100" s="345" t="s">
        <v>564</v>
      </c>
      <c r="B100" s="291">
        <v>34.033999999999999</v>
      </c>
      <c r="C100" s="293">
        <v>41</v>
      </c>
    </row>
    <row r="101" spans="1:3">
      <c r="A101" s="345" t="s">
        <v>610</v>
      </c>
      <c r="B101" s="291">
        <v>32.314999999999998</v>
      </c>
      <c r="C101" s="293">
        <v>197</v>
      </c>
    </row>
    <row r="102" spans="1:3">
      <c r="A102" s="345" t="s">
        <v>611</v>
      </c>
      <c r="B102" s="291">
        <v>12.778</v>
      </c>
      <c r="C102" s="293">
        <v>187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2023-04-18T21:45:59Z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