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707EA50D-9CFB-40E1-9C1F-C331E4BAC7D1}" xr6:coauthVersionLast="47" xr6:coauthVersionMax="47" xr10:uidLastSave="{00000000-0000-0000-0000-000000000000}"/>
  <bookViews>
    <workbookView xWindow="-120" yWindow="-120" windowWidth="20730" windowHeight="11160" tabRatio="769" firstSheet="5" activeTab="12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H7" i="10"/>
  <c r="I5" i="4"/>
  <c r="J5" i="4"/>
  <c r="I11" i="4"/>
  <c r="J11" i="4"/>
  <c r="I6" i="4"/>
  <c r="J6" i="4"/>
  <c r="I20" i="4"/>
  <c r="J20" i="4"/>
  <c r="I16" i="4"/>
  <c r="J16" i="4"/>
  <c r="I22" i="4"/>
  <c r="J22" i="4"/>
  <c r="I25" i="4"/>
  <c r="J25" i="4"/>
  <c r="I23" i="4"/>
  <c r="J23" i="4"/>
  <c r="I21" i="4"/>
  <c r="J21" i="4"/>
  <c r="I17" i="4"/>
  <c r="J17" i="4"/>
  <c r="I13" i="4"/>
  <c r="J13" i="4"/>
  <c r="I9" i="4"/>
  <c r="J9" i="4"/>
  <c r="I8" i="4"/>
  <c r="J8" i="4"/>
  <c r="I19" i="4"/>
  <c r="J19" i="4"/>
  <c r="I14" i="4"/>
  <c r="J14" i="4"/>
  <c r="I10" i="4"/>
  <c r="J10" i="4"/>
  <c r="I3" i="4"/>
  <c r="J3" i="4"/>
  <c r="J2" i="4"/>
  <c r="J15" i="4"/>
  <c r="J24" i="4"/>
  <c r="J12" i="4"/>
  <c r="J7" i="4"/>
  <c r="J4" i="4"/>
  <c r="I2" i="4"/>
  <c r="I15" i="4"/>
  <c r="I24" i="4"/>
  <c r="I12" i="4"/>
  <c r="I7" i="4"/>
  <c r="I4" i="4"/>
  <c r="J18" i="4"/>
  <c r="I18" i="4"/>
  <c r="H5" i="10" l="1"/>
  <c r="D51" i="6"/>
  <c r="D44" i="6" l="1"/>
  <c r="D45" i="6"/>
  <c r="D46" i="6"/>
  <c r="D47" i="6"/>
  <c r="D48" i="6"/>
  <c r="D43" i="6"/>
  <c r="D43" i="5"/>
  <c r="D44" i="5"/>
  <c r="D45" i="5"/>
  <c r="D46" i="5"/>
  <c r="D47" i="5"/>
  <c r="D42" i="5"/>
  <c r="P29" i="6" l="1"/>
  <c r="O29" i="6"/>
  <c r="J3" i="16"/>
  <c r="J4" i="16"/>
  <c r="J5" i="16"/>
  <c r="J6" i="16"/>
  <c r="J7" i="16"/>
  <c r="J8" i="16"/>
  <c r="J9" i="16"/>
  <c r="D58" i="13"/>
  <c r="D59" i="13" s="1"/>
  <c r="D52" i="14"/>
  <c r="D53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<sst xmlns="http://schemas.openxmlformats.org/spreadsheetml/2006/main" count="1606" uniqueCount="816">
  <si>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</si>
  <si>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</si>
  <si>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</si>
  <si>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</si>
  <si>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</si>
  <si>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</si>
  <si>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</si>
  <si>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</si>
  <si>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</si>
  <si>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</si>
  <si>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</si>
  <si>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</si>
  <si>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</si>
  <si>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</si>
  <si>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</si>
  <si>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</si>
  <si>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</si>
  <si>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</si>
  <si>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</si>
  <si>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</si>
  <si>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</si>
  <si>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</si>
  <si>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</si>
  <si>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</si>
  <si>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</si>
  <si>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</si>
  <si>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</si>
  <si>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</si>
  <si>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</si>
  <si>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</si>
  <si>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</si>
  <si>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</si>
  <si>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</si>
  <si>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</si>
  <si>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</si>
  <si>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</si>
  <si>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</si>
  <si>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</si>
  <si>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</si>
  <si>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</si>
  <si>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</si>
  <si>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</si>
  <si>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</si>
  <si>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</si>
  <si>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</si>
  <si>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</si>
  <si>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</si>
  <si>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</si>
  <si>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</si>
  <si>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</si>
  <si>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</si>
  <si>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</si>
  <si>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</si>
  <si>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</si>
  <si>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</si>
  <si>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</si>
  <si>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</si>
  <si>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</si>
  <si>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</si>
  <si>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</si>
  <si>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</si>
  <si>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</si>
  <si>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</si>
  <si>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</si>
  <si>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</si>
  <si>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</si>
  <si>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</si>
  <si>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</si>
  <si>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</si>
  <si>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</si>
  <si>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</si>
  <si>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</si>
  <si>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</si>
  <si>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</si>
  <si>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</si>
  <si>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</si>
  <si>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</si>
  <si>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</si>
  <si>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</si>
  <si>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</si>
  <si>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</si>
  <si>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</si>
  <si>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</si>
  <si>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</si>
  <si>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</si>
  <si>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</si>
  <si>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</si>
  <si>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</si>
  <si>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</si>
  <si>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</si>
  <si>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</si>
  <si>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</si>
  <si>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</si>
  <si>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</si>
  <si>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</si>
  <si>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</si>
  <si>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</si>
  <si>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</si>
  <si>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</si>
  <si>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</si>
  <si>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</si>
  <si>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</si>
  <si>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</si>
  <si>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</si>
  <si>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</si>
  <si>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</si>
  <si>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</si>
  <si>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</si>
  <si>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</si>
  <si>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</si>
  <si>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</si>
  <si>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</si>
  <si>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</si>
  <si>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</si>
  <si>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</si>
  <si>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</si>
  <si>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</si>
  <si>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</si>
  <si>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</si>
  <si>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</si>
  <si>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</si>
  <si>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</si>
  <si>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</si>
  <si>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</si>
  <si>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</si>
  <si>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</si>
  <si>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</si>
  <si>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</si>
  <si>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</si>
  <si>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</si>
  <si>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</si>
  <si>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</si>
  <si>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</si>
  <si>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</si>
  <si>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</si>
  <si>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</si>
  <si>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</si>
  <si>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</si>
  <si>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</si>
  <si>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</si>
  <si>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</si>
  <si>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</si>
  <si>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</si>
  <si>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</si>
  <si>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</si>
  <si>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</si>
  <si>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</si>
  <si>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</si>
  <si>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</si>
  <si>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</si>
  <si>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</si>
  <si>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</si>
  <si>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</si>
  <si>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</si>
  <si>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</si>
  <si>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</si>
  <si>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</si>
  <si>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</si>
  <si>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</si>
  <si>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</si>
  <si>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</si>
  <si>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</si>
  <si>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</si>
  <si>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</si>
  <si>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</si>
  <si>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</si>
  <si>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</si>
  <si>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</si>
  <si>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</si>
  <si>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</si>
  <si>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</si>
  <si>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</si>
  <si>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</si>
  <si>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</si>
  <si>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</si>
  <si>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</si>
  <si>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</si>
  <si>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</si>
  <si>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</si>
  <si>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</si>
  <si>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</si>
  <si>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</si>
  <si>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</si>
  <si>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</si>
  <si>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</si>
  <si>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</si>
  <si>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</si>
  <si>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</si>
  <si>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</si>
  <si>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</si>
  <si>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</si>
  <si>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</si>
  <si>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</si>
  <si>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</si>
  <si>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</si>
  <si>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</si>
  <si>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</si>
  <si>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</si>
  <si>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</si>
  <si>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</si>
  <si>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</si>
  <si>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</si>
  <si>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</si>
  <si>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</si>
  <si>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</si>
  <si>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</si>
  <si>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</si>
  <si>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</si>
  <si>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</si>
  <si>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</si>
  <si>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</si>
  <si>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</si>
  <si>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</si>
  <si>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</si>
  <si>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</si>
  <si>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</si>
  <si>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</si>
  <si>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</si>
  <si>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</si>
  <si>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</si>
  <si>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</si>
  <si>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</si>
  <si>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</si>
  <si>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</si>
  <si>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</si>
  <si>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</si>
  <si>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</si>
  <si>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</si>
  <si>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</si>
  <si>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</si>
  <si>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</si>
  <si>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</si>
  <si>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</si>
  <si>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</si>
  <si>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</si>
  <si>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</si>
  <si>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</si>
  <si>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</si>
  <si>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</si>
  <si>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</si>
  <si>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</si>
  <si>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</si>
  <si>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</si>
  <si>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</si>
  <si>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</si>
  <si>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</si>
  <si>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</si>
  <si>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</si>
  <si>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</si>
  <si>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</si>
  <si>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</si>
  <si>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</si>
  <si>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</si>
  <si>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</si>
  <si>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</si>
  <si>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</si>
  <si>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</si>
  <si>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</si>
  <si>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</si>
  <si>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</si>
  <si>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</si>
  <si>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</si>
  <si>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</si>
  <si>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</si>
  <si>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</si>
  <si>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</si>
  <si>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</si>
  <si>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</si>
  <si>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</si>
  <si>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</si>
  <si>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</si>
  <si>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</si>
  <si>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</si>
  <si>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</si>
  <si>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</si>
  <si>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</si>
  <si>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</si>
  <si>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</si>
  <si>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</si>
  <si>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</si>
  <si>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</si>
  <si>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</si>
  <si>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</si>
  <si>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</si>
  <si>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</si>
  <si>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</si>
  <si>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</si>
  <si>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</si>
  <si>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</si>
  <si>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</si>
  <si>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</si>
  <si>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</si>
  <si>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</si>
  <si>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</si>
  <si>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</si>
  <si>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</si>
  <si>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</si>
  <si>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</si>
  <si>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</si>
  <si>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</si>
  <si>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</si>
  <si>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</si>
  <si>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</si>
  <si>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</si>
  <si>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</si>
  <si>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</si>
  <si>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</si>
  <si>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</si>
  <si>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</si>
  <si>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</si>
  <si>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</si>
  <si>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</si>
  <si>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</si>
  <si>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</si>
  <si>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</si>
  <si>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</si>
  <si>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</si>
  <si>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</si>
  <si>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</si>
  <si>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</si>
  <si>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</si>
  <si>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</si>
  <si>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</si>
  <si>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</si>
  <si>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</si>
  <si>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</si>
  <si>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</si>
  <si>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</si>
  <si>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</si>
  <si>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</si>
  <si>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</si>
  <si>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</si>
  <si>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</si>
  <si>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</si>
  <si>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</si>
  <si>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</si>
  <si>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</si>
  <si>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</si>
  <si>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</si>
  <si>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</si>
  <si>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</si>
  <si>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</si>
  <si>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</si>
  <si>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</si>
  <si>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</si>
  <si>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</si>
  <si>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</si>
  <si>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</si>
  <si>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</si>
  <si>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</si>
  <si>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</si>
  <si>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</si>
  <si>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</si>
  <si>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</si>
  <si>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</si>
  <si>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</si>
  <si>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</si>
  <si>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</si>
  <si>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</si>
  <si>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</si>
  <si>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</si>
  <si>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</si>
  <si>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</si>
  <si>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</si>
  <si>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</si>
  <si>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</si>
  <si>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</si>
  <si>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</si>
  <si>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</si>
  <si>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</si>
  <si>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</si>
  <si>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</si>
  <si>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</si>
  <si>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</si>
  <si>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</si>
  <si>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</si>
  <si>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</si>
  <si>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</si>
  <si>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</si>
  <si>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</si>
  <si>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</si>
  <si>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</si>
  <si>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</si>
  <si>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</si>
  <si>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</si>
  <si>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</si>
  <si>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</si>
  <si>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</si>
  <si>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</si>
  <si>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</si>
  <si>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</si>
  <si>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</si>
  <si>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</si>
  <si>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</si>
  <si>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</si>
  <si>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</si>
  <si>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</si>
  <si>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</si>
  <si>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</si>
  <si>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</si>
  <si>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</si>
  <si>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</si>
  <si>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</si>
  <si>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</si>
  <si>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</si>
  <si>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</si>
  <si>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</si>
  <si>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</si>
  <si>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</si>
  <si>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</si>
  <si>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</si>
  <si>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</si>
  <si>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</si>
  <si>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</si>
  <si>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</si>
  <si>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</si>
  <si>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</si>
  <si>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</si>
  <si>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</si>
  <si>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</si>
  <si>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</si>
  <si>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</si>
  <si>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</si>
  <si>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</si>
  <si>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</si>
  <si>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</si>
  <si>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</si>
  <si>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</si>
  <si>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</si>
  <si>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</si>
  <si>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</si>
  <si>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</si>
  <si>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</si>
  <si>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</si>
  <si>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</si>
  <si>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</si>
  <si>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</si>
  <si>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</si>
  <si>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</si>
  <si>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</si>
  <si>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</si>
  <si>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</si>
  <si>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</si>
  <si>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</si>
  <si>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</si>
  <si>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</si>
  <si>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</si>
  <si>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</si>
  <si>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</si>
  <si>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</si>
  <si>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</si>
  <si>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</si>
  <si>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</si>
  <si>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</si>
  <si>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</si>
  <si>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</si>
  <si>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</si>
  <si>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</si>
  <si>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</si>
  <si>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</si>
  <si>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</si>
  <si>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</si>
  <si>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</si>
  <si>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</si>
  <si>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</si>
  <si>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</si>
  <si>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</si>
  <si>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Los jóvenes titanes en acción</t>
  </si>
  <si>
    <t>Escandalosos</t>
  </si>
  <si>
    <t>Mickey Mouse Funhouse</t>
  </si>
  <si>
    <t>SportsCenter</t>
  </si>
  <si>
    <t>El mundo de Craig</t>
  </si>
  <si>
    <t>N Deportes</t>
  </si>
  <si>
    <t>03/10-09/10</t>
  </si>
  <si>
    <t>Legado de amor</t>
  </si>
  <si>
    <t>10/10-16/10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</si>
  <si>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</si>
  <si>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</si>
  <si>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</si>
  <si>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</si>
  <si>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</si>
  <si>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</si>
  <si>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</si>
  <si>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</si>
  <si>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</si>
  <si>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</si>
  <si>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</si>
  <si>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</si>
  <si>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</si>
  <si>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</si>
  <si>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</si>
  <si>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</si>
  <si>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</si>
  <si>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</si>
  <si>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</si>
  <si>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</si>
  <si>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</si>
  <si>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</si>
  <si>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</si>
  <si>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</si>
  <si>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Criminología Naval</t>
  </si>
  <si>
    <t>26/12-01/01</t>
  </si>
  <si>
    <t>Código fútbol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</si>
  <si>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</si>
  <si>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</si>
  <si>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</si>
  <si>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</si>
  <si>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</si>
  <si>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</si>
  <si>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</si>
  <si>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</si>
  <si>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</si>
  <si>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</si>
  <si>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</si>
  <si>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</si>
  <si>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</si>
  <si>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</si>
  <si>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</si>
  <si>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</si>
  <si>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</si>
  <si>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 -</t>
  </si>
  <si>
    <t>La taxista</t>
  </si>
  <si>
    <t>Noticias en vivo</t>
  </si>
  <si>
    <t>Primer noticiero noche</t>
  </si>
  <si>
    <t>05/02-12/02</t>
  </si>
  <si>
    <t>06/02-12/02</t>
  </si>
  <si>
    <t>13/02-19/02</t>
  </si>
  <si>
    <t>20/02-26/02</t>
  </si>
  <si>
    <t>Mi corazón es tuyo</t>
  </si>
  <si>
    <t>27/02-05/03</t>
  </si>
  <si>
    <t>Mujeres de la PM</t>
  </si>
  <si>
    <t>WWE Smackdown</t>
  </si>
  <si>
    <t>06/03-12/03</t>
  </si>
  <si>
    <t>El Patrón del Mal</t>
  </si>
  <si>
    <t>13/03-19/03</t>
  </si>
  <si>
    <t>Magaly Tv, la firme</t>
  </si>
  <si>
    <t>Fútbol lab</t>
  </si>
  <si>
    <t>Duelo de Campeones</t>
  </si>
  <si>
    <t>20/03-26/03</t>
  </si>
  <si>
    <t>27/03 –02/04</t>
  </si>
  <si>
    <t xml:space="preserve">    </t>
  </si>
  <si>
    <t>Masha y el oso</t>
  </si>
  <si>
    <t>Hora y treinta</t>
  </si>
  <si>
    <t>27/03-02/04</t>
  </si>
  <si>
    <t>ESPN2</t>
  </si>
  <si>
    <t>03/04 –09/04</t>
  </si>
  <si>
    <t>Space</t>
  </si>
  <si>
    <t>Contracorriente, el dominical de Willax</t>
  </si>
  <si>
    <t>Spidey y sus sorprendentes amigos</t>
  </si>
  <si>
    <t>03/04-09/04</t>
  </si>
  <si>
    <t>10/04 –16/04</t>
  </si>
  <si>
    <t>Voleibol Femenino Peruano Liga Nacional : Semifinal 2</t>
  </si>
  <si>
    <t>Voleibol Femenino Peruano Liga Nacional : Semifinal 1</t>
  </si>
  <si>
    <t>La promesa</t>
  </si>
  <si>
    <t>Fútbol Peruano Primera División : Deportivo Municipal vs. Universitario</t>
  </si>
  <si>
    <t>Equipo F</t>
  </si>
  <si>
    <t>Día D</t>
  </si>
  <si>
    <t>ATV noticias edición matinal</t>
  </si>
  <si>
    <t>Almas Suspendidas : Piloto</t>
  </si>
  <si>
    <t>Willax noticias edición mediodía</t>
  </si>
  <si>
    <t>Tengo un punto</t>
  </si>
  <si>
    <t>PJ Masks: Héroes en pijamas</t>
  </si>
  <si>
    <t>Dulces secretos</t>
  </si>
  <si>
    <t>Escandalositos</t>
  </si>
  <si>
    <t>Ximena en casa</t>
  </si>
  <si>
    <t>10/04-16/04</t>
  </si>
  <si>
    <t>Luz de Luna 3</t>
  </si>
  <si>
    <t>Duelo de campeones Sábados</t>
  </si>
  <si>
    <t>Cinemax</t>
  </si>
  <si>
    <t>17/04 –23/04</t>
  </si>
  <si>
    <t>Premier #31-SOEN 16417</t>
  </si>
  <si>
    <t>Serie A #30-SOIM 15037</t>
  </si>
  <si>
    <t>UCL #4tos - VTA- SOIU 7914</t>
  </si>
  <si>
    <t>Libertadores #2 SOIL1417</t>
  </si>
  <si>
    <t>Libertadores #2 SOIL1420</t>
  </si>
  <si>
    <t>UCL #4tos - VTA- SOIU 7913</t>
  </si>
  <si>
    <t>Libertadores #2 SOIL1415</t>
  </si>
  <si>
    <t>Libertadores #2 SOIL1418</t>
  </si>
  <si>
    <t>Copa SUD #2 SOSU 521</t>
  </si>
  <si>
    <t>Libertadores #2 SOIL1416</t>
  </si>
  <si>
    <t>Copa SUD #2 SOSU 518</t>
  </si>
  <si>
    <t>UCL #4tos - VTA- SOIU 7915</t>
  </si>
  <si>
    <t>Libertadores #2 SOIL1421</t>
  </si>
  <si>
    <t>Libertadores #2 SOIL1423</t>
  </si>
  <si>
    <t>UCL #4tos - VTA- SOIU 7916</t>
  </si>
  <si>
    <t>Copa SUD #2 SOSU 524</t>
  </si>
  <si>
    <t>Libertadores #2 SOIL1426</t>
  </si>
  <si>
    <t>Copa SUD #2 SOSU 525</t>
  </si>
  <si>
    <t>Libertadores #2 SOIL1422</t>
  </si>
  <si>
    <t>UEL #4tos - VTA-SOUC 5364</t>
  </si>
  <si>
    <t>Copa SUD #2 SOSU 526</t>
  </si>
  <si>
    <t>Libertadores #2 SOIL1428</t>
  </si>
  <si>
    <t>Libertadores #2 SOIL1430</t>
  </si>
  <si>
    <t>UEL #4tos - VTA-SOUC 5365</t>
  </si>
  <si>
    <t>Libertadores #2 SOIL1427</t>
  </si>
  <si>
    <t>Libertadores #2 SOIL1429</t>
  </si>
  <si>
    <t>Copa SUD #2 SOSU 529</t>
  </si>
  <si>
    <t>Copa SUD #2 SOSU 528</t>
  </si>
  <si>
    <t>Premier #32-SOEN 16425</t>
  </si>
  <si>
    <t>Premier #32-SOEN 16429</t>
  </si>
  <si>
    <t>FA Cup #Semi 2-SOFA 2626</t>
  </si>
  <si>
    <t>LaLiga #30-SOIG 15048</t>
  </si>
  <si>
    <t>Premier #32-SOEN 16431</t>
  </si>
  <si>
    <t>Serie A #31-SOIM 15049</t>
  </si>
  <si>
    <t>Bundes #29-SOGB 106091</t>
  </si>
  <si>
    <t>Bundes #29-SOGB 106083</t>
  </si>
  <si>
    <t>LaLiga #30-SOIG 15049</t>
  </si>
  <si>
    <t>FA Cup #Semi 1-SOFA 2625</t>
  </si>
  <si>
    <t>Serie A #31-SOIM 15048</t>
  </si>
  <si>
    <t>LPF AFA #13-SOAR 4242</t>
  </si>
  <si>
    <t>Serie A #31-SOIM 15050</t>
  </si>
  <si>
    <t>LPF AFA #13-SOAR 4244</t>
  </si>
  <si>
    <t>Ligue 1 #32-SOFL 4399</t>
  </si>
  <si>
    <t>Premier #32-SOEN 16424</t>
  </si>
  <si>
    <t>2023-04-17 14:00:00</t>
  </si>
  <si>
    <t>Leeds Utd vs. Liverpool</t>
  </si>
  <si>
    <t xml:space="preserve">ESPN 2 </t>
  </si>
  <si>
    <t>2023-04-17 13:45:00</t>
  </si>
  <si>
    <t>Fiorentina vs. Atalanta</t>
  </si>
  <si>
    <t>2023-04-18 14:00:00</t>
  </si>
  <si>
    <t>Chelsea (ING) vs. Real Madrid (ESP)</t>
  </si>
  <si>
    <t>2023-04-18 19:00:00</t>
  </si>
  <si>
    <t>Olimpia (PAR) vs. Patronato (ARG)</t>
  </si>
  <si>
    <t>2023-04-18 21:00:00</t>
  </si>
  <si>
    <t>Ind. Del Valle (ECU) vs. Liverpool (URU)</t>
  </si>
  <si>
    <t>Napoli (ITA) vs. Milan (ITA)</t>
  </si>
  <si>
    <t>2023-04-18 17:00:00</t>
  </si>
  <si>
    <t>Internacional (BRA) vs. Metropolitanos (VEN)</t>
  </si>
  <si>
    <t>Boca Juniors (ARG) vs. Deportivo Pereira (COL)</t>
  </si>
  <si>
    <t>Independiente Santa Fe COL vs. Gimnasia y Esgrima La Plata ARG</t>
  </si>
  <si>
    <t>Fluminense (BRA) vs. The Strongest (BOL)</t>
  </si>
  <si>
    <t>Estudiantes de La Plata ARG vs. Tacuary PAR</t>
  </si>
  <si>
    <t>2023-04-19 14:00:00</t>
  </si>
  <si>
    <t>Bayern Munich (ALE) vs. Manchester City (ING)</t>
  </si>
  <si>
    <t>2023-04-19 17:00:00</t>
  </si>
  <si>
    <t>Nacional (URU) vs. Ind. Medellín (COL)</t>
  </si>
  <si>
    <t>2023-04-19 19:00:00</t>
  </si>
  <si>
    <t>River Plate (ARG) vs. Sporting Cristal (PER)</t>
  </si>
  <si>
    <t>Inter (ITA) vs. Benfica (POR)</t>
  </si>
  <si>
    <t>Defensa y Justicia ARG vs. América MG BRA</t>
  </si>
  <si>
    <t>2023-04-19 21:00:00</t>
  </si>
  <si>
    <t>Barcelona (ECU) vs. Bolivar (BOL)</t>
  </si>
  <si>
    <t>LDU Quito ECU vs. Magallanes CHI</t>
  </si>
  <si>
    <t>2023-04-19 20:00:00</t>
  </si>
  <si>
    <t>Colo Colo (CHI) vs. Monagas (VEN)</t>
  </si>
  <si>
    <t>2023-04-20 14:00:00</t>
  </si>
  <si>
    <t>Sevilla vs. Manchester United</t>
  </si>
  <si>
    <t>2023-04-20 17:00:00</t>
  </si>
  <si>
    <t>Peñarol URU vs. Millonarios COL</t>
  </si>
  <si>
    <t>2023-04-20 19:00:00</t>
  </si>
  <si>
    <t>Atlético Nacional (COL) vs. Melgar (PER)</t>
  </si>
  <si>
    <t>2023-04-20 21:00:00</t>
  </si>
  <si>
    <t>Libertad (PAR) vs. Alianza Lima (PER)</t>
  </si>
  <si>
    <t>Sporting Lisboa vs. Juventus</t>
  </si>
  <si>
    <t>Racing (ARG) vs. Aucas (ECU)</t>
  </si>
  <si>
    <t>Palmeiras (BRA) vs. Cerro Porteño (PAR)</t>
  </si>
  <si>
    <t>Deportes Tolima COL vs. Tigre ARG</t>
  </si>
  <si>
    <t>Botafogo BRA vs. Univ. César Vallejo PER</t>
  </si>
  <si>
    <t>2023-04-21 14:00:00</t>
  </si>
  <si>
    <t>Arsenal vs. Southampton</t>
  </si>
  <si>
    <t>2023-04-22 06:30:00</t>
  </si>
  <si>
    <t>Fulham vs. Leeds Utd</t>
  </si>
  <si>
    <t>2023-04-22 10:45:00</t>
  </si>
  <si>
    <t>Manchester City vs. Sheffield United</t>
  </si>
  <si>
    <t>2023-04-22 14:00:00</t>
  </si>
  <si>
    <t>Real Madrid vs. Celta de Vigo</t>
  </si>
  <si>
    <t>2023-04-22 09:00:00</t>
  </si>
  <si>
    <t>Liverpool vs. Nottingham Forest</t>
  </si>
  <si>
    <t>2023-04-22 11:00:00</t>
  </si>
  <si>
    <t>Lazio vs. Torino</t>
  </si>
  <si>
    <t>2023-04-22 08:30:00</t>
  </si>
  <si>
    <t>Hertha Berlin vs. Werder Bremen</t>
  </si>
  <si>
    <t>2023-04-22 11:30:00</t>
  </si>
  <si>
    <t>Borussia Dortmund vs. Eintracht Frankfurt</t>
  </si>
  <si>
    <t>Real Sociedad vs. Rayo Vallecano</t>
  </si>
  <si>
    <t>2023-04-23 10:30:00</t>
  </si>
  <si>
    <t>Brighton &amp; Hove Albion vs. Manchester United</t>
  </si>
  <si>
    <t>2023-04-23 13:45:00</t>
  </si>
  <si>
    <t>Juventus vs. Napoli</t>
  </si>
  <si>
    <t>2023-04-23 18:30:00</t>
  </si>
  <si>
    <t>River Plate vs. Independiente</t>
  </si>
  <si>
    <t>2023-04-23 11:00:00</t>
  </si>
  <si>
    <t>Milan vs. Lecce</t>
  </si>
  <si>
    <t>2023-04-23 13:30:00</t>
  </si>
  <si>
    <t>Rosario Ctral. vs. Boca Juniors</t>
  </si>
  <si>
    <t>Lyon vs. Olympique Marseille</t>
  </si>
  <si>
    <t>2023-04-23 08:00:00</t>
  </si>
  <si>
    <t>Bournemouth vs. West Ham</t>
  </si>
  <si>
    <t>12,675</t>
  </si>
  <si>
    <t>172,361</t>
  </si>
  <si>
    <t>25,229</t>
  </si>
  <si>
    <t>19,350</t>
  </si>
  <si>
    <t>56,167</t>
  </si>
  <si>
    <t>13,179</t>
  </si>
  <si>
    <t>33,227</t>
  </si>
  <si>
    <t>15,928</t>
  </si>
  <si>
    <t>11,481</t>
  </si>
  <si>
    <t>6,577</t>
  </si>
  <si>
    <t>174,119</t>
  </si>
  <si>
    <t>49,665</t>
  </si>
  <si>
    <t>226,794</t>
  </si>
  <si>
    <t>16,398</t>
  </si>
  <si>
    <t>8,817</t>
  </si>
  <si>
    <t>5,919</t>
  </si>
  <si>
    <t>8,431</t>
  </si>
  <si>
    <t>51,813</t>
  </si>
  <si>
    <t>36,460</t>
  </si>
  <si>
    <t>153,490</t>
  </si>
  <si>
    <t>239,881</t>
  </si>
  <si>
    <t>15,199</t>
  </si>
  <si>
    <t>31,599</t>
  </si>
  <si>
    <t>22,606</t>
  </si>
  <si>
    <t>32,223</t>
  </si>
  <si>
    <t>26,102</t>
  </si>
  <si>
    <t>5,973</t>
  </si>
  <si>
    <t>18,415</t>
  </si>
  <si>
    <t>27,362</t>
  </si>
  <si>
    <t>11,236</t>
  </si>
  <si>
    <t>4,421</t>
  </si>
  <si>
    <t>1,730</t>
  </si>
  <si>
    <t>3,875</t>
  </si>
  <si>
    <t>2,711</t>
  </si>
  <si>
    <t>20,899</t>
  </si>
  <si>
    <t>18,679</t>
  </si>
  <si>
    <t>14,517</t>
  </si>
  <si>
    <t>5,221</t>
  </si>
  <si>
    <t>9,858</t>
  </si>
  <si>
    <t>3,724</t>
  </si>
  <si>
    <t>5,448</t>
  </si>
  <si>
    <t>Fútbol CONMEBOL Libertadores : Libertad vs. Alianza Lima</t>
  </si>
  <si>
    <t>Voleibol Femenino Peruano Liga Nacional : Final 1: Alianza Lima vs Regatas Lima</t>
  </si>
  <si>
    <t>Voleibol Femenino Peruano Liga Nacional : Alianza Lima vs. Jaamsa</t>
  </si>
  <si>
    <t>Voleibol Femenino Peruano Liga Nacional : Final 2</t>
  </si>
  <si>
    <t>Voleibol Femenino Peruano Liga Nacional : Final 2: Alianza Lima vs Regatas Lima</t>
  </si>
  <si>
    <t>Las mil y una noches</t>
  </si>
  <si>
    <t>Voleibol Femenino Peruano Liga Nacional : Tercer Puesto: San Martín vs Jaamsa</t>
  </si>
  <si>
    <t>Francotirador</t>
  </si>
  <si>
    <t>Rambo</t>
  </si>
  <si>
    <t>Constantine</t>
  </si>
  <si>
    <t>Fútbol UEFA Champions League : Chelsea vs. Real Madrid</t>
  </si>
  <si>
    <t>Un juego vs. el destino</t>
  </si>
  <si>
    <t>WWE RAW</t>
  </si>
  <si>
    <t>Legally Blonde</t>
  </si>
  <si>
    <t>Desconocido</t>
  </si>
  <si>
    <t>Liga de la justicia</t>
  </si>
  <si>
    <t>Fútbol UEFA Champions League : Bayern München vs. Manchester City</t>
  </si>
  <si>
    <t>El castigador</t>
  </si>
  <si>
    <t>El contador</t>
  </si>
  <si>
    <t>Focus: Maestros de la estafa</t>
  </si>
  <si>
    <t>El tesoro del Amazonas</t>
  </si>
  <si>
    <t>Fútbol CONMEBOL Libertadores : River vs. Sporting Cristal</t>
  </si>
  <si>
    <t>Paranormal Activity: The Ghost Dimension</t>
  </si>
  <si>
    <t>La tribuna</t>
  </si>
  <si>
    <t>Voleibol Femenino Peruano Liga Nacional : Tercer Puesto 2: San Martín vs Jaamsa</t>
  </si>
  <si>
    <t>Sabrina, la bruja adolescente : Sabrina Claus</t>
  </si>
  <si>
    <t>Sabrina, la bruja adolescente : No Place Like Home</t>
  </si>
  <si>
    <t>Sabrina, la bruja adolescente : Thin Ice</t>
  </si>
  <si>
    <t>Diez por diez</t>
  </si>
  <si>
    <t>Fútbol CONMEBOL Libertadores : Boca Juniors vs. Deportivo Pereira</t>
  </si>
  <si>
    <t>Sabrina, la bruja adolescente : Dream a Little Dreama Me</t>
  </si>
  <si>
    <t>Sabrina, la bruja adolescente : Jealousy</t>
  </si>
  <si>
    <t>Sabrina, la bruja adolescente : Sabrina's Date With Destiny</t>
  </si>
  <si>
    <t>Gol Perú noticias</t>
  </si>
  <si>
    <t>Zona mixta</t>
  </si>
  <si>
    <t>Todo se sabe</t>
  </si>
  <si>
    <t>Sabrina, la bruja adolescente : Inna-Gadda-Sabrina</t>
  </si>
  <si>
    <t>Ampliación de noticias</t>
  </si>
  <si>
    <t>Full ruedas</t>
  </si>
  <si>
    <t>La gran aventura Lego</t>
  </si>
  <si>
    <t>17/04-23/04</t>
  </si>
  <si>
    <t>PROGRAMAS DESTACADOS DEL 17 AL 23 DE ABRIL</t>
  </si>
  <si>
    <t>UCL #4tos - VTA</t>
  </si>
  <si>
    <t>Chelsea vs Real Madrid</t>
  </si>
  <si>
    <t>Napoli vs Milan</t>
  </si>
  <si>
    <t xml:space="preserve">ESPN2 </t>
  </si>
  <si>
    <t>Bayern Munich vs Manchester City</t>
  </si>
  <si>
    <t>Inter vs Benfica</t>
  </si>
  <si>
    <t>Libertadores #2</t>
  </si>
  <si>
    <t>River Plate vs Sporting Cristal 7pm</t>
  </si>
  <si>
    <t xml:space="preserve">ESPN </t>
  </si>
  <si>
    <t>Libertad vs Alianza Lima</t>
  </si>
  <si>
    <t>UEL #4tos - VTA</t>
  </si>
  <si>
    <t>Sporting Lisboa vs Juventus</t>
  </si>
  <si>
    <t>Sevilla vs Manchester United</t>
  </si>
  <si>
    <t>Copa SUD #2</t>
  </si>
  <si>
    <t>Botafogo vs Univ. César Vallejo</t>
  </si>
  <si>
    <t xml:space="preserve">ESPN4 </t>
  </si>
  <si>
    <t>Premier #32</t>
  </si>
  <si>
    <t>Liverpool vs Nottingham Forest</t>
  </si>
  <si>
    <t>FA Cup #Semi 2</t>
  </si>
  <si>
    <t>Manchester City vs Sheffield United</t>
  </si>
  <si>
    <t>Fulham vs Leeds Utd</t>
  </si>
  <si>
    <t>LaLiga #30</t>
  </si>
  <si>
    <t>Real Madrid vs Celta de Vigo</t>
  </si>
  <si>
    <t>FA Cup #Semi 1</t>
  </si>
  <si>
    <t>Brighton &amp; Hove Albion vs Manchester United</t>
  </si>
  <si>
    <t>Bournemouth vs West Ham</t>
  </si>
  <si>
    <t>ESPN EXTRA</t>
  </si>
  <si>
    <t>Liga Nacional de Voley</t>
  </si>
  <si>
    <t>Voley: Alianza Lima vs Club Regatas Lima</t>
  </si>
  <si>
    <t xml:space="preserve">M deportes </t>
  </si>
  <si>
    <t>Mande quien mande</t>
  </si>
  <si>
    <t>Los cuentos de amistad de Bella</t>
  </si>
  <si>
    <t>Match Point</t>
  </si>
  <si>
    <t>AMC</t>
  </si>
  <si>
    <t>Sonic: la película</t>
  </si>
  <si>
    <t>Star channel</t>
  </si>
  <si>
    <t>Mad Max: Furia en el camino</t>
  </si>
  <si>
    <t xml:space="preserve">Warner channel </t>
  </si>
  <si>
    <t xml:space="preserve">Parásitos </t>
  </si>
  <si>
    <t>Venom</t>
  </si>
  <si>
    <t>El día de las madres</t>
  </si>
  <si>
    <t>Cinacanal</t>
  </si>
  <si>
    <t>Rampage</t>
  </si>
  <si>
    <t>Punto Final</t>
  </si>
  <si>
    <t>REPLAY LIBERTAD VS ALIANZA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</si>
</sst>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5" formatCode="dd/mm/yyyy;@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0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1" fillId="0" borderId="0"/>
    <xf numFmtId="0" fontId="1" fillId="20" borderId="43" applyNumberFormat="0" applyFont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</cellStyleXfs>
  <cellXfs count="504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4" fontId="6" fillId="57" borderId="58" xfId="51" applyNumberFormat="1" applyFont="1" applyFill="1" applyBorder="1" applyAlignment="1">
      <alignment horizontal="center"/>
    </xf>
    <xf numFmtId="4" fontId="0" fillId="46" borderId="74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4" fontId="3" fillId="0" borderId="58" xfId="51" applyNumberFormat="1" applyFont="1" applyBorder="1" applyAlignment="1">
      <alignment horizontal="center"/>
    </xf>
    <xf numFmtId="0" fontId="58" fillId="46" borderId="0" xfId="0" applyFont="1" applyFill="1"/>
    <xf numFmtId="49" fontId="58" fillId="51" borderId="58" xfId="0" applyNumberFormat="1" applyFont="1" applyFill="1" applyBorder="1" applyAlignment="1">
      <alignment horizontal="center"/>
    </xf>
    <xf numFmtId="4" fontId="2" fillId="0" borderId="58" xfId="51" applyNumberFormat="1" applyFont="1" applyBorder="1" applyAlignment="1">
      <alignment horizontal="center"/>
    </xf>
    <xf numFmtId="3" fontId="2" fillId="51" borderId="58" xfId="51" applyNumberFormat="1" applyFont="1" applyFill="1" applyBorder="1" applyAlignment="1">
      <alignment horizontal="center" wrapText="1"/>
    </xf>
    <xf numFmtId="3" fontId="29" fillId="3" borderId="16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0" fontId="64" fillId="0" borderId="0" xfId="89" applyFont="1" applyAlignment="1">
      <alignment horizontal="left"/>
    </xf>
    <xf numFmtId="0" fontId="1" fillId="0" borderId="0" xfId="89"/>
    <xf numFmtId="0" fontId="63" fillId="55" borderId="21" xfId="89" applyFont="1" applyFill="1" applyBorder="1"/>
    <xf numFmtId="0" fontId="63" fillId="55" borderId="0" xfId="89" applyFont="1" applyFill="1"/>
    <xf numFmtId="0" fontId="50" fillId="56" borderId="50" xfId="89" applyFont="1" applyFill="1" applyBorder="1"/>
    <xf numFmtId="0" fontId="50" fillId="56" borderId="70" xfId="89" applyFont="1" applyFill="1" applyBorder="1"/>
    <xf numFmtId="0" fontId="50" fillId="56" borderId="21" xfId="89" applyFont="1" applyFill="1" applyBorder="1"/>
    <xf numFmtId="0" fontId="52" fillId="0" borderId="21" xfId="89" applyFont="1" applyBorder="1"/>
    <xf numFmtId="0" fontId="58" fillId="0" borderId="46" xfId="89" applyFont="1" applyBorder="1"/>
    <xf numFmtId="0" fontId="1" fillId="0" borderId="46" xfId="89" applyBorder="1"/>
    <xf numFmtId="0" fontId="1" fillId="0" borderId="66" xfId="89" applyBorder="1"/>
    <xf numFmtId="14" fontId="52" fillId="0" borderId="21" xfId="89" applyNumberFormat="1" applyFont="1" applyBorder="1"/>
    <xf numFmtId="0" fontId="50" fillId="56" borderId="73" xfId="89" applyFont="1" applyFill="1" applyBorder="1"/>
    <xf numFmtId="0" fontId="1" fillId="0" borderId="21" xfId="89" applyBorder="1"/>
    <xf numFmtId="18" fontId="1" fillId="0" borderId="21" xfId="89" applyNumberFormat="1" applyBorder="1"/>
    <xf numFmtId="0" fontId="50" fillId="56" borderId="9" xfId="89" applyFont="1" applyFill="1" applyBorder="1"/>
    <xf numFmtId="0" fontId="58" fillId="0" borderId="46" xfId="89" applyFont="1" applyBorder="1" applyAlignment="1">
      <alignment vertical="center"/>
    </xf>
    <xf numFmtId="14" fontId="52" fillId="0" borderId="71" xfId="89" applyNumberFormat="1" applyFont="1" applyBorder="1"/>
    <xf numFmtId="0" fontId="52" fillId="0" borderId="0" xfId="89" applyFont="1" applyBorder="1"/>
    <xf numFmtId="14" fontId="52" fillId="0" borderId="0" xfId="89" applyNumberFormat="1" applyFont="1" applyBorder="1"/>
    <xf numFmtId="18" fontId="58" fillId="0" borderId="0" xfId="89" applyNumberFormat="1" applyFont="1" applyBorder="1"/>
    <xf numFmtId="0" fontId="45" fillId="0" borderId="0" xfId="89" applyFont="1" applyBorder="1"/>
    <xf numFmtId="0" fontId="52" fillId="0" borderId="70" xfId="89" applyFont="1" applyBorder="1" applyAlignment="1">
      <alignment vertical="center"/>
    </xf>
    <xf numFmtId="0" fontId="58" fillId="0" borderId="71" xfId="89" applyFont="1" applyBorder="1" applyAlignment="1">
      <alignment vertical="center"/>
    </xf>
    <xf numFmtId="0" fontId="52" fillId="0" borderId="0" xfId="89" applyFont="1" applyBorder="1" applyAlignment="1">
      <alignment vertical="center" wrapText="1"/>
    </xf>
    <xf numFmtId="18" fontId="58" fillId="0" borderId="0" xfId="89" applyNumberFormat="1" applyFont="1" applyBorder="1" applyAlignment="1">
      <alignment vertical="center"/>
    </xf>
    <xf numFmtId="0" fontId="52" fillId="0" borderId="46" xfId="89" applyFont="1" applyFill="1" applyBorder="1"/>
    <xf numFmtId="0" fontId="52" fillId="0" borderId="46" xfId="89" applyFont="1" applyFill="1" applyBorder="1" applyAlignment="1">
      <alignment vertical="center" wrapText="1"/>
    </xf>
    <xf numFmtId="0" fontId="52" fillId="0" borderId="46" xfId="89" applyFont="1" applyFill="1" applyBorder="1" applyAlignment="1">
      <alignment vertical="center"/>
    </xf>
    <xf numFmtId="0" fontId="52" fillId="0" borderId="46" xfId="89" applyFont="1" applyFill="1" applyBorder="1" applyAlignment="1">
      <alignment wrapText="1"/>
    </xf>
    <xf numFmtId="0" fontId="1" fillId="0" borderId="0" xfId="89" applyBorder="1" applyAlignment="1">
      <alignment wrapText="1"/>
    </xf>
    <xf numFmtId="0" fontId="1" fillId="0" borderId="0" xfId="89" applyBorder="1"/>
    <xf numFmtId="18" fontId="1" fillId="0" borderId="0" xfId="89" applyNumberFormat="1" applyBorder="1"/>
    <xf numFmtId="0" fontId="58" fillId="0" borderId="46" xfId="89" applyFont="1" applyFill="1" applyBorder="1"/>
    <xf numFmtId="0" fontId="52" fillId="0" borderId="21" xfId="89" applyFont="1" applyFill="1" applyBorder="1"/>
    <xf numFmtId="0" fontId="1" fillId="0" borderId="0" xfId="89" applyFill="1"/>
    <xf numFmtId="0" fontId="52" fillId="0" borderId="46" xfId="89" applyFont="1" applyFill="1" applyBorder="1" applyAlignment="1">
      <alignment horizontal="left" vertical="center" wrapText="1"/>
    </xf>
    <xf numFmtId="0" fontId="58" fillId="0" borderId="46" xfId="89" applyFont="1" applyFill="1" applyBorder="1" applyAlignment="1">
      <alignment horizontal="left" vertical="center"/>
    </xf>
    <xf numFmtId="0" fontId="58" fillId="0" borderId="46" xfId="89" applyFont="1" applyFill="1" applyBorder="1" applyAlignment="1">
      <alignment vertical="center"/>
    </xf>
    <xf numFmtId="0" fontId="52" fillId="0" borderId="46" xfId="89" applyFont="1" applyBorder="1" applyAlignment="1">
      <alignment wrapText="1"/>
    </xf>
    <xf numFmtId="0" fontId="52" fillId="0" borderId="21" xfId="89" applyFont="1" applyBorder="1" applyAlignment="1">
      <alignment vertical="center"/>
    </xf>
    <xf numFmtId="0" fontId="52" fillId="0" borderId="46" xfId="89" applyFont="1" applyBorder="1" applyAlignment="1">
      <alignment vertical="center" wrapText="1"/>
    </xf>
    <xf numFmtId="21" fontId="58" fillId="0" borderId="46" xfId="89" applyNumberFormat="1" applyFont="1" applyBorder="1"/>
    <xf numFmtId="21" fontId="58" fillId="0" borderId="46" xfId="89" applyNumberFormat="1" applyFont="1" applyBorder="1" applyAlignment="1">
      <alignment vertical="center"/>
    </xf>
    <xf numFmtId="21" fontId="58" fillId="0" borderId="46" xfId="89" applyNumberFormat="1" applyFont="1" applyFill="1" applyBorder="1"/>
    <xf numFmtId="21" fontId="58" fillId="0" borderId="46" xfId="89" applyNumberFormat="1" applyFont="1" applyFill="1" applyBorder="1" applyAlignment="1">
      <alignment vertical="center"/>
    </xf>
    <xf numFmtId="175" fontId="52" fillId="0" borderId="9" xfId="89" applyNumberFormat="1" applyFont="1" applyBorder="1"/>
    <xf numFmtId="0" fontId="1" fillId="46" borderId="0" xfId="89" applyFill="1"/>
    <xf numFmtId="2" fontId="1" fillId="0" borderId="21" xfId="89" applyNumberFormat="1" applyFill="1" applyBorder="1"/>
    <xf numFmtId="21" fontId="58" fillId="0" borderId="75" xfId="89" applyNumberFormat="1" applyFont="1" applyBorder="1"/>
    <xf numFmtId="175" fontId="52" fillId="0" borderId="9" xfId="89" applyNumberFormat="1" applyFont="1" applyBorder="1" applyAlignment="1">
      <alignment vertical="center"/>
    </xf>
    <xf numFmtId="175" fontId="52" fillId="0" borderId="9" xfId="89" applyNumberFormat="1" applyFont="1" applyFill="1" applyBorder="1"/>
    <xf numFmtId="175" fontId="52" fillId="0" borderId="72" xfId="89" applyNumberFormat="1" applyFont="1" applyFill="1" applyBorder="1" applyAlignment="1">
      <alignment vertical="center"/>
    </xf>
    <xf numFmtId="175" fontId="52" fillId="0" borderId="9" xfId="89" applyNumberFormat="1" applyFont="1" applyFill="1" applyBorder="1" applyAlignment="1">
      <alignment vertical="center"/>
    </xf>
    <xf numFmtId="21" fontId="58" fillId="0" borderId="75" xfId="89" applyNumberFormat="1" applyFont="1" applyBorder="1" applyAlignment="1">
      <alignment vertical="center"/>
    </xf>
    <xf numFmtId="2" fontId="1" fillId="0" borderId="21" xfId="89" applyNumberFormat="1" applyBorder="1"/>
    <xf numFmtId="21" fontId="58" fillId="0" borderId="75" xfId="89" applyNumberFormat="1" applyFont="1" applyFill="1" applyBorder="1"/>
    <xf numFmtId="3" fontId="1" fillId="0" borderId="21" xfId="89" applyNumberFormat="1" applyFill="1" applyBorder="1"/>
    <xf numFmtId="21" fontId="58" fillId="0" borderId="75" xfId="89" applyNumberFormat="1" applyFont="1" applyFill="1" applyBorder="1" applyAlignment="1">
      <alignment vertical="center"/>
    </xf>
  </cellXfs>
  <cellStyles count="109">
    <cellStyle name="20% - Énfasis1" xfId="22" builtinId="30" customBuiltin="1"/>
    <cellStyle name="20% - Énfasis1 2" xfId="58" xr:uid="{C2E771AE-61E2-4E81-9BBB-18B0208881D5}"/>
    <cellStyle name="20% - Énfasis1 3" xfId="91" xr:uid="{99DB1A72-B227-41B8-9A5E-270DDD77F95E}"/>
    <cellStyle name="20% - Énfasis2" xfId="26" builtinId="34" customBuiltin="1"/>
    <cellStyle name="20% - Énfasis2 2" xfId="61" xr:uid="{8548D439-5105-4496-86B7-CD73432D0160}"/>
    <cellStyle name="20% - Énfasis2 3" xfId="94" xr:uid="{364788DC-470F-4974-A4BA-6D704D64DA1B}"/>
    <cellStyle name="20% - Énfasis3" xfId="30" builtinId="38" customBuiltin="1"/>
    <cellStyle name="20% - Énfasis3 2" xfId="64" xr:uid="{5CAEE6A9-2CC7-4861-9792-710B29E4BAEF}"/>
    <cellStyle name="20% - Énfasis3 3" xfId="97" xr:uid="{7318B591-F445-421B-9C4D-F9CD7EDD1747}"/>
    <cellStyle name="20% - Énfasis4" xfId="34" builtinId="42" customBuiltin="1"/>
    <cellStyle name="20% - Énfasis4 2" xfId="67" xr:uid="{43CABF30-083D-4F5B-B382-DFF2BD5F5D4C}"/>
    <cellStyle name="20% - Énfasis4 3" xfId="100" xr:uid="{428855B5-98C6-44CC-A028-66274EDBE707}"/>
    <cellStyle name="20% - Énfasis5" xfId="38" builtinId="46" customBuiltin="1"/>
    <cellStyle name="20% - Énfasis5 2" xfId="70" xr:uid="{5D442BEF-04C7-4969-8079-16324F62325B}"/>
    <cellStyle name="20% - Énfasis5 3" xfId="103" xr:uid="{4558B292-7497-4A39-9677-62529A212F09}"/>
    <cellStyle name="20% - Énfasis6" xfId="42" builtinId="50" customBuiltin="1"/>
    <cellStyle name="20% - Énfasis6 2" xfId="73" xr:uid="{ACAB39BF-66F5-44B9-AB3E-CBA01038ECCD}"/>
    <cellStyle name="20% - Énfasis6 3" xfId="106" xr:uid="{8B31C9A9-85CD-4D50-A74E-5F72C20F3825}"/>
    <cellStyle name="40% - Énfasis1" xfId="23" builtinId="31" customBuiltin="1"/>
    <cellStyle name="40% - Énfasis1 2" xfId="59" xr:uid="{7C13F38D-3E9B-4FB1-8CFE-59CB2B9BC969}"/>
    <cellStyle name="40% - Énfasis1 3" xfId="92" xr:uid="{3F330FE7-E86D-4939-8072-296520E99195}"/>
    <cellStyle name="40% - Énfasis2" xfId="27" builtinId="35" customBuiltin="1"/>
    <cellStyle name="40% - Énfasis2 2" xfId="62" xr:uid="{EBF8E4BF-C8F6-42F3-9BB2-5997CDB939D5}"/>
    <cellStyle name="40% - Énfasis2 3" xfId="95" xr:uid="{1BC05679-BD55-43C5-8755-C6D12430AD01}"/>
    <cellStyle name="40% - Énfasis3" xfId="31" builtinId="39" customBuiltin="1"/>
    <cellStyle name="40% - Énfasis3 2" xfId="65" xr:uid="{0D2E72D5-BF94-4B4B-9938-05EBA0BFD86D}"/>
    <cellStyle name="40% - Énfasis3 3" xfId="98" xr:uid="{2365E75B-8A9E-46A3-9DB1-3CB082765377}"/>
    <cellStyle name="40% - Énfasis4" xfId="35" builtinId="43" customBuiltin="1"/>
    <cellStyle name="40% - Énfasis4 2" xfId="68" xr:uid="{81E2B20C-B1DB-4484-81A8-705805C68BC0}"/>
    <cellStyle name="40% - Énfasis4 3" xfId="101" xr:uid="{D37C038B-70DA-462D-8ED8-C9576F415809}"/>
    <cellStyle name="40% - Énfasis5" xfId="39" builtinId="47" customBuiltin="1"/>
    <cellStyle name="40% - Énfasis5 2" xfId="71" xr:uid="{1C3992A7-BF22-4DFD-887F-6D5D8BDE1744}"/>
    <cellStyle name="40% - Énfasis5 3" xfId="104" xr:uid="{9FD93814-E944-4893-9DE8-D6E44286AB1F}"/>
    <cellStyle name="40% - Énfasis6" xfId="43" builtinId="51" customBuiltin="1"/>
    <cellStyle name="40% - Énfasis6 2" xfId="74" xr:uid="{D77E66FE-77A0-42E1-82BB-C95BE178075C}"/>
    <cellStyle name="40% - Énfasis6 3" xfId="107" xr:uid="{ABE16029-C8EF-48DC-B07B-08BFD94599E3}"/>
    <cellStyle name="60% - Énfasis1" xfId="24" builtinId="32" customBuiltin="1"/>
    <cellStyle name="60% - Énfasis1 2" xfId="60" xr:uid="{42028651-6329-4AEB-8774-8016A5F00687}"/>
    <cellStyle name="60% - Énfasis1 3" xfId="93" xr:uid="{812F0733-0B99-4648-B7D2-D06F5A51D31F}"/>
    <cellStyle name="60% - Énfasis2" xfId="28" builtinId="36" customBuiltin="1"/>
    <cellStyle name="60% - Énfasis2 2" xfId="63" xr:uid="{B35EFA76-B8A2-42A7-9307-65D78C92C02D}"/>
    <cellStyle name="60% - Énfasis2 3" xfId="96" xr:uid="{E17408F6-18B3-4C73-91CB-A506BEBF49F9}"/>
    <cellStyle name="60% - Énfasis3" xfId="32" builtinId="40" customBuiltin="1"/>
    <cellStyle name="60% - Énfasis3 2" xfId="66" xr:uid="{7E4CC07A-8AF1-40E8-A196-A6FD5516F2C2}"/>
    <cellStyle name="60% - Énfasis3 3" xfId="99" xr:uid="{D88B885F-A65C-4C2E-94C1-7B876ECC2BD5}"/>
    <cellStyle name="60% - Énfasis4" xfId="36" builtinId="44" customBuiltin="1"/>
    <cellStyle name="60% - Énfasis4 2" xfId="69" xr:uid="{1BD337F1-FEF6-43D1-884D-3586AC6D7648}"/>
    <cellStyle name="60% - Énfasis4 3" xfId="102" xr:uid="{57742582-2833-4CF5-8A6F-33342CA5DD23}"/>
    <cellStyle name="60% - Énfasis5" xfId="40" builtinId="48" customBuiltin="1"/>
    <cellStyle name="60% - Énfasis5 2" xfId="72" xr:uid="{C919B70A-9514-47DA-A353-3478E33D6A5E}"/>
    <cellStyle name="60% - Énfasis5 3" xfId="105" xr:uid="{E9B8BAFA-1C5E-4EBC-824C-F3E1D5D625D6}"/>
    <cellStyle name="60% - Énfasis6" xfId="44" builtinId="52" customBuiltin="1"/>
    <cellStyle name="60% - Énfasis6 2" xfId="75" xr:uid="{711E543F-4A94-45BE-8E94-967F2AF941BA}"/>
    <cellStyle name="60% - Énfasis6 3" xfId="108" xr:uid="{CC2AD248-7C96-41F8-997C-C4492C92DD00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17" xfId="89" xr:uid="{DA9C29F6-87F4-4339-A05C-5CE56AB53F32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Notas 3" xfId="90" xr:uid="{F2D013F0-1F6B-4552-89E2-601DB137A643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0.19098771106298676</c:v>
                </c:pt>
                <c:pt idx="1">
                  <c:v>0.27650276181262495</c:v>
                </c:pt>
                <c:pt idx="2">
                  <c:v>0.12763147215029086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1.8045631022976356E-2</c:v>
                </c:pt>
                <c:pt idx="1">
                  <c:v>0.9576015142938783</c:v>
                </c:pt>
                <c:pt idx="2">
                  <c:v>2.4352854683145277E-2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General'!$B$47:$B$54</c15:sqref>
                  </c15:fullRef>
                </c:ext>
              </c:extLst>
              <c:f>'Historico General'!$B$50:$B$54</c:f>
              <c:strCache>
                <c:ptCount val="5"/>
                <c:pt idx="0">
                  <c:v>20/03-26/03</c:v>
                </c:pt>
                <c:pt idx="1">
                  <c:v>27/03-02/04</c:v>
                </c:pt>
                <c:pt idx="2">
                  <c:v>03/04-09/04</c:v>
                </c:pt>
                <c:pt idx="3">
                  <c:v>10/04-16/04</c:v>
                </c:pt>
                <c:pt idx="4">
                  <c:v>17/04-23/04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General'!$C$47:$C$54</c15:sqref>
                  </c15:fullRef>
                </c:ext>
              </c:extLst>
              <c:f>'Historico General'!$C$50:$C$54</c:f>
              <c:numCache>
                <c:formatCode>#,##0.00</c:formatCode>
                <c:ptCount val="5"/>
                <c:pt idx="0">
                  <c:v>71043.570000000007</c:v>
                </c:pt>
                <c:pt idx="1">
                  <c:v>64676.5</c:v>
                </c:pt>
                <c:pt idx="2">
                  <c:v>58236.34</c:v>
                </c:pt>
                <c:pt idx="3">
                  <c:v>56023.42</c:v>
                </c:pt>
                <c:pt idx="4">
                  <c:v>54813.37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General'!$B$47:$B$54</c15:sqref>
                  </c15:fullRef>
                </c:ext>
              </c:extLst>
              <c:f>'Historico General'!$B$50:$B$54</c:f>
              <c:strCache>
                <c:ptCount val="5"/>
                <c:pt idx="0">
                  <c:v>20/03-26/03</c:v>
                </c:pt>
                <c:pt idx="1">
                  <c:v>27/03-02/04</c:v>
                </c:pt>
                <c:pt idx="2">
                  <c:v>03/04-09/04</c:v>
                </c:pt>
                <c:pt idx="3">
                  <c:v>10/04-16/04</c:v>
                </c:pt>
                <c:pt idx="4">
                  <c:v>17/04-23/04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General'!$D$47:$D$54</c15:sqref>
                  </c15:fullRef>
                </c:ext>
              </c:extLst>
              <c:f>'Historico General'!$D$50:$D$54</c:f>
              <c:numCache>
                <c:formatCode>#,##0.00</c:formatCode>
                <c:ptCount val="5"/>
                <c:pt idx="0">
                  <c:v>3906223.52</c:v>
                </c:pt>
                <c:pt idx="1">
                  <c:v>3689991.11</c:v>
                </c:pt>
                <c:pt idx="2">
                  <c:v>3245358.5</c:v>
                </c:pt>
                <c:pt idx="3">
                  <c:v>2998890.44</c:v>
                </c:pt>
                <c:pt idx="4">
                  <c:v>2908702.17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General'!$B$47:$B$54</c15:sqref>
                        </c15:fullRef>
                        <c15:formulaRef>
                          <c15:sqref>'Historico General'!$B$50:$B$54</c15:sqref>
                        </c15:formulaRef>
                      </c:ext>
                    </c:extLst>
                    <c:strCache>
                      <c:ptCount val="5"/>
                      <c:pt idx="0">
                        <c:v>20/03-26/03</c:v>
                      </c:pt>
                      <c:pt idx="1">
                        <c:v>27/03-02/04</c:v>
                      </c:pt>
                      <c:pt idx="2">
                        <c:v>03/04-09/04</c:v>
                      </c:pt>
                      <c:pt idx="3">
                        <c:v>10/04-16/04</c:v>
                      </c:pt>
                      <c:pt idx="4">
                        <c:v>17/04-23/04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General'!$E$47:$E$54</c15:sqref>
                        </c15:fullRef>
                        <c15:formulaRef>
                          <c15:sqref>'Historico General'!$E$50:$E$54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103972.5</c:v>
                      </c:pt>
                      <c:pt idx="1">
                        <c:v>95256.29</c:v>
                      </c:pt>
                      <c:pt idx="2">
                        <c:v>94042.34</c:v>
                      </c:pt>
                      <c:pt idx="3">
                        <c:v>78954.45</c:v>
                      </c:pt>
                      <c:pt idx="4">
                        <c:v>73971.48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Dinamizado'!$B$3:$B$49</c15:sqref>
                  </c15:fullRef>
                </c:ext>
              </c:extLst>
              <c:f>'Historico Dinamizado'!$B$29:$B$49</c:f>
              <c:strCache>
                <c:ptCount val="21"/>
                <c:pt idx="0">
                  <c:v>05/12-11/12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02/01-08/02</c:v>
                </c:pt>
                <c:pt idx="6">
                  <c:v>09/01-15/02</c:v>
                </c:pt>
                <c:pt idx="7">
                  <c:v>16/01-22/01</c:v>
                </c:pt>
                <c:pt idx="8">
                  <c:v>23/01-29/01</c:v>
                </c:pt>
                <c:pt idx="9">
                  <c:v>30/01-05/02</c:v>
                </c:pt>
                <c:pt idx="10">
                  <c:v>06/02-12/02</c:v>
                </c:pt>
                <c:pt idx="11">
                  <c:v>13/02-19/02</c:v>
                </c:pt>
                <c:pt idx="12">
                  <c:v>20/02-26/02</c:v>
                </c:pt>
                <c:pt idx="13">
                  <c:v>27/02-05/03</c:v>
                </c:pt>
                <c:pt idx="14">
                  <c:v>06/03-12/03</c:v>
                </c:pt>
                <c:pt idx="15">
                  <c:v>13/03-19/03</c:v>
                </c:pt>
                <c:pt idx="16">
                  <c:v>20/03-26/03</c:v>
                </c:pt>
                <c:pt idx="17">
                  <c:v>27/03-02/04</c:v>
                </c:pt>
                <c:pt idx="18">
                  <c:v>03/04-09/04</c:v>
                </c:pt>
                <c:pt idx="19">
                  <c:v>10/04-16/04</c:v>
                </c:pt>
                <c:pt idx="20">
                  <c:v>17/04-23/04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Dinamizado'!$C$3:$C$49</c15:sqref>
                  </c15:fullRef>
                </c:ext>
              </c:extLst>
              <c:f>'Historico Dinamizado'!$C$29:$C$49</c:f>
              <c:numCache>
                <c:formatCode>#,##0.00</c:formatCode>
                <c:ptCount val="21"/>
                <c:pt idx="0">
                  <c:v>443706.27666666621</c:v>
                </c:pt>
                <c:pt idx="1">
                  <c:v>443706.27666666621</c:v>
                </c:pt>
                <c:pt idx="2">
                  <c:v>455054.15333333268</c:v>
                </c:pt>
                <c:pt idx="3">
                  <c:v>493134.93999999965</c:v>
                </c:pt>
                <c:pt idx="4">
                  <c:v>335845.12333333289</c:v>
                </c:pt>
                <c:pt idx="5">
                  <c:v>396775.91666666587</c:v>
                </c:pt>
                <c:pt idx="6">
                  <c:v>562359.86999999953</c:v>
                </c:pt>
                <c:pt idx="7">
                  <c:v>1213513.5433333314</c:v>
                </c:pt>
                <c:pt idx="8">
                  <c:v>1158280.3666666644</c:v>
                </c:pt>
                <c:pt idx="9">
                  <c:v>556152.69333333243</c:v>
                </c:pt>
                <c:pt idx="10">
                  <c:v>596447.41666666593</c:v>
                </c:pt>
                <c:pt idx="11">
                  <c:v>659821.95999999857</c:v>
                </c:pt>
                <c:pt idx="12">
                  <c:v>854335.95666666597</c:v>
                </c:pt>
                <c:pt idx="13">
                  <c:v>940381.27999999851</c:v>
                </c:pt>
                <c:pt idx="14">
                  <c:v>899766.59999999858</c:v>
                </c:pt>
                <c:pt idx="15">
                  <c:v>1007209.7966666651</c:v>
                </c:pt>
                <c:pt idx="16">
                  <c:v>781341.08666666609</c:v>
                </c:pt>
                <c:pt idx="17">
                  <c:v>796625.34333333233</c:v>
                </c:pt>
                <c:pt idx="18">
                  <c:v>837576.16666666546</c:v>
                </c:pt>
                <c:pt idx="19">
                  <c:v>1131897.4233333319</c:v>
                </c:pt>
                <c:pt idx="20">
                  <c:v>580122.69333333266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B03-460E-A1D6-8946CE2B6051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8B03-460E-A1D6-8946CE2B6051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8B03-460E-A1D6-8946CE2B6051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8B03-460E-A1D6-8946CE2B605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Dinamizado'!$B$3:$B$49</c15:sqref>
                  </c15:fullRef>
                </c:ext>
              </c:extLst>
              <c:f>'Historico Dinamizado'!$B$29:$B$49</c:f>
              <c:strCache>
                <c:ptCount val="21"/>
                <c:pt idx="0">
                  <c:v>05/12-11/12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02/01-08/02</c:v>
                </c:pt>
                <c:pt idx="6">
                  <c:v>09/01-15/02</c:v>
                </c:pt>
                <c:pt idx="7">
                  <c:v>16/01-22/01</c:v>
                </c:pt>
                <c:pt idx="8">
                  <c:v>23/01-29/01</c:v>
                </c:pt>
                <c:pt idx="9">
                  <c:v>30/01-05/02</c:v>
                </c:pt>
                <c:pt idx="10">
                  <c:v>06/02-12/02</c:v>
                </c:pt>
                <c:pt idx="11">
                  <c:v>13/02-19/02</c:v>
                </c:pt>
                <c:pt idx="12">
                  <c:v>20/02-26/02</c:v>
                </c:pt>
                <c:pt idx="13">
                  <c:v>27/02-05/03</c:v>
                </c:pt>
                <c:pt idx="14">
                  <c:v>06/03-12/03</c:v>
                </c:pt>
                <c:pt idx="15">
                  <c:v>13/03-19/03</c:v>
                </c:pt>
                <c:pt idx="16">
                  <c:v>20/03-26/03</c:v>
                </c:pt>
                <c:pt idx="17">
                  <c:v>27/03-02/04</c:v>
                </c:pt>
                <c:pt idx="18">
                  <c:v>03/04-09/04</c:v>
                </c:pt>
                <c:pt idx="19">
                  <c:v>10/04-16/04</c:v>
                </c:pt>
                <c:pt idx="20">
                  <c:v>17/04-23/04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Dinamizado'!$D$3:$D$49</c15:sqref>
                  </c15:fullRef>
                </c:ext>
              </c:extLst>
              <c:f>'Historico Dinamizado'!$D$29:$D$49</c:f>
              <c:numCache>
                <c:formatCode>#,##0.00</c:formatCode>
                <c:ptCount val="21"/>
                <c:pt idx="0">
                  <c:v>1196007.4099999999</c:v>
                </c:pt>
                <c:pt idx="1">
                  <c:v>1196007.4099999999</c:v>
                </c:pt>
                <c:pt idx="2">
                  <c:v>1265754.3666666651</c:v>
                </c:pt>
                <c:pt idx="3">
                  <c:v>994279.96666666539</c:v>
                </c:pt>
                <c:pt idx="4">
                  <c:v>722011.46666666586</c:v>
                </c:pt>
                <c:pt idx="5">
                  <c:v>743293.46666666528</c:v>
                </c:pt>
                <c:pt idx="6">
                  <c:v>1024149.4766666663</c:v>
                </c:pt>
                <c:pt idx="7">
                  <c:v>1400777.4066666667</c:v>
                </c:pt>
                <c:pt idx="8">
                  <c:v>1740032.0833333333</c:v>
                </c:pt>
                <c:pt idx="9">
                  <c:v>1150025.44</c:v>
                </c:pt>
                <c:pt idx="10">
                  <c:v>1308902.783333333</c:v>
                </c:pt>
                <c:pt idx="11">
                  <c:v>1220556.8999999999</c:v>
                </c:pt>
                <c:pt idx="12">
                  <c:v>1119762.9166666665</c:v>
                </c:pt>
                <c:pt idx="13">
                  <c:v>1139445.6433333333</c:v>
                </c:pt>
                <c:pt idx="14">
                  <c:v>1211102.5999999999</c:v>
                </c:pt>
                <c:pt idx="15">
                  <c:v>1488318.7166666663</c:v>
                </c:pt>
                <c:pt idx="16">
                  <c:v>1351766.0666666669</c:v>
                </c:pt>
                <c:pt idx="17">
                  <c:v>1209802.1166666667</c:v>
                </c:pt>
                <c:pt idx="18">
                  <c:v>905458.3600000001</c:v>
                </c:pt>
                <c:pt idx="19">
                  <c:v>969150.96666666679</c:v>
                </c:pt>
                <c:pt idx="20">
                  <c:v>895035.51666666672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Dinamizado'!$B$3:$B$49</c15:sqref>
                  </c15:fullRef>
                </c:ext>
              </c:extLst>
              <c:f>'Historico Dinamizado'!$B$29:$B$49</c:f>
              <c:strCache>
                <c:ptCount val="21"/>
                <c:pt idx="0">
                  <c:v>05/12-11/12</c:v>
                </c:pt>
                <c:pt idx="1">
                  <c:v>05/12-11/12</c:v>
                </c:pt>
                <c:pt idx="2">
                  <c:v>12/12-18/12</c:v>
                </c:pt>
                <c:pt idx="3">
                  <c:v>19/12-25/12</c:v>
                </c:pt>
                <c:pt idx="4">
                  <c:v>26/12-01/01</c:v>
                </c:pt>
                <c:pt idx="5">
                  <c:v>02/01-08/02</c:v>
                </c:pt>
                <c:pt idx="6">
                  <c:v>09/01-15/02</c:v>
                </c:pt>
                <c:pt idx="7">
                  <c:v>16/01-22/01</c:v>
                </c:pt>
                <c:pt idx="8">
                  <c:v>23/01-29/01</c:v>
                </c:pt>
                <c:pt idx="9">
                  <c:v>30/01-05/02</c:v>
                </c:pt>
                <c:pt idx="10">
                  <c:v>06/02-12/02</c:v>
                </c:pt>
                <c:pt idx="11">
                  <c:v>13/02-19/02</c:v>
                </c:pt>
                <c:pt idx="12">
                  <c:v>20/02-26/02</c:v>
                </c:pt>
                <c:pt idx="13">
                  <c:v>27/02-05/03</c:v>
                </c:pt>
                <c:pt idx="14">
                  <c:v>06/03-12/03</c:v>
                </c:pt>
                <c:pt idx="15">
                  <c:v>13/03-19/03</c:v>
                </c:pt>
                <c:pt idx="16">
                  <c:v>20/03-26/03</c:v>
                </c:pt>
                <c:pt idx="17">
                  <c:v>27/03-02/04</c:v>
                </c:pt>
                <c:pt idx="18">
                  <c:v>03/04-09/04</c:v>
                </c:pt>
                <c:pt idx="19">
                  <c:v>10/04-16/04</c:v>
                </c:pt>
                <c:pt idx="20">
                  <c:v>17/04-23/04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Dinamizado'!$E$3:$E$49</c15:sqref>
                  </c15:fullRef>
                </c:ext>
              </c:extLst>
              <c:f>'Historico Dinamizado'!$E$29:$E$49</c:f>
              <c:numCache>
                <c:formatCode>#,##0.00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12845.800999999999</c:v>
                </c:pt>
                <c:pt idx="5">
                  <c:v>74445.703330000004</c:v>
                </c:pt>
                <c:pt idx="6">
                  <c:v>73721.46666666666</c:v>
                </c:pt>
                <c:pt idx="7">
                  <c:v>193714.78333333333</c:v>
                </c:pt>
                <c:pt idx="8">
                  <c:v>39471.699999999997</c:v>
                </c:pt>
                <c:pt idx="9">
                  <c:v>47174.066666666673</c:v>
                </c:pt>
                <c:pt idx="10">
                  <c:v>27914.500000000007</c:v>
                </c:pt>
                <c:pt idx="11">
                  <c:v>207555.56666666668</c:v>
                </c:pt>
                <c:pt idx="12">
                  <c:v>121987.47666666668</c:v>
                </c:pt>
                <c:pt idx="13">
                  <c:v>280639.21666666662</c:v>
                </c:pt>
                <c:pt idx="14">
                  <c:v>139776.32333333333</c:v>
                </c:pt>
                <c:pt idx="15">
                  <c:v>143109.49999999997</c:v>
                </c:pt>
                <c:pt idx="16">
                  <c:v>101006.86666666665</c:v>
                </c:pt>
                <c:pt idx="17">
                  <c:v>129730.85</c:v>
                </c:pt>
                <c:pt idx="18">
                  <c:v>329781.38</c:v>
                </c:pt>
                <c:pt idx="19">
                  <c:v>218307.43333333335</c:v>
                </c:pt>
                <c:pt idx="20">
                  <c:v>387678.94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20" t="s">
        <v>339</v>
      </c>
      <c r="D2" s="420"/>
      <c r="E2" s="420"/>
      <c r="F2" s="421" t="s">
        <v>343</v>
      </c>
      <c r="G2" s="421"/>
      <c r="H2" s="421"/>
      <c r="I2" s="422" t="s">
        <v>0</v>
      </c>
      <c r="J2" s="422"/>
      <c r="K2" s="422"/>
    </row>
    <row r="3" spans="1:11" x14ac:dyDescent="0.25">
      <c r="A3" s="2"/>
      <c r="C3" s="420" t="s">
        <v>1</v>
      </c>
      <c r="D3" s="420"/>
      <c r="E3" s="420"/>
      <c r="F3" s="426" t="s">
        <v>2</v>
      </c>
      <c r="G3" s="426"/>
      <c r="H3" s="426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20" t="s">
        <v>339</v>
      </c>
      <c r="D241" s="420"/>
      <c r="E241" s="420"/>
      <c r="F241" s="421" t="s">
        <v>343</v>
      </c>
      <c r="G241" s="421"/>
      <c r="H241" s="421"/>
      <c r="I241" s="422" t="s">
        <v>0</v>
      </c>
      <c r="J241" s="422"/>
      <c r="K241" s="42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23" t="s">
        <v>1</v>
      </c>
      <c r="D242" s="423"/>
      <c r="E242" s="423"/>
      <c r="F242" s="424" t="s">
        <v>2</v>
      </c>
      <c r="G242" s="424"/>
      <c r="H242" s="424"/>
      <c r="I242" s="425"/>
      <c r="J242" s="425"/>
      <c r="K242" s="425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showGridLines="0" topLeftCell="C1" zoomScale="90" zoomScaleNormal="90" workbookViewId="0">
      <pane ySplit="1" topLeftCell="A2" activePane="bottomLeft" state="frozen"/>
      <selection pane="bottomLeft" activeCell="C39" sqref="C39"/>
    </sheetView>
  </sheetViews>
  <sheetFormatPr baseColWidth="10" defaultColWidth="9.140625" defaultRowHeight="15" x14ac:dyDescent="0.2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4" width="10.5703125" style="336" customWidth="1"/>
    <col min="1025" max="16384" width="9.140625" style="336"/>
  </cols>
  <sheetData>
    <row r="1" spans="1:10" ht="20.100000000000001" customHeight="1" x14ac:dyDescent="0.25">
      <c r="A1" s="382" t="s">
        <v>214</v>
      </c>
      <c r="B1" s="382" t="s">
        <v>439</v>
      </c>
      <c r="C1" s="382" t="s">
        <v>215</v>
      </c>
      <c r="D1" s="383" t="s">
        <v>420</v>
      </c>
      <c r="E1" s="383" t="s">
        <v>216</v>
      </c>
      <c r="F1" s="383" t="s">
        <v>217</v>
      </c>
      <c r="G1" s="383" t="s">
        <v>218</v>
      </c>
      <c r="H1" s="383" t="s">
        <v>219</v>
      </c>
      <c r="I1" s="383" t="s">
        <v>220</v>
      </c>
      <c r="J1" s="383" t="s">
        <v>221</v>
      </c>
    </row>
    <row r="2" spans="1:10" x14ac:dyDescent="0.25">
      <c r="A2" s="343" t="s">
        <v>499</v>
      </c>
      <c r="B2" s="343" t="s">
        <v>570</v>
      </c>
      <c r="C2" s="342" t="s">
        <v>615</v>
      </c>
      <c r="D2" s="337"/>
      <c r="E2" s="338" t="s">
        <v>614</v>
      </c>
      <c r="F2" s="335">
        <v>6153</v>
      </c>
      <c r="G2" s="393">
        <v>3763.0166666666669</v>
      </c>
      <c r="H2" s="335" t="s">
        <v>688</v>
      </c>
      <c r="I2" s="340">
        <f t="shared" ref="I2:I25" si="0">F2/G2</f>
        <v>1.635124301867739</v>
      </c>
      <c r="J2" s="340">
        <f t="shared" ref="J2:J25" si="1">H2/F2</f>
        <v>2.059970745977572</v>
      </c>
    </row>
    <row r="3" spans="1:10" x14ac:dyDescent="0.25">
      <c r="A3" s="343" t="s">
        <v>616</v>
      </c>
      <c r="B3" s="343" t="s">
        <v>571</v>
      </c>
      <c r="C3" s="342" t="s">
        <v>618</v>
      </c>
      <c r="D3" s="337"/>
      <c r="E3" s="338" t="s">
        <v>617</v>
      </c>
      <c r="F3" s="394">
        <v>1964</v>
      </c>
      <c r="G3" s="393">
        <v>708.41</v>
      </c>
      <c r="H3" s="335">
        <v>3940</v>
      </c>
      <c r="I3" s="340">
        <f t="shared" si="0"/>
        <v>2.7724058101946616</v>
      </c>
      <c r="J3" s="340">
        <f t="shared" si="1"/>
        <v>2.0061099796334014</v>
      </c>
    </row>
    <row r="4" spans="1:10" ht="14.25" customHeight="1" x14ac:dyDescent="0.25">
      <c r="A4" s="343" t="s">
        <v>499</v>
      </c>
      <c r="B4" s="343" t="s">
        <v>572</v>
      </c>
      <c r="C4" s="342" t="s">
        <v>620</v>
      </c>
      <c r="D4" s="337"/>
      <c r="E4" s="338" t="s">
        <v>619</v>
      </c>
      <c r="F4" s="394">
        <v>47893</v>
      </c>
      <c r="G4" s="393">
        <v>37448.783333333333</v>
      </c>
      <c r="H4" s="335" t="s">
        <v>689</v>
      </c>
      <c r="I4" s="340">
        <f t="shared" si="0"/>
        <v>1.2788933507853171</v>
      </c>
      <c r="J4" s="340">
        <f t="shared" si="1"/>
        <v>3.5988766625602908</v>
      </c>
    </row>
    <row r="5" spans="1:10" x14ac:dyDescent="0.25">
      <c r="A5" s="343" t="s">
        <v>499</v>
      </c>
      <c r="B5" s="343" t="s">
        <v>573</v>
      </c>
      <c r="C5" s="342" t="s">
        <v>622</v>
      </c>
      <c r="D5" s="337"/>
      <c r="E5" s="338" t="s">
        <v>621</v>
      </c>
      <c r="F5" s="335">
        <v>13160</v>
      </c>
      <c r="G5" s="414">
        <v>1289.1500000000001</v>
      </c>
      <c r="H5" s="335" t="s">
        <v>690</v>
      </c>
      <c r="I5" s="340">
        <f t="shared" si="0"/>
        <v>10.208276771516115</v>
      </c>
      <c r="J5" s="340">
        <f t="shared" si="1"/>
        <v>1.91709726443769</v>
      </c>
    </row>
    <row r="6" spans="1:10" s="415" customFormat="1" x14ac:dyDescent="0.25">
      <c r="A6" s="343" t="s">
        <v>499</v>
      </c>
      <c r="B6" s="343" t="s">
        <v>574</v>
      </c>
      <c r="C6" s="342" t="s">
        <v>624</v>
      </c>
      <c r="D6" s="337"/>
      <c r="E6" s="338" t="s">
        <v>623</v>
      </c>
      <c r="F6" s="394">
        <v>10387</v>
      </c>
      <c r="G6" s="417">
        <v>1821.7166666666669</v>
      </c>
      <c r="H6" s="418" t="s">
        <v>691</v>
      </c>
      <c r="I6" s="340">
        <f t="shared" si="0"/>
        <v>5.7017648188979253</v>
      </c>
      <c r="J6" s="340">
        <f t="shared" si="1"/>
        <v>1.862905555020699</v>
      </c>
    </row>
    <row r="7" spans="1:10" x14ac:dyDescent="0.25">
      <c r="A7" s="343" t="s">
        <v>392</v>
      </c>
      <c r="B7" s="343" t="s">
        <v>575</v>
      </c>
      <c r="C7" s="342" t="s">
        <v>625</v>
      </c>
      <c r="D7" s="337"/>
      <c r="E7" s="338" t="s">
        <v>619</v>
      </c>
      <c r="F7" s="335">
        <v>20940</v>
      </c>
      <c r="G7" s="393">
        <v>9227.6</v>
      </c>
      <c r="H7" s="335" t="s">
        <v>692</v>
      </c>
      <c r="I7" s="340">
        <f t="shared" si="0"/>
        <v>2.2692791191642465</v>
      </c>
      <c r="J7" s="340">
        <f t="shared" si="1"/>
        <v>2.6822827125119391</v>
      </c>
    </row>
    <row r="8" spans="1:10" x14ac:dyDescent="0.25">
      <c r="A8" s="343" t="s">
        <v>392</v>
      </c>
      <c r="B8" s="343" t="s">
        <v>576</v>
      </c>
      <c r="C8" s="342" t="s">
        <v>627</v>
      </c>
      <c r="D8" s="337"/>
      <c r="E8" s="416" t="s">
        <v>626</v>
      </c>
      <c r="F8" s="335">
        <v>6654</v>
      </c>
      <c r="G8" s="393">
        <v>4125.7833333333338</v>
      </c>
      <c r="H8" s="335" t="s">
        <v>693</v>
      </c>
      <c r="I8" s="340">
        <f t="shared" si="0"/>
        <v>1.6127846429162944</v>
      </c>
      <c r="J8" s="340">
        <f t="shared" si="1"/>
        <v>1.9806131650135257</v>
      </c>
    </row>
    <row r="9" spans="1:10" x14ac:dyDescent="0.25">
      <c r="A9" s="343" t="s">
        <v>392</v>
      </c>
      <c r="B9" s="343" t="s">
        <v>577</v>
      </c>
      <c r="C9" s="342" t="s">
        <v>628</v>
      </c>
      <c r="D9" s="337"/>
      <c r="E9" s="338" t="s">
        <v>621</v>
      </c>
      <c r="F9" s="335">
        <v>14980</v>
      </c>
      <c r="G9" s="393">
        <v>10468.11666666667</v>
      </c>
      <c r="H9" s="335" t="s">
        <v>694</v>
      </c>
      <c r="I9" s="340">
        <f t="shared" si="0"/>
        <v>1.4310119457973174</v>
      </c>
      <c r="J9" s="340">
        <f t="shared" si="1"/>
        <v>2.2180907877169558</v>
      </c>
    </row>
    <row r="10" spans="1:10" x14ac:dyDescent="0.25">
      <c r="A10" s="343" t="s">
        <v>392</v>
      </c>
      <c r="B10" s="343" t="s">
        <v>578</v>
      </c>
      <c r="C10" s="342" t="s">
        <v>629</v>
      </c>
      <c r="D10" s="337"/>
      <c r="E10" s="338" t="s">
        <v>623</v>
      </c>
      <c r="F10" s="335">
        <v>8311</v>
      </c>
      <c r="G10" s="393">
        <v>2615.6</v>
      </c>
      <c r="H10" s="335" t="s">
        <v>695</v>
      </c>
      <c r="I10" s="340">
        <f t="shared" si="0"/>
        <v>3.1774736198195446</v>
      </c>
      <c r="J10" s="340">
        <f t="shared" si="1"/>
        <v>1.9164962098423777</v>
      </c>
    </row>
    <row r="11" spans="1:10" ht="19.5" customHeight="1" x14ac:dyDescent="0.25">
      <c r="A11" s="343" t="s">
        <v>394</v>
      </c>
      <c r="B11" s="343" t="s">
        <v>579</v>
      </c>
      <c r="C11" s="342" t="s">
        <v>630</v>
      </c>
      <c r="D11" s="337"/>
      <c r="E11" s="338" t="s">
        <v>626</v>
      </c>
      <c r="F11" s="335">
        <v>5334</v>
      </c>
      <c r="G11" s="393">
        <v>2710.5333333333328</v>
      </c>
      <c r="H11" s="335" t="s">
        <v>696</v>
      </c>
      <c r="I11" s="340">
        <f t="shared" si="0"/>
        <v>1.9678784003148215</v>
      </c>
      <c r="J11" s="340">
        <f t="shared" si="1"/>
        <v>2.1524184476940382</v>
      </c>
    </row>
    <row r="12" spans="1:10" x14ac:dyDescent="0.25">
      <c r="A12" s="343" t="s">
        <v>394</v>
      </c>
      <c r="B12" s="343" t="s">
        <v>580</v>
      </c>
      <c r="C12" s="342" t="s">
        <v>631</v>
      </c>
      <c r="D12" s="337"/>
      <c r="E12" s="416" t="s">
        <v>621</v>
      </c>
      <c r="F12" s="335">
        <v>4143</v>
      </c>
      <c r="G12" s="393">
        <v>251.01666666666671</v>
      </c>
      <c r="H12" s="335" t="s">
        <v>697</v>
      </c>
      <c r="I12" s="340">
        <f t="shared" si="0"/>
        <v>16.504880154040233</v>
      </c>
      <c r="J12" s="340">
        <f t="shared" si="1"/>
        <v>1.5874969828626599</v>
      </c>
    </row>
    <row r="13" spans="1:10" x14ac:dyDescent="0.25">
      <c r="A13" s="343" t="s">
        <v>499</v>
      </c>
      <c r="B13" s="343" t="s">
        <v>581</v>
      </c>
      <c r="C13" s="342" t="s">
        <v>633</v>
      </c>
      <c r="D13" s="337"/>
      <c r="E13" s="338" t="s">
        <v>632</v>
      </c>
      <c r="F13" s="335">
        <v>48560</v>
      </c>
      <c r="G13" s="393">
        <v>44215.316666666673</v>
      </c>
      <c r="H13" s="335" t="s">
        <v>698</v>
      </c>
      <c r="I13" s="340">
        <f t="shared" si="0"/>
        <v>1.0982619522118842</v>
      </c>
      <c r="J13" s="340">
        <f t="shared" si="1"/>
        <v>3.5856466227347612</v>
      </c>
    </row>
    <row r="14" spans="1:10" x14ac:dyDescent="0.25">
      <c r="A14" s="343" t="s">
        <v>499</v>
      </c>
      <c r="B14" s="343" t="s">
        <v>582</v>
      </c>
      <c r="C14" s="342" t="s">
        <v>635</v>
      </c>
      <c r="D14" s="337"/>
      <c r="E14" s="338" t="s">
        <v>634</v>
      </c>
      <c r="F14" s="335">
        <v>24396</v>
      </c>
      <c r="G14" s="406">
        <v>20502.55</v>
      </c>
      <c r="H14" s="335" t="s">
        <v>699</v>
      </c>
      <c r="I14" s="340">
        <f t="shared" si="0"/>
        <v>1.1899007684409988</v>
      </c>
      <c r="J14" s="340">
        <f t="shared" si="1"/>
        <v>2.0357845548450566</v>
      </c>
    </row>
    <row r="15" spans="1:10" x14ac:dyDescent="0.25">
      <c r="A15" s="343" t="s">
        <v>499</v>
      </c>
      <c r="B15" s="343" t="s">
        <v>583</v>
      </c>
      <c r="C15" s="342" t="s">
        <v>637</v>
      </c>
      <c r="D15" s="337"/>
      <c r="E15" s="338" t="s">
        <v>636</v>
      </c>
      <c r="F15" s="394">
        <v>66700</v>
      </c>
      <c r="G15" s="417">
        <v>53129</v>
      </c>
      <c r="H15" s="418" t="s">
        <v>700</v>
      </c>
      <c r="I15" s="340">
        <f t="shared" si="0"/>
        <v>1.2554348849027839</v>
      </c>
      <c r="J15" s="340">
        <f t="shared" si="1"/>
        <v>3.4002098950524737</v>
      </c>
    </row>
    <row r="16" spans="1:10" x14ac:dyDescent="0.25">
      <c r="A16" s="343" t="s">
        <v>392</v>
      </c>
      <c r="B16" s="343" t="s">
        <v>584</v>
      </c>
      <c r="C16" s="342" t="s">
        <v>638</v>
      </c>
      <c r="D16" s="337"/>
      <c r="E16" s="338" t="s">
        <v>632</v>
      </c>
      <c r="F16" s="394">
        <v>13261</v>
      </c>
      <c r="G16" s="406">
        <v>2117.13</v>
      </c>
      <c r="H16" s="335">
        <v>29022</v>
      </c>
      <c r="I16" s="340">
        <f t="shared" si="0"/>
        <v>6.2636682678909654</v>
      </c>
      <c r="J16" s="340">
        <f t="shared" si="1"/>
        <v>2.1885227358419423</v>
      </c>
    </row>
    <row r="17" spans="1:10" x14ac:dyDescent="0.25">
      <c r="A17" s="343" t="s">
        <v>392</v>
      </c>
      <c r="B17" s="343" t="s">
        <v>585</v>
      </c>
      <c r="C17" s="342" t="s">
        <v>639</v>
      </c>
      <c r="D17" s="337"/>
      <c r="E17" s="338" t="s">
        <v>636</v>
      </c>
      <c r="F17" s="394">
        <v>10064</v>
      </c>
      <c r="G17" s="393">
        <v>532.68333333333328</v>
      </c>
      <c r="H17" s="335" t="s">
        <v>701</v>
      </c>
      <c r="I17" s="340">
        <f t="shared" si="0"/>
        <v>18.893025875285506</v>
      </c>
      <c r="J17" s="340">
        <f t="shared" si="1"/>
        <v>1.6293720190779015</v>
      </c>
    </row>
    <row r="18" spans="1:10" x14ac:dyDescent="0.25">
      <c r="A18" s="343" t="s">
        <v>392</v>
      </c>
      <c r="B18" s="343" t="s">
        <v>586</v>
      </c>
      <c r="C18" s="342" t="s">
        <v>641</v>
      </c>
      <c r="D18" s="337"/>
      <c r="E18" s="338" t="s">
        <v>640</v>
      </c>
      <c r="F18" s="335">
        <v>5033</v>
      </c>
      <c r="G18" s="414">
        <v>1487.7833333333331</v>
      </c>
      <c r="H18" s="335" t="s">
        <v>702</v>
      </c>
      <c r="I18" s="340">
        <f t="shared" si="0"/>
        <v>3.382885052707048</v>
      </c>
      <c r="J18" s="340">
        <f t="shared" si="1"/>
        <v>1.7518378700576198</v>
      </c>
    </row>
    <row r="19" spans="1:10" x14ac:dyDescent="0.25">
      <c r="A19" s="343" t="s">
        <v>393</v>
      </c>
      <c r="B19" s="343" t="s">
        <v>587</v>
      </c>
      <c r="C19" s="342" t="s">
        <v>642</v>
      </c>
      <c r="D19" s="337"/>
      <c r="E19" s="416" t="s">
        <v>640</v>
      </c>
      <c r="F19" s="335">
        <v>3234</v>
      </c>
      <c r="G19" s="393">
        <v>583.23333333333335</v>
      </c>
      <c r="H19" s="335" t="s">
        <v>703</v>
      </c>
      <c r="I19" s="340">
        <f t="shared" si="0"/>
        <v>5.5449505629536491</v>
      </c>
      <c r="J19" s="340">
        <f t="shared" si="1"/>
        <v>1.8302411873840445</v>
      </c>
    </row>
    <row r="20" spans="1:10" x14ac:dyDescent="0.25">
      <c r="A20" s="343" t="s">
        <v>394</v>
      </c>
      <c r="B20" s="343" t="s">
        <v>588</v>
      </c>
      <c r="C20" s="342" t="s">
        <v>644</v>
      </c>
      <c r="D20" s="337"/>
      <c r="E20" s="338" t="s">
        <v>643</v>
      </c>
      <c r="F20" s="335">
        <v>5048</v>
      </c>
      <c r="G20" s="393">
        <v>604.91666666666663</v>
      </c>
      <c r="H20" s="335" t="s">
        <v>704</v>
      </c>
      <c r="I20" s="340">
        <f t="shared" si="0"/>
        <v>8.3449510951921759</v>
      </c>
      <c r="J20" s="340">
        <f t="shared" si="1"/>
        <v>1.6701664025356577</v>
      </c>
    </row>
    <row r="21" spans="1:10" ht="17.25" customHeight="1" x14ac:dyDescent="0.25">
      <c r="A21" s="343" t="s">
        <v>499</v>
      </c>
      <c r="B21" s="343" t="s">
        <v>589</v>
      </c>
      <c r="C21" s="342" t="s">
        <v>646</v>
      </c>
      <c r="D21" s="337"/>
      <c r="E21" s="338" t="s">
        <v>645</v>
      </c>
      <c r="F21" s="335">
        <v>19246</v>
      </c>
      <c r="G21" s="393">
        <v>13719.066666666669</v>
      </c>
      <c r="H21" s="335" t="s">
        <v>705</v>
      </c>
      <c r="I21" s="340">
        <f t="shared" si="0"/>
        <v>1.402865112301128</v>
      </c>
      <c r="J21" s="340">
        <f t="shared" si="1"/>
        <v>2.6921438220929024</v>
      </c>
    </row>
    <row r="22" spans="1:10" x14ac:dyDescent="0.25">
      <c r="A22" s="343" t="s">
        <v>499</v>
      </c>
      <c r="B22" s="343" t="s">
        <v>590</v>
      </c>
      <c r="C22" s="342" t="s">
        <v>648</v>
      </c>
      <c r="D22" s="337"/>
      <c r="E22" s="338" t="s">
        <v>647</v>
      </c>
      <c r="F22" s="394">
        <v>17943</v>
      </c>
      <c r="G22" s="406">
        <v>7959.3</v>
      </c>
      <c r="H22" s="335" t="s">
        <v>706</v>
      </c>
      <c r="I22" s="340">
        <f t="shared" si="0"/>
        <v>2.2543439749726732</v>
      </c>
      <c r="J22" s="340">
        <f t="shared" si="1"/>
        <v>2.0319901911608982</v>
      </c>
    </row>
    <row r="23" spans="1:10" s="415" customFormat="1" x14ac:dyDescent="0.25">
      <c r="A23" s="343" t="s">
        <v>499</v>
      </c>
      <c r="B23" s="343" t="s">
        <v>591</v>
      </c>
      <c r="C23" s="342" t="s">
        <v>650</v>
      </c>
      <c r="D23" s="337"/>
      <c r="E23" s="338" t="s">
        <v>649</v>
      </c>
      <c r="F23" s="335">
        <v>53957</v>
      </c>
      <c r="G23" s="393">
        <v>44833.98333333333</v>
      </c>
      <c r="H23" s="335" t="s">
        <v>707</v>
      </c>
      <c r="I23" s="340">
        <f t="shared" si="0"/>
        <v>1.2034844104490678</v>
      </c>
      <c r="J23" s="340">
        <f t="shared" si="1"/>
        <v>2.8446726096706638</v>
      </c>
    </row>
    <row r="24" spans="1:10" x14ac:dyDescent="0.25">
      <c r="A24" s="343" t="s">
        <v>499</v>
      </c>
      <c r="B24" s="343" t="s">
        <v>592</v>
      </c>
      <c r="C24" s="342" t="s">
        <v>652</v>
      </c>
      <c r="D24" s="337"/>
      <c r="E24" s="338" t="s">
        <v>651</v>
      </c>
      <c r="F24" s="335">
        <v>67084</v>
      </c>
      <c r="G24" s="393">
        <v>57018.816666666673</v>
      </c>
      <c r="H24" s="335" t="s">
        <v>708</v>
      </c>
      <c r="I24" s="340">
        <f t="shared" si="0"/>
        <v>1.1765238902128508</v>
      </c>
      <c r="J24" s="340">
        <f t="shared" si="1"/>
        <v>3.5758303023075548</v>
      </c>
    </row>
    <row r="25" spans="1:10" x14ac:dyDescent="0.25">
      <c r="A25" s="343" t="s">
        <v>392</v>
      </c>
      <c r="B25" s="343" t="s">
        <v>593</v>
      </c>
      <c r="C25" s="342" t="s">
        <v>653</v>
      </c>
      <c r="D25" s="337"/>
      <c r="E25" s="338" t="s">
        <v>645</v>
      </c>
      <c r="F25" s="394">
        <v>7099</v>
      </c>
      <c r="G25" s="393">
        <v>2361.6166666666668</v>
      </c>
      <c r="H25" s="335" t="s">
        <v>709</v>
      </c>
      <c r="I25" s="340">
        <f t="shared" si="0"/>
        <v>3.0059916582567023</v>
      </c>
      <c r="J25" s="340">
        <f t="shared" si="1"/>
        <v>2.1410057754613327</v>
      </c>
    </row>
    <row r="26" spans="1:10" s="415" customFormat="1" x14ac:dyDescent="0.25">
      <c r="A26" s="343" t="s">
        <v>392</v>
      </c>
      <c r="B26" s="343" t="s">
        <v>594</v>
      </c>
      <c r="C26" s="342" t="s">
        <v>654</v>
      </c>
      <c r="D26" s="337"/>
      <c r="E26" s="338" t="s">
        <v>647</v>
      </c>
      <c r="F26" s="394">
        <v>14784</v>
      </c>
      <c r="G26" s="393">
        <v>8924.1</v>
      </c>
      <c r="H26" s="335">
        <v>33491</v>
      </c>
      <c r="I26" s="340">
        <f t="shared" ref="I26:I45" si="2">F26/G26</f>
        <v>1.6566376441321813</v>
      </c>
      <c r="J26" s="340">
        <f t="shared" ref="J26:J45" si="3">H26/F26</f>
        <v>2.2653544372294374</v>
      </c>
    </row>
    <row r="27" spans="1:10" x14ac:dyDescent="0.25">
      <c r="A27" s="343" t="s">
        <v>392</v>
      </c>
      <c r="B27" s="343" t="s">
        <v>595</v>
      </c>
      <c r="C27" s="342" t="s">
        <v>655</v>
      </c>
      <c r="D27" s="337"/>
      <c r="E27" s="338" t="s">
        <v>649</v>
      </c>
      <c r="F27" s="394">
        <v>15780</v>
      </c>
      <c r="G27" s="393">
        <v>2845.1333333333332</v>
      </c>
      <c r="H27" s="335" t="s">
        <v>710</v>
      </c>
      <c r="I27" s="340">
        <f t="shared" si="2"/>
        <v>5.5463130023197511</v>
      </c>
      <c r="J27" s="340">
        <f t="shared" si="3"/>
        <v>2.0024714828897339</v>
      </c>
    </row>
    <row r="28" spans="1:10" x14ac:dyDescent="0.25">
      <c r="A28" s="343" t="s">
        <v>392</v>
      </c>
      <c r="B28" s="343" t="s">
        <v>596</v>
      </c>
      <c r="C28" s="342" t="s">
        <v>656</v>
      </c>
      <c r="D28" s="337"/>
      <c r="E28" s="338" t="s">
        <v>651</v>
      </c>
      <c r="F28" s="335">
        <v>13528</v>
      </c>
      <c r="G28" s="393">
        <v>220.05</v>
      </c>
      <c r="H28" s="335" t="s">
        <v>711</v>
      </c>
      <c r="I28" s="340">
        <f t="shared" si="2"/>
        <v>61.476937059759145</v>
      </c>
      <c r="J28" s="340">
        <f t="shared" si="3"/>
        <v>1.6710526315789473</v>
      </c>
    </row>
    <row r="29" spans="1:10" x14ac:dyDescent="0.25">
      <c r="A29" s="343" t="s">
        <v>394</v>
      </c>
      <c r="B29" s="343" t="s">
        <v>597</v>
      </c>
      <c r="C29" s="342" t="s">
        <v>657</v>
      </c>
      <c r="D29" s="337"/>
      <c r="E29" s="416" t="s">
        <v>649</v>
      </c>
      <c r="F29" s="335">
        <v>15182</v>
      </c>
      <c r="G29" s="393">
        <v>2412.1166666666668</v>
      </c>
      <c r="H29" s="335" t="s">
        <v>712</v>
      </c>
      <c r="I29" s="340">
        <f t="shared" si="2"/>
        <v>6.2940570867909926</v>
      </c>
      <c r="J29" s="340">
        <f t="shared" si="3"/>
        <v>2.1224476353576605</v>
      </c>
    </row>
    <row r="30" spans="1:10" x14ac:dyDescent="0.25">
      <c r="A30" s="343" t="s">
        <v>499</v>
      </c>
      <c r="B30" s="343" t="s">
        <v>598</v>
      </c>
      <c r="C30" s="342" t="s">
        <v>659</v>
      </c>
      <c r="D30" s="337"/>
      <c r="E30" s="338" t="s">
        <v>658</v>
      </c>
      <c r="F30" s="335">
        <v>9501</v>
      </c>
      <c r="G30" s="393">
        <v>7686.95</v>
      </c>
      <c r="H30" s="335" t="s">
        <v>713</v>
      </c>
      <c r="I30" s="340">
        <f t="shared" si="2"/>
        <v>1.2359908676393108</v>
      </c>
      <c r="J30" s="340">
        <f t="shared" si="3"/>
        <v>2.7472897589727396</v>
      </c>
    </row>
    <row r="31" spans="1:10" x14ac:dyDescent="0.25">
      <c r="A31" s="343" t="s">
        <v>499</v>
      </c>
      <c r="B31" s="343" t="s">
        <v>599</v>
      </c>
      <c r="C31" s="342" t="s">
        <v>661</v>
      </c>
      <c r="D31" s="337"/>
      <c r="E31" s="338" t="s">
        <v>660</v>
      </c>
      <c r="F31" s="335">
        <v>3385</v>
      </c>
      <c r="G31" s="393">
        <v>1531.116666666667</v>
      </c>
      <c r="H31" s="335" t="s">
        <v>714</v>
      </c>
      <c r="I31" s="340">
        <f t="shared" si="2"/>
        <v>2.2108047503456079</v>
      </c>
      <c r="J31" s="340">
        <f t="shared" si="3"/>
        <v>1.764549483013294</v>
      </c>
    </row>
    <row r="32" spans="1:10" x14ac:dyDescent="0.25">
      <c r="A32" s="343" t="s">
        <v>499</v>
      </c>
      <c r="B32" s="343" t="s">
        <v>600</v>
      </c>
      <c r="C32" s="342" t="s">
        <v>663</v>
      </c>
      <c r="D32" s="337"/>
      <c r="E32" s="338" t="s">
        <v>662</v>
      </c>
      <c r="F32" s="335">
        <v>8605</v>
      </c>
      <c r="G32" s="393">
        <v>6127.2666666666664</v>
      </c>
      <c r="H32" s="335" t="s">
        <v>715</v>
      </c>
      <c r="I32" s="340">
        <f t="shared" si="2"/>
        <v>1.4043782436975705</v>
      </c>
      <c r="J32" s="340">
        <f t="shared" si="3"/>
        <v>2.1400348634514819</v>
      </c>
    </row>
    <row r="33" spans="1:10" x14ac:dyDescent="0.25">
      <c r="A33" s="343" t="s">
        <v>499</v>
      </c>
      <c r="B33" s="343" t="s">
        <v>601</v>
      </c>
      <c r="C33" s="342" t="s">
        <v>665</v>
      </c>
      <c r="D33" s="337"/>
      <c r="E33" s="416" t="s">
        <v>664</v>
      </c>
      <c r="F33" s="335">
        <v>13297</v>
      </c>
      <c r="G33" s="393">
        <v>9673.6833333333325</v>
      </c>
      <c r="H33" s="335" t="s">
        <v>716</v>
      </c>
      <c r="I33" s="340">
        <f t="shared" si="2"/>
        <v>1.374553987536633</v>
      </c>
      <c r="J33" s="340">
        <f t="shared" si="3"/>
        <v>2.0577573888847107</v>
      </c>
    </row>
    <row r="34" spans="1:10" x14ac:dyDescent="0.25">
      <c r="A34" s="343" t="s">
        <v>392</v>
      </c>
      <c r="B34" s="343" t="s">
        <v>602</v>
      </c>
      <c r="C34" s="342" t="s">
        <v>667</v>
      </c>
      <c r="D34" s="337"/>
      <c r="E34" s="338" t="s">
        <v>666</v>
      </c>
      <c r="F34" s="335">
        <v>5731</v>
      </c>
      <c r="G34" s="393">
        <v>4070.8833333333332</v>
      </c>
      <c r="H34" s="335" t="s">
        <v>717</v>
      </c>
      <c r="I34" s="340">
        <f t="shared" si="2"/>
        <v>1.4078025653727897</v>
      </c>
      <c r="J34" s="340">
        <f t="shared" si="3"/>
        <v>1.9605653463618915</v>
      </c>
    </row>
    <row r="35" spans="1:10" x14ac:dyDescent="0.25">
      <c r="A35" s="343" t="s">
        <v>392</v>
      </c>
      <c r="B35" s="343" t="s">
        <v>603</v>
      </c>
      <c r="C35" s="342" t="s">
        <v>669</v>
      </c>
      <c r="D35" s="337"/>
      <c r="E35" s="338" t="s">
        <v>668</v>
      </c>
      <c r="F35" s="335">
        <v>2640</v>
      </c>
      <c r="G35" s="406">
        <v>625.81666666666672</v>
      </c>
      <c r="H35" s="335" t="s">
        <v>718</v>
      </c>
      <c r="I35" s="340">
        <f t="shared" si="2"/>
        <v>4.2184878425523982</v>
      </c>
      <c r="J35" s="340">
        <f t="shared" si="3"/>
        <v>1.6746212121212121</v>
      </c>
    </row>
    <row r="36" spans="1:10" x14ac:dyDescent="0.25">
      <c r="A36" s="343" t="s">
        <v>394</v>
      </c>
      <c r="B36" s="343" t="s">
        <v>604</v>
      </c>
      <c r="C36" s="342" t="s">
        <v>671</v>
      </c>
      <c r="D36" s="337"/>
      <c r="E36" s="338" t="s">
        <v>670</v>
      </c>
      <c r="F36" s="394">
        <v>1165</v>
      </c>
      <c r="G36" s="417">
        <v>243.43333333333331</v>
      </c>
      <c r="H36" s="418" t="s">
        <v>719</v>
      </c>
      <c r="I36" s="340">
        <f t="shared" si="2"/>
        <v>4.7857045049979465</v>
      </c>
      <c r="J36" s="340">
        <f t="shared" si="3"/>
        <v>1.4849785407725322</v>
      </c>
    </row>
    <row r="37" spans="1:10" x14ac:dyDescent="0.25">
      <c r="A37" s="343" t="s">
        <v>394</v>
      </c>
      <c r="B37" s="343" t="s">
        <v>605</v>
      </c>
      <c r="C37" s="342" t="s">
        <v>673</v>
      </c>
      <c r="D37" s="337"/>
      <c r="E37" s="338" t="s">
        <v>672</v>
      </c>
      <c r="F37" s="335">
        <v>2318</v>
      </c>
      <c r="G37" s="406">
        <v>689.7166666666667</v>
      </c>
      <c r="H37" s="335" t="s">
        <v>720</v>
      </c>
      <c r="I37" s="340">
        <f t="shared" si="2"/>
        <v>3.3608003286373629</v>
      </c>
      <c r="J37" s="340">
        <f t="shared" si="3"/>
        <v>1.6716997411561692</v>
      </c>
    </row>
    <row r="38" spans="1:10" x14ac:dyDescent="0.25">
      <c r="A38" s="343" t="s">
        <v>458</v>
      </c>
      <c r="B38" s="343" t="s">
        <v>606</v>
      </c>
      <c r="C38" s="342" t="s">
        <v>674</v>
      </c>
      <c r="D38" s="337"/>
      <c r="E38" s="338" t="s">
        <v>672</v>
      </c>
      <c r="F38" s="394">
        <v>1671</v>
      </c>
      <c r="G38" s="393">
        <v>565.95000000000005</v>
      </c>
      <c r="H38" s="335" t="s">
        <v>721</v>
      </c>
      <c r="I38" s="340">
        <f t="shared" si="2"/>
        <v>2.952557646435197</v>
      </c>
      <c r="J38" s="340">
        <f t="shared" si="3"/>
        <v>1.6223818073010174</v>
      </c>
    </row>
    <row r="39" spans="1:10" x14ac:dyDescent="0.25">
      <c r="A39" s="343" t="s">
        <v>499</v>
      </c>
      <c r="B39" s="343" t="s">
        <v>607</v>
      </c>
      <c r="C39" s="342" t="s">
        <v>676</v>
      </c>
      <c r="D39" s="337"/>
      <c r="E39" s="338" t="s">
        <v>675</v>
      </c>
      <c r="F39" s="335">
        <v>10186</v>
      </c>
      <c r="G39" s="414">
        <v>7850.166666666667</v>
      </c>
      <c r="H39" s="335" t="s">
        <v>722</v>
      </c>
      <c r="I39" s="340">
        <f t="shared" si="2"/>
        <v>1.2975520689581961</v>
      </c>
      <c r="J39" s="340">
        <f t="shared" si="3"/>
        <v>2.0517376791674846</v>
      </c>
    </row>
    <row r="40" spans="1:10" x14ac:dyDescent="0.25">
      <c r="A40" s="343" t="s">
        <v>499</v>
      </c>
      <c r="B40" s="343" t="s">
        <v>608</v>
      </c>
      <c r="C40" s="342" t="s">
        <v>678</v>
      </c>
      <c r="D40" s="337"/>
      <c r="E40" s="416" t="s">
        <v>677</v>
      </c>
      <c r="F40" s="335">
        <v>9722</v>
      </c>
      <c r="G40" s="393">
        <v>3006.7833333333328</v>
      </c>
      <c r="H40" s="335" t="s">
        <v>723</v>
      </c>
      <c r="I40" s="340">
        <f t="shared" si="2"/>
        <v>3.2333556901894056</v>
      </c>
      <c r="J40" s="340">
        <f t="shared" si="3"/>
        <v>1.9213124871425633</v>
      </c>
    </row>
    <row r="41" spans="1:10" x14ac:dyDescent="0.25">
      <c r="A41" s="343" t="s">
        <v>499</v>
      </c>
      <c r="B41" s="343" t="s">
        <v>609</v>
      </c>
      <c r="C41" s="342" t="s">
        <v>680</v>
      </c>
      <c r="D41" s="337"/>
      <c r="E41" s="338" t="s">
        <v>679</v>
      </c>
      <c r="F41" s="335">
        <v>8299</v>
      </c>
      <c r="G41" s="393">
        <v>2783.4</v>
      </c>
      <c r="H41" s="335" t="s">
        <v>724</v>
      </c>
      <c r="I41" s="340">
        <f t="shared" si="2"/>
        <v>2.9816052310124306</v>
      </c>
      <c r="J41" s="340">
        <f t="shared" si="3"/>
        <v>1.749246897216532</v>
      </c>
    </row>
    <row r="42" spans="1:10" x14ac:dyDescent="0.25">
      <c r="A42" s="343" t="s">
        <v>392</v>
      </c>
      <c r="B42" s="343" t="s">
        <v>610</v>
      </c>
      <c r="C42" s="342" t="s">
        <v>682</v>
      </c>
      <c r="D42" s="337"/>
      <c r="E42" s="338" t="s">
        <v>681</v>
      </c>
      <c r="F42" s="335">
        <v>3232</v>
      </c>
      <c r="G42" s="393">
        <v>822.75</v>
      </c>
      <c r="H42" s="335" t="s">
        <v>725</v>
      </c>
      <c r="I42" s="340">
        <f t="shared" si="2"/>
        <v>3.9282892737769677</v>
      </c>
      <c r="J42" s="340">
        <f t="shared" si="3"/>
        <v>1.6154084158415842</v>
      </c>
    </row>
    <row r="43" spans="1:10" x14ac:dyDescent="0.25">
      <c r="A43" s="343" t="s">
        <v>392</v>
      </c>
      <c r="B43" s="343" t="s">
        <v>611</v>
      </c>
      <c r="C43" s="342" t="s">
        <v>684</v>
      </c>
      <c r="D43" s="337"/>
      <c r="E43" s="338" t="s">
        <v>683</v>
      </c>
      <c r="F43" s="394">
        <v>5733</v>
      </c>
      <c r="G43" s="406">
        <v>2829.8166666666671</v>
      </c>
      <c r="H43" s="335" t="s">
        <v>726</v>
      </c>
      <c r="I43" s="340">
        <f t="shared" si="2"/>
        <v>2.0259262967565621</v>
      </c>
      <c r="J43" s="340">
        <f t="shared" si="3"/>
        <v>1.7195185766614338</v>
      </c>
    </row>
    <row r="44" spans="1:10" x14ac:dyDescent="0.25">
      <c r="A44" s="343" t="s">
        <v>393</v>
      </c>
      <c r="B44" s="343" t="s">
        <v>612</v>
      </c>
      <c r="C44" s="342" t="s">
        <v>685</v>
      </c>
      <c r="D44" s="337"/>
      <c r="E44" s="338" t="s">
        <v>677</v>
      </c>
      <c r="F44" s="335">
        <v>2210</v>
      </c>
      <c r="G44" s="393">
        <v>312.91666666666669</v>
      </c>
      <c r="H44" s="335" t="s">
        <v>727</v>
      </c>
      <c r="I44" s="340">
        <f t="shared" si="2"/>
        <v>7.062583222370173</v>
      </c>
      <c r="J44" s="340">
        <f t="shared" si="3"/>
        <v>1.6850678733031674</v>
      </c>
    </row>
    <row r="45" spans="1:10" x14ac:dyDescent="0.25">
      <c r="A45" s="343" t="s">
        <v>458</v>
      </c>
      <c r="B45" s="343" t="s">
        <v>613</v>
      </c>
      <c r="C45" s="342" t="s">
        <v>687</v>
      </c>
      <c r="D45" s="337"/>
      <c r="E45" s="338" t="s">
        <v>686</v>
      </c>
      <c r="F45" s="394">
        <v>44983</v>
      </c>
      <c r="G45" s="406">
        <v>961.76666666666665</v>
      </c>
      <c r="H45" s="335" t="s">
        <v>728</v>
      </c>
      <c r="I45" s="340">
        <f t="shared" si="2"/>
        <v>46.771219630541019</v>
      </c>
      <c r="J45" s="340">
        <f t="shared" si="3"/>
        <v>0.12111242024764911</v>
      </c>
    </row>
  </sheetData>
  <autoFilter ref="A1:J1" xr:uid="{00000000-0001-0000-0300-000000000000}">
    <sortState xmlns:xlrd2="http://schemas.microsoft.com/office/spreadsheetml/2017/richdata2" ref="A2:J48">
      <sortCondition descending="1" ref="G1"/>
    </sortState>
  </autoFilter>
  <phoneticPr fontId="51" type="noConversion"/>
  <conditionalFormatting sqref="G4">
    <cfRule type="colorScale" priority="117">
      <colorScale>
        <cfvo type="min"/>
        <cfvo type="max"/>
        <color rgb="FFFCFCFF"/>
        <color rgb="FFF8696B"/>
      </colorScale>
    </cfRule>
  </conditionalFormatting>
  <conditionalFormatting sqref="G3">
    <cfRule type="colorScale" priority="115">
      <colorScale>
        <cfvo type="min"/>
        <cfvo type="max"/>
        <color rgb="FFFCFCFF"/>
        <color rgb="FFF8696B"/>
      </colorScale>
    </cfRule>
  </conditionalFormatting>
  <conditionalFormatting sqref="G2">
    <cfRule type="colorScale" priority="116">
      <colorScale>
        <cfvo type="min"/>
        <cfvo type="max"/>
        <color rgb="FFFCFCFF"/>
        <color rgb="FFF8696B"/>
      </colorScale>
    </cfRule>
  </conditionalFormatting>
  <conditionalFormatting sqref="G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G5">
    <cfRule type="colorScale" priority="113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11">
      <colorScale>
        <cfvo type="min"/>
        <cfvo type="max"/>
        <color rgb="FFFCFCFF"/>
        <color rgb="FFF8696B"/>
      </colorScale>
    </cfRule>
  </conditionalFormatting>
  <conditionalFormatting sqref="G9">
    <cfRule type="colorScale" priority="109">
      <colorScale>
        <cfvo type="min"/>
        <cfvo type="max"/>
        <color rgb="FFFCFCFF"/>
        <color rgb="FFF8696B"/>
      </colorScale>
    </cfRule>
  </conditionalFormatting>
  <conditionalFormatting sqref="G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06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07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01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G16">
    <cfRule type="colorScale" priority="98">
      <colorScale>
        <cfvo type="min"/>
        <cfvo type="max"/>
        <color rgb="FFFCFCFF"/>
        <color rgb="FFF8696B"/>
      </colorScale>
    </cfRule>
  </conditionalFormatting>
  <conditionalFormatting sqref="G15">
    <cfRule type="colorScale" priority="99">
      <colorScale>
        <cfvo type="min"/>
        <cfvo type="max"/>
        <color rgb="FFFCFCFF"/>
        <color rgb="FFF8696B"/>
      </colorScale>
    </cfRule>
  </conditionalFormatting>
  <conditionalFormatting sqref="G6">
    <cfRule type="colorScale" priority="79">
      <colorScale>
        <cfvo type="min"/>
        <cfvo type="max"/>
        <color rgb="FFFCFCFF"/>
        <color rgb="FFF8696B"/>
      </colorScale>
    </cfRule>
  </conditionalFormatting>
  <conditionalFormatting sqref="G17">
    <cfRule type="colorScale" priority="67">
      <colorScale>
        <cfvo type="min"/>
        <cfvo type="max"/>
        <color rgb="FFFCFCFF"/>
        <color rgb="FFF8696B"/>
      </colorScale>
    </cfRule>
  </conditionalFormatting>
  <conditionalFormatting sqref="G19">
    <cfRule type="colorScale" priority="65">
      <colorScale>
        <cfvo type="min"/>
        <cfvo type="max"/>
        <color rgb="FFFCFCFF"/>
        <color rgb="FFF8696B"/>
      </colorScale>
    </cfRule>
  </conditionalFormatting>
  <conditionalFormatting sqref="G18">
    <cfRule type="colorScale" priority="66">
      <colorScale>
        <cfvo type="min"/>
        <cfvo type="max"/>
        <color rgb="FFFCFCFF"/>
        <color rgb="FFF8696B"/>
      </colorScale>
    </cfRule>
  </conditionalFormatting>
  <conditionalFormatting sqref="G22">
    <cfRule type="colorScale" priority="64">
      <colorScale>
        <cfvo type="min"/>
        <cfvo type="max"/>
        <color rgb="FFFCFCFF"/>
        <color rgb="FFF8696B"/>
      </colorScale>
    </cfRule>
  </conditionalFormatting>
  <conditionalFormatting sqref="G21">
    <cfRule type="colorScale" priority="62">
      <colorScale>
        <cfvo type="min"/>
        <cfvo type="max"/>
        <color rgb="FFFCFCFF"/>
        <color rgb="FFF8696B"/>
      </colorScale>
    </cfRule>
  </conditionalFormatting>
  <conditionalFormatting sqref="G20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G24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5">
      <colorScale>
        <cfvo type="min"/>
        <cfvo type="max"/>
        <color rgb="FFFCFCFF"/>
        <color rgb="FFF8696B"/>
      </colorScale>
    </cfRule>
  </conditionalFormatting>
  <conditionalFormatting sqref="G28">
    <cfRule type="colorScale" priority="23">
      <colorScale>
        <cfvo type="min"/>
        <cfvo type="max"/>
        <color rgb="FFFCFCFF"/>
        <color rgb="FFF8696B"/>
      </colorScale>
    </cfRule>
  </conditionalFormatting>
  <conditionalFormatting sqref="G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G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9">
    <cfRule type="colorScale" priority="20">
      <colorScale>
        <cfvo type="min"/>
        <cfvo type="max"/>
        <color rgb="FFFCFCFF"/>
        <color rgb="FFF8696B"/>
      </colorScale>
    </cfRule>
  </conditionalFormatting>
  <conditionalFormatting sqref="G33">
    <cfRule type="colorScale" priority="1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35">
    <cfRule type="colorScale" priority="16">
      <colorScale>
        <cfvo type="min"/>
        <cfvo type="max"/>
        <color rgb="FFFCFCFF"/>
        <color rgb="FFF8696B"/>
      </colorScale>
    </cfRule>
  </conditionalFormatting>
  <conditionalFormatting sqref="G34">
    <cfRule type="colorScale" priority="15">
      <colorScale>
        <cfvo type="min"/>
        <cfvo type="max"/>
        <color rgb="FFFCFCFF"/>
        <color rgb="FFF8696B"/>
      </colorScale>
    </cfRule>
  </conditionalFormatting>
  <conditionalFormatting sqref="G37">
    <cfRule type="colorScale" priority="13">
      <colorScale>
        <cfvo type="min"/>
        <cfvo type="max"/>
        <color rgb="FFFCFCFF"/>
        <color rgb="FFF8696B"/>
      </colorScale>
    </cfRule>
  </conditionalFormatting>
  <conditionalFormatting sqref="G36">
    <cfRule type="colorScale" priority="14">
      <colorScale>
        <cfvo type="min"/>
        <cfvo type="max"/>
        <color rgb="FFFCFCFF"/>
        <color rgb="FFF8696B"/>
      </colorScale>
    </cfRule>
  </conditionalFormatting>
  <conditionalFormatting sqref="G38">
    <cfRule type="colorScale" priority="11">
      <colorScale>
        <cfvo type="min"/>
        <cfvo type="max"/>
        <color rgb="FFFCFCFF"/>
        <color rgb="FFF8696B"/>
      </colorScale>
    </cfRule>
  </conditionalFormatting>
  <conditionalFormatting sqref="G40">
    <cfRule type="colorScale" priority="9">
      <colorScale>
        <cfvo type="min"/>
        <cfvo type="max"/>
        <color rgb="FFFCFCFF"/>
        <color rgb="FFF8696B"/>
      </colorScale>
    </cfRule>
  </conditionalFormatting>
  <conditionalFormatting sqref="G39">
    <cfRule type="colorScale" priority="10">
      <colorScale>
        <cfvo type="min"/>
        <cfvo type="max"/>
        <color rgb="FFFCFCFF"/>
        <color rgb="FFF8696B"/>
      </colorScale>
    </cfRule>
  </conditionalFormatting>
  <conditionalFormatting sqref="G43">
    <cfRule type="colorScale" priority="8">
      <colorScale>
        <cfvo type="min"/>
        <cfvo type="max"/>
        <color rgb="FFFCFCFF"/>
        <color rgb="FFF8696B"/>
      </colorScale>
    </cfRule>
  </conditionalFormatting>
  <conditionalFormatting sqref="G42">
    <cfRule type="colorScale" priority="6">
      <colorScale>
        <cfvo type="min"/>
        <cfvo type="max"/>
        <color rgb="FFFCFCFF"/>
        <color rgb="FFF8696B"/>
      </colorScale>
    </cfRule>
  </conditionalFormatting>
  <conditionalFormatting sqref="G41">
    <cfRule type="colorScale" priority="7">
      <colorScale>
        <cfvo type="min"/>
        <cfvo type="max"/>
        <color rgb="FFFCFCFF"/>
        <color rgb="FFF8696B"/>
      </colorScale>
    </cfRule>
  </conditionalFormatting>
  <conditionalFormatting sqref="G45">
    <cfRule type="colorScale" priority="5">
      <colorScale>
        <cfvo type="min"/>
        <cfvo type="max"/>
        <color rgb="FFFCFCFF"/>
        <color rgb="FFF8696B"/>
      </colorScale>
    </cfRule>
  </conditionalFormatting>
  <conditionalFormatting sqref="G44">
    <cfRule type="colorScale" priority="4">
      <colorScale>
        <cfvo type="min"/>
        <cfvo type="max"/>
        <color rgb="FFFCFCFF"/>
        <color rgb="FFF8696B"/>
      </colorScale>
    </cfRule>
  </conditionalFormatting>
  <conditionalFormatting sqref="G27">
    <cfRule type="colorScale" priority="3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E10" sqref="E10"/>
    </sheetView>
  </sheetViews>
  <sheetFormatPr baseColWidth="10" defaultRowHeight="15" x14ac:dyDescent="0.2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 x14ac:dyDescent="0.25">
      <c r="B3" s="352" t="s">
        <v>398</v>
      </c>
      <c r="C3" s="375">
        <v>6427.916666666667</v>
      </c>
      <c r="D3" s="375">
        <v>4937.1333333333332</v>
      </c>
      <c r="E3" s="375">
        <v>6101.2</v>
      </c>
      <c r="F3" s="375">
        <v>27493.783333333329</v>
      </c>
      <c r="G3" s="375">
        <v>6449.1333333333332</v>
      </c>
      <c r="H3" s="375">
        <v>4139.3</v>
      </c>
      <c r="I3" s="353">
        <v>18546.616666666661</v>
      </c>
      <c r="J3" s="299">
        <f>SUM(C3:I3)</f>
        <v>74095.083333333314</v>
      </c>
      <c r="K3" s="357">
        <f>J3/$M$3</f>
        <v>2.5473588907637564E-2</v>
      </c>
      <c r="M3" s="359">
        <f>Resumen!C6</f>
        <v>2908702.17</v>
      </c>
    </row>
    <row r="4" spans="2:13" x14ac:dyDescent="0.25">
      <c r="B4" s="352" t="s">
        <v>342</v>
      </c>
      <c r="C4" s="375">
        <v>5120.7</v>
      </c>
      <c r="D4" s="375">
        <v>2985.583333333333</v>
      </c>
      <c r="E4" s="375">
        <v>2628.6333333333332</v>
      </c>
      <c r="F4" s="375">
        <v>4269.7333333333336</v>
      </c>
      <c r="G4" s="375">
        <v>5393.25</v>
      </c>
      <c r="H4" s="375">
        <v>5521.7333333333336</v>
      </c>
      <c r="I4" s="375">
        <v>8526.9666666666672</v>
      </c>
      <c r="J4" s="299">
        <f t="shared" ref="J4:J12" si="0">SUM(C4:I4)</f>
        <v>34446.600000000006</v>
      </c>
      <c r="K4" s="357">
        <f t="shared" ref="K4:K13" si="1">J4/$M$3</f>
        <v>1.1842601265704699E-2</v>
      </c>
    </row>
    <row r="5" spans="2:13" x14ac:dyDescent="0.25">
      <c r="B5" s="352" t="s">
        <v>387</v>
      </c>
      <c r="C5" s="375">
        <v>6355.21</v>
      </c>
      <c r="D5" s="375">
        <v>56289.73333333333</v>
      </c>
      <c r="E5" s="375">
        <v>138646.16666666669</v>
      </c>
      <c r="F5" s="375">
        <v>130570.76666666671</v>
      </c>
      <c r="G5" s="375">
        <v>12586.29</v>
      </c>
      <c r="H5" s="375">
        <v>26677.283333333329</v>
      </c>
      <c r="I5" s="375">
        <v>23582.933333333331</v>
      </c>
      <c r="J5" s="299">
        <f t="shared" si="0"/>
        <v>394708.38333333336</v>
      </c>
      <c r="K5" s="357">
        <f t="shared" si="1"/>
        <v>0.1356991401197096</v>
      </c>
    </row>
    <row r="6" spans="2:13" x14ac:dyDescent="0.25">
      <c r="B6" s="352" t="s">
        <v>392</v>
      </c>
      <c r="C6" s="375">
        <v>1763.666666666667</v>
      </c>
      <c r="D6" s="375">
        <v>28850.783333333329</v>
      </c>
      <c r="E6" s="375">
        <v>6255.8666666666668</v>
      </c>
      <c r="F6" s="375">
        <v>17337.933333333331</v>
      </c>
      <c r="G6" s="375">
        <v>1945.833333333333</v>
      </c>
      <c r="H6" s="375">
        <v>7419.6</v>
      </c>
      <c r="I6" s="375">
        <v>5760.0666666666666</v>
      </c>
      <c r="J6" s="299">
        <f t="shared" si="0"/>
        <v>69333.75</v>
      </c>
      <c r="K6" s="357">
        <f t="shared" si="1"/>
        <v>2.383666183327391E-2</v>
      </c>
    </row>
    <row r="7" spans="2:13" x14ac:dyDescent="0.25">
      <c r="B7" s="352" t="s">
        <v>393</v>
      </c>
      <c r="C7" s="375">
        <v>587.38333333333333</v>
      </c>
      <c r="D7" s="375">
        <v>1308.416666666667</v>
      </c>
      <c r="E7" s="375">
        <v>940.85</v>
      </c>
      <c r="F7" s="375">
        <v>684.83333333333337</v>
      </c>
      <c r="G7" s="375">
        <v>557.5333333333333</v>
      </c>
      <c r="H7" s="375">
        <v>818.56666666666672</v>
      </c>
      <c r="I7" s="353">
        <v>1655.9833333333329</v>
      </c>
      <c r="J7" s="299">
        <f t="shared" si="0"/>
        <v>6553.5666666666666</v>
      </c>
      <c r="K7" s="357">
        <f t="shared" si="1"/>
        <v>2.253089619920305E-3</v>
      </c>
    </row>
    <row r="8" spans="2:13" x14ac:dyDescent="0.25">
      <c r="B8" s="352" t="s">
        <v>394</v>
      </c>
      <c r="C8" s="375">
        <v>1011.15</v>
      </c>
      <c r="D8" s="375">
        <v>4474.6000000000004</v>
      </c>
      <c r="E8" s="375">
        <v>1390.8166666666671</v>
      </c>
      <c r="F8" s="375">
        <v>3692.7333333333331</v>
      </c>
      <c r="G8" s="375">
        <v>1650.0333333333331</v>
      </c>
      <c r="H8" s="375">
        <v>2635.6</v>
      </c>
      <c r="I8" s="375">
        <v>552.36666666666667</v>
      </c>
      <c r="J8" s="299">
        <f t="shared" si="0"/>
        <v>15407.300000000001</v>
      </c>
      <c r="K8" s="357">
        <f t="shared" si="1"/>
        <v>5.2969672037615325E-3</v>
      </c>
    </row>
    <row r="9" spans="2:13" x14ac:dyDescent="0.25">
      <c r="B9" s="352" t="s">
        <v>397</v>
      </c>
      <c r="C9" s="375">
        <v>214.45</v>
      </c>
      <c r="D9" s="375">
        <v>134.93333333333331</v>
      </c>
      <c r="E9" s="375">
        <v>87.7</v>
      </c>
      <c r="F9" s="375">
        <v>156.35</v>
      </c>
      <c r="G9" s="375">
        <v>186.8666666666667</v>
      </c>
      <c r="H9" s="375">
        <v>484.76666666666671</v>
      </c>
      <c r="I9" s="375">
        <v>633.70000000000005</v>
      </c>
      <c r="J9" s="299">
        <f t="shared" si="0"/>
        <v>1898.7666666666667</v>
      </c>
      <c r="K9" s="357">
        <f t="shared" si="1"/>
        <v>6.527882731516189E-4</v>
      </c>
    </row>
    <row r="10" spans="2:13" x14ac:dyDescent="0.25">
      <c r="B10" s="352" t="s">
        <v>395</v>
      </c>
      <c r="C10" s="375">
        <v>1817.0333333333331</v>
      </c>
      <c r="D10" s="375">
        <v>3785.1833333333329</v>
      </c>
      <c r="E10" s="375">
        <v>1292.2833333333331</v>
      </c>
      <c r="F10" s="375">
        <v>753.86666666666667</v>
      </c>
      <c r="G10" s="375">
        <v>1367</v>
      </c>
      <c r="H10" s="375">
        <v>1234.45</v>
      </c>
      <c r="I10" s="375">
        <v>754.31666666666672</v>
      </c>
      <c r="J10" s="299">
        <f t="shared" si="0"/>
        <v>11004.133333333333</v>
      </c>
      <c r="K10" s="357">
        <f t="shared" si="1"/>
        <v>3.783176375645683E-3</v>
      </c>
    </row>
    <row r="11" spans="2:13" x14ac:dyDescent="0.25">
      <c r="B11" s="352" t="s">
        <v>396</v>
      </c>
      <c r="C11" s="375">
        <v>288.16000000000003</v>
      </c>
      <c r="D11" s="375">
        <v>469.95</v>
      </c>
      <c r="E11" s="375">
        <v>687.3</v>
      </c>
      <c r="F11" s="375">
        <v>250.7166666666667</v>
      </c>
      <c r="G11" s="375">
        <v>382.95</v>
      </c>
      <c r="H11" s="375">
        <v>693.06666666666672</v>
      </c>
      <c r="I11" s="375">
        <v>1157.083333333333</v>
      </c>
      <c r="J11" s="299">
        <f t="shared" si="0"/>
        <v>3929.226666666666</v>
      </c>
      <c r="K11" s="357">
        <f t="shared" si="1"/>
        <v>1.3508521797770262E-3</v>
      </c>
    </row>
    <row r="12" spans="2:13" x14ac:dyDescent="0.25">
      <c r="B12" s="352" t="s">
        <v>458</v>
      </c>
      <c r="C12" s="375">
        <v>144.4666666666667</v>
      </c>
      <c r="D12" s="375">
        <v>236.3666666666667</v>
      </c>
      <c r="E12" s="375">
        <v>648.48333333333335</v>
      </c>
      <c r="F12" s="375">
        <v>538.79999999999995</v>
      </c>
      <c r="G12" s="375">
        <v>360.38333333333333</v>
      </c>
      <c r="H12" s="375">
        <v>1464.7166666666669</v>
      </c>
      <c r="I12" s="353">
        <v>2288.2166666666672</v>
      </c>
      <c r="J12" s="299">
        <f t="shared" si="0"/>
        <v>5681.4333333333343</v>
      </c>
      <c r="K12" s="357">
        <f t="shared" si="1"/>
        <v>1.9532537197967346E-3</v>
      </c>
    </row>
    <row r="13" spans="2:13" ht="20.25" customHeight="1" x14ac:dyDescent="0.25">
      <c r="B13" s="354" t="s">
        <v>16</v>
      </c>
      <c r="C13" s="355">
        <f t="shared" ref="C13:I13" si="2">SUM(C3:C11)</f>
        <v>23585.670000000006</v>
      </c>
      <c r="D13" s="355">
        <f t="shared" si="2"/>
        <v>103236.31666666667</v>
      </c>
      <c r="E13" s="355">
        <f t="shared" si="2"/>
        <v>158030.81666666671</v>
      </c>
      <c r="F13" s="355">
        <f t="shared" si="2"/>
        <v>185210.71666666673</v>
      </c>
      <c r="G13" s="355">
        <f t="shared" si="2"/>
        <v>30518.889999999996</v>
      </c>
      <c r="H13" s="355">
        <f t="shared" si="2"/>
        <v>49624.366666666661</v>
      </c>
      <c r="I13" s="355">
        <f t="shared" si="2"/>
        <v>61170.033333333326</v>
      </c>
      <c r="J13" s="356">
        <f>SUM(J3:J12)</f>
        <v>617058.2433333334</v>
      </c>
      <c r="K13" s="357">
        <f t="shared" si="1"/>
        <v>0.21214211949837869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L11" sqref="L11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34"/>
      <c r="B1" s="434"/>
    </row>
    <row r="2" spans="1:16" ht="15.75" thickBot="1" x14ac:dyDescent="0.3">
      <c r="A2" s="434"/>
      <c r="B2" s="434"/>
      <c r="C2" s="435" t="s">
        <v>550</v>
      </c>
      <c r="D2" s="436"/>
      <c r="E2" s="436"/>
      <c r="F2" s="436"/>
      <c r="G2" s="436"/>
      <c r="H2" s="436"/>
      <c r="I2" s="437"/>
      <c r="J2" s="435" t="s">
        <v>569</v>
      </c>
      <c r="K2" s="436"/>
      <c r="L2" s="436"/>
      <c r="M2" s="436"/>
      <c r="N2" s="436"/>
      <c r="O2" s="436"/>
      <c r="P2" s="437"/>
    </row>
    <row r="3" spans="1:16" ht="15.75" thickBot="1" x14ac:dyDescent="0.3">
      <c r="A3" s="434"/>
      <c r="B3" s="434"/>
      <c r="C3" s="438" t="s">
        <v>2</v>
      </c>
      <c r="D3" s="439"/>
      <c r="E3" s="439"/>
      <c r="F3" s="439"/>
      <c r="G3" s="439"/>
      <c r="H3" s="439"/>
      <c r="I3" s="440"/>
      <c r="J3" s="438" t="s">
        <v>2</v>
      </c>
      <c r="K3" s="439"/>
      <c r="L3" s="439"/>
      <c r="M3" s="439"/>
      <c r="N3" s="439"/>
      <c r="O3" s="439"/>
      <c r="P3" s="440"/>
    </row>
    <row r="4" spans="1:16" ht="15.75" thickBot="1" x14ac:dyDescent="0.3">
      <c r="A4" s="434"/>
      <c r="B4" s="434"/>
      <c r="C4" s="128">
        <v>45026</v>
      </c>
      <c r="D4" s="128">
        <v>45027</v>
      </c>
      <c r="E4" s="128">
        <v>45028</v>
      </c>
      <c r="F4" s="128">
        <v>45029</v>
      </c>
      <c r="G4" s="128">
        <v>45030</v>
      </c>
      <c r="H4" s="128">
        <v>45031</v>
      </c>
      <c r="I4" s="128">
        <v>45032</v>
      </c>
      <c r="J4" s="128">
        <v>45033</v>
      </c>
      <c r="K4" s="128">
        <v>45034</v>
      </c>
      <c r="L4" s="128">
        <v>45035</v>
      </c>
      <c r="M4" s="128">
        <v>45036</v>
      </c>
      <c r="N4" s="128">
        <v>45037</v>
      </c>
      <c r="O4" s="128">
        <v>45038</v>
      </c>
      <c r="P4" s="128">
        <v>45039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3" t="s">
        <v>346</v>
      </c>
      <c r="C6" s="189">
        <v>24546</v>
      </c>
      <c r="D6" s="190">
        <v>21549</v>
      </c>
      <c r="E6" s="190">
        <v>18957</v>
      </c>
      <c r="F6" s="190">
        <v>17686</v>
      </c>
      <c r="G6" s="190">
        <v>17174</v>
      </c>
      <c r="H6" s="190"/>
      <c r="I6" s="190"/>
      <c r="J6" s="193">
        <v>53873</v>
      </c>
      <c r="K6" s="193">
        <v>18168</v>
      </c>
      <c r="L6" s="193">
        <v>17563</v>
      </c>
      <c r="M6" s="193">
        <v>17281</v>
      </c>
      <c r="N6" s="193">
        <v>17528</v>
      </c>
      <c r="O6" s="193"/>
      <c r="P6" s="194"/>
    </row>
    <row r="7" spans="1:16" x14ac:dyDescent="0.25">
      <c r="B7" s="188" t="s">
        <v>347</v>
      </c>
      <c r="C7" s="189">
        <v>40066</v>
      </c>
      <c r="D7" s="190">
        <v>39364</v>
      </c>
      <c r="E7" s="190">
        <v>35485</v>
      </c>
      <c r="F7" s="190">
        <v>32956</v>
      </c>
      <c r="G7" s="190">
        <v>31633</v>
      </c>
      <c r="H7" s="190"/>
      <c r="I7" s="190"/>
      <c r="J7" s="193">
        <v>32567</v>
      </c>
      <c r="K7" s="193">
        <v>31526</v>
      </c>
      <c r="L7" s="193">
        <v>31882</v>
      </c>
      <c r="M7" s="193">
        <v>31106</v>
      </c>
      <c r="N7" s="193">
        <v>31628</v>
      </c>
      <c r="O7" s="193"/>
      <c r="P7" s="194"/>
    </row>
    <row r="8" spans="1:16" ht="18" customHeight="1" x14ac:dyDescent="0.25">
      <c r="B8" s="188" t="s">
        <v>348</v>
      </c>
      <c r="C8" s="189">
        <v>12785</v>
      </c>
      <c r="D8" s="190">
        <v>14824</v>
      </c>
      <c r="E8" s="190">
        <v>12531</v>
      </c>
      <c r="F8" s="190">
        <v>11913</v>
      </c>
      <c r="G8" s="190">
        <v>11142</v>
      </c>
      <c r="H8" s="190"/>
      <c r="I8" s="190"/>
      <c r="J8" s="193">
        <v>14743</v>
      </c>
      <c r="K8" s="193">
        <v>13464</v>
      </c>
      <c r="L8" s="193">
        <v>13096</v>
      </c>
      <c r="M8" s="193">
        <v>11684</v>
      </c>
      <c r="N8" s="193">
        <v>11354</v>
      </c>
      <c r="O8" s="193"/>
      <c r="P8" s="194"/>
    </row>
    <row r="9" spans="1:16" x14ac:dyDescent="0.25">
      <c r="B9" s="188" t="s">
        <v>349</v>
      </c>
      <c r="C9" s="189">
        <v>35910</v>
      </c>
      <c r="D9" s="190">
        <v>34939</v>
      </c>
      <c r="E9" s="190">
        <v>29118</v>
      </c>
      <c r="F9" s="190">
        <v>29743</v>
      </c>
      <c r="G9" s="190">
        <v>26613</v>
      </c>
      <c r="H9" s="190"/>
      <c r="I9" s="190"/>
      <c r="J9" s="192">
        <v>28671</v>
      </c>
      <c r="K9" s="193">
        <v>28186</v>
      </c>
      <c r="L9" s="193">
        <v>32323</v>
      </c>
      <c r="M9" s="193">
        <v>31249</v>
      </c>
      <c r="N9" s="193">
        <v>25316</v>
      </c>
      <c r="O9" s="193"/>
      <c r="P9" s="194"/>
    </row>
    <row r="10" spans="1:16" x14ac:dyDescent="0.25">
      <c r="B10" s="188" t="s">
        <v>350</v>
      </c>
      <c r="C10" s="189">
        <v>21046</v>
      </c>
      <c r="D10" s="190">
        <v>17059</v>
      </c>
      <c r="E10" s="190">
        <v>13710</v>
      </c>
      <c r="F10" s="190">
        <v>13636</v>
      </c>
      <c r="G10" s="190">
        <v>12529</v>
      </c>
      <c r="H10" s="190"/>
      <c r="I10" s="190"/>
      <c r="J10" s="192">
        <v>15354</v>
      </c>
      <c r="K10" s="193">
        <v>13875</v>
      </c>
      <c r="L10" s="193">
        <v>14451</v>
      </c>
      <c r="M10" s="193">
        <v>17371</v>
      </c>
      <c r="N10" s="193">
        <v>11533</v>
      </c>
      <c r="O10" s="193"/>
      <c r="P10" s="194"/>
    </row>
    <row r="11" spans="1:16" x14ac:dyDescent="0.25">
      <c r="B11" s="188" t="s">
        <v>498</v>
      </c>
      <c r="C11" s="189">
        <v>27917</v>
      </c>
      <c r="D11" s="190">
        <v>23672</v>
      </c>
      <c r="E11" s="190">
        <v>18574</v>
      </c>
      <c r="F11" s="190">
        <v>18449</v>
      </c>
      <c r="G11" s="190">
        <v>17308</v>
      </c>
      <c r="H11" s="190"/>
      <c r="I11" s="190"/>
      <c r="J11" s="192">
        <v>18564</v>
      </c>
      <c r="K11" s="193">
        <v>17871</v>
      </c>
      <c r="L11" s="193">
        <v>17327</v>
      </c>
      <c r="M11" s="193">
        <v>20191</v>
      </c>
      <c r="N11" s="193">
        <v>15840</v>
      </c>
      <c r="O11" s="193"/>
      <c r="P11" s="194"/>
    </row>
    <row r="12" spans="1:16" x14ac:dyDescent="0.25">
      <c r="B12" s="188" t="s">
        <v>352</v>
      </c>
      <c r="C12" s="189">
        <v>47991</v>
      </c>
      <c r="D12" s="190">
        <v>28978</v>
      </c>
      <c r="E12" s="190">
        <v>23911</v>
      </c>
      <c r="F12" s="190">
        <v>22101</v>
      </c>
      <c r="G12" s="190">
        <v>19718</v>
      </c>
      <c r="H12" s="190"/>
      <c r="I12" s="190"/>
      <c r="J12" s="192">
        <v>23230</v>
      </c>
      <c r="K12" s="193">
        <v>23210</v>
      </c>
      <c r="L12" s="193">
        <v>22348</v>
      </c>
      <c r="M12" s="193">
        <v>22568</v>
      </c>
      <c r="N12" s="193">
        <v>18854</v>
      </c>
      <c r="O12" s="193"/>
      <c r="P12" s="194"/>
    </row>
    <row r="13" spans="1:16" x14ac:dyDescent="0.25">
      <c r="B13" s="188" t="s">
        <v>353</v>
      </c>
      <c r="C13" s="189">
        <v>6468</v>
      </c>
      <c r="D13" s="190">
        <v>5528</v>
      </c>
      <c r="E13" s="190">
        <v>4783</v>
      </c>
      <c r="F13" s="190">
        <v>4765</v>
      </c>
      <c r="G13" s="190">
        <v>4258</v>
      </c>
      <c r="H13" s="190"/>
      <c r="I13" s="190"/>
      <c r="J13" s="193">
        <v>5490</v>
      </c>
      <c r="K13" s="193">
        <v>5506</v>
      </c>
      <c r="L13" s="193">
        <v>6113</v>
      </c>
      <c r="M13" s="193">
        <v>14183</v>
      </c>
      <c r="N13" s="193">
        <v>5499</v>
      </c>
      <c r="O13" s="193"/>
      <c r="P13" s="194"/>
    </row>
    <row r="14" spans="1:16" ht="15.75" thickBot="1" x14ac:dyDescent="0.3">
      <c r="B14" s="188" t="s">
        <v>390</v>
      </c>
      <c r="C14" s="189">
        <v>44336</v>
      </c>
      <c r="D14" s="190">
        <v>41501</v>
      </c>
      <c r="E14" s="190">
        <v>34348</v>
      </c>
      <c r="F14" s="190">
        <v>33756</v>
      </c>
      <c r="G14" s="190">
        <v>31526</v>
      </c>
      <c r="H14" s="190"/>
      <c r="I14" s="190"/>
      <c r="J14" s="192">
        <v>33522</v>
      </c>
      <c r="K14" s="193">
        <v>30391</v>
      </c>
      <c r="L14" s="193">
        <v>36812</v>
      </c>
      <c r="M14" s="193">
        <v>34670</v>
      </c>
      <c r="N14" s="193">
        <v>29476</v>
      </c>
      <c r="O14" s="193"/>
      <c r="P14" s="194"/>
    </row>
    <row r="15" spans="1:16" ht="15.75" thickBot="1" x14ac:dyDescent="0.3">
      <c r="B15" s="196" t="s">
        <v>16</v>
      </c>
      <c r="C15" s="195">
        <v>261065</v>
      </c>
      <c r="D15" s="195">
        <v>227414</v>
      </c>
      <c r="E15" s="195">
        <v>191417</v>
      </c>
      <c r="F15" s="195">
        <v>185005</v>
      </c>
      <c r="G15" s="195">
        <v>171901</v>
      </c>
      <c r="H15" s="195"/>
      <c r="I15" s="195"/>
      <c r="J15" s="195">
        <f>SUM(J6:J14)</f>
        <v>226014</v>
      </c>
      <c r="K15" s="195">
        <f t="shared" ref="K15:P15" si="0">SUM(K6:K14)</f>
        <v>182197</v>
      </c>
      <c r="L15" s="195">
        <f t="shared" si="0"/>
        <v>191915</v>
      </c>
      <c r="M15" s="195">
        <f t="shared" si="0"/>
        <v>200303</v>
      </c>
      <c r="N15" s="195">
        <f t="shared" si="0"/>
        <v>167028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10658</v>
      </c>
      <c r="I17" s="185"/>
      <c r="J17" s="186"/>
      <c r="K17" s="187"/>
      <c r="L17" s="187"/>
      <c r="M17" s="187"/>
      <c r="N17" s="187"/>
      <c r="O17" s="419">
        <v>10248</v>
      </c>
      <c r="P17" s="376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4434</v>
      </c>
      <c r="I18" s="191"/>
      <c r="J18" s="192"/>
      <c r="K18" s="193"/>
      <c r="L18" s="193"/>
      <c r="M18" s="193"/>
      <c r="N18" s="193"/>
      <c r="O18" s="373">
        <v>3908</v>
      </c>
      <c r="P18" s="377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22123</v>
      </c>
      <c r="I19" s="191"/>
      <c r="J19" s="192"/>
      <c r="K19" s="193"/>
      <c r="L19" s="193"/>
      <c r="M19" s="193"/>
      <c r="N19" s="193"/>
      <c r="O19" s="373">
        <v>19344</v>
      </c>
      <c r="P19" s="377"/>
    </row>
    <row r="20" spans="2:16" x14ac:dyDescent="0.25">
      <c r="B20" s="188" t="s">
        <v>455</v>
      </c>
      <c r="C20" s="189"/>
      <c r="D20" s="190"/>
      <c r="E20" s="190"/>
      <c r="F20" s="190"/>
      <c r="G20" s="190"/>
      <c r="H20" s="190">
        <v>25220</v>
      </c>
      <c r="I20" s="191"/>
      <c r="J20" s="192"/>
      <c r="K20" s="193"/>
      <c r="L20" s="193"/>
      <c r="M20" s="193"/>
      <c r="N20" s="193"/>
      <c r="O20" s="373">
        <v>23267</v>
      </c>
      <c r="P20" s="377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12527</v>
      </c>
      <c r="I21" s="191"/>
      <c r="J21" s="192"/>
      <c r="K21" s="193"/>
      <c r="L21" s="193"/>
      <c r="M21" s="193"/>
      <c r="N21" s="193"/>
      <c r="O21" s="373">
        <v>11146</v>
      </c>
      <c r="P21" s="377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22285</v>
      </c>
      <c r="I22" s="191"/>
      <c r="J22" s="192"/>
      <c r="K22" s="193"/>
      <c r="L22" s="193"/>
      <c r="M22" s="193"/>
      <c r="N22" s="193"/>
      <c r="O22" s="373">
        <v>20333</v>
      </c>
      <c r="P22" s="377"/>
    </row>
    <row r="23" spans="2:16" x14ac:dyDescent="0.25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73"/>
      <c r="P23" s="377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24529</v>
      </c>
      <c r="J24" s="192"/>
      <c r="K24" s="193"/>
      <c r="L24" s="193"/>
      <c r="M24" s="373"/>
      <c r="N24" s="193"/>
      <c r="O24" s="373"/>
      <c r="P24" s="392">
        <v>26291</v>
      </c>
    </row>
    <row r="25" spans="2:16" x14ac:dyDescent="0.25">
      <c r="B25" s="188" t="s">
        <v>356</v>
      </c>
      <c r="I25" s="190">
        <v>30420</v>
      </c>
      <c r="J25" s="192"/>
      <c r="K25" s="193"/>
      <c r="L25" s="193"/>
      <c r="M25" s="193"/>
      <c r="N25" s="193"/>
      <c r="O25" s="373"/>
      <c r="P25" s="377">
        <v>31844</v>
      </c>
    </row>
    <row r="26" spans="2:16" x14ac:dyDescent="0.25">
      <c r="B26" s="188" t="s">
        <v>414</v>
      </c>
      <c r="I26" s="190">
        <v>20215</v>
      </c>
      <c r="J26" s="192"/>
      <c r="K26" s="193"/>
      <c r="L26" s="193"/>
      <c r="M26" s="193"/>
      <c r="N26" s="193"/>
      <c r="O26" s="373"/>
      <c r="P26" s="377">
        <v>21656</v>
      </c>
    </row>
    <row r="27" spans="2:16" ht="15.75" thickBot="1" x14ac:dyDescent="0.3">
      <c r="B27" s="188" t="s">
        <v>357</v>
      </c>
      <c r="I27" s="190">
        <v>7112</v>
      </c>
      <c r="J27" s="192"/>
      <c r="K27" s="193"/>
      <c r="L27" s="193"/>
      <c r="M27" s="193"/>
      <c r="N27" s="193"/>
      <c r="O27" s="373"/>
      <c r="P27" s="377">
        <v>7575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97247</v>
      </c>
      <c r="I28" s="292">
        <v>82276</v>
      </c>
      <c r="J28" s="195"/>
      <c r="K28" s="195"/>
      <c r="L28" s="195"/>
      <c r="M28" s="195"/>
      <c r="N28" s="195"/>
      <c r="O28" s="195">
        <f>SUM(O17:O27)</f>
        <v>88246</v>
      </c>
      <c r="P28" s="195">
        <f>SUM(P17:P27)</f>
        <v>87366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539</v>
      </c>
      <c r="D30" s="201" t="s">
        <v>545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99912</v>
      </c>
      <c r="D31" s="205">
        <f t="shared" ref="D31:D40" si="2">SUM(J6:P6)</f>
        <v>124413</v>
      </c>
      <c r="E31" s="206">
        <f t="shared" ref="E31:E40" si="3">+IFERROR((D31-C31)/C31,"-")</f>
        <v>0.24522579870285852</v>
      </c>
    </row>
    <row r="32" spans="2:16" x14ac:dyDescent="0.25">
      <c r="B32" s="207" t="s">
        <v>347</v>
      </c>
      <c r="C32" s="208">
        <f t="shared" si="1"/>
        <v>179504</v>
      </c>
      <c r="D32" s="209">
        <f t="shared" si="2"/>
        <v>158709</v>
      </c>
      <c r="E32" s="210">
        <f t="shared" si="3"/>
        <v>-0.11584700062394153</v>
      </c>
    </row>
    <row r="33" spans="2:5" x14ac:dyDescent="0.25">
      <c r="B33" s="207" t="s">
        <v>348</v>
      </c>
      <c r="C33" s="208">
        <f t="shared" si="1"/>
        <v>63195</v>
      </c>
      <c r="D33" s="209">
        <f t="shared" si="2"/>
        <v>64341</v>
      </c>
      <c r="E33" s="210">
        <f t="shared" si="3"/>
        <v>1.8134346071682888E-2</v>
      </c>
    </row>
    <row r="34" spans="2:5" x14ac:dyDescent="0.25">
      <c r="B34" s="207" t="s">
        <v>349</v>
      </c>
      <c r="C34" s="208">
        <f t="shared" si="1"/>
        <v>156323</v>
      </c>
      <c r="D34" s="209">
        <f t="shared" si="2"/>
        <v>145745</v>
      </c>
      <c r="E34" s="210">
        <f t="shared" si="3"/>
        <v>-6.7667585703959116E-2</v>
      </c>
    </row>
    <row r="35" spans="2:5" x14ac:dyDescent="0.25">
      <c r="B35" s="207" t="s">
        <v>350</v>
      </c>
      <c r="C35" s="208">
        <f t="shared" si="1"/>
        <v>77980</v>
      </c>
      <c r="D35" s="209">
        <f t="shared" si="2"/>
        <v>72584</v>
      </c>
      <c r="E35" s="210">
        <f t="shared" si="3"/>
        <v>-6.9197230058989478E-2</v>
      </c>
    </row>
    <row r="36" spans="2:5" x14ac:dyDescent="0.25">
      <c r="B36" s="207" t="s">
        <v>351</v>
      </c>
      <c r="C36" s="208">
        <f t="shared" si="1"/>
        <v>105920</v>
      </c>
      <c r="D36" s="209">
        <f t="shared" si="2"/>
        <v>89793</v>
      </c>
      <c r="E36" s="210">
        <f t="shared" si="3"/>
        <v>-0.15225641993957703</v>
      </c>
    </row>
    <row r="37" spans="2:5" x14ac:dyDescent="0.25">
      <c r="B37" s="207" t="s">
        <v>352</v>
      </c>
      <c r="C37" s="208">
        <f t="shared" si="1"/>
        <v>142699</v>
      </c>
      <c r="D37" s="209">
        <f t="shared" si="2"/>
        <v>110210</v>
      </c>
      <c r="E37" s="210">
        <f t="shared" si="3"/>
        <v>-0.22767503626514551</v>
      </c>
    </row>
    <row r="38" spans="2:5" x14ac:dyDescent="0.25">
      <c r="B38" s="203" t="s">
        <v>353</v>
      </c>
      <c r="C38" s="208">
        <f t="shared" si="1"/>
        <v>25802</v>
      </c>
      <c r="D38" s="209">
        <f t="shared" si="2"/>
        <v>36791</v>
      </c>
      <c r="E38" s="211">
        <f t="shared" si="3"/>
        <v>0.42589721726997909</v>
      </c>
    </row>
    <row r="39" spans="2:5" ht="15.75" thickBot="1" x14ac:dyDescent="0.3">
      <c r="B39" s="203" t="s">
        <v>390</v>
      </c>
      <c r="C39" s="208">
        <f t="shared" si="1"/>
        <v>185467</v>
      </c>
      <c r="D39" s="209">
        <f t="shared" si="2"/>
        <v>164871</v>
      </c>
      <c r="E39" s="211">
        <f t="shared" ref="E39" si="4">+IFERROR((D39-C39)/C39,"-")</f>
        <v>-0.11104940501544749</v>
      </c>
    </row>
    <row r="40" spans="2:5" ht="15.75" thickBot="1" x14ac:dyDescent="0.3">
      <c r="B40" s="212" t="s">
        <v>16</v>
      </c>
      <c r="C40" s="213">
        <f t="shared" si="1"/>
        <v>1036802</v>
      </c>
      <c r="D40" s="214">
        <f t="shared" si="2"/>
        <v>967457</v>
      </c>
      <c r="E40" s="215">
        <f t="shared" si="3"/>
        <v>-6.6883551536358915E-2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10658</v>
      </c>
      <c r="D42" s="208">
        <f>O17</f>
        <v>10248</v>
      </c>
      <c r="E42" s="216">
        <f t="shared" si="5"/>
        <v>-3.8468755864139614E-2</v>
      </c>
    </row>
    <row r="43" spans="2:5" x14ac:dyDescent="0.25">
      <c r="B43" s="207" t="s">
        <v>359</v>
      </c>
      <c r="C43" s="208">
        <f t="shared" si="6"/>
        <v>4434</v>
      </c>
      <c r="D43" s="208">
        <f t="shared" ref="D43:D47" si="7">O18</f>
        <v>3908</v>
      </c>
      <c r="E43" s="216">
        <f t="shared" si="5"/>
        <v>-0.11862877762742445</v>
      </c>
    </row>
    <row r="44" spans="2:5" x14ac:dyDescent="0.25">
      <c r="B44" s="297" t="s">
        <v>415</v>
      </c>
      <c r="C44" s="208">
        <f t="shared" si="6"/>
        <v>22123</v>
      </c>
      <c r="D44" s="208">
        <f t="shared" si="7"/>
        <v>19344</v>
      </c>
      <c r="E44" s="216">
        <f t="shared" si="5"/>
        <v>-0.12561587488134521</v>
      </c>
    </row>
    <row r="45" spans="2:5" ht="15.75" thickBot="1" x14ac:dyDescent="0.3">
      <c r="B45" s="297" t="s">
        <v>455</v>
      </c>
      <c r="C45" s="208">
        <f t="shared" si="6"/>
        <v>25220</v>
      </c>
      <c r="D45" s="208">
        <f t="shared" si="7"/>
        <v>23267</v>
      </c>
      <c r="E45" s="216">
        <f t="shared" si="5"/>
        <v>-7.7438540840602699E-2</v>
      </c>
    </row>
    <row r="46" spans="2:5" ht="15.75" thickBot="1" x14ac:dyDescent="0.3">
      <c r="B46" s="297" t="s">
        <v>354</v>
      </c>
      <c r="C46" s="208">
        <f t="shared" si="6"/>
        <v>12527</v>
      </c>
      <c r="D46" s="208">
        <f t="shared" si="7"/>
        <v>11146</v>
      </c>
      <c r="E46" s="216">
        <f t="shared" si="5"/>
        <v>-0.11024187754450387</v>
      </c>
    </row>
    <row r="47" spans="2:5" ht="15.75" thickBot="1" x14ac:dyDescent="0.3">
      <c r="B47" s="297" t="s">
        <v>416</v>
      </c>
      <c r="C47" s="208">
        <f t="shared" si="6"/>
        <v>22285</v>
      </c>
      <c r="D47" s="208">
        <f t="shared" si="7"/>
        <v>20333</v>
      </c>
      <c r="E47" s="216">
        <f t="shared" si="5"/>
        <v>-8.7592551043302672E-2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24529</v>
      </c>
      <c r="D49" s="209">
        <f>P24</f>
        <v>26291</v>
      </c>
      <c r="E49" s="216">
        <f t="shared" si="5"/>
        <v>7.1833340128011736E-2</v>
      </c>
    </row>
    <row r="50" spans="2:5" ht="15.75" thickBot="1" x14ac:dyDescent="0.3">
      <c r="B50" s="207" t="s">
        <v>356</v>
      </c>
      <c r="C50" s="208">
        <f>I25</f>
        <v>30420</v>
      </c>
      <c r="D50" s="209">
        <f>P25</f>
        <v>31844</v>
      </c>
      <c r="E50" s="216">
        <f t="shared" si="5"/>
        <v>4.681130834976989E-2</v>
      </c>
    </row>
    <row r="51" spans="2:5" ht="15.75" thickBot="1" x14ac:dyDescent="0.3">
      <c r="B51" s="297" t="s">
        <v>414</v>
      </c>
      <c r="C51" s="208">
        <f>I26</f>
        <v>20215</v>
      </c>
      <c r="D51" s="209">
        <f>P26</f>
        <v>21656</v>
      </c>
      <c r="E51" s="216">
        <f t="shared" ref="E51" si="8">+IFERROR((D51-C51)/C51,"-")</f>
        <v>7.128370022260698E-2</v>
      </c>
    </row>
    <row r="52" spans="2:5" ht="15.75" thickBot="1" x14ac:dyDescent="0.3">
      <c r="B52" s="207" t="s">
        <v>357</v>
      </c>
      <c r="C52" s="208">
        <f>I27</f>
        <v>7112</v>
      </c>
      <c r="D52" s="209">
        <f>P27</f>
        <v>7575</v>
      </c>
      <c r="E52" s="216">
        <f t="shared" si="5"/>
        <v>6.5101237345331839E-2</v>
      </c>
    </row>
    <row r="53" spans="2:5" ht="15.75" thickBot="1" x14ac:dyDescent="0.3">
      <c r="B53" s="196" t="s">
        <v>222</v>
      </c>
      <c r="C53" s="217">
        <f>SUM(C42:C52)</f>
        <v>179523</v>
      </c>
      <c r="D53" s="218">
        <f>SUM(D42:D52)</f>
        <v>175612</v>
      </c>
      <c r="E53" s="215">
        <f t="shared" si="5"/>
        <v>-2.1785509377628492E-2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abSelected="1" zoomScale="70" zoomScaleNormal="70" workbookViewId="0">
      <selection activeCell="K24" sqref="K24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34"/>
      <c r="B2" s="434"/>
    </row>
    <row r="3" spans="1:20" ht="15.75" thickBot="1" x14ac:dyDescent="0.3">
      <c r="A3" s="434"/>
      <c r="B3" s="434"/>
      <c r="C3" s="435" t="s">
        <v>550</v>
      </c>
      <c r="D3" s="436"/>
      <c r="E3" s="436"/>
      <c r="F3" s="436"/>
      <c r="G3" s="436"/>
      <c r="H3" s="436"/>
      <c r="I3" s="437"/>
      <c r="J3" s="435" t="s">
        <v>569</v>
      </c>
      <c r="K3" s="436"/>
      <c r="L3" s="436"/>
      <c r="M3" s="436"/>
      <c r="N3" s="436"/>
      <c r="O3" s="436"/>
      <c r="P3" s="437"/>
    </row>
    <row r="4" spans="1:20" ht="15.75" thickBot="1" x14ac:dyDescent="0.3">
      <c r="A4" s="434"/>
      <c r="B4" s="434"/>
      <c r="C4" s="438" t="s">
        <v>2</v>
      </c>
      <c r="D4" s="439"/>
      <c r="E4" s="439"/>
      <c r="F4" s="439"/>
      <c r="G4" s="439"/>
      <c r="H4" s="439"/>
      <c r="I4" s="440"/>
      <c r="J4" s="438" t="s">
        <v>2</v>
      </c>
      <c r="K4" s="439"/>
      <c r="L4" s="439"/>
      <c r="M4" s="439"/>
      <c r="N4" s="439"/>
      <c r="O4" s="439"/>
      <c r="P4" s="440"/>
    </row>
    <row r="5" spans="1:20" ht="15.75" thickBot="1" x14ac:dyDescent="0.3">
      <c r="A5" s="434"/>
      <c r="B5" s="434"/>
      <c r="C5" s="128">
        <v>45026</v>
      </c>
      <c r="D5" s="128">
        <v>45027</v>
      </c>
      <c r="E5" s="128">
        <v>45028</v>
      </c>
      <c r="F5" s="128">
        <v>45029</v>
      </c>
      <c r="G5" s="128">
        <v>45030</v>
      </c>
      <c r="H5" s="128">
        <v>45031</v>
      </c>
      <c r="I5" s="128">
        <v>45032</v>
      </c>
      <c r="J5" s="128">
        <v>45033</v>
      </c>
      <c r="K5" s="128">
        <v>45034</v>
      </c>
      <c r="L5" s="128">
        <v>45035</v>
      </c>
      <c r="M5" s="128">
        <v>45036</v>
      </c>
      <c r="N5" s="128">
        <v>45037</v>
      </c>
      <c r="O5" s="128">
        <v>45038</v>
      </c>
      <c r="P5" s="128">
        <v>45039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3" t="s">
        <v>346</v>
      </c>
      <c r="C7" s="219">
        <v>20254.25</v>
      </c>
      <c r="D7" s="220">
        <v>18498.183333333331</v>
      </c>
      <c r="E7" s="220">
        <v>16281.4</v>
      </c>
      <c r="F7" s="220">
        <v>15848.66666666667</v>
      </c>
      <c r="G7" s="220">
        <v>15478.45</v>
      </c>
      <c r="H7" s="220"/>
      <c r="I7" s="220"/>
      <c r="J7" s="362">
        <v>16753.216666666671</v>
      </c>
      <c r="K7" s="362">
        <v>15469.15</v>
      </c>
      <c r="L7" s="221">
        <v>16331.76666666667</v>
      </c>
      <c r="M7" s="362">
        <v>15093.466666666671</v>
      </c>
      <c r="N7" s="362">
        <v>15091.11666666667</v>
      </c>
      <c r="O7" s="221"/>
      <c r="P7" s="222"/>
    </row>
    <row r="8" spans="1:20" x14ac:dyDescent="0.25">
      <c r="B8" s="188" t="s">
        <v>347</v>
      </c>
      <c r="C8" s="220">
        <v>41950.616666666669</v>
      </c>
      <c r="D8" s="220">
        <v>42037.383333333331</v>
      </c>
      <c r="E8" s="220">
        <v>36937.133333333331</v>
      </c>
      <c r="F8" s="220">
        <v>34193.716666666667</v>
      </c>
      <c r="G8" s="220">
        <v>32751.033333333329</v>
      </c>
      <c r="H8" s="220"/>
      <c r="I8" s="220"/>
      <c r="J8" s="362">
        <v>34683.449999999997</v>
      </c>
      <c r="K8" s="362">
        <v>33624.366666666669</v>
      </c>
      <c r="L8" s="221">
        <v>33898.816666666673</v>
      </c>
      <c r="M8" s="362">
        <v>32139.516666666659</v>
      </c>
      <c r="N8" s="221">
        <v>31804.2</v>
      </c>
      <c r="O8" s="221"/>
      <c r="P8" s="222"/>
    </row>
    <row r="9" spans="1:20" x14ac:dyDescent="0.25">
      <c r="B9" s="188" t="s">
        <v>348</v>
      </c>
      <c r="C9" s="220">
        <v>12059.183333333331</v>
      </c>
      <c r="D9" s="220">
        <v>13179.08333333333</v>
      </c>
      <c r="E9" s="220">
        <v>11270.8</v>
      </c>
      <c r="F9" s="220">
        <v>10944.01666666667</v>
      </c>
      <c r="G9" s="220">
        <v>10578.683333333331</v>
      </c>
      <c r="H9" s="220"/>
      <c r="I9" s="220"/>
      <c r="J9" s="362">
        <v>15391.966666666671</v>
      </c>
      <c r="K9" s="362">
        <v>12249.38333333333</v>
      </c>
      <c r="L9" s="221">
        <v>10483.51666666667</v>
      </c>
      <c r="M9" s="362">
        <v>9738.9333333333325</v>
      </c>
      <c r="N9" s="221">
        <v>11982.783333333329</v>
      </c>
      <c r="O9" s="221"/>
      <c r="P9" s="222"/>
    </row>
    <row r="10" spans="1:20" ht="17.25" customHeight="1" x14ac:dyDescent="0.25">
      <c r="B10" s="188" t="s">
        <v>349</v>
      </c>
      <c r="C10" s="220">
        <v>36720.416666666657</v>
      </c>
      <c r="D10" s="220">
        <v>37563.716666666667</v>
      </c>
      <c r="E10" s="220">
        <v>30183.05</v>
      </c>
      <c r="F10" s="220">
        <v>30214.883333333331</v>
      </c>
      <c r="G10" s="220">
        <v>27446.25</v>
      </c>
      <c r="H10" s="220"/>
      <c r="I10" s="220"/>
      <c r="J10" s="362">
        <v>29701.25</v>
      </c>
      <c r="K10" s="362">
        <v>27427.933333333331</v>
      </c>
      <c r="L10" s="221">
        <v>22775.766666666659</v>
      </c>
      <c r="M10" s="221">
        <v>22965.816666666669</v>
      </c>
      <c r="N10" s="362">
        <v>26378.1</v>
      </c>
      <c r="O10" s="221"/>
      <c r="P10" s="222"/>
    </row>
    <row r="11" spans="1:20" x14ac:dyDescent="0.25">
      <c r="B11" s="188" t="s">
        <v>350</v>
      </c>
      <c r="C11" s="220">
        <v>7721.55</v>
      </c>
      <c r="D11" s="220">
        <v>7594.5166666666664</v>
      </c>
      <c r="E11" s="220">
        <v>6588.166666666667</v>
      </c>
      <c r="F11" s="220">
        <v>6661.2</v>
      </c>
      <c r="G11" s="220">
        <v>6878.416666666667</v>
      </c>
      <c r="H11" s="220"/>
      <c r="I11" s="220"/>
      <c r="J11" s="362">
        <v>6763.9833333333336</v>
      </c>
      <c r="K11" s="221">
        <v>6271.2666666666664</v>
      </c>
      <c r="L11" s="221">
        <v>6787.833333333333</v>
      </c>
      <c r="M11" s="221">
        <v>5494.6</v>
      </c>
      <c r="N11" s="221">
        <v>6023.7666666666664</v>
      </c>
      <c r="O11" s="221"/>
      <c r="P11" s="222"/>
    </row>
    <row r="12" spans="1:20" x14ac:dyDescent="0.25">
      <c r="B12" s="188" t="s">
        <v>498</v>
      </c>
      <c r="C12" s="220">
        <v>9312.5499999999993</v>
      </c>
      <c r="D12" s="220">
        <v>11462.466666666671</v>
      </c>
      <c r="E12" s="220">
        <v>8396.4666666666672</v>
      </c>
      <c r="F12" s="220">
        <v>8289.7166666666672</v>
      </c>
      <c r="G12" s="220">
        <v>8059.3833333333332</v>
      </c>
      <c r="H12" s="220"/>
      <c r="I12" s="220"/>
      <c r="J12" s="362">
        <v>7580.7833333333338</v>
      </c>
      <c r="K12" s="221">
        <v>7612.85</v>
      </c>
      <c r="L12" s="221">
        <v>7294.2833333333338</v>
      </c>
      <c r="M12" s="221">
        <v>5652.8666666666668</v>
      </c>
      <c r="N12" s="221">
        <v>6799.25</v>
      </c>
      <c r="O12" s="221"/>
      <c r="P12" s="222"/>
    </row>
    <row r="13" spans="1:20" x14ac:dyDescent="0.25">
      <c r="B13" s="188" t="s">
        <v>352</v>
      </c>
      <c r="C13" s="220">
        <v>46221.816666666673</v>
      </c>
      <c r="D13" s="220">
        <v>27816.183333333331</v>
      </c>
      <c r="E13" s="220">
        <v>23043.95</v>
      </c>
      <c r="F13" s="220">
        <v>18885.150000000001</v>
      </c>
      <c r="G13" s="220">
        <v>17414.666666666672</v>
      </c>
      <c r="H13" s="220"/>
      <c r="I13" s="220"/>
      <c r="J13" s="362">
        <v>23129.266666666659</v>
      </c>
      <c r="K13" s="362">
        <v>22411.4</v>
      </c>
      <c r="L13" s="221">
        <v>20988.73333333333</v>
      </c>
      <c r="M13" s="362">
        <v>16787.433333333331</v>
      </c>
      <c r="N13" s="362">
        <v>17120.083333333328</v>
      </c>
      <c r="O13" s="221"/>
      <c r="P13" s="222"/>
    </row>
    <row r="14" spans="1:20" x14ac:dyDescent="0.25">
      <c r="B14" s="188" t="s">
        <v>353</v>
      </c>
      <c r="C14" s="220">
        <v>2737.2833333333328</v>
      </c>
      <c r="D14" s="220">
        <v>2311.9666666666672</v>
      </c>
      <c r="E14" s="220">
        <v>2140.9666666666672</v>
      </c>
      <c r="F14" s="220">
        <v>1948.166666666667</v>
      </c>
      <c r="G14" s="220">
        <v>1734.633333333333</v>
      </c>
      <c r="H14" s="220"/>
      <c r="I14" s="220"/>
      <c r="J14" s="362">
        <v>2761.15</v>
      </c>
      <c r="K14" s="221">
        <v>2559.15</v>
      </c>
      <c r="L14" s="221">
        <v>3313.7</v>
      </c>
      <c r="M14" s="221">
        <v>4822.3666666666668</v>
      </c>
      <c r="N14" s="221">
        <v>2645.0666666666671</v>
      </c>
      <c r="O14" s="362"/>
      <c r="P14" s="363"/>
    </row>
    <row r="15" spans="1:20" ht="15.75" thickBot="1" x14ac:dyDescent="0.3">
      <c r="B15" s="188" t="s">
        <v>390</v>
      </c>
      <c r="C15" s="220">
        <v>34477.833333333343</v>
      </c>
      <c r="D15" s="220">
        <v>35404.51666666667</v>
      </c>
      <c r="E15" s="220">
        <v>28018.1</v>
      </c>
      <c r="F15" s="220">
        <v>27424.533333333329</v>
      </c>
      <c r="G15" s="220">
        <v>27127.416666666672</v>
      </c>
      <c r="H15" s="220"/>
      <c r="I15" s="220"/>
      <c r="J15" s="362">
        <v>27420.9</v>
      </c>
      <c r="K15" s="221">
        <v>25861.35</v>
      </c>
      <c r="L15" s="221">
        <v>29417.05</v>
      </c>
      <c r="M15" s="221">
        <v>20232.083333333328</v>
      </c>
      <c r="N15" s="221">
        <v>24242.15</v>
      </c>
      <c r="O15" s="362"/>
      <c r="P15" s="363"/>
    </row>
    <row r="16" spans="1:20" ht="15.75" thickBot="1" x14ac:dyDescent="0.3">
      <c r="B16" s="196" t="s">
        <v>16</v>
      </c>
      <c r="C16" s="223">
        <v>211455.5</v>
      </c>
      <c r="D16" s="223">
        <v>195868.01666666666</v>
      </c>
      <c r="E16" s="223">
        <v>162860.03333333335</v>
      </c>
      <c r="F16" s="223">
        <v>154410.05000000002</v>
      </c>
      <c r="G16" s="223">
        <v>147468.93333333335</v>
      </c>
      <c r="H16" s="223">
        <v>0</v>
      </c>
      <c r="I16" s="224">
        <v>0</v>
      </c>
      <c r="J16" s="225">
        <f>SUM(J7:J15)</f>
        <v>164185.96666666667</v>
      </c>
      <c r="K16" s="225">
        <f t="shared" ref="K16:P16" si="0">SUM(K7:K15)</f>
        <v>153486.85</v>
      </c>
      <c r="L16" s="225">
        <f t="shared" si="0"/>
        <v>151291.46666666667</v>
      </c>
      <c r="M16" s="225">
        <f t="shared" si="0"/>
        <v>132927.08333333334</v>
      </c>
      <c r="N16" s="225">
        <f t="shared" si="0"/>
        <v>142086.51666666666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 x14ac:dyDescent="0.3">
      <c r="B17" s="197" t="s">
        <v>412</v>
      </c>
      <c r="C17" s="200"/>
      <c r="D17" s="201"/>
      <c r="R17" s="290"/>
    </row>
    <row r="18" spans="2:18" x14ac:dyDescent="0.25">
      <c r="B18" s="198" t="s">
        <v>358</v>
      </c>
      <c r="C18" s="226"/>
      <c r="D18" s="227"/>
      <c r="E18" s="227"/>
      <c r="F18" s="227"/>
      <c r="G18" s="227"/>
      <c r="H18" s="368">
        <v>6360.15</v>
      </c>
      <c r="I18" s="369"/>
      <c r="J18" s="228"/>
      <c r="K18" s="229"/>
      <c r="L18" s="229"/>
      <c r="M18" s="229"/>
      <c r="N18" s="229"/>
      <c r="O18" s="229">
        <v>5882.833333333333</v>
      </c>
      <c r="P18" s="409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0">
        <v>1446.9</v>
      </c>
      <c r="I19" s="371"/>
      <c r="J19" s="192"/>
      <c r="K19" s="221"/>
      <c r="L19" s="221"/>
      <c r="M19" s="193"/>
      <c r="N19" s="193"/>
      <c r="O19" s="410">
        <v>1334.15</v>
      </c>
      <c r="P19" s="411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0">
        <v>12080.466666666671</v>
      </c>
      <c r="I20" s="371"/>
      <c r="J20" s="192"/>
      <c r="K20" s="221"/>
      <c r="L20" s="221"/>
      <c r="M20" s="193"/>
      <c r="N20" s="193"/>
      <c r="O20" s="410">
        <v>11715.35</v>
      </c>
      <c r="P20" s="411"/>
    </row>
    <row r="21" spans="2:18" x14ac:dyDescent="0.25">
      <c r="B21" s="188" t="s">
        <v>455</v>
      </c>
      <c r="C21" s="219"/>
      <c r="D21" s="220"/>
      <c r="E21" s="220"/>
      <c r="F21" s="220"/>
      <c r="G21" s="220"/>
      <c r="H21" s="370">
        <v>20050.05</v>
      </c>
      <c r="I21" s="371"/>
      <c r="J21" s="192"/>
      <c r="K21" s="221"/>
      <c r="L21" s="221"/>
      <c r="M21" s="193"/>
      <c r="N21" s="193"/>
      <c r="O21" s="410">
        <v>18218.683333333331</v>
      </c>
      <c r="P21" s="411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0">
        <v>5704.05</v>
      </c>
      <c r="I22" s="371"/>
      <c r="J22" s="192"/>
      <c r="K22" s="221"/>
      <c r="L22" s="221"/>
      <c r="M22" s="193"/>
      <c r="N22" s="193"/>
      <c r="O22" s="410">
        <v>5346.9833333333336</v>
      </c>
      <c r="P22" s="411"/>
    </row>
    <row r="23" spans="2:18" x14ac:dyDescent="0.25">
      <c r="B23" s="188" t="s">
        <v>416</v>
      </c>
      <c r="C23" s="219"/>
      <c r="D23" s="220"/>
      <c r="E23" s="220"/>
      <c r="F23" s="220"/>
      <c r="G23" s="220" t="s">
        <v>540</v>
      </c>
      <c r="H23" s="370">
        <v>10670.83333333333</v>
      </c>
      <c r="I23" s="371"/>
      <c r="J23" s="192"/>
      <c r="K23" s="221"/>
      <c r="L23" s="221"/>
      <c r="M23" s="193"/>
      <c r="N23" s="193"/>
      <c r="O23" s="410">
        <v>9602.0833333333339</v>
      </c>
      <c r="P23" s="411"/>
    </row>
    <row r="24" spans="2:18" x14ac:dyDescent="0.25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12"/>
      <c r="L24" s="221"/>
      <c r="M24" s="193"/>
      <c r="N24" s="193"/>
      <c r="O24" s="410"/>
      <c r="P24" s="411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0"/>
      <c r="I25" s="371">
        <v>12941.45</v>
      </c>
      <c r="J25" s="192"/>
      <c r="K25" s="221"/>
      <c r="L25" s="221"/>
      <c r="M25" s="193"/>
      <c r="N25" s="193"/>
      <c r="O25" s="410"/>
      <c r="P25" s="411">
        <v>14991.08333333333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0"/>
      <c r="I26" s="371">
        <v>17294.349999999999</v>
      </c>
      <c r="J26" s="192"/>
      <c r="K26" s="221"/>
      <c r="L26" s="221"/>
      <c r="M26" s="193"/>
      <c r="N26" s="193"/>
      <c r="O26" s="410"/>
      <c r="P26" s="411">
        <v>17943.833333333328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0"/>
      <c r="I27" s="370">
        <v>8797.2666666666664</v>
      </c>
      <c r="J27" s="192"/>
      <c r="K27" s="221"/>
      <c r="L27" s="221"/>
      <c r="M27" s="193"/>
      <c r="N27" s="193"/>
      <c r="O27" s="410"/>
      <c r="P27" s="411">
        <v>8920.6166666666668</v>
      </c>
    </row>
    <row r="28" spans="2:18" ht="15.75" thickBot="1" x14ac:dyDescent="0.3">
      <c r="B28" s="188" t="s">
        <v>357</v>
      </c>
      <c r="E28" s="220"/>
      <c r="H28" s="372"/>
      <c r="I28" s="371">
        <v>1742.916666666667</v>
      </c>
      <c r="J28" s="192"/>
      <c r="K28" s="221"/>
      <c r="L28" s="221"/>
      <c r="M28" s="193"/>
      <c r="N28" s="193"/>
      <c r="O28" s="410"/>
      <c r="P28" s="411">
        <v>1940.05</v>
      </c>
    </row>
    <row r="29" spans="2:18" ht="15.75" thickBot="1" x14ac:dyDescent="0.3">
      <c r="B29" s="196" t="s">
        <v>222</v>
      </c>
      <c r="C29" s="223"/>
      <c r="D29" s="223"/>
      <c r="E29" s="223"/>
      <c r="F29" s="223"/>
      <c r="G29" s="223"/>
      <c r="H29" s="223">
        <v>56312.45</v>
      </c>
      <c r="I29" s="224">
        <v>40775.98333333333</v>
      </c>
      <c r="J29" s="195"/>
      <c r="K29" s="195"/>
      <c r="L29" s="195"/>
      <c r="M29" s="195"/>
      <c r="N29" s="195"/>
      <c r="O29" s="195">
        <f>SUM(O18:O28)</f>
        <v>52100.083333333336</v>
      </c>
      <c r="P29" s="195">
        <f>SUM(P18:P28)</f>
        <v>43795.583333333328</v>
      </c>
    </row>
    <row r="30" spans="2:18" ht="15.75" thickBot="1" x14ac:dyDescent="0.3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 x14ac:dyDescent="0.3">
      <c r="B31" s="131" t="s">
        <v>411</v>
      </c>
      <c r="C31" s="201" t="s">
        <v>539</v>
      </c>
      <c r="D31" s="201" t="s">
        <v>545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86360.95</v>
      </c>
      <c r="D32" s="360">
        <f t="shared" ref="D32:D41" si="2">SUM(J7:P7)</f>
        <v>78738.716666666674</v>
      </c>
      <c r="E32" s="206">
        <f t="shared" ref="E32:E41" si="3">+IFERROR((D32-C32)/C32,"-")</f>
        <v>-8.8260183952739324E-2</v>
      </c>
    </row>
    <row r="33" spans="2:5" x14ac:dyDescent="0.25">
      <c r="B33" s="207" t="s">
        <v>347</v>
      </c>
      <c r="C33" s="204">
        <f t="shared" si="1"/>
        <v>187869.88333333333</v>
      </c>
      <c r="D33" s="360">
        <f t="shared" si="2"/>
        <v>166150.35</v>
      </c>
      <c r="E33" s="210">
        <f t="shared" si="3"/>
        <v>-0.11560944707032603</v>
      </c>
    </row>
    <row r="34" spans="2:5" x14ac:dyDescent="0.25">
      <c r="B34" s="207" t="s">
        <v>348</v>
      </c>
      <c r="C34" s="204">
        <f t="shared" si="1"/>
        <v>58031.766666666663</v>
      </c>
      <c r="D34" s="205">
        <f t="shared" si="2"/>
        <v>59846.583333333328</v>
      </c>
      <c r="E34" s="210">
        <f t="shared" si="3"/>
        <v>3.1272814372358113E-2</v>
      </c>
    </row>
    <row r="35" spans="2:5" x14ac:dyDescent="0.25">
      <c r="B35" s="207" t="s">
        <v>349</v>
      </c>
      <c r="C35" s="204">
        <f t="shared" si="1"/>
        <v>162128.31666666665</v>
      </c>
      <c r="D35" s="360">
        <f t="shared" si="2"/>
        <v>129248.86666666667</v>
      </c>
      <c r="E35" s="210">
        <f t="shared" si="3"/>
        <v>-0.20279893528777967</v>
      </c>
    </row>
    <row r="36" spans="2:5" x14ac:dyDescent="0.25">
      <c r="B36" s="207" t="s">
        <v>350</v>
      </c>
      <c r="C36" s="204">
        <f t="shared" si="1"/>
        <v>35443.85</v>
      </c>
      <c r="D36" s="205">
        <f t="shared" si="2"/>
        <v>31341.45</v>
      </c>
      <c r="E36" s="210">
        <f t="shared" si="3"/>
        <v>-0.11574363394495796</v>
      </c>
    </row>
    <row r="37" spans="2:5" x14ac:dyDescent="0.25">
      <c r="B37" s="207" t="s">
        <v>351</v>
      </c>
      <c r="C37" s="204">
        <f t="shared" si="1"/>
        <v>45520.583333333336</v>
      </c>
      <c r="D37" s="205">
        <f t="shared" si="2"/>
        <v>34940.033333333333</v>
      </c>
      <c r="E37" s="210">
        <f t="shared" si="3"/>
        <v>-0.23243441153910233</v>
      </c>
    </row>
    <row r="38" spans="2:5" x14ac:dyDescent="0.25">
      <c r="B38" s="207" t="s">
        <v>352</v>
      </c>
      <c r="C38" s="204">
        <f t="shared" si="1"/>
        <v>133381.76666666666</v>
      </c>
      <c r="D38" s="205">
        <f t="shared" si="2"/>
        <v>100436.91666666666</v>
      </c>
      <c r="E38" s="210">
        <f t="shared" si="3"/>
        <v>-0.24699665346562866</v>
      </c>
    </row>
    <row r="39" spans="2:5" x14ac:dyDescent="0.25">
      <c r="B39" s="203" t="s">
        <v>353</v>
      </c>
      <c r="C39" s="204">
        <f t="shared" si="1"/>
        <v>10873.016666666668</v>
      </c>
      <c r="D39" s="205">
        <f t="shared" si="2"/>
        <v>16101.433333333334</v>
      </c>
      <c r="E39" s="211">
        <f t="shared" si="3"/>
        <v>0.48086164373272661</v>
      </c>
    </row>
    <row r="40" spans="2:5" ht="15.75" thickBot="1" x14ac:dyDescent="0.3">
      <c r="B40" s="203" t="s">
        <v>390</v>
      </c>
      <c r="C40" s="204">
        <f t="shared" si="1"/>
        <v>152452.40000000002</v>
      </c>
      <c r="D40" s="205">
        <f t="shared" si="2"/>
        <v>127173.53333333333</v>
      </c>
      <c r="E40" s="211">
        <f t="shared" ref="E40" si="4">+IFERROR((D40-C40)/C40,"-")</f>
        <v>-0.16581481607811155</v>
      </c>
    </row>
    <row r="41" spans="2:5" ht="15.75" thickBot="1" x14ac:dyDescent="0.3">
      <c r="B41" s="212" t="s">
        <v>16</v>
      </c>
      <c r="C41" s="213">
        <f t="shared" si="1"/>
        <v>872062.53333333344</v>
      </c>
      <c r="D41" s="214">
        <f t="shared" si="2"/>
        <v>743977.8833333333</v>
      </c>
      <c r="E41" s="215">
        <f t="shared" si="3"/>
        <v>-0.14687553369643688</v>
      </c>
    </row>
    <row r="42" spans="2:5" ht="15.75" thickBot="1" x14ac:dyDescent="0.3">
      <c r="B42" s="131" t="s">
        <v>412</v>
      </c>
      <c r="E42" s="285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6">
        <f t="shared" ref="C43:C49" si="6">H18</f>
        <v>6360.15</v>
      </c>
      <c r="D43" s="287">
        <f>O18</f>
        <v>5882.833333333333</v>
      </c>
      <c r="E43" s="288">
        <f t="shared" si="5"/>
        <v>-7.5048020355914027E-2</v>
      </c>
    </row>
    <row r="44" spans="2:5" ht="15.75" thickBot="1" x14ac:dyDescent="0.3">
      <c r="B44" s="207" t="s">
        <v>359</v>
      </c>
      <c r="C44" s="286">
        <f t="shared" si="6"/>
        <v>1446.9</v>
      </c>
      <c r="D44" s="287">
        <f t="shared" ref="D44:D48" si="7">O19</f>
        <v>1334.15</v>
      </c>
      <c r="E44" s="288">
        <f t="shared" si="5"/>
        <v>-7.7925219434653387E-2</v>
      </c>
    </row>
    <row r="45" spans="2:5" ht="15.75" thickBot="1" x14ac:dyDescent="0.3">
      <c r="B45" s="297" t="s">
        <v>415</v>
      </c>
      <c r="C45" s="286">
        <f t="shared" si="6"/>
        <v>12080.466666666671</v>
      </c>
      <c r="D45" s="287">
        <f t="shared" si="7"/>
        <v>11715.35</v>
      </c>
      <c r="E45" s="288">
        <f t="shared" si="5"/>
        <v>-3.0223722041643284E-2</v>
      </c>
    </row>
    <row r="46" spans="2:5" ht="15.75" thickBot="1" x14ac:dyDescent="0.3">
      <c r="B46" s="207" t="s">
        <v>455</v>
      </c>
      <c r="C46" s="286">
        <f t="shared" si="6"/>
        <v>20050.05</v>
      </c>
      <c r="D46" s="287">
        <f t="shared" si="7"/>
        <v>18218.683333333331</v>
      </c>
      <c r="E46" s="288">
        <f t="shared" si="5"/>
        <v>-9.1339755594957051E-2</v>
      </c>
    </row>
    <row r="47" spans="2:5" ht="15.75" thickBot="1" x14ac:dyDescent="0.3">
      <c r="B47" s="207" t="s">
        <v>447</v>
      </c>
      <c r="C47" s="286">
        <f t="shared" si="6"/>
        <v>5704.05</v>
      </c>
      <c r="D47" s="287">
        <f t="shared" si="7"/>
        <v>5346.9833333333336</v>
      </c>
      <c r="E47" s="288">
        <f t="shared" si="5"/>
        <v>-6.2598796761365455E-2</v>
      </c>
    </row>
    <row r="48" spans="2:5" ht="15.75" thickBot="1" x14ac:dyDescent="0.3">
      <c r="B48" s="297" t="s">
        <v>416</v>
      </c>
      <c r="C48" s="286">
        <f t="shared" si="6"/>
        <v>10670.83333333333</v>
      </c>
      <c r="D48" s="287">
        <f t="shared" si="7"/>
        <v>9602.0833333333339</v>
      </c>
      <c r="E48" s="288">
        <f t="shared" si="5"/>
        <v>-0.10015618898867598</v>
      </c>
    </row>
    <row r="49" spans="2:5" ht="15.75" thickBot="1" x14ac:dyDescent="0.3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6">
        <f>I25</f>
        <v>12941.45</v>
      </c>
      <c r="D50" s="230">
        <f>P25</f>
        <v>14991.08333333333</v>
      </c>
      <c r="E50" s="210">
        <f t="shared" si="5"/>
        <v>0.15837741005322661</v>
      </c>
    </row>
    <row r="51" spans="2:5" ht="15.75" thickBot="1" x14ac:dyDescent="0.3">
      <c r="B51" s="207" t="s">
        <v>356</v>
      </c>
      <c r="C51" s="286">
        <f>I26</f>
        <v>17294.349999999999</v>
      </c>
      <c r="D51" s="230">
        <f>P26</f>
        <v>17943.833333333328</v>
      </c>
      <c r="E51" s="210">
        <f t="shared" si="5"/>
        <v>3.7554654169328711E-2</v>
      </c>
    </row>
    <row r="52" spans="2:5" ht="15.75" thickBot="1" x14ac:dyDescent="0.3">
      <c r="B52" s="297" t="s">
        <v>414</v>
      </c>
      <c r="C52" s="286">
        <f>I27</f>
        <v>8797.2666666666664</v>
      </c>
      <c r="D52" s="361">
        <f>P27</f>
        <v>8920.6166666666668</v>
      </c>
      <c r="E52" s="210">
        <f t="shared" ref="E52" si="8">+IFERROR((D52-C52)/C52,"-")</f>
        <v>1.4021400586545862E-2</v>
      </c>
    </row>
    <row r="53" spans="2:5" ht="15.75" thickBot="1" x14ac:dyDescent="0.3">
      <c r="B53" s="207" t="s">
        <v>357</v>
      </c>
      <c r="C53" s="286">
        <f>I28</f>
        <v>1742.916666666667</v>
      </c>
      <c r="D53" s="361">
        <f t="shared" ref="D53" si="9">P28</f>
        <v>1940.05</v>
      </c>
      <c r="E53" s="210">
        <f t="shared" si="5"/>
        <v>0.11310542672722904</v>
      </c>
    </row>
    <row r="54" spans="2:5" ht="15.75" thickBot="1" x14ac:dyDescent="0.3">
      <c r="B54" s="196" t="s">
        <v>222</v>
      </c>
      <c r="C54" s="213">
        <f>SUM(C43:C53)</f>
        <v>97088.433333333334</v>
      </c>
      <c r="D54" s="214">
        <f>SUM(D43:D53)</f>
        <v>95895.666666666672</v>
      </c>
      <c r="E54" s="215">
        <f t="shared" si="5"/>
        <v>-1.2285363206670992E-2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Q11" sqref="Q11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4"/>
      <c r="B2" s="294"/>
      <c r="C2" s="435" t="s">
        <v>550</v>
      </c>
      <c r="D2" s="436"/>
      <c r="E2" s="436"/>
      <c r="F2" s="436"/>
      <c r="G2" s="436"/>
      <c r="H2" s="436"/>
      <c r="I2" s="437"/>
      <c r="J2" s="435" t="s">
        <v>569</v>
      </c>
      <c r="K2" s="436"/>
      <c r="L2" s="436"/>
      <c r="M2" s="436"/>
      <c r="N2" s="436"/>
      <c r="O2" s="436"/>
      <c r="P2" s="437"/>
      <c r="Q2" s="435" t="s">
        <v>569</v>
      </c>
      <c r="R2" s="436"/>
      <c r="S2" s="436"/>
      <c r="T2" s="436"/>
      <c r="U2" s="436"/>
      <c r="V2" s="436"/>
      <c r="W2" s="437"/>
    </row>
    <row r="3" spans="1:23" ht="15.75" thickBot="1" x14ac:dyDescent="0.3">
      <c r="A3" s="294"/>
      <c r="B3" s="294"/>
      <c r="C3" s="438" t="s">
        <v>2</v>
      </c>
      <c r="D3" s="439"/>
      <c r="E3" s="439"/>
      <c r="F3" s="439"/>
      <c r="G3" s="439"/>
      <c r="H3" s="439"/>
      <c r="I3" s="440"/>
      <c r="J3" s="438" t="s">
        <v>2</v>
      </c>
      <c r="K3" s="439"/>
      <c r="L3" s="439"/>
      <c r="M3" s="439"/>
      <c r="N3" s="439"/>
      <c r="O3" s="439"/>
      <c r="P3" s="440"/>
      <c r="Q3" s="441" t="s">
        <v>224</v>
      </c>
      <c r="R3" s="442"/>
      <c r="S3" s="442"/>
      <c r="T3" s="442"/>
      <c r="U3" s="442"/>
      <c r="V3" s="442"/>
      <c r="W3" s="443"/>
    </row>
    <row r="4" spans="1:23" ht="15.75" thickBot="1" x14ac:dyDescent="0.3">
      <c r="A4" s="294"/>
      <c r="B4" s="294"/>
      <c r="C4" s="128">
        <v>45026</v>
      </c>
      <c r="D4" s="128">
        <v>45027</v>
      </c>
      <c r="E4" s="128">
        <v>45028</v>
      </c>
      <c r="F4" s="128">
        <v>45029</v>
      </c>
      <c r="G4" s="128">
        <v>45030</v>
      </c>
      <c r="H4" s="128">
        <v>45031</v>
      </c>
      <c r="I4" s="128">
        <v>45032</v>
      </c>
      <c r="J4" s="128">
        <v>45033</v>
      </c>
      <c r="K4" s="128">
        <v>45034</v>
      </c>
      <c r="L4" s="128">
        <v>45035</v>
      </c>
      <c r="M4" s="128">
        <v>45036</v>
      </c>
      <c r="N4" s="128">
        <v>45037</v>
      </c>
      <c r="O4" s="128">
        <v>45038</v>
      </c>
      <c r="P4" s="128">
        <v>45039</v>
      </c>
      <c r="Q4" s="128">
        <v>45033</v>
      </c>
      <c r="R4" s="128">
        <v>45034</v>
      </c>
      <c r="S4" s="128">
        <v>45035</v>
      </c>
      <c r="T4" s="128">
        <v>45036</v>
      </c>
      <c r="U4" s="128">
        <v>45037</v>
      </c>
      <c r="V4" s="128">
        <v>45038</v>
      </c>
      <c r="W4" s="128">
        <v>45039</v>
      </c>
    </row>
    <row r="5" spans="1:23" ht="15.75" thickBot="1" x14ac:dyDescent="0.3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7">
        <f>IFERROR('Más Vistos-H'!C7/'Más Vistos-U'!C6,0)</f>
        <v>0.82515481137456204</v>
      </c>
      <c r="D7" s="238">
        <f>IFERROR('Más Vistos-H'!D7/'Más Vistos-U'!D6,0)</f>
        <v>0.85842421148699855</v>
      </c>
      <c r="E7" s="238">
        <f>IFERROR('Más Vistos-H'!E7/'Más Vistos-U'!E6,0)</f>
        <v>0.85885952418631639</v>
      </c>
      <c r="F7" s="238">
        <f>IFERROR('Más Vistos-H'!F7/'Más Vistos-U'!F6,0)</f>
        <v>0.89611368690866611</v>
      </c>
      <c r="G7" s="238">
        <f>IFERROR('Más Vistos-H'!G7/'Más Vistos-U'!G6,0)</f>
        <v>0.90127227203912896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0.3109761228568424</v>
      </c>
      <c r="K7" s="240">
        <f>IFERROR('Más Vistos-H'!K7/'Más Vistos-U'!K6,0)</f>
        <v>0.85145035226772348</v>
      </c>
      <c r="L7" s="240">
        <f>IFERROR('Más Vistos-H'!L7/'Más Vistos-U'!L6,0)</f>
        <v>0.9298961832640591</v>
      </c>
      <c r="M7" s="240">
        <f>IFERROR('Más Vistos-H'!M7/'Más Vistos-U'!M6,0)</f>
        <v>0.87341396138340788</v>
      </c>
      <c r="N7" s="240">
        <f>IFERROR('Más Vistos-H'!N7/'Más Vistos-U'!N6,0)</f>
        <v>0.86097196865966852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-0.623129964741027</v>
      </c>
      <c r="R7" s="28">
        <f t="shared" ref="R7:R16" si="1">IFERROR((K7-D7)/D7,"-")</f>
        <v>-8.1240243762401073E-3</v>
      </c>
      <c r="S7" s="28">
        <f t="shared" ref="S7:S16" si="2">IFERROR((L7-E7)/E7,"-")</f>
        <v>8.2710451566620102E-2</v>
      </c>
      <c r="T7" s="28">
        <f t="shared" ref="T7:T16" si="3">IFERROR((M7-F7)/F7,"-")</f>
        <v>-2.5331300991022401E-2</v>
      </c>
      <c r="U7" s="28">
        <f t="shared" ref="U7:U16" si="4">IFERROR((N7-G7)/G7,"-")</f>
        <v>-4.4714904285561775E-2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7">
        <f>IFERROR('Más Vistos-H'!C8/'Más Vistos-U'!C7,0)</f>
        <v>1.0470378042895889</v>
      </c>
      <c r="D8" s="238">
        <f>IFERROR('Más Vistos-H'!D8/'Más Vistos-U'!D7,0)</f>
        <v>1.0679144226535244</v>
      </c>
      <c r="E8" s="238">
        <f>IFERROR('Más Vistos-H'!E8/'Más Vistos-U'!E7,0)</f>
        <v>1.040922455497628</v>
      </c>
      <c r="F8" s="238">
        <f>IFERROR('Más Vistos-H'!F8/'Más Vistos-U'!F7,0)</f>
        <v>1.0375566411781365</v>
      </c>
      <c r="G8" s="238">
        <f>IFERROR('Más Vistos-H'!G8/'Más Vistos-U'!G7,0)</f>
        <v>1.0353438919272067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1.0649875640986273</v>
      </c>
      <c r="K8" s="240">
        <f>IFERROR('Más Vistos-H'!K8/'Más Vistos-U'!K7,0)</f>
        <v>1.0665598765040496</v>
      </c>
      <c r="L8" s="240">
        <f>IFERROR('Más Vistos-H'!L8/'Más Vistos-U'!L7,0)</f>
        <v>1.0632587876126551</v>
      </c>
      <c r="M8" s="240">
        <f>IFERROR('Más Vistos-H'!M8/'Más Vistos-U'!M7,0)</f>
        <v>1.0332256370689468</v>
      </c>
      <c r="N8" s="240">
        <f>IFERROR('Más Vistos-H'!N8/'Más Vistos-U'!N7,0)</f>
        <v>1.0055710130264324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1.7143373176689822E-2</v>
      </c>
      <c r="R8" s="28">
        <f t="shared" si="1"/>
        <v>-1.2684032734655783E-3</v>
      </c>
      <c r="S8" s="28">
        <f t="shared" si="2"/>
        <v>2.1458209492030762E-2</v>
      </c>
      <c r="T8" s="28">
        <f t="shared" si="3"/>
        <v>-4.1742339042540582E-3</v>
      </c>
      <c r="U8" s="28">
        <f t="shared" si="4"/>
        <v>-2.8756511853616627E-2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7">
        <f>IFERROR('Más Vistos-H'!C9/'Más Vistos-U'!C8,0)</f>
        <v>0.94322904445313493</v>
      </c>
      <c r="D9" s="238">
        <f>IFERROR('Más Vistos-H'!D9/'Más Vistos-U'!D8,0)</f>
        <v>0.88903692210829266</v>
      </c>
      <c r="E9" s="238">
        <f>IFERROR('Más Vistos-H'!E9/'Más Vistos-U'!E8,0)</f>
        <v>0.89943340515521497</v>
      </c>
      <c r="F9" s="238">
        <f>IFERROR('Más Vistos-H'!F9/'Más Vistos-U'!F8,0)</f>
        <v>0.91866168611320997</v>
      </c>
      <c r="G9" s="238">
        <f>IFERROR('Más Vistos-H'!G9/'Más Vistos-U'!G8,0)</f>
        <v>0.94944205109794744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1.0440186303104302</v>
      </c>
      <c r="K9" s="240">
        <f>IFERROR('Más Vistos-H'!K9/'Más Vistos-U'!K8,0)</f>
        <v>0.90978782927312307</v>
      </c>
      <c r="L9" s="240">
        <f>IFERROR('Más Vistos-H'!L9/'Más Vistos-U'!L8,0)</f>
        <v>0.80051287925066206</v>
      </c>
      <c r="M9" s="240">
        <f>IFERROR('Más Vistos-H'!M9/'Más Vistos-U'!M8,0)</f>
        <v>0.83352733082277752</v>
      </c>
      <c r="N9" s="240">
        <f>IFERROR('Más Vistos-H'!N9/'Más Vistos-U'!N8,0)</f>
        <v>1.055379895484704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0.1068558972499951</v>
      </c>
      <c r="R9" s="28">
        <f t="shared" si="1"/>
        <v>2.3340883431051434E-2</v>
      </c>
      <c r="S9" s="28">
        <f t="shared" si="2"/>
        <v>-0.10998093392748985</v>
      </c>
      <c r="T9" s="28">
        <f t="shared" si="3"/>
        <v>-9.2672151867603886E-2</v>
      </c>
      <c r="U9" s="28">
        <f t="shared" si="4"/>
        <v>0.11157905241741572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7">
        <f>IFERROR('Más Vistos-H'!C10/'Más Vistos-U'!C9,0)</f>
        <v>1.0225679940592218</v>
      </c>
      <c r="D10" s="238">
        <f>IFERROR('Más Vistos-H'!D10/'Más Vistos-U'!D9,0)</f>
        <v>1.0751228331282139</v>
      </c>
      <c r="E10" s="238">
        <f>IFERROR('Más Vistos-H'!E10/'Más Vistos-U'!E9,0)</f>
        <v>1.0365770313895184</v>
      </c>
      <c r="F10" s="238">
        <f>IFERROR('Más Vistos-H'!F10/'Más Vistos-U'!F9,0)</f>
        <v>1.0158653576751953</v>
      </c>
      <c r="G10" s="238">
        <f>IFERROR('Más Vistos-H'!G10/'Más Vistos-U'!G9,0)</f>
        <v>1.0313098861458685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1.0359335216769558</v>
      </c>
      <c r="K10" s="240">
        <f>IFERROR('Más Vistos-H'!K10/'Más Vistos-U'!K9,0)</f>
        <v>0.97310485110811507</v>
      </c>
      <c r="L10" s="240">
        <f>IFERROR('Más Vistos-H'!L10/'Más Vistos-U'!L9,0)</f>
        <v>0.70463034578061001</v>
      </c>
      <c r="M10" s="240">
        <f>IFERROR('Más Vistos-H'!M10/'Más Vistos-U'!M9,0)</f>
        <v>0.73492965108216801</v>
      </c>
      <c r="N10" s="240">
        <f>IFERROR('Más Vistos-H'!N10/'Más Vistos-U'!N9,0)</f>
        <v>1.0419537051666929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1.3070551489371137E-2</v>
      </c>
      <c r="R10" s="28">
        <f t="shared" si="1"/>
        <v>-9.4889605984149583E-2</v>
      </c>
      <c r="S10" s="28">
        <f t="shared" si="2"/>
        <v>-0.32023349500995413</v>
      </c>
      <c r="T10" s="28">
        <f t="shared" si="3"/>
        <v>-0.27654817094653938</v>
      </c>
      <c r="U10" s="28">
        <f t="shared" si="4"/>
        <v>1.0320679714030192E-2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7">
        <f>IFERROR('Más Vistos-H'!C11/'Más Vistos-U'!C10,0)</f>
        <v>0.3668891950964554</v>
      </c>
      <c r="D11" s="238">
        <f>IFERROR('Más Vistos-H'!D11/'Más Vistos-U'!D10,0)</f>
        <v>0.44519119917150279</v>
      </c>
      <c r="E11" s="238">
        <f>IFERROR('Más Vistos-H'!E11/'Más Vistos-U'!E10,0)</f>
        <v>0.4805373206904936</v>
      </c>
      <c r="F11" s="238">
        <f>IFERROR('Más Vistos-H'!F11/'Más Vistos-U'!F10,0)</f>
        <v>0.48850102669404516</v>
      </c>
      <c r="G11" s="238">
        <f>IFERROR('Más Vistos-H'!G11/'Más Vistos-U'!G10,0)</f>
        <v>0.54899965413573848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0.4405355824757935</v>
      </c>
      <c r="K11" s="240">
        <f>IFERROR('Más Vistos-H'!K11/'Más Vistos-U'!K10,0)</f>
        <v>0.45198318318318315</v>
      </c>
      <c r="L11" s="240">
        <f>IFERROR('Más Vistos-H'!L11/'Más Vistos-U'!L10,0)</f>
        <v>0.46971374530020987</v>
      </c>
      <c r="M11" s="240">
        <f>IFERROR('Más Vistos-H'!M11/'Más Vistos-U'!M10,0)</f>
        <v>0.31630879051292388</v>
      </c>
      <c r="N11" s="240">
        <f>IFERROR('Más Vistos-H'!N11/'Más Vistos-U'!N10,0)</f>
        <v>0.52230700309257494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0.20073196039468105</v>
      </c>
      <c r="R11" s="28">
        <f t="shared" si="1"/>
        <v>1.5256330368435357E-2</v>
      </c>
      <c r="S11" s="28">
        <f t="shared" si="2"/>
        <v>-2.2523901733024845E-2</v>
      </c>
      <c r="T11" s="28">
        <f t="shared" si="3"/>
        <v>-0.35249104253974806</v>
      </c>
      <c r="U11" s="28">
        <f t="shared" si="4"/>
        <v>-4.8620524333816542E-2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7">
        <f>IFERROR('Más Vistos-H'!C12/'Más Vistos-U'!C11,0)</f>
        <v>0.33357989755346201</v>
      </c>
      <c r="D12" s="238">
        <f>IFERROR('Más Vistos-H'!D12/'Más Vistos-U'!D11,0)</f>
        <v>0.48422045736172148</v>
      </c>
      <c r="E12" s="238">
        <f>IFERROR('Más Vistos-H'!E12/'Más Vistos-U'!E11,0)</f>
        <v>0.45205484368830984</v>
      </c>
      <c r="F12" s="238">
        <f>IFERROR('Más Vistos-H'!F12/'Más Vistos-U'!F11,0)</f>
        <v>0.44933149041501802</v>
      </c>
      <c r="G12" s="238">
        <f>IFERROR('Más Vistos-H'!G12/'Más Vistos-U'!G11,0)</f>
        <v>0.46564498112626146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0.4083593693887812</v>
      </c>
      <c r="K12" s="240">
        <f>IFERROR('Más Vistos-H'!K12/'Más Vistos-U'!K11,0)</f>
        <v>0.42598903251077164</v>
      </c>
      <c r="L12" s="240">
        <f>IFERROR('Más Vistos-H'!L12/'Más Vistos-U'!L11,0)</f>
        <v>0.42097785729401127</v>
      </c>
      <c r="M12" s="240">
        <f>IFERROR('Más Vistos-H'!M12/'Más Vistos-U'!M11,0)</f>
        <v>0.27996962342958082</v>
      </c>
      <c r="N12" s="240">
        <f>IFERROR('Más Vistos-H'!N12/'Más Vistos-U'!N11,0)</f>
        <v>0.42924558080808078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0.22417259668153255</v>
      </c>
      <c r="R12" s="28">
        <f t="shared" si="1"/>
        <v>-0.12025808485710035</v>
      </c>
      <c r="S12" s="28">
        <f t="shared" si="2"/>
        <v>-6.8746053334462306E-2</v>
      </c>
      <c r="T12" s="28">
        <f t="shared" si="3"/>
        <v>-0.37691964751682272</v>
      </c>
      <c r="U12" s="28">
        <f t="shared" si="4"/>
        <v>-7.816985427426057E-2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7">
        <f>IFERROR('Más Vistos-H'!C13/'Más Vistos-U'!C12,0)</f>
        <v>0.96313510172046157</v>
      </c>
      <c r="D13" s="238">
        <f>IFERROR('Más Vistos-H'!D13/'Más Vistos-U'!D12,0)</f>
        <v>0.95990694089769246</v>
      </c>
      <c r="E13" s="238">
        <f>IFERROR('Más Vistos-H'!E13/'Más Vistos-U'!E12,0)</f>
        <v>0.9637384467399942</v>
      </c>
      <c r="F13" s="238">
        <f>IFERROR('Más Vistos-H'!F13/'Más Vistos-U'!F12,0)</f>
        <v>0.85449300936609207</v>
      </c>
      <c r="G13" s="238">
        <f>IFERROR('Más Vistos-H'!G13/'Más Vistos-U'!G12,0)</f>
        <v>0.88318625959360342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0.99566365332185358</v>
      </c>
      <c r="K13" s="240">
        <f>IFERROR('Más Vistos-H'!K13/'Más Vistos-U'!K12,0)</f>
        <v>0.96559241706161147</v>
      </c>
      <c r="L13" s="240">
        <f>IFERROR('Más Vistos-H'!L13/'Más Vistos-U'!L12,0)</f>
        <v>0.93917725672692542</v>
      </c>
      <c r="M13" s="240">
        <f>IFERROR('Más Vistos-H'!M13/'Más Vistos-U'!M12,0)</f>
        <v>0.74386003781165055</v>
      </c>
      <c r="N13" s="240">
        <f>IFERROR('Más Vistos-H'!N13/'Más Vistos-U'!N12,0)</f>
        <v>0.90803454616173374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3.3773612386554915E-2</v>
      </c>
      <c r="R13" s="28">
        <f t="shared" si="1"/>
        <v>5.9229451540396497E-3</v>
      </c>
      <c r="S13" s="28">
        <f t="shared" si="2"/>
        <v>-2.5485327576326433E-2</v>
      </c>
      <c r="T13" s="28">
        <f t="shared" si="3"/>
        <v>-0.12947206161056238</v>
      </c>
      <c r="U13" s="28">
        <f t="shared" si="4"/>
        <v>2.8134820144919616E-2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7">
        <f>IFERROR('Más Vistos-H'!C14/'Más Vistos-U'!C13,0)</f>
        <v>0.42320397856112135</v>
      </c>
      <c r="D14" s="238">
        <f>IFERROR('Más Vistos-H'!D14/'Más Vistos-U'!D13,0)</f>
        <v>0.41822841292812357</v>
      </c>
      <c r="E14" s="238">
        <f>IFERROR('Más Vistos-H'!E14/'Más Vistos-U'!E13,0)</f>
        <v>0.44762004320858606</v>
      </c>
      <c r="F14" s="238">
        <f>IFERROR('Más Vistos-H'!F14/'Más Vistos-U'!F13,0)</f>
        <v>0.40884924798880734</v>
      </c>
      <c r="G14" s="238">
        <f>IFERROR('Más Vistos-H'!G14/'Más Vistos-U'!G13,0)</f>
        <v>0.40738218255832148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0.5029417122040073</v>
      </c>
      <c r="K14" s="240">
        <f>IFERROR('Más Vistos-H'!K14/'Más Vistos-U'!K13,0)</f>
        <v>0.4647929531420269</v>
      </c>
      <c r="L14" s="240">
        <f>IFERROR('Más Vistos-H'!L14/'Más Vistos-U'!L13,0)</f>
        <v>0.54207426795354163</v>
      </c>
      <c r="M14" s="240">
        <f>IFERROR('Más Vistos-H'!M14/'Más Vistos-U'!M13,0)</f>
        <v>0.34001034101859035</v>
      </c>
      <c r="N14" s="240">
        <f>IFERROR('Más Vistos-H'!N14/'Más Vistos-U'!N13,0)</f>
        <v>0.48100866824271088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0.18841442349854895</v>
      </c>
      <c r="R14" s="28">
        <f t="shared" si="1"/>
        <v>0.11133758198753912</v>
      </c>
      <c r="S14" s="28">
        <f t="shared" si="2"/>
        <v>0.21101428807320172</v>
      </c>
      <c r="T14" s="28">
        <f t="shared" si="3"/>
        <v>-0.16837234581901819</v>
      </c>
      <c r="U14" s="28">
        <f t="shared" si="4"/>
        <v>0.18073074581225435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7">
        <f>IFERROR('Más Vistos-H'!C15/'Más Vistos-U'!C14,0)</f>
        <v>0.77764871285937709</v>
      </c>
      <c r="D15" s="238">
        <f>IFERROR('Más Vistos-H'!D15/'Más Vistos-U'!D14,0)</f>
        <v>0.85310032689975346</v>
      </c>
      <c r="E15" s="238">
        <f>IFERROR('Más Vistos-H'!E15/'Más Vistos-U'!E14,0)</f>
        <v>0.81571270525212525</v>
      </c>
      <c r="F15" s="238">
        <f>IFERROR('Más Vistos-H'!F15/'Más Vistos-U'!F14,0)</f>
        <v>0.81243433266184761</v>
      </c>
      <c r="G15" s="238">
        <f>IFERROR('Más Vistos-H'!G15/'Más Vistos-U'!G14,0)</f>
        <v>0.8604775952124174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0.81799713620905679</v>
      </c>
      <c r="K15" s="240">
        <f>IFERROR('Más Vistos-H'!K15/'Más Vistos-U'!K14,0)</f>
        <v>0.85095422987068536</v>
      </c>
      <c r="L15" s="240">
        <f>IFERROR('Más Vistos-H'!L15/'Más Vistos-U'!L14,0)</f>
        <v>0.79911577746387041</v>
      </c>
      <c r="M15" s="240">
        <f>IFERROR('Más Vistos-H'!M15/'Más Vistos-U'!M14,0)</f>
        <v>0.58356167676184967</v>
      </c>
      <c r="N15" s="240">
        <f>IFERROR('Más Vistos-H'!N15/'Más Vistos-U'!N14,0)</f>
        <v>0.82243689781517171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5.1885154160829859E-2</v>
      </c>
      <c r="R15" s="28">
        <f t="shared" ref="R15" si="8">IFERROR((K15-D15)/D15,"-")</f>
        <v>-2.5156443637376303E-3</v>
      </c>
      <c r="S15" s="28">
        <f t="shared" ref="S15" si="9">IFERROR((L15-E15)/E15,"-")</f>
        <v>-2.0346535834727446E-2</v>
      </c>
      <c r="T15" s="28">
        <f t="shared" ref="T15" si="10">IFERROR((M15-F15)/F15,"-")</f>
        <v>-0.28171219100271527</v>
      </c>
      <c r="U15" s="28">
        <f t="shared" ref="U15" si="11">IFERROR((N15-G15)/G15,"-")</f>
        <v>-4.4208817997004289E-2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2">
        <f>IFERROR('Más Vistos-H'!C16/'Más Vistos-U'!C15,0)</f>
        <v>0.80997261218470495</v>
      </c>
      <c r="D16" s="241">
        <f>IFERROR('Más Vistos-H'!D16/'Más Vistos-U'!D15,0)</f>
        <v>0.86128389926155235</v>
      </c>
      <c r="E16" s="241">
        <f>IFERROR('Más Vistos-H'!E16/'Más Vistos-U'!E15,0)</f>
        <v>0.85081279788803166</v>
      </c>
      <c r="F16" s="241">
        <f>IFERROR('Más Vistos-H'!F16/'Más Vistos-U'!F15,0)</f>
        <v>0.8346263614496906</v>
      </c>
      <c r="G16" s="241">
        <f>IFERROR('Más Vistos-H'!G16/'Más Vistos-U'!G15,0)</f>
        <v>0.85787129413635377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0.72644157736541393</v>
      </c>
      <c r="K16" s="243">
        <f>IFERROR('Más Vistos-H'!K16/'Más Vistos-U'!K15,0)</f>
        <v>0.84242248774677964</v>
      </c>
      <c r="L16" s="243">
        <f>IFERROR('Más Vistos-H'!L16/'Más Vistos-U'!L15,0)</f>
        <v>0.78832538710713951</v>
      </c>
      <c r="M16" s="243">
        <f>IFERROR('Más Vistos-H'!M16/'Más Vistos-U'!M15,0)</f>
        <v>0.66363001719062287</v>
      </c>
      <c r="N16" s="243">
        <f>IFERROR('Más Vistos-H'!N16/'Más Vistos-U'!N15,0)</f>
        <v>0.85067483695348478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-0.10312822132835614</v>
      </c>
      <c r="R16" s="121">
        <f t="shared" si="1"/>
        <v>-2.189918043393603E-2</v>
      </c>
      <c r="S16" s="121">
        <f t="shared" si="2"/>
        <v>-7.3444371001475689E-2</v>
      </c>
      <c r="T16" s="121">
        <f t="shared" si="3"/>
        <v>-0.20487771793124104</v>
      </c>
      <c r="U16" s="121">
        <f t="shared" si="4"/>
        <v>-8.3887376020827104E-3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44" t="s">
        <v>203</v>
      </c>
      <c r="K2" s="444"/>
      <c r="L2" s="444"/>
      <c r="M2" s="444"/>
      <c r="N2" s="444"/>
      <c r="O2" s="444"/>
      <c r="P2" s="444"/>
    </row>
    <row r="3" spans="1:23" x14ac:dyDescent="0.25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 x14ac:dyDescent="0.25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 x14ac:dyDescent="0.25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 x14ac:dyDescent="0.25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 x14ac:dyDescent="0.25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 x14ac:dyDescent="0.25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27" t="s">
        <v>203</v>
      </c>
      <c r="K2" s="427"/>
      <c r="L2" s="427"/>
      <c r="M2" s="427"/>
      <c r="N2" s="427"/>
      <c r="O2" s="427"/>
      <c r="P2" s="427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27" t="s">
        <v>203</v>
      </c>
      <c r="K2" s="427"/>
      <c r="L2" s="427"/>
      <c r="M2" s="427"/>
      <c r="N2" s="427"/>
      <c r="O2" s="427"/>
      <c r="P2" s="427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28" t="s">
        <v>401</v>
      </c>
      <c r="C2" s="429"/>
      <c r="D2" s="430"/>
      <c r="G2" s="428" t="s">
        <v>402</v>
      </c>
      <c r="H2" s="429"/>
      <c r="I2" s="430"/>
    </row>
    <row r="3" spans="2:10" ht="15.75" thickBot="1" x14ac:dyDescent="0.3">
      <c r="B3" s="428" t="str">
        <f>Replay!A1</f>
        <v>17/04 –23/04</v>
      </c>
      <c r="C3" s="429"/>
      <c r="D3" s="430"/>
      <c r="G3" s="428" t="str">
        <f>Replay!A1</f>
        <v>17/04 –23/04</v>
      </c>
      <c r="H3" s="429"/>
      <c r="I3" s="430"/>
    </row>
    <row r="4" spans="2:10" ht="15.75" thickBot="1" x14ac:dyDescent="0.3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 x14ac:dyDescent="0.25">
      <c r="B5" s="313" t="s">
        <v>375</v>
      </c>
      <c r="C5" s="413">
        <v>54813.37</v>
      </c>
      <c r="D5" s="316">
        <f>C5/C8</f>
        <v>1.8045631022976356E-2</v>
      </c>
      <c r="G5" s="313" t="s">
        <v>406</v>
      </c>
      <c r="H5" s="315">
        <f>SUM(Destacados!H4:H78)</f>
        <v>580122.69333333266</v>
      </c>
      <c r="I5" s="316">
        <f>H5/C8</f>
        <v>0.19098771106298676</v>
      </c>
    </row>
    <row r="6" spans="2:10" x14ac:dyDescent="0.25">
      <c r="B6" s="304" t="s">
        <v>196</v>
      </c>
      <c r="C6" s="305">
        <v>2908702.17</v>
      </c>
      <c r="D6" s="306">
        <f>C6/C8</f>
        <v>0.9576015142938783</v>
      </c>
      <c r="G6" s="301" t="s">
        <v>405</v>
      </c>
      <c r="H6" s="302">
        <f>SUM('Más Vistos-H'!J16:P16)+SUM('Más Vistos-H'!J29:P29)</f>
        <v>839873.54999999993</v>
      </c>
      <c r="I6" s="303">
        <f>H6/C8</f>
        <v>0.27650276181262495</v>
      </c>
      <c r="J6" s="306">
        <f>H6/C6</f>
        <v>0.28874511755185989</v>
      </c>
    </row>
    <row r="7" spans="2:10" x14ac:dyDescent="0.25">
      <c r="B7" s="307" t="s">
        <v>369</v>
      </c>
      <c r="C7" s="308">
        <v>73971.48</v>
      </c>
      <c r="D7" s="309">
        <f>C7/C8</f>
        <v>2.4352854683145277E-2</v>
      </c>
      <c r="G7" s="301" t="s">
        <v>407</v>
      </c>
      <c r="H7" s="302">
        <f>SUM(Partidos!G2:G50)</f>
        <v>387678.94</v>
      </c>
      <c r="I7" s="303">
        <f>H7/C8</f>
        <v>0.12763147215029086</v>
      </c>
      <c r="J7" s="306">
        <f>H7/C6</f>
        <v>0.13328244603331113</v>
      </c>
    </row>
    <row r="8" spans="2:10" x14ac:dyDescent="0.25">
      <c r="B8" s="310" t="s">
        <v>16</v>
      </c>
      <c r="C8" s="311">
        <f>SUM(C5:C7)</f>
        <v>3037487.02</v>
      </c>
      <c r="D8" s="312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63"/>
  <sheetViews>
    <sheetView showGridLines="0" zoomScale="87" zoomScaleNormal="87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I57" sqref="I57:I60"/>
    </sheetView>
  </sheetViews>
  <sheetFormatPr baseColWidth="10" defaultRowHeight="15" x14ac:dyDescent="0.2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 x14ac:dyDescent="0.3"/>
    <row r="2" spans="2:8" ht="21" customHeight="1" thickBot="1" x14ac:dyDescent="0.3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 x14ac:dyDescent="0.25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 x14ac:dyDescent="0.25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 x14ac:dyDescent="0.25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 x14ac:dyDescent="0.25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 x14ac:dyDescent="0.25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 x14ac:dyDescent="0.25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 x14ac:dyDescent="0.25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 x14ac:dyDescent="0.25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 x14ac:dyDescent="0.25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 x14ac:dyDescent="0.25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 x14ac:dyDescent="0.25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 x14ac:dyDescent="0.25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 x14ac:dyDescent="0.25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5" t="s">
        <v>424</v>
      </c>
      <c r="H15" s="431" t="s">
        <v>483</v>
      </c>
    </row>
    <row r="16" spans="2:8" ht="24.95" customHeight="1" x14ac:dyDescent="0.25">
      <c r="B16" s="323" t="s">
        <v>400</v>
      </c>
      <c r="C16" s="308">
        <v>125845.21</v>
      </c>
      <c r="D16" s="379">
        <v>6044714.2199999997</v>
      </c>
      <c r="E16" s="325">
        <v>283597.23</v>
      </c>
      <c r="F16" s="317"/>
      <c r="G16" s="386"/>
      <c r="H16" s="431"/>
    </row>
    <row r="17" spans="2:9" ht="24.95" customHeight="1" x14ac:dyDescent="0.25">
      <c r="B17" s="326" t="s">
        <v>417</v>
      </c>
      <c r="C17" s="380">
        <v>126278.9</v>
      </c>
      <c r="D17" s="327">
        <v>5912788.4100000001</v>
      </c>
      <c r="E17" s="328">
        <v>267736.38</v>
      </c>
      <c r="F17" s="329" t="s">
        <v>426</v>
      </c>
      <c r="G17" s="387" t="s">
        <v>427</v>
      </c>
      <c r="H17" s="431"/>
    </row>
    <row r="18" spans="2:9" ht="24.95" customHeight="1" x14ac:dyDescent="0.25">
      <c r="B18" s="326" t="s">
        <v>441</v>
      </c>
      <c r="C18" s="380">
        <v>125308.59</v>
      </c>
      <c r="D18" s="327">
        <v>5916998.4100000001</v>
      </c>
      <c r="E18" s="328">
        <v>252904.34</v>
      </c>
      <c r="F18" s="329" t="s">
        <v>426</v>
      </c>
      <c r="G18" s="387" t="s">
        <v>428</v>
      </c>
      <c r="H18" s="431"/>
    </row>
    <row r="19" spans="2:9" ht="24.95" customHeight="1" x14ac:dyDescent="0.25">
      <c r="B19" s="326" t="s">
        <v>440</v>
      </c>
      <c r="C19" s="380">
        <v>117247.22</v>
      </c>
      <c r="D19" s="327">
        <v>5740230.1799999997</v>
      </c>
      <c r="E19" s="328">
        <v>239734.7</v>
      </c>
      <c r="F19" s="329" t="s">
        <v>426</v>
      </c>
      <c r="G19" s="387" t="s">
        <v>449</v>
      </c>
      <c r="H19" s="431"/>
      <c r="I19" s="388"/>
    </row>
    <row r="20" spans="2:9" ht="24.75" customHeight="1" x14ac:dyDescent="0.25">
      <c r="B20" s="326" t="s">
        <v>444</v>
      </c>
      <c r="C20" s="380">
        <v>118928.22</v>
      </c>
      <c r="D20" s="327">
        <v>5816188.1500000004</v>
      </c>
      <c r="E20" s="328">
        <v>238912.56</v>
      </c>
      <c r="F20" s="329" t="s">
        <v>426</v>
      </c>
      <c r="G20" s="387" t="s">
        <v>450</v>
      </c>
      <c r="H20" s="431"/>
      <c r="I20" s="388"/>
    </row>
    <row r="21" spans="2:9" ht="33" customHeight="1" x14ac:dyDescent="0.25">
      <c r="B21" s="326" t="s">
        <v>445</v>
      </c>
      <c r="C21" s="380">
        <v>131610.35</v>
      </c>
      <c r="D21" s="327">
        <v>6046323.7000000002</v>
      </c>
      <c r="E21" s="328">
        <v>263303.90000000002</v>
      </c>
      <c r="F21" s="329" t="s">
        <v>452</v>
      </c>
      <c r="G21" s="387" t="s">
        <v>427</v>
      </c>
      <c r="H21" s="431"/>
      <c r="I21" s="388"/>
    </row>
    <row r="22" spans="2:9" ht="33" customHeight="1" x14ac:dyDescent="0.25">
      <c r="B22" s="326" t="s">
        <v>446</v>
      </c>
      <c r="C22" s="380">
        <v>130821.32</v>
      </c>
      <c r="D22" s="327">
        <v>6076205.3600000003</v>
      </c>
      <c r="E22" s="328">
        <v>249110.57</v>
      </c>
      <c r="F22" s="329" t="s">
        <v>453</v>
      </c>
      <c r="G22" s="387" t="s">
        <v>451</v>
      </c>
      <c r="H22" s="431"/>
      <c r="I22" s="388"/>
    </row>
    <row r="23" spans="2:9" ht="24.75" customHeight="1" x14ac:dyDescent="0.25">
      <c r="B23" s="326" t="s">
        <v>448</v>
      </c>
      <c r="C23" s="380">
        <v>127202.39</v>
      </c>
      <c r="D23" s="380">
        <v>6114404.1100000003</v>
      </c>
      <c r="E23" s="328">
        <v>244551.5</v>
      </c>
      <c r="F23" s="329" t="s">
        <v>454</v>
      </c>
      <c r="G23" s="387" t="s">
        <v>454</v>
      </c>
      <c r="H23" s="431"/>
    </row>
    <row r="24" spans="2:9" x14ac:dyDescent="0.25">
      <c r="B24" s="326" t="s">
        <v>456</v>
      </c>
      <c r="C24" s="380">
        <v>132633.9</v>
      </c>
      <c r="D24" s="380">
        <v>5755835.5099999998</v>
      </c>
      <c r="E24" s="328">
        <v>247107.48</v>
      </c>
      <c r="F24" s="329"/>
      <c r="G24" s="387"/>
      <c r="H24" s="431"/>
    </row>
    <row r="25" spans="2:9" ht="22.5" x14ac:dyDescent="0.25">
      <c r="B25" s="326" t="s">
        <v>459</v>
      </c>
      <c r="C25" s="380">
        <v>116869.8</v>
      </c>
      <c r="D25" s="380">
        <v>5411097.5300000003</v>
      </c>
      <c r="E25" s="328">
        <v>210703.58</v>
      </c>
      <c r="F25" s="329" t="s">
        <v>480</v>
      </c>
      <c r="G25" s="387" t="s">
        <v>481</v>
      </c>
      <c r="H25" s="431"/>
    </row>
    <row r="26" spans="2:9" ht="22.5" x14ac:dyDescent="0.25">
      <c r="B26" s="326" t="s">
        <v>473</v>
      </c>
      <c r="C26" s="380">
        <v>134421.4</v>
      </c>
      <c r="D26" s="380">
        <v>5337041.28</v>
      </c>
      <c r="E26" s="328">
        <v>221698.33</v>
      </c>
      <c r="F26" s="329" t="s">
        <v>480</v>
      </c>
      <c r="G26" s="387" t="s">
        <v>482</v>
      </c>
      <c r="H26" s="431"/>
    </row>
    <row r="27" spans="2:9" x14ac:dyDescent="0.25">
      <c r="B27" s="326" t="s">
        <v>475</v>
      </c>
      <c r="C27" s="380">
        <v>110963.31</v>
      </c>
      <c r="D27" s="380">
        <v>5229629.4400000004</v>
      </c>
      <c r="E27" s="328">
        <v>202805.14</v>
      </c>
      <c r="F27" s="329"/>
      <c r="G27" s="330"/>
    </row>
    <row r="28" spans="2:9" x14ac:dyDescent="0.25">
      <c r="B28" s="326" t="s">
        <v>476</v>
      </c>
      <c r="C28" s="380">
        <v>108650.38</v>
      </c>
      <c r="D28" s="380">
        <v>5184216.4000000004</v>
      </c>
      <c r="E28" s="328">
        <v>196603.49</v>
      </c>
      <c r="F28" s="329"/>
      <c r="G28" s="330"/>
    </row>
    <row r="29" spans="2:9" x14ac:dyDescent="0.25">
      <c r="B29" s="326" t="s">
        <v>478</v>
      </c>
      <c r="C29" s="380">
        <v>101786.21</v>
      </c>
      <c r="D29" s="380">
        <v>5153924.3099999996</v>
      </c>
      <c r="E29" s="328">
        <v>181891.44</v>
      </c>
      <c r="F29" s="329"/>
      <c r="G29" s="330"/>
    </row>
    <row r="30" spans="2:9" ht="22.5" x14ac:dyDescent="0.25">
      <c r="B30" s="326" t="s">
        <v>479</v>
      </c>
      <c r="C30" s="380">
        <v>107036.54</v>
      </c>
      <c r="D30" s="380">
        <v>4659302.5</v>
      </c>
      <c r="E30" s="328">
        <v>191987.59</v>
      </c>
      <c r="F30" s="329" t="s">
        <v>486</v>
      </c>
      <c r="G30" s="330" t="s">
        <v>449</v>
      </c>
    </row>
    <row r="31" spans="2:9" x14ac:dyDescent="0.25">
      <c r="B31" s="326" t="s">
        <v>484</v>
      </c>
      <c r="C31" s="380">
        <v>108845.6</v>
      </c>
      <c r="D31" s="380">
        <v>5133523.37</v>
      </c>
      <c r="E31" s="328">
        <v>184224.53</v>
      </c>
      <c r="F31" s="329"/>
      <c r="G31" s="330"/>
    </row>
    <row r="32" spans="2:9" x14ac:dyDescent="0.25">
      <c r="B32" s="326" t="s">
        <v>487</v>
      </c>
      <c r="C32" s="380">
        <v>94945.36</v>
      </c>
      <c r="D32" s="380">
        <v>4073834.3</v>
      </c>
      <c r="E32" s="328">
        <v>166564.57999999999</v>
      </c>
      <c r="F32" s="329"/>
      <c r="G32" s="330"/>
    </row>
    <row r="33" spans="2:7" x14ac:dyDescent="0.25">
      <c r="B33" s="326" t="s">
        <v>488</v>
      </c>
      <c r="C33" s="380">
        <v>75114.12</v>
      </c>
      <c r="D33" s="380">
        <v>3429090.15</v>
      </c>
      <c r="E33" s="328">
        <v>131323.24</v>
      </c>
      <c r="F33" s="329"/>
      <c r="G33" s="330"/>
    </row>
    <row r="34" spans="2:7" x14ac:dyDescent="0.25">
      <c r="B34" s="326" t="s">
        <v>490</v>
      </c>
      <c r="C34" s="380">
        <v>20253.34</v>
      </c>
      <c r="D34" s="380">
        <v>3326371.7</v>
      </c>
      <c r="E34" s="328">
        <v>123693.17</v>
      </c>
      <c r="F34" s="329"/>
      <c r="G34" s="330"/>
    </row>
    <row r="35" spans="2:7" x14ac:dyDescent="0.25">
      <c r="B35" s="326" t="s">
        <v>492</v>
      </c>
      <c r="C35" s="380">
        <v>71708.460000000006</v>
      </c>
      <c r="D35" s="380">
        <v>4009037.446</v>
      </c>
      <c r="E35" s="328">
        <v>118341.56</v>
      </c>
      <c r="F35" s="329"/>
      <c r="G35" s="330"/>
    </row>
    <row r="36" spans="2:7" x14ac:dyDescent="0.25">
      <c r="B36" s="326" t="s">
        <v>494</v>
      </c>
      <c r="C36" s="380">
        <v>66752.12</v>
      </c>
      <c r="D36" s="380">
        <v>4131857.4</v>
      </c>
      <c r="E36" s="328">
        <v>110615.43</v>
      </c>
      <c r="F36" s="329"/>
      <c r="G36" s="330"/>
    </row>
    <row r="37" spans="2:7" x14ac:dyDescent="0.25">
      <c r="B37" s="326" t="s">
        <v>496</v>
      </c>
      <c r="C37" s="380">
        <v>52532.28</v>
      </c>
      <c r="D37" s="380">
        <v>3060662.27</v>
      </c>
      <c r="E37" s="328">
        <v>106009.5</v>
      </c>
      <c r="F37" s="329"/>
      <c r="G37" s="330"/>
    </row>
    <row r="38" spans="2:7" x14ac:dyDescent="0.25">
      <c r="B38" s="326" t="s">
        <v>501</v>
      </c>
      <c r="C38" s="380">
        <v>52719.3</v>
      </c>
      <c r="D38" s="380">
        <v>2771073.19</v>
      </c>
      <c r="E38" s="328">
        <v>105873.15</v>
      </c>
      <c r="F38" s="329"/>
      <c r="G38" s="330"/>
    </row>
    <row r="39" spans="2:7" x14ac:dyDescent="0.25">
      <c r="B39" s="326" t="s">
        <v>503</v>
      </c>
      <c r="C39" s="380">
        <v>56805.21</v>
      </c>
      <c r="D39" s="380">
        <v>3114231.22</v>
      </c>
      <c r="E39" s="328">
        <v>109283.27</v>
      </c>
      <c r="F39" s="329"/>
      <c r="G39" s="330"/>
    </row>
    <row r="40" spans="2:7" x14ac:dyDescent="0.25">
      <c r="B40" s="326" t="s">
        <v>507</v>
      </c>
      <c r="C40" s="380">
        <v>57246.26</v>
      </c>
      <c r="D40" s="380">
        <v>3419303.34</v>
      </c>
      <c r="E40" s="328">
        <v>106800.56</v>
      </c>
      <c r="F40" s="329"/>
      <c r="G40" s="330"/>
    </row>
    <row r="41" spans="2:7" x14ac:dyDescent="0.25">
      <c r="B41" s="326" t="s">
        <v>511</v>
      </c>
      <c r="C41" s="380">
        <v>68543.460000000006</v>
      </c>
      <c r="D41" s="380">
        <v>4182102.12</v>
      </c>
      <c r="E41" s="328">
        <v>118585.23</v>
      </c>
      <c r="F41" s="329"/>
      <c r="G41" s="330"/>
    </row>
    <row r="42" spans="2:7" x14ac:dyDescent="0.25">
      <c r="B42" s="326" t="s">
        <v>516</v>
      </c>
      <c r="C42" s="380">
        <v>69752.240000000005</v>
      </c>
      <c r="D42" s="380">
        <v>3896618.32</v>
      </c>
      <c r="E42" s="328">
        <v>116550.21</v>
      </c>
      <c r="F42" s="329"/>
      <c r="G42" s="330"/>
    </row>
    <row r="43" spans="2:7" x14ac:dyDescent="0.25">
      <c r="B43" s="326" t="s">
        <v>519</v>
      </c>
      <c r="C43" s="380">
        <v>67114.19</v>
      </c>
      <c r="D43" s="380">
        <v>3698863.4</v>
      </c>
      <c r="E43" s="328">
        <v>110050.19</v>
      </c>
      <c r="F43" s="329"/>
      <c r="G43" s="330"/>
    </row>
    <row r="44" spans="2:7" x14ac:dyDescent="0.25">
      <c r="B44" s="326" t="s">
        <v>524</v>
      </c>
      <c r="C44" s="380">
        <v>66531.570000000007</v>
      </c>
      <c r="D44" s="380">
        <v>3567041.22</v>
      </c>
      <c r="E44" s="328">
        <v>107711.5</v>
      </c>
      <c r="F44" s="329"/>
      <c r="G44" s="330"/>
    </row>
    <row r="45" spans="2:7" x14ac:dyDescent="0.25">
      <c r="B45" s="326" t="s">
        <v>526</v>
      </c>
      <c r="C45" s="380">
        <v>67642.3</v>
      </c>
      <c r="D45" s="380">
        <v>3707359.49</v>
      </c>
      <c r="E45" s="328">
        <v>107238.51</v>
      </c>
      <c r="F45" s="329"/>
      <c r="G45" s="330"/>
    </row>
    <row r="46" spans="2:7" x14ac:dyDescent="0.25">
      <c r="B46" s="326" t="s">
        <v>527</v>
      </c>
      <c r="C46" s="380">
        <v>76042.3</v>
      </c>
      <c r="D46" s="380">
        <v>3566177.13</v>
      </c>
      <c r="E46" s="328">
        <v>116942.2</v>
      </c>
      <c r="F46" s="329"/>
      <c r="G46" s="330"/>
    </row>
    <row r="47" spans="2:7" x14ac:dyDescent="0.25">
      <c r="B47" s="326" t="s">
        <v>529</v>
      </c>
      <c r="C47" s="380">
        <v>72002.27</v>
      </c>
      <c r="D47" s="380">
        <v>3530259.29</v>
      </c>
      <c r="E47" s="328">
        <v>109494.3</v>
      </c>
      <c r="F47" s="329"/>
      <c r="G47" s="330"/>
    </row>
    <row r="48" spans="2:7" x14ac:dyDescent="0.25">
      <c r="B48" s="326" t="s">
        <v>532</v>
      </c>
      <c r="C48" s="380">
        <v>69163.27</v>
      </c>
      <c r="D48" s="380">
        <v>3704227.3</v>
      </c>
      <c r="E48" s="328">
        <v>102862.59</v>
      </c>
      <c r="F48" s="329"/>
      <c r="G48" s="330"/>
    </row>
    <row r="49" spans="2:7" x14ac:dyDescent="0.25">
      <c r="B49" s="326" t="s">
        <v>534</v>
      </c>
      <c r="C49" s="380">
        <v>69396.47</v>
      </c>
      <c r="D49" s="380">
        <v>4129763.35</v>
      </c>
      <c r="E49" s="328">
        <v>102253.2</v>
      </c>
      <c r="F49" s="329"/>
      <c r="G49" s="330"/>
    </row>
    <row r="50" spans="2:7" x14ac:dyDescent="0.25">
      <c r="B50" s="326" t="s">
        <v>538</v>
      </c>
      <c r="C50" s="380">
        <v>71043.570000000007</v>
      </c>
      <c r="D50" s="380">
        <v>3906223.52</v>
      </c>
      <c r="E50" s="328">
        <v>103972.5</v>
      </c>
      <c r="F50" s="329"/>
      <c r="G50" s="330"/>
    </row>
    <row r="51" spans="2:7" x14ac:dyDescent="0.25">
      <c r="B51" s="326" t="s">
        <v>543</v>
      </c>
      <c r="C51" s="380">
        <v>64676.5</v>
      </c>
      <c r="D51" s="380">
        <v>3689991.11</v>
      </c>
      <c r="E51" s="328">
        <v>95256.29</v>
      </c>
      <c r="F51" s="329"/>
      <c r="G51" s="330"/>
    </row>
    <row r="52" spans="2:7" x14ac:dyDescent="0.25">
      <c r="B52" s="326" t="s">
        <v>549</v>
      </c>
      <c r="C52" s="380">
        <v>58236.34</v>
      </c>
      <c r="D52" s="380">
        <v>3245358.5</v>
      </c>
      <c r="E52" s="328">
        <v>94042.34</v>
      </c>
      <c r="F52" s="329"/>
      <c r="G52" s="330"/>
    </row>
    <row r="53" spans="2:7" ht="15.75" thickBot="1" x14ac:dyDescent="0.3">
      <c r="B53" s="326" t="s">
        <v>565</v>
      </c>
      <c r="C53" s="380">
        <v>56023.42</v>
      </c>
      <c r="D53" s="380">
        <v>2998890.44</v>
      </c>
      <c r="E53" s="328">
        <v>78954.45</v>
      </c>
      <c r="F53" s="329"/>
      <c r="G53" s="330"/>
    </row>
    <row r="54" spans="2:7" ht="15.75" thickBot="1" x14ac:dyDescent="0.3">
      <c r="B54" s="365" t="s">
        <v>769</v>
      </c>
      <c r="C54" s="408">
        <v>54813.37</v>
      </c>
      <c r="D54" s="407">
        <v>2908702.17</v>
      </c>
      <c r="E54" s="374">
        <v>73971.48</v>
      </c>
      <c r="F54" s="366"/>
      <c r="G54" s="367"/>
    </row>
    <row r="55" spans="2:7" x14ac:dyDescent="0.25">
      <c r="B55" s="395"/>
      <c r="C55" s="396"/>
      <c r="D55" s="396"/>
      <c r="E55" s="397"/>
      <c r="F55" s="398"/>
      <c r="G55" s="399"/>
    </row>
    <row r="56" spans="2:7" x14ac:dyDescent="0.25">
      <c r="B56" s="395"/>
      <c r="C56" s="396"/>
      <c r="D56" s="396"/>
      <c r="E56" s="397"/>
      <c r="F56" s="398"/>
      <c r="G56" s="399"/>
    </row>
    <row r="57" spans="2:7" x14ac:dyDescent="0.25">
      <c r="B57" s="395"/>
      <c r="C57" s="396"/>
      <c r="D57" s="396"/>
      <c r="E57" s="397"/>
      <c r="F57" s="398"/>
      <c r="G57" s="399"/>
    </row>
    <row r="58" spans="2:7" x14ac:dyDescent="0.25">
      <c r="D58" s="390">
        <f>D23-D30</f>
        <v>1455101.6100000003</v>
      </c>
    </row>
    <row r="59" spans="2:7" x14ac:dyDescent="0.25">
      <c r="D59" s="391">
        <f>D58/D23</f>
        <v>0.2379792999975594</v>
      </c>
    </row>
    <row r="63" spans="2:7" x14ac:dyDescent="0.25">
      <c r="F63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53"/>
  <sheetViews>
    <sheetView showGridLines="0" topLeftCell="A31" zoomScale="90" zoomScaleNormal="90" workbookViewId="0">
      <selection activeCell="H46" sqref="H46"/>
    </sheetView>
  </sheetViews>
  <sheetFormatPr baseColWidth="10" defaultRowHeight="15" x14ac:dyDescent="0.2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 x14ac:dyDescent="0.25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 x14ac:dyDescent="0.25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 x14ac:dyDescent="0.25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 x14ac:dyDescent="0.25">
      <c r="B6" s="334" t="s">
        <v>391</v>
      </c>
      <c r="C6" s="333">
        <v>610566.51666666579</v>
      </c>
      <c r="D6" s="381">
        <v>2165471.8499999978</v>
      </c>
      <c r="E6" s="333">
        <v>621346.44999999984</v>
      </c>
    </row>
    <row r="7" spans="2:6" ht="20.100000000000001" customHeight="1" x14ac:dyDescent="0.25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 x14ac:dyDescent="0.25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 x14ac:dyDescent="0.25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 x14ac:dyDescent="0.25">
      <c r="B10" s="334" t="s">
        <v>400</v>
      </c>
      <c r="C10" s="378">
        <v>948656.81666666537</v>
      </c>
      <c r="D10" s="378">
        <v>1116358.3666666651</v>
      </c>
      <c r="E10" s="378">
        <v>744277.69999999984</v>
      </c>
    </row>
    <row r="11" spans="2:6" ht="20.100000000000001" customHeight="1" x14ac:dyDescent="0.25">
      <c r="B11" s="334" t="s">
        <v>417</v>
      </c>
      <c r="C11" s="378">
        <v>845932.97666666622</v>
      </c>
      <c r="D11" s="378">
        <v>1795789.6333333314</v>
      </c>
      <c r="E11" s="378">
        <v>421628.28</v>
      </c>
    </row>
    <row r="12" spans="2:6" ht="20.100000000000001" customHeight="1" x14ac:dyDescent="0.25">
      <c r="B12" s="334" t="s">
        <v>441</v>
      </c>
      <c r="C12" s="378">
        <v>1094224.013333332</v>
      </c>
      <c r="D12" s="378">
        <v>1811610.2333333315</v>
      </c>
      <c r="E12" s="378">
        <v>474333.75099999999</v>
      </c>
    </row>
    <row r="13" spans="2:6" x14ac:dyDescent="0.25">
      <c r="B13" s="334" t="s">
        <v>440</v>
      </c>
      <c r="C13" s="378">
        <v>975683.08333333232</v>
      </c>
      <c r="D13" s="389">
        <v>1889718.6499999987</v>
      </c>
      <c r="E13" s="378">
        <v>424470.00669999997</v>
      </c>
    </row>
    <row r="14" spans="2:6" x14ac:dyDescent="0.25">
      <c r="B14" s="334" t="s">
        <v>444</v>
      </c>
      <c r="C14" s="378">
        <v>1223152.2133333324</v>
      </c>
      <c r="D14" s="378">
        <v>1781795.2599999984</v>
      </c>
      <c r="E14" s="378">
        <v>521529.59000000014</v>
      </c>
    </row>
    <row r="15" spans="2:6" x14ac:dyDescent="0.25">
      <c r="B15" s="334" t="s">
        <v>445</v>
      </c>
      <c r="C15" s="378">
        <v>1024428.1466666657</v>
      </c>
      <c r="D15" s="378">
        <v>1760664.8666666644</v>
      </c>
      <c r="E15" s="378">
        <v>584810.86666666658</v>
      </c>
    </row>
    <row r="16" spans="2:6" x14ac:dyDescent="0.25">
      <c r="B16" s="334" t="s">
        <v>446</v>
      </c>
      <c r="C16" s="378">
        <v>1020359.2299999989</v>
      </c>
      <c r="D16" s="378">
        <v>1819450.7899999984</v>
      </c>
      <c r="E16" s="378">
        <v>761014.54300000006</v>
      </c>
    </row>
    <row r="17" spans="2:5" x14ac:dyDescent="0.25">
      <c r="B17" s="334" t="s">
        <v>448</v>
      </c>
      <c r="C17" s="378">
        <v>1236435.7666666657</v>
      </c>
      <c r="D17" s="378">
        <v>1863513.5366666648</v>
      </c>
      <c r="E17" s="378">
        <v>682036.51930000028</v>
      </c>
    </row>
    <row r="18" spans="2:5" x14ac:dyDescent="0.25">
      <c r="B18" s="334" t="s">
        <v>456</v>
      </c>
      <c r="C18" s="378">
        <v>1413896.4399999988</v>
      </c>
      <c r="D18" s="381">
        <v>1911445.8866666649</v>
      </c>
      <c r="E18" s="378">
        <v>305591.94333333336</v>
      </c>
    </row>
    <row r="19" spans="2:5" x14ac:dyDescent="0.25">
      <c r="B19" s="334" t="s">
        <v>459</v>
      </c>
      <c r="C19" s="378">
        <v>728229.89666666603</v>
      </c>
      <c r="D19" s="378">
        <v>1694797.60333333</v>
      </c>
      <c r="E19" s="378">
        <v>204620.06140000001</v>
      </c>
    </row>
    <row r="20" spans="2:5" x14ac:dyDescent="0.25">
      <c r="B20" s="334" t="s">
        <v>473</v>
      </c>
      <c r="C20" s="378">
        <v>1080001.7933333321</v>
      </c>
      <c r="D20" s="378">
        <v>1689052.0499999984</v>
      </c>
      <c r="E20" s="378">
        <v>574190.40989999985</v>
      </c>
    </row>
    <row r="21" spans="2:5" x14ac:dyDescent="0.25">
      <c r="B21" s="334" t="s">
        <v>475</v>
      </c>
      <c r="C21" s="378">
        <v>1039748.3633333314</v>
      </c>
      <c r="D21" s="378">
        <v>1566862.6999999983</v>
      </c>
      <c r="E21" s="378">
        <v>495546.88539999991</v>
      </c>
    </row>
    <row r="22" spans="2:5" x14ac:dyDescent="0.25">
      <c r="B22" s="334" t="s">
        <v>476</v>
      </c>
      <c r="C22" s="378">
        <v>825826.8</v>
      </c>
      <c r="D22" s="378">
        <v>1608232.4566666654</v>
      </c>
      <c r="E22" s="378">
        <v>421434.18497000012</v>
      </c>
    </row>
    <row r="23" spans="2:5" x14ac:dyDescent="0.25">
      <c r="B23" s="334" t="s">
        <v>478</v>
      </c>
      <c r="C23" s="378">
        <v>1145203.633333331</v>
      </c>
      <c r="D23" s="378">
        <v>1734749.1999999981</v>
      </c>
      <c r="E23" s="378">
        <v>379280.33332999999</v>
      </c>
    </row>
    <row r="24" spans="2:5" x14ac:dyDescent="0.25">
      <c r="B24" s="334" t="s">
        <v>479</v>
      </c>
      <c r="C24" s="378">
        <v>1010198.6966666657</v>
      </c>
      <c r="D24" s="378">
        <v>1364365.7233333318</v>
      </c>
      <c r="E24" s="378">
        <v>241132.81</v>
      </c>
    </row>
    <row r="25" spans="2:5" x14ac:dyDescent="0.25">
      <c r="B25" s="334" t="s">
        <v>484</v>
      </c>
      <c r="C25" s="378">
        <v>1375636.3033333314</v>
      </c>
      <c r="D25" s="378">
        <v>1529460.0466666652</v>
      </c>
      <c r="E25" s="378">
        <v>478085.30900000007</v>
      </c>
    </row>
    <row r="26" spans="2:5" x14ac:dyDescent="0.25">
      <c r="B26" s="334" t="s">
        <v>487</v>
      </c>
      <c r="C26" s="378">
        <v>529672.07666666608</v>
      </c>
      <c r="D26" s="378">
        <v>1318167.7166666652</v>
      </c>
      <c r="E26" s="378">
        <v>20579.573333333334</v>
      </c>
    </row>
    <row r="27" spans="2:5" x14ac:dyDescent="0.25">
      <c r="B27" s="334" t="s">
        <v>488</v>
      </c>
      <c r="C27" s="378">
        <v>776743.3166666656</v>
      </c>
      <c r="D27" s="378">
        <v>1260408.4866666654</v>
      </c>
      <c r="E27" s="378">
        <v>0</v>
      </c>
    </row>
    <row r="28" spans="2:5" x14ac:dyDescent="0.25">
      <c r="B28" s="334" t="s">
        <v>490</v>
      </c>
      <c r="C28" s="378">
        <v>512422.67666666594</v>
      </c>
      <c r="D28" s="378">
        <v>1221685.8366666653</v>
      </c>
      <c r="E28" s="378">
        <v>1641.01</v>
      </c>
    </row>
    <row r="29" spans="2:5" x14ac:dyDescent="0.25">
      <c r="B29" s="334" t="s">
        <v>492</v>
      </c>
      <c r="C29" s="378">
        <v>443706.27666666621</v>
      </c>
      <c r="D29" s="378">
        <v>1196007.4099999999</v>
      </c>
      <c r="E29" s="378">
        <v>0</v>
      </c>
    </row>
    <row r="30" spans="2:5" x14ac:dyDescent="0.25">
      <c r="B30" s="334" t="s">
        <v>492</v>
      </c>
      <c r="C30" s="378">
        <v>443706.27666666621</v>
      </c>
      <c r="D30" s="378">
        <v>1196007.4099999999</v>
      </c>
      <c r="E30" s="378">
        <v>0</v>
      </c>
    </row>
    <row r="31" spans="2:5" x14ac:dyDescent="0.25">
      <c r="B31" s="334" t="s">
        <v>494</v>
      </c>
      <c r="C31" s="378">
        <v>455054.15333333268</v>
      </c>
      <c r="D31" s="378">
        <v>1265754.3666666651</v>
      </c>
      <c r="E31" s="378">
        <v>0</v>
      </c>
    </row>
    <row r="32" spans="2:5" x14ac:dyDescent="0.25">
      <c r="B32" s="334" t="s">
        <v>496</v>
      </c>
      <c r="C32" s="378">
        <v>493134.93999999965</v>
      </c>
      <c r="D32" s="378">
        <v>994279.96666666539</v>
      </c>
      <c r="E32" s="378">
        <v>0</v>
      </c>
    </row>
    <row r="33" spans="2:5" x14ac:dyDescent="0.25">
      <c r="B33" s="334" t="s">
        <v>501</v>
      </c>
      <c r="C33" s="378">
        <v>335845.12333333289</v>
      </c>
      <c r="D33" s="378">
        <v>722011.46666666586</v>
      </c>
      <c r="E33" s="378">
        <v>12845.800999999999</v>
      </c>
    </row>
    <row r="34" spans="2:5" x14ac:dyDescent="0.25">
      <c r="B34" s="334" t="s">
        <v>504</v>
      </c>
      <c r="C34" s="378">
        <v>396775.91666666587</v>
      </c>
      <c r="D34" s="378">
        <v>743293.46666666528</v>
      </c>
      <c r="E34" s="378">
        <v>74445.703330000004</v>
      </c>
    </row>
    <row r="35" spans="2:5" x14ac:dyDescent="0.25">
      <c r="B35" s="334" t="s">
        <v>508</v>
      </c>
      <c r="C35" s="378">
        <v>562359.86999999953</v>
      </c>
      <c r="D35" s="378">
        <v>1024149.4766666663</v>
      </c>
      <c r="E35" s="378">
        <v>73721.46666666666</v>
      </c>
    </row>
    <row r="36" spans="2:5" x14ac:dyDescent="0.25">
      <c r="B36" s="334" t="s">
        <v>511</v>
      </c>
      <c r="C36" s="378">
        <v>1213513.5433333314</v>
      </c>
      <c r="D36" s="378">
        <v>1400777.4066666667</v>
      </c>
      <c r="E36" s="378">
        <v>193714.78333333333</v>
      </c>
    </row>
    <row r="37" spans="2:5" x14ac:dyDescent="0.25">
      <c r="B37" s="334" t="s">
        <v>516</v>
      </c>
      <c r="C37" s="378">
        <v>1158280.3666666644</v>
      </c>
      <c r="D37" s="378">
        <v>1740032.0833333333</v>
      </c>
      <c r="E37" s="378">
        <v>39471.699999999997</v>
      </c>
    </row>
    <row r="38" spans="2:5" x14ac:dyDescent="0.25">
      <c r="B38" s="334" t="s">
        <v>519</v>
      </c>
      <c r="C38" s="378">
        <v>556152.69333333243</v>
      </c>
      <c r="D38" s="378">
        <v>1150025.44</v>
      </c>
      <c r="E38" s="378">
        <v>47174.066666666673</v>
      </c>
    </row>
    <row r="39" spans="2:5" x14ac:dyDescent="0.25">
      <c r="B39" s="334" t="s">
        <v>525</v>
      </c>
      <c r="C39" s="378">
        <v>596447.41666666593</v>
      </c>
      <c r="D39" s="378">
        <v>1308902.783333333</v>
      </c>
      <c r="E39" s="378">
        <v>27914.500000000007</v>
      </c>
    </row>
    <row r="40" spans="2:5" x14ac:dyDescent="0.25">
      <c r="B40" s="334" t="s">
        <v>526</v>
      </c>
      <c r="C40" s="378">
        <v>659821.95999999857</v>
      </c>
      <c r="D40" s="378">
        <v>1220556.8999999999</v>
      </c>
      <c r="E40" s="378">
        <v>207555.56666666668</v>
      </c>
    </row>
    <row r="41" spans="2:5" x14ac:dyDescent="0.25">
      <c r="B41" s="334" t="s">
        <v>527</v>
      </c>
      <c r="C41" s="378">
        <v>854335.95666666597</v>
      </c>
      <c r="D41" s="378">
        <v>1119762.9166666665</v>
      </c>
      <c r="E41" s="378">
        <v>121987.47666666668</v>
      </c>
    </row>
    <row r="42" spans="2:5" x14ac:dyDescent="0.25">
      <c r="B42" s="334" t="s">
        <v>529</v>
      </c>
      <c r="C42" s="378">
        <v>940381.27999999851</v>
      </c>
      <c r="D42" s="378">
        <v>1139445.6433333333</v>
      </c>
      <c r="E42" s="378">
        <v>280639.21666666662</v>
      </c>
    </row>
    <row r="43" spans="2:5" x14ac:dyDescent="0.25">
      <c r="B43" s="334" t="s">
        <v>532</v>
      </c>
      <c r="C43" s="378">
        <v>899766.59999999858</v>
      </c>
      <c r="D43" s="378">
        <v>1211102.5999999999</v>
      </c>
      <c r="E43" s="378">
        <v>139776.32333333333</v>
      </c>
    </row>
    <row r="44" spans="2:5" x14ac:dyDescent="0.25">
      <c r="B44" s="334" t="s">
        <v>534</v>
      </c>
      <c r="C44" s="378">
        <v>1007209.7966666651</v>
      </c>
      <c r="D44" s="378">
        <v>1488318.7166666663</v>
      </c>
      <c r="E44" s="378">
        <v>143109.49999999997</v>
      </c>
    </row>
    <row r="45" spans="2:5" x14ac:dyDescent="0.25">
      <c r="B45" s="334" t="s">
        <v>538</v>
      </c>
      <c r="C45" s="378">
        <v>781341.08666666609</v>
      </c>
      <c r="D45" s="378">
        <v>1351766.0666666669</v>
      </c>
      <c r="E45" s="378">
        <v>101006.86666666665</v>
      </c>
    </row>
    <row r="46" spans="2:5" x14ac:dyDescent="0.25">
      <c r="B46" s="334" t="s">
        <v>543</v>
      </c>
      <c r="C46" s="378">
        <v>796625.34333333233</v>
      </c>
      <c r="D46" s="378">
        <v>1209802.1166666667</v>
      </c>
      <c r="E46" s="378">
        <v>129730.85</v>
      </c>
    </row>
    <row r="47" spans="2:5" x14ac:dyDescent="0.25">
      <c r="B47" s="334" t="s">
        <v>549</v>
      </c>
      <c r="C47" s="378">
        <v>837576.16666666546</v>
      </c>
      <c r="D47" s="378">
        <v>905458.3600000001</v>
      </c>
      <c r="E47" s="378">
        <v>329781.38</v>
      </c>
    </row>
    <row r="48" spans="2:5" x14ac:dyDescent="0.25">
      <c r="B48" s="334" t="s">
        <v>565</v>
      </c>
      <c r="C48" s="378">
        <v>1131897.4233333319</v>
      </c>
      <c r="D48" s="378">
        <v>969150.96666666679</v>
      </c>
      <c r="E48" s="378">
        <v>218307.43333333335</v>
      </c>
    </row>
    <row r="49" spans="2:5" x14ac:dyDescent="0.25">
      <c r="B49" s="334" t="s">
        <v>769</v>
      </c>
      <c r="C49" s="378">
        <v>580122.69333333266</v>
      </c>
      <c r="D49" s="378">
        <v>895035.51666666672</v>
      </c>
      <c r="E49" s="378">
        <v>387678.94</v>
      </c>
    </row>
    <row r="50" spans="2:5" x14ac:dyDescent="0.25">
      <c r="B50" s="395"/>
      <c r="C50" s="397"/>
      <c r="D50" s="397"/>
      <c r="E50" s="397"/>
    </row>
    <row r="51" spans="2:5" x14ac:dyDescent="0.25">
      <c r="B51" s="384"/>
    </row>
    <row r="52" spans="2:5" x14ac:dyDescent="0.25">
      <c r="B52" s="384"/>
      <c r="D52" s="390">
        <f>D18-D24</f>
        <v>547080.1633333331</v>
      </c>
    </row>
    <row r="53" spans="2:5" x14ac:dyDescent="0.25">
      <c r="B53" s="384"/>
      <c r="D53" s="391">
        <f>D52/D18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K70"/>
  <sheetViews>
    <sheetView zoomScaleNormal="100" zoomScaleSheetLayoutView="91" workbookViewId="0">
      <selection activeCell="D15" sqref="D15:I15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7.28515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11" ht="18.75" x14ac:dyDescent="0.3">
      <c r="B2" s="445" t="s">
        <v>770</v>
      </c>
      <c r="C2" s="445"/>
      <c r="D2" s="445"/>
      <c r="E2" s="445"/>
      <c r="F2" s="445"/>
      <c r="G2" s="445"/>
      <c r="H2" s="445"/>
      <c r="I2" s="445"/>
      <c r="J2" s="446"/>
      <c r="K2" s="446"/>
    </row>
    <row r="5" spans="2:11" x14ac:dyDescent="0.25">
      <c r="B5" s="447" t="s">
        <v>196</v>
      </c>
      <c r="C5" s="448" t="s">
        <v>495</v>
      </c>
      <c r="D5" s="446"/>
      <c r="E5" s="446"/>
      <c r="F5" s="446"/>
      <c r="G5" s="446"/>
      <c r="H5" s="446"/>
      <c r="I5" s="446"/>
      <c r="J5" s="446"/>
      <c r="K5" s="446"/>
    </row>
    <row r="6" spans="2:11" x14ac:dyDescent="0.25">
      <c r="B6" s="449" t="s">
        <v>370</v>
      </c>
      <c r="C6" s="450"/>
      <c r="D6" s="451" t="s">
        <v>214</v>
      </c>
      <c r="E6" s="450" t="s">
        <v>216</v>
      </c>
      <c r="F6" s="450" t="s">
        <v>371</v>
      </c>
      <c r="G6" s="450" t="s">
        <v>372</v>
      </c>
      <c r="H6" s="450" t="s">
        <v>373</v>
      </c>
      <c r="I6" s="450" t="s">
        <v>374</v>
      </c>
      <c r="J6" s="446"/>
      <c r="K6" s="446"/>
    </row>
    <row r="7" spans="2:11" x14ac:dyDescent="0.25">
      <c r="B7" s="452" t="s">
        <v>771</v>
      </c>
      <c r="C7" s="484" t="s">
        <v>772</v>
      </c>
      <c r="D7" s="453" t="s">
        <v>387</v>
      </c>
      <c r="E7" s="491">
        <v>45034</v>
      </c>
      <c r="F7" s="487">
        <v>0.58333333333333337</v>
      </c>
      <c r="G7" s="494">
        <v>0.66666666666666663</v>
      </c>
      <c r="H7" s="500">
        <v>37450.933333333298</v>
      </c>
      <c r="I7" s="458">
        <v>47896</v>
      </c>
      <c r="J7" s="446"/>
      <c r="K7" s="446"/>
    </row>
    <row r="8" spans="2:11" x14ac:dyDescent="0.25">
      <c r="B8" s="452" t="s">
        <v>771</v>
      </c>
      <c r="C8" s="484" t="s">
        <v>773</v>
      </c>
      <c r="D8" s="453" t="s">
        <v>774</v>
      </c>
      <c r="E8" s="491">
        <v>45034</v>
      </c>
      <c r="F8" s="487">
        <v>0.58333333333333337</v>
      </c>
      <c r="G8" s="494">
        <v>0.66666666666666663</v>
      </c>
      <c r="H8" s="458">
        <v>942.15</v>
      </c>
      <c r="I8" s="458">
        <v>258</v>
      </c>
      <c r="J8" s="446"/>
      <c r="K8" s="446"/>
    </row>
    <row r="9" spans="2:11" x14ac:dyDescent="0.25">
      <c r="B9" s="452" t="s">
        <v>771</v>
      </c>
      <c r="C9" s="484" t="s">
        <v>775</v>
      </c>
      <c r="D9" s="461" t="s">
        <v>387</v>
      </c>
      <c r="E9" s="491">
        <v>45035</v>
      </c>
      <c r="F9" s="487">
        <v>0.58333333333333337</v>
      </c>
      <c r="G9" s="494">
        <v>0.66666666666666663</v>
      </c>
      <c r="H9" s="500">
        <v>44216</v>
      </c>
      <c r="I9" s="458">
        <v>48561</v>
      </c>
      <c r="J9" s="446"/>
      <c r="K9" s="446"/>
    </row>
    <row r="10" spans="2:11" x14ac:dyDescent="0.25">
      <c r="B10" s="452" t="s">
        <v>771</v>
      </c>
      <c r="C10" s="484" t="s">
        <v>776</v>
      </c>
      <c r="D10" s="453" t="s">
        <v>544</v>
      </c>
      <c r="E10" s="491">
        <v>45035</v>
      </c>
      <c r="F10" s="487">
        <v>0.58333333333333337</v>
      </c>
      <c r="G10" s="494">
        <v>0.66666666666666663</v>
      </c>
      <c r="H10" s="500">
        <v>2118.5833333333298</v>
      </c>
      <c r="I10" s="458">
        <v>13266</v>
      </c>
      <c r="J10" s="446"/>
      <c r="K10" s="446"/>
    </row>
    <row r="11" spans="2:11" x14ac:dyDescent="0.25">
      <c r="B11" s="452" t="s">
        <v>777</v>
      </c>
      <c r="C11" s="484" t="s">
        <v>778</v>
      </c>
      <c r="D11" s="453" t="s">
        <v>779</v>
      </c>
      <c r="E11" s="491">
        <v>45035</v>
      </c>
      <c r="F11" s="487">
        <v>0.79166666666666663</v>
      </c>
      <c r="G11" s="494">
        <v>0.875</v>
      </c>
      <c r="H11" s="500">
        <v>53129.366666666603</v>
      </c>
      <c r="I11" s="458">
        <v>66700</v>
      </c>
      <c r="J11" s="446"/>
      <c r="K11" s="446"/>
    </row>
    <row r="12" spans="2:11" x14ac:dyDescent="0.25">
      <c r="B12" s="452" t="s">
        <v>777</v>
      </c>
      <c r="C12" s="484" t="s">
        <v>780</v>
      </c>
      <c r="D12" s="453" t="s">
        <v>779</v>
      </c>
      <c r="E12" s="491">
        <v>45036</v>
      </c>
      <c r="F12" s="487">
        <v>0.875</v>
      </c>
      <c r="G12" s="494">
        <v>0.95833333333333337</v>
      </c>
      <c r="H12" s="500">
        <v>57020.2</v>
      </c>
      <c r="I12" s="458">
        <v>67085</v>
      </c>
      <c r="J12" s="446"/>
      <c r="K12" s="446"/>
    </row>
    <row r="13" spans="2:11" x14ac:dyDescent="0.25">
      <c r="B13" s="452" t="s">
        <v>781</v>
      </c>
      <c r="C13" s="484" t="s">
        <v>782</v>
      </c>
      <c r="D13" s="453" t="s">
        <v>774</v>
      </c>
      <c r="E13" s="491">
        <v>45036</v>
      </c>
      <c r="F13" s="487">
        <v>0.58333333333333337</v>
      </c>
      <c r="G13" s="494">
        <v>0.66666666666666663</v>
      </c>
      <c r="H13" s="458">
        <v>249.95</v>
      </c>
      <c r="I13" s="458">
        <v>143</v>
      </c>
      <c r="J13" s="446"/>
      <c r="K13" s="446"/>
    </row>
    <row r="14" spans="2:11" x14ac:dyDescent="0.25">
      <c r="B14" s="452" t="s">
        <v>781</v>
      </c>
      <c r="C14" s="484" t="s">
        <v>783</v>
      </c>
      <c r="D14" s="453" t="s">
        <v>779</v>
      </c>
      <c r="E14" s="491">
        <v>45036</v>
      </c>
      <c r="F14" s="487">
        <v>0.58333333333333337</v>
      </c>
      <c r="G14" s="494">
        <v>0.66666666666666663</v>
      </c>
      <c r="H14" s="500">
        <v>13719.8166666666</v>
      </c>
      <c r="I14" s="458">
        <v>19247</v>
      </c>
      <c r="J14" s="446"/>
      <c r="K14" s="446"/>
    </row>
    <row r="15" spans="2:11" x14ac:dyDescent="0.25">
      <c r="B15" s="452" t="s">
        <v>784</v>
      </c>
      <c r="C15" s="484" t="s">
        <v>785</v>
      </c>
      <c r="D15" s="453" t="s">
        <v>786</v>
      </c>
      <c r="E15" s="491">
        <v>45036</v>
      </c>
      <c r="F15" s="487">
        <v>0.79166666666666663</v>
      </c>
      <c r="G15" s="494">
        <v>0.875</v>
      </c>
      <c r="H15" s="500">
        <v>2412.6999999999998</v>
      </c>
      <c r="I15" s="458">
        <v>15182</v>
      </c>
      <c r="J15" s="446"/>
      <c r="K15" s="446"/>
    </row>
    <row r="16" spans="2:11" x14ac:dyDescent="0.25">
      <c r="B16" s="452" t="s">
        <v>787</v>
      </c>
      <c r="C16" s="484" t="s">
        <v>788</v>
      </c>
      <c r="D16" s="453" t="s">
        <v>544</v>
      </c>
      <c r="E16" s="491">
        <v>45038</v>
      </c>
      <c r="F16" s="487">
        <v>0.375</v>
      </c>
      <c r="G16" s="494">
        <v>0.45833333333333331</v>
      </c>
      <c r="H16" s="500">
        <v>4070.88333333333</v>
      </c>
      <c r="I16" s="458">
        <v>5732</v>
      </c>
      <c r="J16" s="446"/>
      <c r="K16" s="446"/>
    </row>
    <row r="17" spans="2:11" x14ac:dyDescent="0.25">
      <c r="B17" s="452" t="s">
        <v>789</v>
      </c>
      <c r="C17" s="484" t="s">
        <v>790</v>
      </c>
      <c r="D17" s="453" t="s">
        <v>387</v>
      </c>
      <c r="E17" s="491">
        <v>45038</v>
      </c>
      <c r="F17" s="487">
        <v>0.44791666666666669</v>
      </c>
      <c r="G17" s="494">
        <v>0.53125</v>
      </c>
      <c r="H17" s="500">
        <v>6127.2666666666601</v>
      </c>
      <c r="I17" s="458">
        <v>8606</v>
      </c>
      <c r="J17" s="446"/>
      <c r="K17" s="446"/>
    </row>
    <row r="18" spans="2:11" x14ac:dyDescent="0.25">
      <c r="B18" s="452" t="s">
        <v>787</v>
      </c>
      <c r="C18" s="484" t="s">
        <v>791</v>
      </c>
      <c r="D18" s="453" t="s">
        <v>387</v>
      </c>
      <c r="E18" s="491">
        <v>45038</v>
      </c>
      <c r="F18" s="487">
        <v>0.27083333333333331</v>
      </c>
      <c r="G18" s="494">
        <v>0.35416666666666669</v>
      </c>
      <c r="H18" s="500">
        <v>1531.7666666666601</v>
      </c>
      <c r="I18" s="458">
        <v>3386</v>
      </c>
      <c r="J18" s="446"/>
      <c r="K18" s="446"/>
    </row>
    <row r="19" spans="2:11" x14ac:dyDescent="0.25">
      <c r="B19" s="452" t="s">
        <v>792</v>
      </c>
      <c r="C19" s="484" t="s">
        <v>793</v>
      </c>
      <c r="D19" s="453" t="s">
        <v>779</v>
      </c>
      <c r="E19" s="491">
        <v>45038</v>
      </c>
      <c r="F19" s="487">
        <v>0.58333333333333337</v>
      </c>
      <c r="G19" s="494">
        <v>0.66666666666666663</v>
      </c>
      <c r="H19" s="500">
        <v>9673.6833333333307</v>
      </c>
      <c r="I19" s="458">
        <v>13297</v>
      </c>
      <c r="J19" s="492"/>
      <c r="K19" s="446"/>
    </row>
    <row r="20" spans="2:11" ht="30" x14ac:dyDescent="0.25">
      <c r="B20" s="485" t="s">
        <v>794</v>
      </c>
      <c r="C20" s="486" t="s">
        <v>795</v>
      </c>
      <c r="D20" s="461" t="s">
        <v>779</v>
      </c>
      <c r="E20" s="495">
        <v>45039</v>
      </c>
      <c r="F20" s="488">
        <v>0.4375</v>
      </c>
      <c r="G20" s="499">
        <v>0.52083333333333337</v>
      </c>
      <c r="H20" s="500">
        <v>7851.3666666666604</v>
      </c>
      <c r="I20" s="458">
        <v>10189</v>
      </c>
      <c r="J20" s="492"/>
      <c r="K20" s="446"/>
    </row>
    <row r="21" spans="2:11" x14ac:dyDescent="0.25">
      <c r="B21" s="485" t="s">
        <v>787</v>
      </c>
      <c r="C21" s="486" t="s">
        <v>796</v>
      </c>
      <c r="D21" s="461" t="s">
        <v>797</v>
      </c>
      <c r="E21" s="491">
        <v>45039</v>
      </c>
      <c r="F21" s="487">
        <v>0.33333333333333331</v>
      </c>
      <c r="G21" s="494">
        <v>0.41666666666666669</v>
      </c>
      <c r="H21" s="500">
        <v>961.76666666666597</v>
      </c>
      <c r="I21" s="458">
        <v>3228</v>
      </c>
      <c r="J21" s="492"/>
      <c r="K21" s="446"/>
    </row>
    <row r="22" spans="2:11" ht="30" x14ac:dyDescent="0.25">
      <c r="B22" s="452" t="s">
        <v>798</v>
      </c>
      <c r="C22" s="484" t="s">
        <v>799</v>
      </c>
      <c r="D22" s="453" t="s">
        <v>800</v>
      </c>
      <c r="E22" s="491">
        <v>45039</v>
      </c>
      <c r="F22" s="487">
        <v>0.70833333333333337</v>
      </c>
      <c r="G22" s="494">
        <v>0.79166666666666663</v>
      </c>
      <c r="H22" s="500">
        <v>5194.6166666666604</v>
      </c>
      <c r="I22" s="458">
        <v>12239</v>
      </c>
      <c r="J22" s="492"/>
      <c r="K22" s="446"/>
    </row>
    <row r="23" spans="2:11" x14ac:dyDescent="0.25">
      <c r="B23" s="479"/>
      <c r="C23" s="471" t="s">
        <v>509</v>
      </c>
      <c r="D23" s="478" t="s">
        <v>485</v>
      </c>
      <c r="E23" s="496">
        <v>45033</v>
      </c>
      <c r="F23" s="489">
        <v>0.20833333333333334</v>
      </c>
      <c r="G23" s="501">
        <v>0.39583333333333331</v>
      </c>
      <c r="H23" s="500">
        <v>34683.449999999997</v>
      </c>
      <c r="I23" s="458">
        <v>32567</v>
      </c>
      <c r="J23" s="446"/>
      <c r="K23" s="446"/>
    </row>
    <row r="24" spans="2:11" x14ac:dyDescent="0.25">
      <c r="B24" s="479"/>
      <c r="C24" s="471" t="s">
        <v>566</v>
      </c>
      <c r="D24" s="478" t="s">
        <v>485</v>
      </c>
      <c r="E24" s="496">
        <v>45033</v>
      </c>
      <c r="F24" s="489">
        <v>0.89583333333333337</v>
      </c>
      <c r="G24" s="501">
        <v>0.4375</v>
      </c>
      <c r="H24" s="500">
        <v>7580.7833333333301</v>
      </c>
      <c r="I24" s="458">
        <v>18564</v>
      </c>
      <c r="J24" s="446"/>
      <c r="K24" s="446"/>
    </row>
    <row r="25" spans="2:11" x14ac:dyDescent="0.25">
      <c r="B25" s="479"/>
      <c r="C25" s="471" t="s">
        <v>566</v>
      </c>
      <c r="D25" s="478" t="s">
        <v>485</v>
      </c>
      <c r="E25" s="496">
        <v>45034</v>
      </c>
      <c r="F25" s="489">
        <v>0.89583333333333337</v>
      </c>
      <c r="G25" s="501">
        <v>0.4375</v>
      </c>
      <c r="H25" s="500">
        <v>7612.85</v>
      </c>
      <c r="I25" s="458">
        <v>17871</v>
      </c>
      <c r="J25" s="446"/>
      <c r="K25" s="446"/>
    </row>
    <row r="26" spans="2:11" x14ac:dyDescent="0.25">
      <c r="B26" s="479"/>
      <c r="C26" s="471" t="s">
        <v>566</v>
      </c>
      <c r="D26" s="478" t="s">
        <v>485</v>
      </c>
      <c r="E26" s="496">
        <v>45035</v>
      </c>
      <c r="F26" s="489">
        <v>0.89583333333333337</v>
      </c>
      <c r="G26" s="501">
        <v>0.4375</v>
      </c>
      <c r="H26" s="500">
        <v>7294.2833333333301</v>
      </c>
      <c r="I26" s="458">
        <v>17327</v>
      </c>
      <c r="J26" s="446"/>
      <c r="K26" s="446"/>
    </row>
    <row r="27" spans="2:11" x14ac:dyDescent="0.25">
      <c r="B27" s="479"/>
      <c r="C27" s="471" t="s">
        <v>566</v>
      </c>
      <c r="D27" s="478" t="s">
        <v>485</v>
      </c>
      <c r="E27" s="496">
        <v>45036</v>
      </c>
      <c r="F27" s="489">
        <v>0.89583333333333337</v>
      </c>
      <c r="G27" s="501">
        <v>0.4375</v>
      </c>
      <c r="H27" s="500">
        <v>5652.8666666666604</v>
      </c>
      <c r="I27" s="458">
        <v>20191</v>
      </c>
      <c r="J27" s="446"/>
      <c r="K27" s="446"/>
    </row>
    <row r="28" spans="2:11" x14ac:dyDescent="0.25">
      <c r="B28" s="479"/>
      <c r="C28" s="471" t="s">
        <v>566</v>
      </c>
      <c r="D28" s="478" t="s">
        <v>485</v>
      </c>
      <c r="E28" s="496">
        <v>45037</v>
      </c>
      <c r="F28" s="489">
        <v>0.89583333333333337</v>
      </c>
      <c r="G28" s="501">
        <v>0.4375</v>
      </c>
      <c r="H28" s="500">
        <v>6799.25</v>
      </c>
      <c r="I28" s="458">
        <v>15840</v>
      </c>
      <c r="J28" s="446"/>
      <c r="K28" s="446"/>
    </row>
    <row r="29" spans="2:11" x14ac:dyDescent="0.25">
      <c r="B29" s="479"/>
      <c r="C29" s="471" t="s">
        <v>537</v>
      </c>
      <c r="D29" s="478" t="s">
        <v>497</v>
      </c>
      <c r="E29" s="496">
        <v>45033</v>
      </c>
      <c r="F29" s="489">
        <v>0.83333333333333337</v>
      </c>
      <c r="G29" s="501">
        <v>0.89583333333333337</v>
      </c>
      <c r="H29" s="500">
        <v>6389.45</v>
      </c>
      <c r="I29" s="458">
        <v>14255</v>
      </c>
      <c r="J29" s="446"/>
      <c r="K29" s="446"/>
    </row>
    <row r="30" spans="2:11" x14ac:dyDescent="0.25">
      <c r="B30" s="479"/>
      <c r="C30" s="471" t="s">
        <v>537</v>
      </c>
      <c r="D30" s="478" t="s">
        <v>497</v>
      </c>
      <c r="E30" s="496">
        <v>45034</v>
      </c>
      <c r="F30" s="489">
        <v>0.83333333333333337</v>
      </c>
      <c r="G30" s="501">
        <v>0.89583333333333337</v>
      </c>
      <c r="H30" s="500">
        <v>5454.5833333333303</v>
      </c>
      <c r="I30" s="458">
        <v>12669</v>
      </c>
      <c r="J30" s="446"/>
      <c r="K30" s="446"/>
    </row>
    <row r="31" spans="2:11" x14ac:dyDescent="0.25">
      <c r="B31" s="479"/>
      <c r="C31" s="471" t="s">
        <v>537</v>
      </c>
      <c r="D31" s="478" t="s">
        <v>497</v>
      </c>
      <c r="E31" s="496">
        <v>45035</v>
      </c>
      <c r="F31" s="489">
        <v>0.83333333333333337</v>
      </c>
      <c r="G31" s="501">
        <v>0.89583333333333337</v>
      </c>
      <c r="H31" s="500">
        <v>5804.8833333333296</v>
      </c>
      <c r="I31" s="458">
        <v>14071</v>
      </c>
      <c r="J31" s="446"/>
      <c r="K31" s="446"/>
    </row>
    <row r="32" spans="2:11" x14ac:dyDescent="0.25">
      <c r="B32" s="479"/>
      <c r="C32" s="471" t="s">
        <v>537</v>
      </c>
      <c r="D32" s="478" t="s">
        <v>497</v>
      </c>
      <c r="E32" s="496">
        <v>45036</v>
      </c>
      <c r="F32" s="489">
        <v>0.83333333333333337</v>
      </c>
      <c r="G32" s="501">
        <v>0.89583333333333337</v>
      </c>
      <c r="H32" s="500">
        <v>4885.7</v>
      </c>
      <c r="I32" s="458">
        <v>15834</v>
      </c>
      <c r="J32" s="446"/>
      <c r="K32" s="446"/>
    </row>
    <row r="33" spans="2:11" x14ac:dyDescent="0.25">
      <c r="B33" s="479"/>
      <c r="C33" s="471" t="s">
        <v>537</v>
      </c>
      <c r="D33" s="478" t="s">
        <v>497</v>
      </c>
      <c r="E33" s="496">
        <v>45037</v>
      </c>
      <c r="F33" s="489">
        <v>0.83333333333333337</v>
      </c>
      <c r="G33" s="501">
        <v>0.89583333333333337</v>
      </c>
      <c r="H33" s="500">
        <v>5554.7</v>
      </c>
      <c r="I33" s="458">
        <v>10830</v>
      </c>
      <c r="J33" s="446"/>
      <c r="K33" s="446"/>
    </row>
    <row r="34" spans="2:11" x14ac:dyDescent="0.25">
      <c r="B34" s="479"/>
      <c r="C34" s="471" t="s">
        <v>535</v>
      </c>
      <c r="D34" s="478" t="s">
        <v>378</v>
      </c>
      <c r="E34" s="496">
        <v>45033</v>
      </c>
      <c r="F34" s="489">
        <v>0.90625</v>
      </c>
      <c r="G34" s="501">
        <v>0.95833333333333337</v>
      </c>
      <c r="H34" s="500">
        <v>23129.266666666601</v>
      </c>
      <c r="I34" s="458">
        <v>23230</v>
      </c>
      <c r="J34" s="446"/>
      <c r="K34" s="446"/>
    </row>
    <row r="35" spans="2:11" x14ac:dyDescent="0.25">
      <c r="B35" s="479"/>
      <c r="C35" s="471" t="s">
        <v>535</v>
      </c>
      <c r="D35" s="478" t="s">
        <v>378</v>
      </c>
      <c r="E35" s="496">
        <v>45034</v>
      </c>
      <c r="F35" s="489">
        <v>0.90625</v>
      </c>
      <c r="G35" s="501">
        <v>0.95833333333333337</v>
      </c>
      <c r="H35" s="500">
        <v>22411.4</v>
      </c>
      <c r="I35" s="458">
        <v>23210</v>
      </c>
      <c r="J35" s="446"/>
      <c r="K35" s="446"/>
    </row>
    <row r="36" spans="2:11" x14ac:dyDescent="0.25">
      <c r="B36" s="479"/>
      <c r="C36" s="471" t="s">
        <v>535</v>
      </c>
      <c r="D36" s="478" t="s">
        <v>378</v>
      </c>
      <c r="E36" s="496">
        <v>45035</v>
      </c>
      <c r="F36" s="489">
        <v>0.90625</v>
      </c>
      <c r="G36" s="501">
        <v>0.95833333333333337</v>
      </c>
      <c r="H36" s="500">
        <v>20988.733333333301</v>
      </c>
      <c r="I36" s="458">
        <v>22348</v>
      </c>
      <c r="J36" s="446"/>
      <c r="K36" s="446"/>
    </row>
    <row r="37" spans="2:11" x14ac:dyDescent="0.25">
      <c r="B37" s="479"/>
      <c r="C37" s="471" t="s">
        <v>535</v>
      </c>
      <c r="D37" s="478" t="s">
        <v>378</v>
      </c>
      <c r="E37" s="496">
        <v>45036</v>
      </c>
      <c r="F37" s="489">
        <v>0.90625</v>
      </c>
      <c r="G37" s="501">
        <v>0.95833333333333337</v>
      </c>
      <c r="H37" s="500">
        <v>16787.433333333302</v>
      </c>
      <c r="I37" s="458">
        <v>22568</v>
      </c>
      <c r="J37" s="446"/>
      <c r="K37" s="446"/>
    </row>
    <row r="38" spans="2:11" x14ac:dyDescent="0.25">
      <c r="B38" s="479"/>
      <c r="C38" s="471" t="s">
        <v>535</v>
      </c>
      <c r="D38" s="478" t="s">
        <v>378</v>
      </c>
      <c r="E38" s="496">
        <v>45037</v>
      </c>
      <c r="F38" s="489">
        <v>0.90625</v>
      </c>
      <c r="G38" s="501">
        <v>0.95833333333333337</v>
      </c>
      <c r="H38" s="500">
        <v>17120.083333333299</v>
      </c>
      <c r="I38" s="458">
        <v>18854</v>
      </c>
      <c r="J38" s="446"/>
      <c r="K38" s="446"/>
    </row>
    <row r="39" spans="2:11" x14ac:dyDescent="0.25">
      <c r="B39" s="479"/>
      <c r="C39" s="471" t="s">
        <v>512</v>
      </c>
      <c r="D39" s="478" t="s">
        <v>497</v>
      </c>
      <c r="E39" s="496">
        <v>45033</v>
      </c>
      <c r="F39" s="489">
        <v>0.60416666666666663</v>
      </c>
      <c r="G39" s="501">
        <v>0.83333333333333337</v>
      </c>
      <c r="H39" s="500">
        <v>12786.1</v>
      </c>
      <c r="I39" s="458">
        <v>20341</v>
      </c>
      <c r="J39" s="446"/>
      <c r="K39" s="446"/>
    </row>
    <row r="40" spans="2:11" x14ac:dyDescent="0.25">
      <c r="B40" s="479"/>
      <c r="C40" s="471" t="s">
        <v>512</v>
      </c>
      <c r="D40" s="478" t="s">
        <v>497</v>
      </c>
      <c r="E40" s="496">
        <v>45034</v>
      </c>
      <c r="F40" s="489">
        <v>0.60416666666666663</v>
      </c>
      <c r="G40" s="501">
        <v>0.83333333333333337</v>
      </c>
      <c r="H40" s="500">
        <v>12396.0333333333</v>
      </c>
      <c r="I40" s="458">
        <v>21260</v>
      </c>
      <c r="J40" s="446"/>
      <c r="K40" s="446"/>
    </row>
    <row r="41" spans="2:11" x14ac:dyDescent="0.25">
      <c r="B41" s="479"/>
      <c r="C41" s="471" t="s">
        <v>512</v>
      </c>
      <c r="D41" s="478" t="s">
        <v>497</v>
      </c>
      <c r="E41" s="496">
        <v>45035</v>
      </c>
      <c r="F41" s="489">
        <v>0.60416666666666663</v>
      </c>
      <c r="G41" s="501">
        <v>0.83333333333333337</v>
      </c>
      <c r="H41" s="500">
        <v>12307.516666666599</v>
      </c>
      <c r="I41" s="458">
        <v>23676</v>
      </c>
      <c r="J41" s="446"/>
      <c r="K41" s="446"/>
    </row>
    <row r="42" spans="2:11" x14ac:dyDescent="0.25">
      <c r="B42" s="479"/>
      <c r="C42" s="471" t="s">
        <v>512</v>
      </c>
      <c r="D42" s="478" t="s">
        <v>497</v>
      </c>
      <c r="E42" s="496">
        <v>45036</v>
      </c>
      <c r="F42" s="489">
        <v>0.60416666666666663</v>
      </c>
      <c r="G42" s="501">
        <v>0.83333333333333337</v>
      </c>
      <c r="H42" s="500">
        <v>12226.1333333333</v>
      </c>
      <c r="I42" s="458">
        <v>22214</v>
      </c>
      <c r="J42" s="446"/>
      <c r="K42" s="446"/>
    </row>
    <row r="43" spans="2:11" x14ac:dyDescent="0.25">
      <c r="B43" s="479"/>
      <c r="C43" s="471" t="s">
        <v>512</v>
      </c>
      <c r="D43" s="478" t="s">
        <v>497</v>
      </c>
      <c r="E43" s="496">
        <v>45037</v>
      </c>
      <c r="F43" s="489">
        <v>0.60416666666666663</v>
      </c>
      <c r="G43" s="501">
        <v>0.83333333333333337</v>
      </c>
      <c r="H43" s="500">
        <v>12736.483333333301</v>
      </c>
      <c r="I43" s="458">
        <v>17329</v>
      </c>
      <c r="J43" s="446"/>
      <c r="K43" s="446"/>
    </row>
    <row r="44" spans="2:11" x14ac:dyDescent="0.25">
      <c r="B44" s="479"/>
      <c r="C44" s="471" t="s">
        <v>801</v>
      </c>
      <c r="D44" s="478" t="s">
        <v>485</v>
      </c>
      <c r="E44" s="496">
        <v>45033</v>
      </c>
      <c r="F44" s="489">
        <v>0.5625</v>
      </c>
      <c r="G44" s="501">
        <v>0.625</v>
      </c>
      <c r="H44" s="500">
        <v>6903.4333333333298</v>
      </c>
      <c r="I44" s="458">
        <v>13485</v>
      </c>
      <c r="J44" s="446"/>
      <c r="K44" s="446"/>
    </row>
    <row r="45" spans="2:11" x14ac:dyDescent="0.25">
      <c r="B45" s="479"/>
      <c r="C45" s="471" t="s">
        <v>801</v>
      </c>
      <c r="D45" s="478" t="s">
        <v>485</v>
      </c>
      <c r="E45" s="496">
        <v>45034</v>
      </c>
      <c r="F45" s="489">
        <v>0.5625</v>
      </c>
      <c r="G45" s="501">
        <v>0.625</v>
      </c>
      <c r="H45" s="500">
        <v>6307.9666666666599</v>
      </c>
      <c r="I45" s="458">
        <v>18144</v>
      </c>
      <c r="J45" s="446"/>
      <c r="K45" s="446"/>
    </row>
    <row r="46" spans="2:11" x14ac:dyDescent="0.25">
      <c r="B46" s="479"/>
      <c r="C46" s="471" t="s">
        <v>801</v>
      </c>
      <c r="D46" s="478" t="s">
        <v>485</v>
      </c>
      <c r="E46" s="496">
        <v>45035</v>
      </c>
      <c r="F46" s="489">
        <v>0.5625</v>
      </c>
      <c r="G46" s="501">
        <v>0.625</v>
      </c>
      <c r="H46" s="500">
        <v>7072.2</v>
      </c>
      <c r="I46" s="458">
        <v>18555</v>
      </c>
      <c r="J46" s="446"/>
      <c r="K46" s="446"/>
    </row>
    <row r="47" spans="2:11" x14ac:dyDescent="0.25">
      <c r="B47" s="479"/>
      <c r="C47" s="471" t="s">
        <v>801</v>
      </c>
      <c r="D47" s="478" t="s">
        <v>485</v>
      </c>
      <c r="E47" s="496">
        <v>45036</v>
      </c>
      <c r="F47" s="489">
        <v>0.5625</v>
      </c>
      <c r="G47" s="501">
        <v>0.625</v>
      </c>
      <c r="H47" s="500">
        <v>6831.95</v>
      </c>
      <c r="I47" s="458">
        <v>13684</v>
      </c>
      <c r="J47" s="446"/>
      <c r="K47" s="446"/>
    </row>
    <row r="48" spans="2:11" x14ac:dyDescent="0.25">
      <c r="B48" s="479"/>
      <c r="C48" s="471" t="s">
        <v>801</v>
      </c>
      <c r="D48" s="478" t="s">
        <v>485</v>
      </c>
      <c r="E48" s="496">
        <v>45037</v>
      </c>
      <c r="F48" s="489">
        <v>0.5625</v>
      </c>
      <c r="G48" s="501">
        <v>0.625</v>
      </c>
      <c r="H48" s="500">
        <v>6718.5</v>
      </c>
      <c r="I48" s="458">
        <v>12711</v>
      </c>
      <c r="J48" s="446"/>
      <c r="K48" s="446"/>
    </row>
    <row r="49" spans="2:11" x14ac:dyDescent="0.25">
      <c r="B49" s="479"/>
      <c r="C49" s="481" t="s">
        <v>530</v>
      </c>
      <c r="D49" s="482" t="s">
        <v>485</v>
      </c>
      <c r="E49" s="496">
        <v>45038</v>
      </c>
      <c r="F49" s="490">
        <v>0.91666666666666663</v>
      </c>
      <c r="G49" s="503">
        <v>0.97916666666666663</v>
      </c>
      <c r="H49" s="500">
        <v>5519.3166666666602</v>
      </c>
      <c r="I49" s="458">
        <v>12507</v>
      </c>
      <c r="J49" s="446"/>
      <c r="K49" s="446"/>
    </row>
    <row r="50" spans="2:11" x14ac:dyDescent="0.25">
      <c r="B50" s="479"/>
      <c r="C50" s="474" t="s">
        <v>567</v>
      </c>
      <c r="D50" s="478" t="s">
        <v>497</v>
      </c>
      <c r="E50" s="496">
        <v>45038</v>
      </c>
      <c r="F50" s="490">
        <v>0.91666666666666663</v>
      </c>
      <c r="G50" s="503">
        <v>0</v>
      </c>
      <c r="H50" s="500">
        <v>5358.75</v>
      </c>
      <c r="I50" s="458">
        <v>11182</v>
      </c>
      <c r="J50" s="446"/>
      <c r="K50" s="446"/>
    </row>
    <row r="51" spans="2:11" x14ac:dyDescent="0.25">
      <c r="B51" s="479"/>
      <c r="C51" s="474" t="s">
        <v>802</v>
      </c>
      <c r="D51" s="478" t="s">
        <v>378</v>
      </c>
      <c r="E51" s="496">
        <v>45038</v>
      </c>
      <c r="F51" s="490">
        <v>0.79166666666666663</v>
      </c>
      <c r="G51" s="503">
        <v>0.85416666666666663</v>
      </c>
      <c r="H51" s="500">
        <v>3762.85</v>
      </c>
      <c r="I51" s="458">
        <v>9272</v>
      </c>
      <c r="J51" s="446"/>
      <c r="K51" s="446"/>
    </row>
    <row r="52" spans="2:11" x14ac:dyDescent="0.25">
      <c r="B52" s="479"/>
      <c r="C52" s="474" t="s">
        <v>803</v>
      </c>
      <c r="D52" s="483" t="s">
        <v>804</v>
      </c>
      <c r="E52" s="496">
        <v>45038</v>
      </c>
      <c r="F52" s="490">
        <v>0.89930555555555547</v>
      </c>
      <c r="G52" s="503">
        <v>0.99652777777777779</v>
      </c>
      <c r="H52" s="500">
        <v>214.3</v>
      </c>
      <c r="I52" s="458">
        <v>986</v>
      </c>
      <c r="J52" s="446"/>
      <c r="K52" s="446"/>
    </row>
    <row r="53" spans="2:11" x14ac:dyDescent="0.25">
      <c r="B53" s="479"/>
      <c r="C53" s="474" t="s">
        <v>805</v>
      </c>
      <c r="D53" s="478" t="s">
        <v>806</v>
      </c>
      <c r="E53" s="496">
        <v>45038</v>
      </c>
      <c r="F53" s="490">
        <v>0.84027777777777779</v>
      </c>
      <c r="G53" s="503">
        <v>0.91666666666666663</v>
      </c>
      <c r="H53" s="500">
        <v>58.816666666666599</v>
      </c>
      <c r="I53" s="458">
        <v>120</v>
      </c>
      <c r="J53" s="446"/>
      <c r="K53" s="446"/>
    </row>
    <row r="54" spans="2:11" x14ac:dyDescent="0.25">
      <c r="B54" s="479"/>
      <c r="C54" s="474" t="s">
        <v>807</v>
      </c>
      <c r="D54" s="483" t="s">
        <v>808</v>
      </c>
      <c r="E54" s="496">
        <v>45038</v>
      </c>
      <c r="F54" s="490">
        <v>0.81736111111111109</v>
      </c>
      <c r="G54" s="503">
        <v>0.91666666666666663</v>
      </c>
      <c r="H54" s="500">
        <v>445.83333333333297</v>
      </c>
      <c r="I54" s="458">
        <v>1869</v>
      </c>
      <c r="J54" s="446"/>
      <c r="K54" s="446"/>
    </row>
    <row r="55" spans="2:11" x14ac:dyDescent="0.25">
      <c r="B55" s="479"/>
      <c r="C55" s="474" t="s">
        <v>809</v>
      </c>
      <c r="D55" s="483" t="s">
        <v>568</v>
      </c>
      <c r="E55" s="498">
        <v>45039</v>
      </c>
      <c r="F55" s="490">
        <v>0.92083333333333339</v>
      </c>
      <c r="G55" s="503">
        <v>1.4583333333333332E-2</v>
      </c>
      <c r="H55" s="493">
        <v>4028.5</v>
      </c>
      <c r="I55" s="502">
        <v>12169</v>
      </c>
      <c r="J55" s="480"/>
      <c r="K55" s="480"/>
    </row>
    <row r="56" spans="2:11" x14ac:dyDescent="0.25">
      <c r="B56" s="452"/>
      <c r="C56" s="473" t="s">
        <v>810</v>
      </c>
      <c r="D56" s="461" t="s">
        <v>546</v>
      </c>
      <c r="E56" s="498">
        <v>45039</v>
      </c>
      <c r="F56" s="488">
        <v>0.875</v>
      </c>
      <c r="G56" s="499">
        <v>0.9784722222222223</v>
      </c>
      <c r="H56" s="500">
        <v>60.966666666666598</v>
      </c>
      <c r="I56" s="458">
        <v>108</v>
      </c>
      <c r="J56" s="446"/>
      <c r="K56" s="446"/>
    </row>
    <row r="57" spans="2:11" x14ac:dyDescent="0.25">
      <c r="B57" s="452"/>
      <c r="C57" s="472" t="s">
        <v>811</v>
      </c>
      <c r="D57" s="461" t="s">
        <v>812</v>
      </c>
      <c r="E57" s="498">
        <v>45039</v>
      </c>
      <c r="F57" s="488">
        <v>0.6875</v>
      </c>
      <c r="G57" s="499">
        <v>0.77916666666666667</v>
      </c>
      <c r="H57" s="500">
        <v>413.916666666666</v>
      </c>
      <c r="I57" s="458">
        <v>1157</v>
      </c>
      <c r="J57" s="492"/>
      <c r="K57" s="492"/>
    </row>
    <row r="58" spans="2:11" x14ac:dyDescent="0.25">
      <c r="B58" s="452"/>
      <c r="C58" s="472" t="s">
        <v>813</v>
      </c>
      <c r="D58" s="468" t="s">
        <v>808</v>
      </c>
      <c r="E58" s="498">
        <v>45039</v>
      </c>
      <c r="F58" s="488">
        <v>0.8305555555555556</v>
      </c>
      <c r="G58" s="499">
        <v>0.91666666666666663</v>
      </c>
      <c r="H58" s="500">
        <v>737.45</v>
      </c>
      <c r="I58" s="458">
        <v>2084</v>
      </c>
      <c r="J58" s="446"/>
      <c r="K58" s="446"/>
    </row>
    <row r="59" spans="2:11" x14ac:dyDescent="0.25">
      <c r="B59" s="452"/>
      <c r="C59" s="474" t="s">
        <v>814</v>
      </c>
      <c r="D59" s="467" t="s">
        <v>497</v>
      </c>
      <c r="E59" s="497">
        <v>45039</v>
      </c>
      <c r="F59" s="488">
        <v>0.83333333333333337</v>
      </c>
      <c r="G59" s="499">
        <v>0.91666666666666663</v>
      </c>
      <c r="H59" s="500">
        <v>15088.28</v>
      </c>
      <c r="I59" s="458">
        <v>26291</v>
      </c>
      <c r="J59" s="446"/>
      <c r="K59" s="446"/>
    </row>
    <row r="60" spans="2:11" x14ac:dyDescent="0.25">
      <c r="B60" s="463"/>
      <c r="C60" s="469"/>
      <c r="D60" s="463"/>
      <c r="E60" s="464"/>
      <c r="F60" s="470"/>
      <c r="G60" s="465"/>
      <c r="H60" s="466"/>
      <c r="I60" s="466"/>
      <c r="J60" s="446"/>
      <c r="K60" s="446"/>
    </row>
    <row r="61" spans="2:11" x14ac:dyDescent="0.25">
      <c r="B61" s="400"/>
      <c r="C61" s="401"/>
      <c r="D61" s="400"/>
      <c r="E61" s="402"/>
      <c r="F61" s="403"/>
      <c r="G61" s="404"/>
      <c r="H61" s="405"/>
      <c r="I61" s="405"/>
    </row>
    <row r="62" spans="2:11" x14ac:dyDescent="0.25">
      <c r="B62" s="447" t="s">
        <v>375</v>
      </c>
      <c r="C62" s="448" t="s">
        <v>495</v>
      </c>
      <c r="D62" s="446"/>
      <c r="E62" s="446"/>
      <c r="F62" s="446"/>
      <c r="G62" s="446"/>
      <c r="H62" s="446"/>
      <c r="I62" s="446"/>
      <c r="J62" s="446"/>
      <c r="K62" s="446"/>
    </row>
    <row r="63" spans="2:11" x14ac:dyDescent="0.25">
      <c r="B63" s="451" t="s">
        <v>370</v>
      </c>
      <c r="C63" s="450" t="s">
        <v>214</v>
      </c>
      <c r="D63" s="457" t="s">
        <v>376</v>
      </c>
      <c r="E63" s="450" t="s">
        <v>371</v>
      </c>
      <c r="F63" s="450" t="s">
        <v>377</v>
      </c>
      <c r="G63" s="450" t="s">
        <v>372</v>
      </c>
      <c r="H63" s="450" t="s">
        <v>373</v>
      </c>
      <c r="I63" s="450" t="s">
        <v>374</v>
      </c>
      <c r="J63" s="446"/>
      <c r="K63" s="446"/>
    </row>
    <row r="64" spans="2:11" x14ac:dyDescent="0.25">
      <c r="B64" s="458" t="s">
        <v>477</v>
      </c>
      <c r="C64" s="458" t="s">
        <v>378</v>
      </c>
      <c r="D64" s="456">
        <v>45033</v>
      </c>
      <c r="E64" s="459">
        <v>0.375</v>
      </c>
      <c r="F64" s="456">
        <v>45037</v>
      </c>
      <c r="G64" s="459">
        <v>0.95833333333333337</v>
      </c>
      <c r="H64" s="500">
        <v>1959.47</v>
      </c>
      <c r="I64" s="458">
        <v>2633</v>
      </c>
      <c r="J64" s="446"/>
      <c r="K64" s="446"/>
    </row>
    <row r="65" spans="2:9" x14ac:dyDescent="0.25">
      <c r="B65" s="458" t="s">
        <v>815</v>
      </c>
      <c r="C65" s="458" t="s">
        <v>544</v>
      </c>
      <c r="D65" s="456">
        <v>45037</v>
      </c>
      <c r="E65" s="459">
        <v>0.70833333333333337</v>
      </c>
      <c r="F65" s="456">
        <v>45039</v>
      </c>
      <c r="G65" s="459">
        <v>0.95833333333333337</v>
      </c>
      <c r="H65" s="500">
        <v>1367.16</v>
      </c>
      <c r="I65" s="458">
        <v>2332</v>
      </c>
    </row>
    <row r="66" spans="2:9" x14ac:dyDescent="0.25">
      <c r="B66" s="475"/>
      <c r="C66" s="476"/>
      <c r="D66" s="464"/>
      <c r="E66" s="477"/>
      <c r="F66" s="464"/>
      <c r="G66" s="477"/>
      <c r="H66" s="476"/>
      <c r="I66" s="476"/>
    </row>
    <row r="68" spans="2:9" x14ac:dyDescent="0.25">
      <c r="B68" s="447" t="s">
        <v>369</v>
      </c>
      <c r="C68" s="448" t="s">
        <v>495</v>
      </c>
      <c r="D68" s="446"/>
      <c r="E68" s="446"/>
      <c r="F68" s="446"/>
      <c r="G68" s="446"/>
      <c r="H68" s="446"/>
      <c r="I68" s="446"/>
    </row>
    <row r="69" spans="2:9" x14ac:dyDescent="0.25">
      <c r="B69" s="460" t="s">
        <v>370</v>
      </c>
      <c r="C69" s="450" t="s">
        <v>214</v>
      </c>
      <c r="D69" s="450" t="s">
        <v>376</v>
      </c>
      <c r="E69" s="450" t="s">
        <v>371</v>
      </c>
      <c r="F69" s="450" t="s">
        <v>377</v>
      </c>
      <c r="G69" s="450" t="s">
        <v>372</v>
      </c>
      <c r="H69" s="450" t="s">
        <v>373</v>
      </c>
      <c r="I69" s="450" t="s">
        <v>374</v>
      </c>
    </row>
    <row r="70" spans="2:9" x14ac:dyDescent="0.25">
      <c r="B70" s="454" t="s">
        <v>520</v>
      </c>
      <c r="C70" s="455" t="s">
        <v>520</v>
      </c>
      <c r="D70" s="462" t="s">
        <v>520</v>
      </c>
      <c r="E70" s="459" t="s">
        <v>520</v>
      </c>
      <c r="F70" s="456" t="s">
        <v>520</v>
      </c>
      <c r="G70" s="459" t="s">
        <v>520</v>
      </c>
      <c r="H70" s="454" t="s">
        <v>520</v>
      </c>
      <c r="I70" s="454" t="s">
        <v>520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E9" sqref="E9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16.5" thickBot="1" x14ac:dyDescent="0.3">
      <c r="A1" s="432" t="s">
        <v>569</v>
      </c>
      <c r="B1" s="433"/>
      <c r="C1" s="433"/>
    </row>
    <row r="2" spans="1:3" ht="15.75" thickBot="1" x14ac:dyDescent="0.3">
      <c r="A2" s="346" t="s">
        <v>429</v>
      </c>
      <c r="B2" s="347" t="s">
        <v>373</v>
      </c>
      <c r="C2" s="347" t="s">
        <v>374</v>
      </c>
    </row>
    <row r="3" spans="1:3" x14ac:dyDescent="0.25">
      <c r="A3" s="350" t="s">
        <v>510</v>
      </c>
      <c r="B3" s="295">
        <v>4453.4780000000001</v>
      </c>
      <c r="C3" s="296">
        <v>3923</v>
      </c>
    </row>
    <row r="4" spans="1:3" x14ac:dyDescent="0.25">
      <c r="A4" s="350" t="s">
        <v>513</v>
      </c>
      <c r="B4" s="295">
        <v>3888.6030000000001</v>
      </c>
      <c r="C4" s="296">
        <v>2687</v>
      </c>
    </row>
    <row r="5" spans="1:3" x14ac:dyDescent="0.25">
      <c r="A5" s="350" t="s">
        <v>360</v>
      </c>
      <c r="B5" s="295">
        <v>3513.7710000000002</v>
      </c>
      <c r="C5" s="296">
        <v>3730</v>
      </c>
    </row>
    <row r="6" spans="1:3" x14ac:dyDescent="0.25">
      <c r="A6" s="350" t="s">
        <v>729</v>
      </c>
      <c r="B6" s="295">
        <v>1981.451</v>
      </c>
      <c r="C6" s="296">
        <v>2896</v>
      </c>
    </row>
    <row r="7" spans="1:3" x14ac:dyDescent="0.25">
      <c r="A7" s="350" t="s">
        <v>505</v>
      </c>
      <c r="B7" s="295">
        <v>1401.808</v>
      </c>
      <c r="C7" s="296">
        <v>1080</v>
      </c>
    </row>
    <row r="8" spans="1:3" x14ac:dyDescent="0.25">
      <c r="A8" s="350" t="s">
        <v>515</v>
      </c>
      <c r="B8" s="295">
        <v>1019.518</v>
      </c>
      <c r="C8" s="296">
        <v>1142</v>
      </c>
    </row>
    <row r="9" spans="1:3" x14ac:dyDescent="0.25">
      <c r="A9" s="350" t="s">
        <v>474</v>
      </c>
      <c r="B9" s="295">
        <v>888.61800000000005</v>
      </c>
      <c r="C9" s="296">
        <v>586</v>
      </c>
    </row>
    <row r="10" spans="1:3" x14ac:dyDescent="0.25">
      <c r="A10" s="350" t="s">
        <v>730</v>
      </c>
      <c r="B10" s="295">
        <v>884.27800000000002</v>
      </c>
      <c r="C10" s="296">
        <v>1068</v>
      </c>
    </row>
    <row r="11" spans="1:3" x14ac:dyDescent="0.25">
      <c r="A11" s="350" t="s">
        <v>362</v>
      </c>
      <c r="B11" s="295">
        <v>817.73</v>
      </c>
      <c r="C11" s="296">
        <v>522</v>
      </c>
    </row>
    <row r="12" spans="1:3" x14ac:dyDescent="0.25">
      <c r="A12" s="345" t="s">
        <v>551</v>
      </c>
      <c r="B12" s="291">
        <v>551.072</v>
      </c>
      <c r="C12" s="293">
        <v>578</v>
      </c>
    </row>
    <row r="13" spans="1:3" x14ac:dyDescent="0.25">
      <c r="A13" s="345" t="s">
        <v>514</v>
      </c>
      <c r="B13" s="291">
        <v>519.90800000000002</v>
      </c>
      <c r="C13" s="293">
        <v>642</v>
      </c>
    </row>
    <row r="14" spans="1:3" x14ac:dyDescent="0.25">
      <c r="A14" s="345" t="s">
        <v>731</v>
      </c>
      <c r="B14" s="291">
        <v>515.42600000000004</v>
      </c>
      <c r="C14" s="293">
        <v>491</v>
      </c>
    </row>
    <row r="15" spans="1:3" x14ac:dyDescent="0.25">
      <c r="A15" s="345" t="s">
        <v>732</v>
      </c>
      <c r="B15" s="291">
        <v>418.80399999999997</v>
      </c>
      <c r="C15" s="293">
        <v>363</v>
      </c>
    </row>
    <row r="16" spans="1:3" x14ac:dyDescent="0.25">
      <c r="A16" s="345" t="s">
        <v>733</v>
      </c>
      <c r="B16" s="291">
        <v>416.33499999999998</v>
      </c>
      <c r="C16" s="293">
        <v>491</v>
      </c>
    </row>
    <row r="17" spans="1:3" x14ac:dyDescent="0.25">
      <c r="A17" s="345" t="s">
        <v>364</v>
      </c>
      <c r="B17" s="291">
        <v>387.923</v>
      </c>
      <c r="C17" s="293">
        <v>464</v>
      </c>
    </row>
    <row r="18" spans="1:3" x14ac:dyDescent="0.25">
      <c r="A18" s="345" t="s">
        <v>734</v>
      </c>
      <c r="B18" s="291">
        <v>380.77100000000002</v>
      </c>
      <c r="C18" s="293">
        <v>267</v>
      </c>
    </row>
    <row r="19" spans="1:3" x14ac:dyDescent="0.25">
      <c r="A19" s="345" t="s">
        <v>460</v>
      </c>
      <c r="B19" s="291">
        <v>361.09899999999999</v>
      </c>
      <c r="C19" s="293">
        <v>426</v>
      </c>
    </row>
    <row r="20" spans="1:3" x14ac:dyDescent="0.25">
      <c r="A20" s="350" t="s">
        <v>554</v>
      </c>
      <c r="B20" s="295">
        <v>353.99700000000001</v>
      </c>
      <c r="C20" s="296">
        <v>414</v>
      </c>
    </row>
    <row r="21" spans="1:3" x14ac:dyDescent="0.25">
      <c r="A21" s="345">
        <v>2012</v>
      </c>
      <c r="B21" s="291">
        <v>351.74400000000003</v>
      </c>
      <c r="C21" s="293">
        <v>328</v>
      </c>
    </row>
    <row r="22" spans="1:3" x14ac:dyDescent="0.25">
      <c r="A22" s="345" t="s">
        <v>735</v>
      </c>
      <c r="B22" s="291">
        <v>348.29399999999998</v>
      </c>
      <c r="C22" s="293">
        <v>715</v>
      </c>
    </row>
    <row r="23" spans="1:3" x14ac:dyDescent="0.25">
      <c r="A23" s="345" t="s">
        <v>736</v>
      </c>
      <c r="B23" s="291">
        <v>334.09399999999999</v>
      </c>
      <c r="C23" s="293">
        <v>364</v>
      </c>
    </row>
    <row r="24" spans="1:3" x14ac:dyDescent="0.25">
      <c r="A24" s="345" t="s">
        <v>737</v>
      </c>
      <c r="B24" s="291">
        <v>296.976</v>
      </c>
      <c r="C24" s="293">
        <v>357</v>
      </c>
    </row>
    <row r="25" spans="1:3" x14ac:dyDescent="0.25">
      <c r="A25" s="345" t="s">
        <v>738</v>
      </c>
      <c r="B25" s="291">
        <v>291.625</v>
      </c>
      <c r="C25" s="293">
        <v>264</v>
      </c>
    </row>
    <row r="26" spans="1:3" x14ac:dyDescent="0.25">
      <c r="A26" s="345" t="s">
        <v>365</v>
      </c>
      <c r="B26" s="291">
        <v>282.96199999999999</v>
      </c>
      <c r="C26" s="293">
        <v>1221</v>
      </c>
    </row>
    <row r="27" spans="1:3" x14ac:dyDescent="0.25">
      <c r="A27" s="345" t="s">
        <v>739</v>
      </c>
      <c r="B27" s="291">
        <v>275.51600000000002</v>
      </c>
      <c r="C27" s="293">
        <v>313</v>
      </c>
    </row>
    <row r="28" spans="1:3" x14ac:dyDescent="0.25">
      <c r="A28" s="345" t="s">
        <v>466</v>
      </c>
      <c r="B28" s="291">
        <v>270.16500000000002</v>
      </c>
      <c r="C28" s="293">
        <v>527</v>
      </c>
    </row>
    <row r="29" spans="1:3" x14ac:dyDescent="0.25">
      <c r="A29" s="345" t="s">
        <v>740</v>
      </c>
      <c r="B29" s="291">
        <v>264.37700000000001</v>
      </c>
      <c r="C29" s="293">
        <v>209</v>
      </c>
    </row>
    <row r="30" spans="1:3" x14ac:dyDescent="0.25">
      <c r="A30" s="345" t="s">
        <v>506</v>
      </c>
      <c r="B30" s="291">
        <v>262.036</v>
      </c>
      <c r="C30" s="293">
        <v>415</v>
      </c>
    </row>
    <row r="31" spans="1:3" x14ac:dyDescent="0.25">
      <c r="A31" s="345" t="s">
        <v>533</v>
      </c>
      <c r="B31" s="291">
        <v>255.661</v>
      </c>
      <c r="C31" s="293">
        <v>493</v>
      </c>
    </row>
    <row r="32" spans="1:3" x14ac:dyDescent="0.25">
      <c r="A32" s="345" t="s">
        <v>493</v>
      </c>
      <c r="B32" s="291">
        <v>255.196</v>
      </c>
      <c r="C32" s="293">
        <v>343</v>
      </c>
    </row>
    <row r="33" spans="1:3" x14ac:dyDescent="0.25">
      <c r="A33" s="345" t="s">
        <v>741</v>
      </c>
      <c r="B33" s="291">
        <v>253.05199999999999</v>
      </c>
      <c r="C33" s="293">
        <v>180</v>
      </c>
    </row>
    <row r="34" spans="1:3" x14ac:dyDescent="0.25">
      <c r="A34" s="345" t="s">
        <v>464</v>
      </c>
      <c r="B34" s="291">
        <v>250.96</v>
      </c>
      <c r="C34" s="293">
        <v>511</v>
      </c>
    </row>
    <row r="35" spans="1:3" x14ac:dyDescent="0.25">
      <c r="A35" s="345" t="s">
        <v>552</v>
      </c>
      <c r="B35" s="291">
        <v>249.23699999999999</v>
      </c>
      <c r="C35" s="293">
        <v>522</v>
      </c>
    </row>
    <row r="36" spans="1:3" x14ac:dyDescent="0.25">
      <c r="A36" s="345" t="s">
        <v>553</v>
      </c>
      <c r="B36" s="291">
        <v>248.685</v>
      </c>
      <c r="C36" s="293">
        <v>267</v>
      </c>
    </row>
    <row r="37" spans="1:3" x14ac:dyDescent="0.25">
      <c r="A37" s="345" t="s">
        <v>742</v>
      </c>
      <c r="B37" s="291">
        <v>246.387</v>
      </c>
      <c r="C37" s="293">
        <v>262</v>
      </c>
    </row>
    <row r="38" spans="1:3" x14ac:dyDescent="0.25">
      <c r="A38" s="345" t="s">
        <v>743</v>
      </c>
      <c r="B38" s="291">
        <v>245.03299999999999</v>
      </c>
      <c r="C38" s="293">
        <v>218</v>
      </c>
    </row>
    <row r="39" spans="1:3" x14ac:dyDescent="0.25">
      <c r="A39" s="345" t="s">
        <v>744</v>
      </c>
      <c r="B39" s="291">
        <v>244.30099999999999</v>
      </c>
      <c r="C39" s="293">
        <v>349</v>
      </c>
    </row>
    <row r="40" spans="1:3" x14ac:dyDescent="0.25">
      <c r="A40" s="345" t="s">
        <v>522</v>
      </c>
      <c r="B40" s="291">
        <v>241.465</v>
      </c>
      <c r="C40" s="293">
        <v>1006</v>
      </c>
    </row>
    <row r="41" spans="1:3" x14ac:dyDescent="0.25">
      <c r="A41" s="345" t="s">
        <v>745</v>
      </c>
      <c r="B41" s="291">
        <v>220.01</v>
      </c>
      <c r="C41" s="293">
        <v>307</v>
      </c>
    </row>
    <row r="42" spans="1:3" x14ac:dyDescent="0.25">
      <c r="A42" s="345" t="s">
        <v>746</v>
      </c>
      <c r="B42" s="291">
        <v>219.89</v>
      </c>
      <c r="C42" s="293">
        <v>241</v>
      </c>
    </row>
    <row r="43" spans="1:3" x14ac:dyDescent="0.25">
      <c r="A43" s="345" t="s">
        <v>747</v>
      </c>
      <c r="B43" s="291">
        <v>215.7</v>
      </c>
      <c r="C43" s="293">
        <v>196</v>
      </c>
    </row>
    <row r="44" spans="1:3" x14ac:dyDescent="0.25">
      <c r="A44" s="345" t="s">
        <v>521</v>
      </c>
      <c r="B44" s="291">
        <v>212.172</v>
      </c>
      <c r="C44" s="293">
        <v>229</v>
      </c>
    </row>
    <row r="45" spans="1:3" x14ac:dyDescent="0.25">
      <c r="A45" s="345" t="s">
        <v>748</v>
      </c>
      <c r="B45" s="291">
        <v>198.084</v>
      </c>
      <c r="C45" s="293">
        <v>231</v>
      </c>
    </row>
    <row r="46" spans="1:3" x14ac:dyDescent="0.25">
      <c r="A46" s="345" t="s">
        <v>462</v>
      </c>
      <c r="B46" s="291">
        <v>197.30199999999999</v>
      </c>
      <c r="C46" s="293">
        <v>181</v>
      </c>
    </row>
    <row r="47" spans="1:3" x14ac:dyDescent="0.25">
      <c r="A47" s="345" t="s">
        <v>531</v>
      </c>
      <c r="B47" s="291">
        <v>194.18</v>
      </c>
      <c r="C47" s="293">
        <v>188</v>
      </c>
    </row>
    <row r="48" spans="1:3" x14ac:dyDescent="0.25">
      <c r="A48" s="345" t="s">
        <v>363</v>
      </c>
      <c r="B48" s="291">
        <v>191.95599999999999</v>
      </c>
      <c r="C48" s="293">
        <v>341</v>
      </c>
    </row>
    <row r="49" spans="1:3" x14ac:dyDescent="0.25">
      <c r="A49" s="345" t="s">
        <v>528</v>
      </c>
      <c r="B49" s="291">
        <v>190.75299999999999</v>
      </c>
      <c r="C49" s="293">
        <v>284</v>
      </c>
    </row>
    <row r="50" spans="1:3" x14ac:dyDescent="0.25">
      <c r="A50" s="345" t="s">
        <v>461</v>
      </c>
      <c r="B50" s="291">
        <v>188.67500000000001</v>
      </c>
      <c r="C50" s="293">
        <v>297</v>
      </c>
    </row>
    <row r="51" spans="1:3" x14ac:dyDescent="0.25">
      <c r="A51" s="345" t="s">
        <v>556</v>
      </c>
      <c r="B51" s="291">
        <v>181.619</v>
      </c>
      <c r="C51" s="293">
        <v>293</v>
      </c>
    </row>
    <row r="52" spans="1:3" x14ac:dyDescent="0.25">
      <c r="A52" s="345" t="s">
        <v>749</v>
      </c>
      <c r="B52" s="291">
        <v>175.97</v>
      </c>
      <c r="C52" s="293">
        <v>234</v>
      </c>
    </row>
    <row r="53" spans="1:3" x14ac:dyDescent="0.25">
      <c r="A53" s="345" t="s">
        <v>465</v>
      </c>
      <c r="B53" s="291">
        <v>163.101</v>
      </c>
      <c r="C53" s="293">
        <v>411</v>
      </c>
    </row>
    <row r="54" spans="1:3" x14ac:dyDescent="0.25">
      <c r="A54" s="345" t="s">
        <v>470</v>
      </c>
      <c r="B54" s="291">
        <v>148.03899999999999</v>
      </c>
      <c r="C54" s="293">
        <v>767</v>
      </c>
    </row>
    <row r="55" spans="1:3" x14ac:dyDescent="0.25">
      <c r="A55" s="345" t="s">
        <v>750</v>
      </c>
      <c r="B55" s="291">
        <v>142.73500000000001</v>
      </c>
      <c r="C55" s="293">
        <v>258</v>
      </c>
    </row>
    <row r="56" spans="1:3" x14ac:dyDescent="0.25">
      <c r="A56" s="345" t="s">
        <v>751</v>
      </c>
      <c r="B56" s="291">
        <v>142.24700000000001</v>
      </c>
      <c r="C56" s="293">
        <v>239</v>
      </c>
    </row>
    <row r="57" spans="1:3" x14ac:dyDescent="0.25">
      <c r="A57" s="345" t="s">
        <v>463</v>
      </c>
      <c r="B57" s="291">
        <v>136.43799999999999</v>
      </c>
      <c r="C57" s="293">
        <v>472</v>
      </c>
    </row>
    <row r="58" spans="1:3" x14ac:dyDescent="0.25">
      <c r="A58" s="345" t="s">
        <v>547</v>
      </c>
      <c r="B58" s="291">
        <v>134.274</v>
      </c>
      <c r="C58" s="293">
        <v>174</v>
      </c>
    </row>
    <row r="59" spans="1:3" x14ac:dyDescent="0.25">
      <c r="A59" s="345" t="s">
        <v>752</v>
      </c>
      <c r="B59" s="291">
        <v>130.999</v>
      </c>
      <c r="C59" s="293">
        <v>272</v>
      </c>
    </row>
    <row r="60" spans="1:3" x14ac:dyDescent="0.25">
      <c r="A60" s="345" t="s">
        <v>558</v>
      </c>
      <c r="B60" s="291">
        <v>121.125</v>
      </c>
      <c r="C60" s="293">
        <v>161</v>
      </c>
    </row>
    <row r="61" spans="1:3" x14ac:dyDescent="0.25">
      <c r="A61" s="345" t="s">
        <v>502</v>
      </c>
      <c r="B61" s="291">
        <v>118.732</v>
      </c>
      <c r="C61" s="293">
        <v>308</v>
      </c>
    </row>
    <row r="62" spans="1:3" x14ac:dyDescent="0.25">
      <c r="A62" s="345" t="s">
        <v>555</v>
      </c>
      <c r="B62" s="291">
        <v>111.68300000000001</v>
      </c>
      <c r="C62" s="293">
        <v>197</v>
      </c>
    </row>
    <row r="63" spans="1:3" x14ac:dyDescent="0.25">
      <c r="A63" s="345" t="s">
        <v>491</v>
      </c>
      <c r="B63" s="291">
        <v>109.998</v>
      </c>
      <c r="C63" s="293">
        <v>185</v>
      </c>
    </row>
    <row r="64" spans="1:3" x14ac:dyDescent="0.25">
      <c r="A64" s="345" t="s">
        <v>523</v>
      </c>
      <c r="B64" s="291">
        <v>107.379</v>
      </c>
      <c r="C64" s="293">
        <v>481</v>
      </c>
    </row>
    <row r="65" spans="1:3" x14ac:dyDescent="0.25">
      <c r="A65" s="345" t="s">
        <v>753</v>
      </c>
      <c r="B65" s="291">
        <v>106.96899999999999</v>
      </c>
      <c r="C65" s="293">
        <v>311</v>
      </c>
    </row>
    <row r="66" spans="1:3" x14ac:dyDescent="0.25">
      <c r="A66" s="345" t="s">
        <v>754</v>
      </c>
      <c r="B66" s="291">
        <v>103.78400000000001</v>
      </c>
      <c r="C66" s="293">
        <v>334</v>
      </c>
    </row>
    <row r="67" spans="1:3" x14ac:dyDescent="0.25">
      <c r="A67" s="345" t="s">
        <v>541</v>
      </c>
      <c r="B67" s="291">
        <v>101.991</v>
      </c>
      <c r="C67" s="293">
        <v>530</v>
      </c>
    </row>
    <row r="68" spans="1:3" x14ac:dyDescent="0.25">
      <c r="A68" s="345" t="s">
        <v>500</v>
      </c>
      <c r="B68" s="291">
        <v>99.504999999999995</v>
      </c>
      <c r="C68" s="293">
        <v>251</v>
      </c>
    </row>
    <row r="69" spans="1:3" x14ac:dyDescent="0.25">
      <c r="A69" s="345" t="s">
        <v>755</v>
      </c>
      <c r="B69" s="291">
        <v>95.031999999999996</v>
      </c>
      <c r="C69" s="293">
        <v>264</v>
      </c>
    </row>
    <row r="70" spans="1:3" x14ac:dyDescent="0.25">
      <c r="A70" s="345" t="s">
        <v>756</v>
      </c>
      <c r="B70" s="291">
        <v>93.506</v>
      </c>
      <c r="C70" s="293">
        <v>293</v>
      </c>
    </row>
    <row r="71" spans="1:3" x14ac:dyDescent="0.25">
      <c r="A71" s="345" t="s">
        <v>557</v>
      </c>
      <c r="B71" s="291">
        <v>92.980999999999995</v>
      </c>
      <c r="C71" s="293">
        <v>259</v>
      </c>
    </row>
    <row r="72" spans="1:3" x14ac:dyDescent="0.25">
      <c r="A72" s="345" t="s">
        <v>757</v>
      </c>
      <c r="B72" s="291">
        <v>88.200999999999993</v>
      </c>
      <c r="C72" s="293">
        <v>165</v>
      </c>
    </row>
    <row r="73" spans="1:3" x14ac:dyDescent="0.25">
      <c r="A73" s="345" t="s">
        <v>536</v>
      </c>
      <c r="B73" s="291">
        <v>87.135999999999996</v>
      </c>
      <c r="C73" s="293">
        <v>300</v>
      </c>
    </row>
    <row r="74" spans="1:3" x14ac:dyDescent="0.25">
      <c r="A74" s="345" t="s">
        <v>561</v>
      </c>
      <c r="B74" s="291">
        <v>86.846999999999994</v>
      </c>
      <c r="C74" s="293">
        <v>169</v>
      </c>
    </row>
    <row r="75" spans="1:3" x14ac:dyDescent="0.25">
      <c r="A75" s="345" t="s">
        <v>758</v>
      </c>
      <c r="B75" s="291">
        <v>85.786000000000001</v>
      </c>
      <c r="C75" s="293">
        <v>289</v>
      </c>
    </row>
    <row r="76" spans="1:3" x14ac:dyDescent="0.25">
      <c r="A76" s="345" t="s">
        <v>759</v>
      </c>
      <c r="B76" s="291">
        <v>83.974999999999994</v>
      </c>
      <c r="C76" s="293">
        <v>277</v>
      </c>
    </row>
    <row r="77" spans="1:3" x14ac:dyDescent="0.25">
      <c r="A77" s="345" t="s">
        <v>760</v>
      </c>
      <c r="B77" s="291">
        <v>83.408000000000001</v>
      </c>
      <c r="C77" s="293">
        <v>252</v>
      </c>
    </row>
    <row r="78" spans="1:3" x14ac:dyDescent="0.25">
      <c r="A78" s="345" t="s">
        <v>489</v>
      </c>
      <c r="B78" s="291">
        <v>81.244</v>
      </c>
      <c r="C78" s="293">
        <v>232</v>
      </c>
    </row>
    <row r="79" spans="1:3" x14ac:dyDescent="0.25">
      <c r="A79" s="345" t="s">
        <v>542</v>
      </c>
      <c r="B79" s="291">
        <v>77.16</v>
      </c>
      <c r="C79" s="293">
        <v>279</v>
      </c>
    </row>
    <row r="80" spans="1:3" x14ac:dyDescent="0.25">
      <c r="A80" s="345" t="s">
        <v>761</v>
      </c>
      <c r="B80" s="291">
        <v>74.906000000000006</v>
      </c>
      <c r="C80" s="293">
        <v>252</v>
      </c>
    </row>
    <row r="81" spans="1:3" x14ac:dyDescent="0.25">
      <c r="A81" s="345" t="s">
        <v>548</v>
      </c>
      <c r="B81" s="291">
        <v>71.367999999999995</v>
      </c>
      <c r="C81" s="293">
        <v>181</v>
      </c>
    </row>
    <row r="82" spans="1:3" x14ac:dyDescent="0.25">
      <c r="A82" s="345" t="s">
        <v>361</v>
      </c>
      <c r="B82" s="291">
        <v>70.397999999999996</v>
      </c>
      <c r="C82" s="293">
        <v>255</v>
      </c>
    </row>
    <row r="83" spans="1:3" x14ac:dyDescent="0.25">
      <c r="A83" s="345" t="s">
        <v>518</v>
      </c>
      <c r="B83" s="291">
        <v>67.783000000000001</v>
      </c>
      <c r="C83" s="293">
        <v>215</v>
      </c>
    </row>
    <row r="84" spans="1:3" x14ac:dyDescent="0.25">
      <c r="A84" s="345" t="s">
        <v>762</v>
      </c>
      <c r="B84" s="291">
        <v>66.677999999999997</v>
      </c>
      <c r="C84" s="293">
        <v>224</v>
      </c>
    </row>
    <row r="85" spans="1:3" x14ac:dyDescent="0.25">
      <c r="A85" s="345" t="s">
        <v>469</v>
      </c>
      <c r="B85" s="291">
        <v>64.673000000000002</v>
      </c>
      <c r="C85" s="293">
        <v>227</v>
      </c>
    </row>
    <row r="86" spans="1:3" x14ac:dyDescent="0.25">
      <c r="A86" s="345" t="s">
        <v>472</v>
      </c>
      <c r="B86" s="291">
        <v>63.494</v>
      </c>
      <c r="C86" s="293">
        <v>973</v>
      </c>
    </row>
    <row r="87" spans="1:3" x14ac:dyDescent="0.25">
      <c r="A87" s="345" t="s">
        <v>763</v>
      </c>
      <c r="B87" s="291">
        <v>61.396999999999998</v>
      </c>
      <c r="C87" s="293">
        <v>276</v>
      </c>
    </row>
    <row r="88" spans="1:3" x14ac:dyDescent="0.25">
      <c r="A88" s="345" t="s">
        <v>467</v>
      </c>
      <c r="B88" s="291">
        <v>60.502000000000002</v>
      </c>
      <c r="C88" s="293">
        <v>321</v>
      </c>
    </row>
    <row r="89" spans="1:3" x14ac:dyDescent="0.25">
      <c r="A89" s="345" t="s">
        <v>517</v>
      </c>
      <c r="B89" s="291">
        <v>55.868000000000002</v>
      </c>
      <c r="C89" s="293">
        <v>235</v>
      </c>
    </row>
    <row r="90" spans="1:3" x14ac:dyDescent="0.25">
      <c r="A90" s="345" t="s">
        <v>764</v>
      </c>
      <c r="B90" s="291">
        <v>54.552</v>
      </c>
      <c r="C90" s="293">
        <v>167</v>
      </c>
    </row>
    <row r="91" spans="1:3" x14ac:dyDescent="0.25">
      <c r="A91" s="345" t="s">
        <v>765</v>
      </c>
      <c r="B91" s="291">
        <v>53.85</v>
      </c>
      <c r="C91" s="293">
        <v>209</v>
      </c>
    </row>
    <row r="92" spans="1:3" x14ac:dyDescent="0.25">
      <c r="A92" s="345" t="s">
        <v>560</v>
      </c>
      <c r="B92" s="291">
        <v>52.210999999999999</v>
      </c>
      <c r="C92" s="293">
        <v>210</v>
      </c>
    </row>
    <row r="93" spans="1:3" x14ac:dyDescent="0.25">
      <c r="A93" s="345" t="s">
        <v>559</v>
      </c>
      <c r="B93" s="291">
        <v>49.829000000000001</v>
      </c>
      <c r="C93" s="293">
        <v>243</v>
      </c>
    </row>
    <row r="94" spans="1:3" x14ac:dyDescent="0.25">
      <c r="A94" s="345" t="s">
        <v>468</v>
      </c>
      <c r="B94" s="291">
        <v>49.258000000000003</v>
      </c>
      <c r="C94" s="293">
        <v>162</v>
      </c>
    </row>
    <row r="95" spans="1:3" x14ac:dyDescent="0.25">
      <c r="A95" s="345" t="s">
        <v>766</v>
      </c>
      <c r="B95" s="291">
        <v>44.759</v>
      </c>
      <c r="C95" s="293">
        <v>227</v>
      </c>
    </row>
    <row r="96" spans="1:3" x14ac:dyDescent="0.25">
      <c r="A96" s="345" t="s">
        <v>471</v>
      </c>
      <c r="B96" s="291">
        <v>44.61</v>
      </c>
      <c r="C96" s="293">
        <v>139</v>
      </c>
    </row>
    <row r="97" spans="1:3" x14ac:dyDescent="0.25">
      <c r="A97" s="345" t="s">
        <v>767</v>
      </c>
      <c r="B97" s="291">
        <v>44.585000000000001</v>
      </c>
      <c r="C97" s="293">
        <v>257</v>
      </c>
    </row>
    <row r="98" spans="1:3" x14ac:dyDescent="0.25">
      <c r="A98" s="345" t="s">
        <v>563</v>
      </c>
      <c r="B98" s="291">
        <v>44.140999999999998</v>
      </c>
      <c r="C98" s="293">
        <v>165</v>
      </c>
    </row>
    <row r="99" spans="1:3" x14ac:dyDescent="0.25">
      <c r="A99" s="345" t="s">
        <v>562</v>
      </c>
      <c r="B99" s="291">
        <v>38.353000000000002</v>
      </c>
      <c r="C99" s="293">
        <v>218</v>
      </c>
    </row>
    <row r="100" spans="1:3" x14ac:dyDescent="0.25">
      <c r="A100" s="345" t="s">
        <v>564</v>
      </c>
      <c r="B100" s="291">
        <v>38.023000000000003</v>
      </c>
      <c r="C100" s="293">
        <v>204</v>
      </c>
    </row>
    <row r="101" spans="1:3" x14ac:dyDescent="0.25">
      <c r="A101" s="345" t="s">
        <v>457</v>
      </c>
      <c r="B101" s="291">
        <v>17.279</v>
      </c>
      <c r="C101" s="293">
        <v>179</v>
      </c>
    </row>
    <row r="102" spans="1:3" x14ac:dyDescent="0.25">
      <c r="A102" s="345" t="s">
        <v>768</v>
      </c>
      <c r="B102" s="291">
        <v>8.8710000000000004</v>
      </c>
      <c r="C102" s="293">
        <v>14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2023-04-25T16:29:58Z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