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}\Documents\Archivos de dinamizacion\"/>
    </mc:Choice>
  </mc:AlternateContent>
  <xr:revisionPtr revIDLastSave="0" documentId="13_ncr:1_{4EFA0380-DCDF-40B3-8480-3806F1EC9AAB}" xr6:coauthVersionLast="47" xr6:coauthVersionMax="47" xr10:uidLastSave="{00000000-0000-0000-0000-000000000000}"/>
  <bookViews>
    <workbookView xWindow="-120" yWindow="-120" windowWidth="20730" windowHeight="11160" tabRatio="769" firstSheet="4" activeTab="10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I27" i="4"/>
  <c r="J27" i="4"/>
  <c r="H7" i="10"/>
  <c r="I5" i="4"/>
  <c r="J5" i="4"/>
  <c r="I11" i="4"/>
  <c r="J11" i="4"/>
  <c r="I6" i="4"/>
  <c r="J6" i="4"/>
  <c r="I20" i="4"/>
  <c r="J20" i="4"/>
  <c r="I16" i="4"/>
  <c r="J16" i="4"/>
  <c r="I22" i="4"/>
  <c r="J22" i="4"/>
  <c r="I25" i="4"/>
  <c r="J25" i="4"/>
  <c r="I23" i="4"/>
  <c r="J23" i="4"/>
  <c r="I21" i="4"/>
  <c r="J21" i="4"/>
  <c r="I17" i="4"/>
  <c r="J17" i="4"/>
  <c r="I13" i="4"/>
  <c r="J13" i="4"/>
  <c r="I9" i="4"/>
  <c r="J9" i="4"/>
  <c r="I8" i="4"/>
  <c r="J8" i="4"/>
  <c r="I19" i="4"/>
  <c r="J19" i="4"/>
  <c r="I14" i="4"/>
  <c r="J14" i="4"/>
  <c r="I10" i="4"/>
  <c r="J10" i="4"/>
  <c r="I3" i="4"/>
  <c r="J3" i="4"/>
  <c r="J2" i="4"/>
  <c r="J15" i="4"/>
  <c r="J24" i="4"/>
  <c r="J12" i="4"/>
  <c r="J7" i="4"/>
  <c r="J4" i="4"/>
  <c r="I2" i="4"/>
  <c r="I15" i="4"/>
  <c r="I24" i="4"/>
  <c r="I12" i="4"/>
  <c r="I7" i="4"/>
  <c r="I4" i="4"/>
  <c r="J18" i="4"/>
  <c r="I18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58" i="13"/>
  <c r="D59" i="13" s="1"/>
  <c r="D52" i="14"/>
  <c r="D53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<sst xmlns="http://schemas.openxmlformats.org/spreadsheetml/2006/main" count="1514" uniqueCount="751">
  <si>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</si>
  <si>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</si>
  <si>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</si>
  <si>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</si>
  <si>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</si>
  <si>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</si>
  <si>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</si>
  <si>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</si>
  <si>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</si>
  <si>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</si>
  <si>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</si>
  <si>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</si>
  <si>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</si>
  <si>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</si>
  <si>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</si>
  <si>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</si>
  <si>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</si>
  <si>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</si>
  <si>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</si>
  <si>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</si>
  <si>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</si>
  <si>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</si>
  <si>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</si>
  <si>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</si>
  <si>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</si>
  <si>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</si>
  <si>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</si>
  <si>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</si>
  <si>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</si>
  <si>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</si>
  <si>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</si>
  <si>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</si>
  <si>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</si>
  <si>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</si>
  <si>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</si>
  <si>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</si>
  <si>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</si>
  <si>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</si>
  <si>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</si>
  <si>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</si>
  <si>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</si>
  <si>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</si>
  <si>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</si>
  <si>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</si>
  <si>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</si>
  <si>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</si>
  <si>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</si>
  <si>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</si>
  <si>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</si>
  <si>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</si>
  <si>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</si>
  <si>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</si>
  <si>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</si>
  <si>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</si>
  <si>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</si>
  <si>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</si>
  <si>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</si>
  <si>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</si>
  <si>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</si>
  <si>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</si>
  <si>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</si>
  <si>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</si>
  <si>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</si>
  <si>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</si>
  <si>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</si>
  <si>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</si>
  <si>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</si>
  <si>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</si>
  <si>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</si>
  <si>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</si>
  <si>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</si>
  <si>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</si>
  <si>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</si>
  <si>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</si>
  <si>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</si>
  <si>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</si>
  <si>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</si>
  <si>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</si>
  <si>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</si>
  <si>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</si>
  <si>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</si>
  <si>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</si>
  <si>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</si>
  <si>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</si>
  <si>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</si>
  <si>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</si>
  <si>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</si>
  <si>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</si>
  <si>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</si>
  <si>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</si>
  <si>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</si>
  <si>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</si>
  <si>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</si>
  <si>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</si>
  <si>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</si>
  <si>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</si>
  <si>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</si>
  <si>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</si>
  <si>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</si>
  <si>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</si>
  <si>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</si>
  <si>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</si>
  <si>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</si>
  <si>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</si>
  <si>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</si>
  <si>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</si>
  <si>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</si>
  <si>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</si>
  <si>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</si>
  <si>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</si>
  <si>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</si>
  <si>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</si>
  <si>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</si>
  <si>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</si>
  <si>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</si>
  <si>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</si>
  <si>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</si>
  <si>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</si>
  <si>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</si>
  <si>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</si>
  <si>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</si>
  <si>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</si>
  <si>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</si>
  <si>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</si>
  <si>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</si>
  <si>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</si>
  <si>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</si>
  <si>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</si>
  <si>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</si>
  <si>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</si>
  <si>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</si>
  <si>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</si>
  <si>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</si>
  <si>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</si>
  <si>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</si>
  <si>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</si>
  <si>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</si>
  <si>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</si>
  <si>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</si>
  <si>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</si>
  <si>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</si>
  <si>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</si>
  <si>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</si>
  <si>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</si>
  <si>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</si>
  <si>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</si>
  <si>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</si>
  <si>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</si>
  <si>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</si>
  <si>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</si>
  <si>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</si>
  <si>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</si>
  <si>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</si>
  <si>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</si>
  <si>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</si>
  <si>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</si>
  <si>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</si>
  <si>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</si>
  <si>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</si>
  <si>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</si>
  <si>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</si>
  <si>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</si>
  <si>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</si>
  <si>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</si>
  <si>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</si>
  <si>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</si>
  <si>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</si>
  <si>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</si>
  <si>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</si>
  <si>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</si>
  <si>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</si>
  <si>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</si>
  <si>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</si>
  <si>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</si>
  <si>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</si>
  <si>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</si>
  <si>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</si>
  <si>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</si>
  <si>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</si>
  <si>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</si>
  <si>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</si>
  <si>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</si>
  <si>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</si>
  <si>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</si>
  <si>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</si>
  <si>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</si>
  <si>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</si>
  <si>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</si>
  <si>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</si>
  <si>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</si>
  <si>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</si>
  <si>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</si>
  <si>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</si>
  <si>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</si>
  <si>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</si>
  <si>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</si>
  <si>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</si>
  <si>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</si>
  <si>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</si>
  <si>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</si>
  <si>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</si>
  <si>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</si>
  <si>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</si>
  <si>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</si>
  <si>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</si>
  <si>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</si>
  <si>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</si>
  <si>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</si>
  <si>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</si>
  <si>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</si>
  <si>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</si>
  <si>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</si>
  <si>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</si>
  <si>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</si>
  <si>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</si>
  <si>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</si>
  <si>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</si>
  <si>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</si>
  <si>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</si>
  <si>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</si>
  <si>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</si>
  <si>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</si>
  <si>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</si>
  <si>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</si>
  <si>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</si>
  <si>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</si>
  <si>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</si>
  <si>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</si>
  <si>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</si>
  <si>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</si>
  <si>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</si>
  <si>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</si>
  <si>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</si>
  <si>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</si>
  <si>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</si>
  <si>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</si>
  <si>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</si>
  <si>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</si>
  <si>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</si>
  <si>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</si>
  <si>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</si>
  <si>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</si>
  <si>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</si>
  <si>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</si>
  <si>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</si>
  <si>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</si>
  <si>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</si>
  <si>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</si>
  <si>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</si>
  <si>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</si>
  <si>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</si>
  <si>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</si>
  <si>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</si>
  <si>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</si>
  <si>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</si>
  <si>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</si>
  <si>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</si>
  <si>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</si>
  <si>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</si>
  <si>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</si>
  <si>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</si>
  <si>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</si>
  <si>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</si>
  <si>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</si>
  <si>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</si>
  <si>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</si>
  <si>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</si>
  <si>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</si>
  <si>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</si>
  <si>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</si>
  <si>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</si>
  <si>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</si>
  <si>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</si>
  <si>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</si>
  <si>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</si>
  <si>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</si>
  <si>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</si>
  <si>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</si>
  <si>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</si>
  <si>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</si>
  <si>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</si>
  <si>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</si>
  <si>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</si>
  <si>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</si>
  <si>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</si>
  <si>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</si>
  <si>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</si>
  <si>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</si>
  <si>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</si>
  <si>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</si>
  <si>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</si>
  <si>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</si>
  <si>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</si>
  <si>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</si>
  <si>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</si>
  <si>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</si>
  <si>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</si>
  <si>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</si>
  <si>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</si>
  <si>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</si>
  <si>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</si>
  <si>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</si>
  <si>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</si>
  <si>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</si>
  <si>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</si>
  <si>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</si>
  <si>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</si>
  <si>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</si>
  <si>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</si>
  <si>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</si>
  <si>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</si>
  <si>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</si>
  <si>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</si>
  <si>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</si>
  <si>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</si>
  <si>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</si>
  <si>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</si>
  <si>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</si>
  <si>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</si>
  <si>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</si>
  <si>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</si>
  <si>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</si>
  <si>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</si>
  <si>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</si>
  <si>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</si>
  <si>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</si>
  <si>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</si>
  <si>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</si>
  <si>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</si>
  <si>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</si>
  <si>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</si>
  <si>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</si>
  <si>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</si>
  <si>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</si>
  <si>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</si>
  <si>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</si>
  <si>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</si>
  <si>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</si>
  <si>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</si>
  <si>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</si>
  <si>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</si>
  <si>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</si>
  <si>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</si>
  <si>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</si>
  <si>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</si>
  <si>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</si>
  <si>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</si>
  <si>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</si>
  <si>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</si>
  <si>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</si>
  <si>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</si>
  <si>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</si>
  <si>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</si>
  <si>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</si>
  <si>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</si>
  <si>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</si>
  <si>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</si>
  <si>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</si>
  <si>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</si>
  <si>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</si>
  <si>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</si>
  <si>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</si>
  <si>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</si>
  <si>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</si>
  <si>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</si>
  <si>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</si>
  <si>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</si>
  <si>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</si>
  <si>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</si>
  <si>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</si>
  <si>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</si>
  <si>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</si>
  <si>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</si>
  <si>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</si>
  <si>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</si>
  <si>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</si>
  <si>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</si>
  <si>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</si>
  <si>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</si>
  <si>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</si>
  <si>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</si>
  <si>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</si>
  <si>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</si>
  <si>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</si>
  <si>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</si>
  <si>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</si>
  <si>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</si>
  <si>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</si>
  <si>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</si>
  <si>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</si>
  <si>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</si>
  <si>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</si>
  <si>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</si>
  <si>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</si>
  <si>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</si>
  <si>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</si>
  <si>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</si>
  <si>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</si>
  <si>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</si>
  <si>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</si>
  <si>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</si>
  <si>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</si>
  <si>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</si>
  <si>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</si>
  <si>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</si>
  <si>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</si>
  <si>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</si>
  <si>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</si>
  <si>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</si>
  <si>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</si>
  <si>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</si>
  <si>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</si>
  <si>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</si>
  <si>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</si>
  <si>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</si>
  <si>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</si>
  <si>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</si>
  <si>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</si>
  <si>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</si>
  <si>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</si>
  <si>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</si>
  <si>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</si>
  <si>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</si>
  <si>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</si>
  <si>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</si>
  <si>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</si>
  <si>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</si>
  <si>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</si>
  <si>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</si>
  <si>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</si>
  <si>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</si>
  <si>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</si>
  <si>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</si>
  <si>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</si>
  <si>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</si>
  <si>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</si>
  <si>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</si>
  <si>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</si>
  <si>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</si>
  <si>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</si>
  <si>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</si>
  <si>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</si>
  <si>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</si>
  <si>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</si>
  <si>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</si>
  <si>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</si>
  <si>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</si>
  <si>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</si>
  <si>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</si>
  <si>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</si>
  <si>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</si>
  <si>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</si>
  <si>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</si>
  <si>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</si>
  <si>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</si>
  <si>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</si>
  <si>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</si>
  <si>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</si>
  <si>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</si>
  <si>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</si>
  <si>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</si>
  <si>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</si>
  <si>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</si>
  <si>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</si>
  <si>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</si>
  <si>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</si>
  <si>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</si>
  <si>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</si>
  <si>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</si>
  <si>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</si>
  <si>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</si>
  <si>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</si>
  <si>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</si>
  <si>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</si>
  <si>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</si>
  <si>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</si>
  <si>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</si>
  <si>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</si>
  <si>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</si>
  <si>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</si>
  <si>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</si>
  <si>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</si>
  <si>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</si>
  <si>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</si>
  <si>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</si>
  <si>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</si>
  <si>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</si>
  <si>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</si>
  <si>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</si>
  <si>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</si>
  <si>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</si>
  <si>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</si>
  <si>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</si>
  <si>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</si>
  <si>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</si>
  <si>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</si>
  <si>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</si>
  <si>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</si>
  <si>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</si>
  <si>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</si>
  <si>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</si>
  <si>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</si>
  <si>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</si>
  <si>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</si>
  <si>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</si>
  <si>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</si>
  <si>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</si>
  <si>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</si>
  <si>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</si>
  <si>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</si>
  <si>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</si>
  <si>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</si>
  <si>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</si>
  <si>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</si>
  <si>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</si>
  <si>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</si>
  <si>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</si>
  <si>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</si>
  <si>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</si>
  <si>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</si>
  <si>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</si>
  <si>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</si>
  <si>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</si>
  <si>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</si>
  <si>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</si>
  <si>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</si>
  <si>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</si>
  <si>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</si>
  <si>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06/03-12/03</t>
  </si>
  <si>
    <t>El Patrón del Mal</t>
  </si>
  <si>
    <t>13/03-19/03</t>
  </si>
  <si>
    <t>Magaly Tv, la firme</t>
  </si>
  <si>
    <t>Fútbol lab</t>
  </si>
  <si>
    <t>Duelo de Campeones</t>
  </si>
  <si>
    <t>20/03-26/03</t>
  </si>
  <si>
    <t>27/03 –02/04</t>
  </si>
  <si>
    <t xml:space="preserve">    </t>
  </si>
  <si>
    <t>Masha y el oso</t>
  </si>
  <si>
    <t>Hora y treinta</t>
  </si>
  <si>
    <t>27/03-02/04</t>
  </si>
  <si>
    <t>ESPN2</t>
  </si>
  <si>
    <t>03/04 –09/04</t>
  </si>
  <si>
    <t>Space</t>
  </si>
  <si>
    <t>03/04-09/04</t>
  </si>
  <si>
    <t>La promesa</t>
  </si>
  <si>
    <t>Equipo F</t>
  </si>
  <si>
    <t>Día D</t>
  </si>
  <si>
    <t>ATV noticias edición matinal</t>
  </si>
  <si>
    <t>Almas Suspendidas : Piloto</t>
  </si>
  <si>
    <t>Tengo un punto</t>
  </si>
  <si>
    <t>PJ Masks: Héroes en pijamas</t>
  </si>
  <si>
    <t>Escandalositos</t>
  </si>
  <si>
    <t>10/04-16/04</t>
  </si>
  <si>
    <t>Luz de Luna 3</t>
  </si>
  <si>
    <t>17/04 –23/04</t>
  </si>
  <si>
    <t>Fútbol CONMEBOL Libertadores : Libertad vs. Alianza Lima</t>
  </si>
  <si>
    <t>Voleibol Femenino Peruano Liga Nacional : Final 1: Alianza Lima vs Regatas Lima</t>
  </si>
  <si>
    <t>Voleibol Femenino Peruano Liga Nacional : Final 2: Alianza Lima vs Regatas Lima</t>
  </si>
  <si>
    <t>Las mil y una noches</t>
  </si>
  <si>
    <t>WWE RAW</t>
  </si>
  <si>
    <t>La tribuna</t>
  </si>
  <si>
    <t>Voleibol Femenino Peruano Liga Nacional : Tercer Puesto 2: San Martín vs Jaamsa</t>
  </si>
  <si>
    <t>Gol Perú noticias</t>
  </si>
  <si>
    <t>Zona mixta</t>
  </si>
  <si>
    <t>Todo se sabe</t>
  </si>
  <si>
    <t>Full ruedas</t>
  </si>
  <si>
    <t>17/04-23/04</t>
  </si>
  <si>
    <t>ESPN EXTRA</t>
  </si>
  <si>
    <t>Mande quien mande</t>
  </si>
  <si>
    <t>AMC</t>
  </si>
  <si>
    <t>Star channel</t>
  </si>
  <si>
    <t>Venom</t>
  </si>
  <si>
    <t>Punto Final</t>
  </si>
  <si>
    <t>24/04 –30/04</t>
  </si>
  <si>
    <t>Premier #33-SOEN 16440</t>
  </si>
  <si>
    <t>Premier #33-SOEN 16439</t>
  </si>
  <si>
    <t>Premier #33-SOEN 16443</t>
  </si>
  <si>
    <t>LaLiga #31-SOIG 15053</t>
  </si>
  <si>
    <t>LaLiga #31-SOIG 15057</t>
  </si>
  <si>
    <t>Premier #33-SOEN 16437</t>
  </si>
  <si>
    <t>Copa Italia SF - VTA -SOCI  637</t>
  </si>
  <si>
    <t>LaLiga #31-SOIG 15055</t>
  </si>
  <si>
    <t>Premier #33-SOEN 16434</t>
  </si>
  <si>
    <t>LPF AFA #14-SOAR 4257</t>
  </si>
  <si>
    <t>Serie A #32-SOIM 15060</t>
  </si>
  <si>
    <t>LaLiga #32-SOIG 15058</t>
  </si>
  <si>
    <t>LPF AFA #14-SOAR 4256</t>
  </si>
  <si>
    <t>Premier #34-SOEN 16448</t>
  </si>
  <si>
    <t>Serie A #32-SOIM 15061</t>
  </si>
  <si>
    <t>Brasileirao #3-SOBC 1909</t>
  </si>
  <si>
    <t>Serie A #32-SOIM 15058</t>
  </si>
  <si>
    <t>Premier #34-SOEN 16449</t>
  </si>
  <si>
    <t>Premier #34-SOEN 16451</t>
  </si>
  <si>
    <t>LaLiga #32-SOIG 15059</t>
  </si>
  <si>
    <t>Bundes #30-SOGB 106092</t>
  </si>
  <si>
    <t>Ligue 1 #33-SOFL 4400</t>
  </si>
  <si>
    <t>FECHA #13 - APERTURA 2023</t>
  </si>
  <si>
    <t>FECHA #14 - APERTURA 2023</t>
  </si>
  <si>
    <t>2023-04-25 13:45:00</t>
  </si>
  <si>
    <t>Aston Villa vs. Fulham</t>
  </si>
  <si>
    <t>2023-04-25 13:30:00</t>
  </si>
  <si>
    <t>Wolverhampton vs. Crystal Palace</t>
  </si>
  <si>
    <t>2023-04-26 14:00:00</t>
  </si>
  <si>
    <t>Manchester City vs. Arsenal</t>
  </si>
  <si>
    <t>2023-04-26 15:00:00</t>
  </si>
  <si>
    <t>Rayo Vallecano vs. Barcelona</t>
  </si>
  <si>
    <t>Celta de Vigo vs. Elche</t>
  </si>
  <si>
    <t>2023-04-27 14:15:00</t>
  </si>
  <si>
    <t>Tottenham vs. Manchester United</t>
  </si>
  <si>
    <t>2023-04-27 14:00:00</t>
  </si>
  <si>
    <t>Fiorentina vs. Cremonese</t>
  </si>
  <si>
    <t>2023-04-27 15:00:00</t>
  </si>
  <si>
    <t>Athletic Bilbao vs. Sevilla</t>
  </si>
  <si>
    <t>2023-04-27 13:45:00</t>
  </si>
  <si>
    <t>Everton vs. Newcastle</t>
  </si>
  <si>
    <t>2023-04-28 19:30:00</t>
  </si>
  <si>
    <t>Atlético Tucumán vs. River Plate</t>
  </si>
  <si>
    <t>2023-04-29 08:00:00</t>
  </si>
  <si>
    <t>Napoli vs. Salernitana</t>
  </si>
  <si>
    <t>2023-04-29 11:30:00</t>
  </si>
  <si>
    <t>Real Madrid vs. Almeria</t>
  </si>
  <si>
    <t>2023-04-29 19:30:00</t>
  </si>
  <si>
    <t>Boca Juniors vs. Racing Club</t>
  </si>
  <si>
    <t>2023-04-29 06:30:00</t>
  </si>
  <si>
    <t>Crystal Palace vs. West Ham</t>
  </si>
  <si>
    <t>2023-04-29 11:00:00</t>
  </si>
  <si>
    <t>Roma vs. Milan</t>
  </si>
  <si>
    <t>2023-04-29 16:30:00</t>
  </si>
  <si>
    <t>Palmeiras vs. Corinthians</t>
  </si>
  <si>
    <t>2023-04-30 05:30:00</t>
  </si>
  <si>
    <t>Inter vs. Lazio</t>
  </si>
  <si>
    <t>2023-04-30 08:00:00</t>
  </si>
  <si>
    <t>Fulham vs. Manchester City</t>
  </si>
  <si>
    <t>2023-04-30 10:30:00</t>
  </si>
  <si>
    <t>Liverpool vs. Tottenham</t>
  </si>
  <si>
    <t>2023-04-30 14:00:00</t>
  </si>
  <si>
    <t>Valladolid vs. Atlético Madrid</t>
  </si>
  <si>
    <t>2023-04-30 08:30:00</t>
  </si>
  <si>
    <t>Bayern Munich vs. Hertha Berlin</t>
  </si>
  <si>
    <t>2023-04-30 10:05:00</t>
  </si>
  <si>
    <t>PSG vs. Lorient</t>
  </si>
  <si>
    <t>2023-04-24 20:30:00</t>
  </si>
  <si>
    <t>Universitario vs. Sporting Cristal</t>
  </si>
  <si>
    <t>2023-04-29 15:00:00</t>
  </si>
  <si>
    <t>Sport Boys vs. Universitario</t>
  </si>
  <si>
    <t>2023-04-30 15:00:00</t>
  </si>
  <si>
    <t>Municipal vs. UTC</t>
  </si>
  <si>
    <t>2023-04-30 19:00:00</t>
  </si>
  <si>
    <t>Carlos A. Mannucci vs. U. Comercio</t>
  </si>
  <si>
    <t>PROGRAMAS DESTACADOS DEL 24 AL 30 DE ABRIL</t>
  </si>
  <si>
    <t>Premier #33</t>
  </si>
  <si>
    <t>Aston Villa vs Fulham</t>
  </si>
  <si>
    <t xml:space="preserve">Wolverhampton vs Crystal Palace </t>
  </si>
  <si>
    <t>ESPN3</t>
  </si>
  <si>
    <t>Manchester City vs Arsenal</t>
  </si>
  <si>
    <t>LaLiga #31</t>
  </si>
  <si>
    <t>Rayo Vallecano vs Barcelona</t>
  </si>
  <si>
    <t>Tottenham vs Manchester United</t>
  </si>
  <si>
    <t xml:space="preserve">Everton vs Newcastle </t>
  </si>
  <si>
    <t>LaLiga #32</t>
  </si>
  <si>
    <t>Real Madrid vs Almeria</t>
  </si>
  <si>
    <t>Premier #34</t>
  </si>
  <si>
    <t>Crystal Palace vs West Ham</t>
  </si>
  <si>
    <t>Apertura #14</t>
  </si>
  <si>
    <t xml:space="preserve">Sport Boys vs Universitario </t>
  </si>
  <si>
    <t>GOLPERU</t>
  </si>
  <si>
    <t xml:space="preserve">Fulham vs Manchester City </t>
  </si>
  <si>
    <t>Liverpool vs Tottenham</t>
  </si>
  <si>
    <t>Ligue 1 #33</t>
  </si>
  <si>
    <t xml:space="preserve"> PSG vs Lorient</t>
  </si>
  <si>
    <t>ESPN4</t>
  </si>
  <si>
    <t xml:space="preserve"> Municipal vs UTC</t>
  </si>
  <si>
    <t>Carlos A. Mannucci vs U. Comercio</t>
  </si>
  <si>
    <t>Paramount</t>
  </si>
  <si>
    <t>Especial: Arma mortal -&gt; Arma mortal / Arma mortal 2 / arma mortal 3 / Arma mortal 4</t>
  </si>
  <si>
    <t>Warnr channel</t>
  </si>
  <si>
    <t>El libro de la selva</t>
  </si>
  <si>
    <t>El reventonazo</t>
  </si>
  <si>
    <t>El hombre de acero</t>
  </si>
  <si>
    <t>TNT</t>
  </si>
  <si>
    <t xml:space="preserve">Terremoto: La falla de San Andrés </t>
  </si>
  <si>
    <t>Creed</t>
  </si>
  <si>
    <t>Jojo Rabbit</t>
  </si>
  <si>
    <t xml:space="preserve">Especial Animado: Jimmy Neutrón: El niño genio / Mi villano favorito 3 / La vida secreta de tus mascotas 2 / Dora y la ciudad perdida </t>
  </si>
  <si>
    <t>Cinecanal</t>
  </si>
  <si>
    <t>12,836</t>
  </si>
  <si>
    <t>3,415</t>
  </si>
  <si>
    <t>80,992</t>
  </si>
  <si>
    <t>18,780</t>
  </si>
  <si>
    <t>25,151</t>
  </si>
  <si>
    <t>3,967</t>
  </si>
  <si>
    <t>4,764</t>
  </si>
  <si>
    <t>13,450</t>
  </si>
  <si>
    <t>8,061</t>
  </si>
  <si>
    <t>17,101</t>
  </si>
  <si>
    <t>31,408</t>
  </si>
  <si>
    <t>1,589</t>
  </si>
  <si>
    <t>7,955</t>
  </si>
  <si>
    <t>3,940</t>
  </si>
  <si>
    <t>4,317</t>
  </si>
  <si>
    <t>29,916</t>
  </si>
  <si>
    <t>20,927</t>
  </si>
  <si>
    <t>9,780</t>
  </si>
  <si>
    <t>7,940</t>
  </si>
  <si>
    <t>9,876</t>
  </si>
  <si>
    <t>346,804</t>
  </si>
  <si>
    <t>202,724</t>
  </si>
  <si>
    <t>20,564</t>
  </si>
  <si>
    <t>24,543</t>
  </si>
  <si>
    <t>Voleibol Femenino Peruano Liga Nacional : Final 3: Alianza Lima vs Regatas Lima</t>
  </si>
  <si>
    <t>Voleibol Femenino Peruano Liga Nacional : Final 4: Alianza Lima vs. Regatas Lima</t>
  </si>
  <si>
    <t>Fútbol Peruano Primera División : Universitario vs. Sporting Cristal</t>
  </si>
  <si>
    <t>Fútbol Peruano Primera División : Sport Boys vs. Universitario de Deportes</t>
  </si>
  <si>
    <t>Guerra Mundial Z</t>
  </si>
  <si>
    <t>Parker</t>
  </si>
  <si>
    <t>Corazón de león</t>
  </si>
  <si>
    <t>Aquaman</t>
  </si>
  <si>
    <t>Fútbol Premier League : Manchester City vs. Arsenal</t>
  </si>
  <si>
    <t>Al filo del mañana</t>
  </si>
  <si>
    <t>Una noche para sobrevivir</t>
  </si>
  <si>
    <t>Misión imposible: Repercusión</t>
  </si>
  <si>
    <t>The Hobbit: The Battle of the Five Armies</t>
  </si>
  <si>
    <t>Daño colateral</t>
  </si>
  <si>
    <t>Venganza despiadada</t>
  </si>
  <si>
    <t>Furia de titanes 2</t>
  </si>
  <si>
    <t>Una esposa de mentira</t>
  </si>
  <si>
    <t>El sabotaje</t>
  </si>
  <si>
    <t>WWE SmackDown!</t>
  </si>
  <si>
    <t>El infiltrado</t>
  </si>
  <si>
    <t>El destino de Júpiter</t>
  </si>
  <si>
    <t>Tiempo extra</t>
  </si>
  <si>
    <t>PBO digital</t>
  </si>
  <si>
    <t>La gran aventura Lego 2</t>
  </si>
  <si>
    <t>Suerte de vivir</t>
  </si>
  <si>
    <t>Fútbol 7</t>
  </si>
  <si>
    <t>Marimar</t>
  </si>
  <si>
    <t>Sabrina, la bruja adolescente : Basura bruja</t>
  </si>
  <si>
    <t>Primer noticiero tarde</t>
  </si>
  <si>
    <t>Fútbol: Previa</t>
  </si>
  <si>
    <t>Sabrina, la bruja adolescente : Episode LXXXI: The Phantom Menace</t>
  </si>
  <si>
    <t>Fútbol 7 Superliga Peruana</t>
  </si>
  <si>
    <t>Sabrina, la bruja adolescente : Cloud Ten</t>
  </si>
  <si>
    <t>Sabrina, la bruja adolescente : Humble Pie</t>
  </si>
  <si>
    <t>Sabrina, la bruja adolescente : Prelude to a Kiss</t>
  </si>
  <si>
    <t>Sabrina, la bruja adolescente : Aging, Not So Gracefully</t>
  </si>
  <si>
    <t>Sabrina, la bruja adolescente : Hex, Lies and No Video Tape</t>
  </si>
  <si>
    <t>Sabrina, la bruja adolescente : Ice Station Sabrina</t>
  </si>
  <si>
    <t>Sabrina, la bruja adolescente : Love Means Having to Say You're Sorry</t>
  </si>
  <si>
    <t>Sabrina, la bruja adolescente : Deliver Us From E-Mail</t>
  </si>
  <si>
    <t>Unikitty</t>
  </si>
  <si>
    <t>24/04-30/04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</si>
</sst>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1" formatCode="yyyy\-mm\-dd;@"/>
    <numFmt numFmtId="172" formatCode="h:mm:ss;@"/>
  </numFmts>
  <fonts count="6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09">
    <xf numFmtId="0" fontId="0" fillId="0" borderId="0"/>
    <xf numFmtId="164" fontId="33" fillId="0" borderId="0" applyBorder="0" applyProtection="0"/>
    <xf numFmtId="165" fontId="33" fillId="0" borderId="0" applyBorder="0" applyProtection="0"/>
    <xf numFmtId="0" fontId="33" fillId="0" borderId="0"/>
    <xf numFmtId="0" fontId="22" fillId="0" borderId="0"/>
    <xf numFmtId="0" fontId="21" fillId="0" borderId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1" fillId="17" borderId="39" applyNumberFormat="0" applyAlignment="0" applyProtection="0"/>
    <xf numFmtId="0" fontId="42" fillId="18" borderId="40" applyNumberFormat="0" applyAlignment="0" applyProtection="0"/>
    <xf numFmtId="0" fontId="43" fillId="18" borderId="39" applyNumberFormat="0" applyAlignment="0" applyProtection="0"/>
    <xf numFmtId="0" fontId="44" fillId="0" borderId="41" applyNumberFormat="0" applyFill="0" applyAlignment="0" applyProtection="0"/>
    <xf numFmtId="0" fontId="45" fillId="19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8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8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8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0" borderId="0"/>
    <xf numFmtId="0" fontId="20" fillId="20" borderId="43" applyNumberFormat="0" applyFont="0" applyAlignment="0" applyProtection="0"/>
    <xf numFmtId="0" fontId="49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0" borderId="0"/>
    <xf numFmtId="0" fontId="10" fillId="20" borderId="4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59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4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6" fillId="2" borderId="3" xfId="0" applyFont="1" applyFill="1" applyBorder="1"/>
    <xf numFmtId="0" fontId="0" fillId="2" borderId="4" xfId="0" applyFill="1" applyBorder="1" applyAlignment="1">
      <alignment vertical="center"/>
    </xf>
    <xf numFmtId="164" fontId="23" fillId="5" borderId="18" xfId="1" applyFont="1" applyFill="1" applyBorder="1" applyAlignment="1" applyProtection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/>
    </xf>
    <xf numFmtId="164" fontId="23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3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3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 applyAlignment="1">
      <alignment horizontal="center" vertical="center"/>
    </xf>
    <xf numFmtId="0" fontId="23" fillId="2" borderId="0" xfId="0" applyFont="1" applyFill="1"/>
    <xf numFmtId="164" fontId="23" fillId="2" borderId="0" xfId="1" applyFont="1" applyFill="1" applyBorder="1" applyProtection="1"/>
    <xf numFmtId="3" fontId="28" fillId="0" borderId="0" xfId="0" applyNumberFormat="1" applyFont="1"/>
    <xf numFmtId="0" fontId="29" fillId="2" borderId="0" xfId="0" applyFont="1" applyFill="1" applyAlignment="1">
      <alignment horizontal="center" vertical="center"/>
    </xf>
    <xf numFmtId="165" fontId="28" fillId="0" borderId="0" xfId="2" applyFont="1" applyBorder="1" applyAlignment="1" applyProtection="1">
      <alignment horizontal="center" vertical="center"/>
    </xf>
    <xf numFmtId="0" fontId="25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5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8" fillId="2" borderId="0" xfId="0" applyNumberFormat="1" applyFont="1" applyFill="1"/>
    <xf numFmtId="167" fontId="23" fillId="7" borderId="13" xfId="0" applyNumberFormat="1" applyFont="1" applyFill="1" applyBorder="1" applyAlignment="1">
      <alignment horizontal="center" vertical="center"/>
    </xf>
    <xf numFmtId="168" fontId="23" fillId="2" borderId="11" xfId="0" applyNumberFormat="1" applyFont="1" applyFill="1" applyBorder="1" applyAlignment="1">
      <alignment horizontal="center" vertical="center"/>
    </xf>
    <xf numFmtId="168" fontId="23" fillId="7" borderId="11" xfId="0" applyNumberFormat="1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vertical="center"/>
    </xf>
    <xf numFmtId="0" fontId="30" fillId="0" borderId="15" xfId="0" applyFont="1" applyBorder="1"/>
    <xf numFmtId="0" fontId="30" fillId="0" borderId="16" xfId="0" applyFont="1" applyBorder="1"/>
    <xf numFmtId="0" fontId="30" fillId="0" borderId="17" xfId="0" applyFont="1" applyBorder="1"/>
    <xf numFmtId="0" fontId="30" fillId="2" borderId="3" xfId="0" applyFont="1" applyFill="1" applyBorder="1"/>
    <xf numFmtId="0" fontId="30" fillId="2" borderId="0" xfId="0" applyFont="1" applyFill="1"/>
    <xf numFmtId="0" fontId="30" fillId="0" borderId="4" xfId="0" applyFont="1" applyBorder="1"/>
    <xf numFmtId="0" fontId="30" fillId="0" borderId="3" xfId="0" applyFont="1" applyBorder="1"/>
    <xf numFmtId="0" fontId="30" fillId="0" borderId="0" xfId="0" applyFont="1"/>
    <xf numFmtId="0" fontId="0" fillId="0" borderId="3" xfId="0" applyBorder="1"/>
    <xf numFmtId="0" fontId="0" fillId="0" borderId="4" xfId="0" applyBorder="1"/>
    <xf numFmtId="0" fontId="24" fillId="8" borderId="11" xfId="0" applyFont="1" applyFill="1" applyBorder="1" applyAlignment="1">
      <alignment vertical="center"/>
    </xf>
    <xf numFmtId="0" fontId="0" fillId="2" borderId="4" xfId="0" applyFill="1" applyBorder="1"/>
    <xf numFmtId="0" fontId="24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30" fillId="0" borderId="14" xfId="0" applyFont="1" applyBorder="1"/>
    <xf numFmtId="0" fontId="25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30" fillId="0" borderId="19" xfId="0" applyNumberFormat="1" applyFont="1" applyBorder="1"/>
    <xf numFmtId="0" fontId="30" fillId="0" borderId="20" xfId="0" applyFont="1" applyBorder="1"/>
    <xf numFmtId="3" fontId="30" fillId="0" borderId="14" xfId="0" applyNumberFormat="1" applyFont="1" applyBorder="1"/>
    <xf numFmtId="3" fontId="30" fillId="2" borderId="19" xfId="0" applyNumberFormat="1" applyFont="1" applyFill="1" applyBorder="1"/>
    <xf numFmtId="3" fontId="30" fillId="2" borderId="14" xfId="0" applyNumberFormat="1" applyFont="1" applyFill="1" applyBorder="1"/>
    <xf numFmtId="0" fontId="30" fillId="2" borderId="14" xfId="0" applyFont="1" applyFill="1" applyBorder="1"/>
    <xf numFmtId="3" fontId="30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5" fillId="2" borderId="18" xfId="0" applyFont="1" applyFill="1" applyBorder="1"/>
    <xf numFmtId="0" fontId="30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30" fillId="2" borderId="19" xfId="0" applyFont="1" applyFill="1" applyBorder="1"/>
    <xf numFmtId="3" fontId="30" fillId="0" borderId="20" xfId="0" applyNumberFormat="1" applyFont="1" applyBorder="1"/>
    <xf numFmtId="3" fontId="0" fillId="0" borderId="20" xfId="0" applyNumberFormat="1" applyBorder="1"/>
    <xf numFmtId="0" fontId="30" fillId="0" borderId="19" xfId="0" applyFont="1" applyBorder="1"/>
    <xf numFmtId="0" fontId="30" fillId="8" borderId="18" xfId="0" applyFont="1" applyFill="1" applyBorder="1"/>
    <xf numFmtId="0" fontId="30" fillId="10" borderId="18" xfId="0" applyFont="1" applyFill="1" applyBorder="1"/>
    <xf numFmtId="0" fontId="30" fillId="0" borderId="18" xfId="0" applyFont="1" applyBorder="1"/>
    <xf numFmtId="0" fontId="30" fillId="11" borderId="18" xfId="0" applyFont="1" applyFill="1" applyBorder="1"/>
    <xf numFmtId="0" fontId="30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1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6" fillId="2" borderId="13" xfId="0" applyFont="1" applyFill="1" applyBorder="1"/>
    <xf numFmtId="0" fontId="32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31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1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6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5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3" fillId="2" borderId="0" xfId="0" applyNumberFormat="1" applyFont="1" applyFill="1" applyAlignment="1">
      <alignment horizontal="center" vertical="center"/>
    </xf>
    <xf numFmtId="167" fontId="2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2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30" fillId="2" borderId="16" xfId="0" applyFont="1" applyFill="1" applyBorder="1"/>
    <xf numFmtId="0" fontId="50" fillId="0" borderId="46" xfId="0" applyFont="1" applyBorder="1" applyAlignment="1">
      <alignment horizontal="center" vertical="center" wrapText="1"/>
    </xf>
    <xf numFmtId="0" fontId="24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3" fillId="0" borderId="0" xfId="2" applyNumberFormat="1"/>
    <xf numFmtId="4" fontId="0" fillId="0" borderId="21" xfId="0" applyNumberForma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4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3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3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3" fillId="46" borderId="51" xfId="2" applyNumberFormat="1" applyFill="1" applyBorder="1" applyAlignment="1">
      <alignment horizontal="center" vertical="center"/>
    </xf>
    <xf numFmtId="0" fontId="51" fillId="50" borderId="51" xfId="0" applyFont="1" applyFill="1" applyBorder="1" applyAlignment="1">
      <alignment horizontal="center" vertical="center"/>
    </xf>
    <xf numFmtId="4" fontId="51" fillId="50" borderId="51" xfId="0" applyNumberFormat="1" applyFont="1" applyFill="1" applyBorder="1" applyAlignment="1">
      <alignment horizontal="center" vertical="center"/>
    </xf>
    <xf numFmtId="169" fontId="51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3" fillId="0" borderId="56" xfId="2" applyNumberForma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 wrapText="1"/>
    </xf>
    <xf numFmtId="0" fontId="55" fillId="48" borderId="51" xfId="0" applyFont="1" applyFill="1" applyBorder="1" applyAlignment="1">
      <alignment horizontal="center" vertical="center" wrapText="1"/>
    </xf>
    <xf numFmtId="4" fontId="51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1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1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1" fillId="0" borderId="58" xfId="0" applyNumberFormat="1" applyFont="1" applyBorder="1" applyAlignment="1">
      <alignment horizontal="center" vertical="center"/>
    </xf>
    <xf numFmtId="3" fontId="14" fillId="51" borderId="58" xfId="51" applyNumberFormat="1" applyFont="1" applyFill="1" applyBorder="1" applyAlignment="1">
      <alignment horizontal="center"/>
    </xf>
    <xf numFmtId="0" fontId="59" fillId="0" borderId="0" xfId="0" applyFont="1"/>
    <xf numFmtId="0" fontId="59" fillId="52" borderId="58" xfId="0" applyFont="1" applyFill="1" applyBorder="1" applyAlignment="1">
      <alignment horizontal="center"/>
    </xf>
    <xf numFmtId="0" fontId="59" fillId="51" borderId="58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2" fontId="59" fillId="53" borderId="58" xfId="0" applyNumberFormat="1" applyFont="1" applyFill="1" applyBorder="1" applyAlignment="1">
      <alignment horizontal="center"/>
    </xf>
    <xf numFmtId="2" fontId="59" fillId="0" borderId="0" xfId="0" applyNumberFormat="1" applyFont="1" applyAlignment="1">
      <alignment horizontal="center"/>
    </xf>
    <xf numFmtId="0" fontId="59" fillId="52" borderId="58" xfId="0" applyFont="1" applyFill="1" applyBorder="1" applyAlignment="1">
      <alignment horizontal="left" indent="1"/>
    </xf>
    <xf numFmtId="0" fontId="59" fillId="51" borderId="58" xfId="0" applyFont="1" applyFill="1" applyBorder="1" applyAlignment="1">
      <alignment horizontal="left" indent="1"/>
    </xf>
    <xf numFmtId="0" fontId="59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8" fillId="3" borderId="52" xfId="0" applyFont="1" applyFill="1" applyBorder="1" applyAlignment="1">
      <alignment horizontal="left" vertical="center" indent="1"/>
    </xf>
    <xf numFmtId="0" fontId="58" fillId="3" borderId="52" xfId="0" applyFont="1" applyFill="1" applyBorder="1" applyAlignment="1">
      <alignment horizontal="center" vertical="center"/>
    </xf>
    <xf numFmtId="4" fontId="51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1" fillId="45" borderId="50" xfId="0" applyFont="1" applyFill="1" applyBorder="1" applyAlignment="1">
      <alignment horizontal="left" vertical="center" wrapText="1" indent="1"/>
    </xf>
    <xf numFmtId="4" fontId="53" fillId="45" borderId="21" xfId="0" applyNumberFormat="1" applyFont="1" applyFill="1" applyBorder="1" applyAlignment="1">
      <alignment horizontal="center" vertical="center" wrapText="1"/>
    </xf>
    <xf numFmtId="0" fontId="51" fillId="49" borderId="50" xfId="0" applyFont="1" applyFill="1" applyBorder="1" applyAlignment="1">
      <alignment horizontal="left" vertical="center" wrapText="1" indent="1"/>
    </xf>
    <xf numFmtId="4" fontId="51" fillId="49" borderId="21" xfId="0" applyNumberFormat="1" applyFont="1" applyFill="1" applyBorder="1" applyAlignment="1">
      <alignment horizontal="center" vertical="center" wrapText="1"/>
    </xf>
    <xf numFmtId="4" fontId="51" fillId="49" borderId="21" xfId="0" applyNumberFormat="1" applyFont="1" applyFill="1" applyBorder="1" applyAlignment="1">
      <alignment horizontal="center"/>
    </xf>
    <xf numFmtId="169" fontId="51" fillId="47" borderId="21" xfId="2" applyNumberFormat="1" applyFont="1" applyFill="1" applyBorder="1" applyAlignment="1">
      <alignment horizontal="center"/>
    </xf>
    <xf numFmtId="0" fontId="61" fillId="47" borderId="21" xfId="0" applyFont="1" applyFill="1" applyBorder="1" applyAlignment="1">
      <alignment horizontal="center" vertical="center" wrapText="1"/>
    </xf>
    <xf numFmtId="4" fontId="62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5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30" fillId="3" borderId="3" xfId="0" applyNumberFormat="1" applyFont="1" applyFill="1" applyBorder="1" applyAlignment="1">
      <alignment horizontal="center" vertical="center"/>
    </xf>
    <xf numFmtId="4" fontId="51" fillId="0" borderId="63" xfId="0" applyNumberFormat="1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3" fontId="30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3" fillId="46" borderId="21" xfId="0" applyNumberFormat="1" applyFont="1" applyFill="1" applyBorder="1" applyAlignment="1">
      <alignment horizontal="center" vertical="center" wrapText="1"/>
    </xf>
    <xf numFmtId="3" fontId="30" fillId="3" borderId="17" xfId="0" applyNumberFormat="1" applyFont="1" applyFill="1" applyBorder="1" applyAlignment="1">
      <alignment horizontal="center" vertical="center"/>
    </xf>
    <xf numFmtId="3" fontId="30" fillId="3" borderId="4" xfId="0" applyNumberFormat="1" applyFon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left" vertical="center" indent="1"/>
    </xf>
    <xf numFmtId="0" fontId="58" fillId="3" borderId="6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5" fillId="48" borderId="68" xfId="0" applyFont="1" applyFill="1" applyBorder="1" applyAlignment="1">
      <alignment horizontal="center" vertical="center"/>
    </xf>
    <xf numFmtId="0" fontId="55" fillId="0" borderId="68" xfId="0" applyFont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65" fontId="63" fillId="0" borderId="0" xfId="2" applyFont="1" applyAlignment="1">
      <alignment horizontal="center" vertical="center"/>
    </xf>
    <xf numFmtId="3" fontId="30" fillId="3" borderId="4" xfId="0" applyNumberFormat="1" applyFont="1" applyFill="1" applyBorder="1" applyAlignment="1">
      <alignment horizontal="center" vertical="center" wrapText="1"/>
    </xf>
    <xf numFmtId="4" fontId="7" fillId="0" borderId="58" xfId="51" applyNumberFormat="1" applyFont="1" applyBorder="1" applyAlignment="1">
      <alignment horizontal="center"/>
    </xf>
    <xf numFmtId="3" fontId="7" fillId="51" borderId="58" xfId="51" applyNumberFormat="1" applyFont="1" applyFill="1" applyBorder="1" applyAlignment="1">
      <alignment horizontal="center" wrapText="1"/>
    </xf>
    <xf numFmtId="4" fontId="51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vertical="center" wrapText="1"/>
    </xf>
    <xf numFmtId="14" fontId="53" fillId="0" borderId="0" xfId="0" applyNumberFormat="1" applyFont="1"/>
    <xf numFmtId="18" fontId="59" fillId="0" borderId="0" xfId="0" applyNumberFormat="1" applyFont="1" applyAlignment="1">
      <alignment vertical="center"/>
    </xf>
    <xf numFmtId="18" fontId="59" fillId="0" borderId="0" xfId="0" applyNumberFormat="1" applyFont="1"/>
    <xf numFmtId="0" fontId="46" fillId="0" borderId="0" xfId="0" applyFont="1"/>
    <xf numFmtId="4" fontId="7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30" fillId="3" borderId="17" xfId="0" applyNumberFormat="1" applyFont="1" applyFill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30" fillId="3" borderId="4" xfId="0" applyNumberFormat="1" applyFont="1" applyFill="1" applyBorder="1" applyAlignment="1">
      <alignment horizontal="center" vertical="center"/>
    </xf>
    <xf numFmtId="4" fontId="30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0" fontId="59" fillId="46" borderId="0" xfId="0" applyFont="1" applyFill="1"/>
    <xf numFmtId="49" fontId="59" fillId="51" borderId="58" xfId="0" applyNumberFormat="1" applyFont="1" applyFill="1" applyBorder="1" applyAlignment="1">
      <alignment horizontal="center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3" fontId="30" fillId="3" borderId="16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3" fillId="3" borderId="53" xfId="0" applyFont="1" applyFill="1" applyBorder="1" applyAlignment="1">
      <alignment horizontal="center" vertical="center"/>
    </xf>
    <xf numFmtId="0" fontId="23" fillId="3" borderId="54" xfId="0" applyFont="1" applyFill="1" applyBorder="1" applyAlignment="1">
      <alignment horizontal="center" vertical="center"/>
    </xf>
    <xf numFmtId="0" fontId="23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0" fillId="54" borderId="60" xfId="0" applyFont="1" applyFill="1" applyBorder="1" applyAlignment="1">
      <alignment horizontal="center" vertical="center"/>
    </xf>
    <xf numFmtId="0" fontId="60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3" borderId="19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12" borderId="53" xfId="0" applyFont="1" applyFill="1" applyBorder="1" applyAlignment="1">
      <alignment horizontal="center" vertical="center"/>
    </xf>
    <xf numFmtId="0" fontId="23" fillId="12" borderId="54" xfId="0" applyFont="1" applyFill="1" applyBorder="1" applyAlignment="1">
      <alignment horizontal="center" vertical="center"/>
    </xf>
    <xf numFmtId="0" fontId="23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65" fillId="0" borderId="0" xfId="0" applyFont="1" applyAlignment="1">
      <alignment horizontal="left"/>
    </xf>
    <xf numFmtId="0" fontId="64" fillId="55" borderId="21" xfId="0" applyFont="1" applyFill="1" applyBorder="1"/>
    <xf numFmtId="0" fontId="64" fillId="55" borderId="0" xfId="0" applyFont="1" applyFill="1"/>
    <xf numFmtId="0" fontId="51" fillId="56" borderId="50" xfId="0" applyFont="1" applyFill="1" applyBorder="1"/>
    <xf numFmtId="0" fontId="51" fillId="56" borderId="70" xfId="0" applyFont="1" applyFill="1" applyBorder="1"/>
    <xf numFmtId="0" fontId="51" fillId="56" borderId="21" xfId="0" applyFont="1" applyFill="1" applyBorder="1"/>
    <xf numFmtId="0" fontId="53" fillId="0" borderId="21" xfId="0" applyFont="1" applyBorder="1"/>
    <xf numFmtId="0" fontId="53" fillId="0" borderId="46" xfId="0" applyFont="1" applyBorder="1" applyAlignment="1">
      <alignment wrapText="1"/>
    </xf>
    <xf numFmtId="0" fontId="59" fillId="0" borderId="46" xfId="0" applyFont="1" applyBorder="1"/>
    <xf numFmtId="171" fontId="53" fillId="0" borderId="9" xfId="0" applyNumberFormat="1" applyFont="1" applyBorder="1"/>
    <xf numFmtId="172" fontId="59" fillId="0" borderId="46" xfId="0" applyNumberFormat="1" applyFont="1" applyBorder="1"/>
    <xf numFmtId="0" fontId="59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 wrapText="1"/>
    </xf>
    <xf numFmtId="172" fontId="59" fillId="0" borderId="46" xfId="0" applyNumberFormat="1" applyFont="1" applyBorder="1" applyAlignment="1">
      <alignment vertical="center"/>
    </xf>
    <xf numFmtId="0" fontId="53" fillId="0" borderId="46" xfId="0" applyFont="1" applyBorder="1"/>
    <xf numFmtId="0" fontId="53" fillId="0" borderId="46" xfId="0" applyFont="1" applyBorder="1" applyAlignment="1">
      <alignment horizontal="left" vertical="center" wrapText="1"/>
    </xf>
    <xf numFmtId="171" fontId="53" fillId="0" borderId="9" xfId="0" applyNumberFormat="1" applyFont="1" applyBorder="1" applyAlignment="1">
      <alignment vertical="center"/>
    </xf>
    <xf numFmtId="0" fontId="53" fillId="0" borderId="46" xfId="0" applyFont="1" applyBorder="1" applyAlignment="1">
      <alignment vertical="center"/>
    </xf>
    <xf numFmtId="0" fontId="59" fillId="0" borderId="71" xfId="0" applyFont="1" applyBorder="1" applyAlignment="1">
      <alignment vertical="center"/>
    </xf>
    <xf numFmtId="0" fontId="53" fillId="0" borderId="75" xfId="0" applyFont="1" applyBorder="1" applyAlignment="1">
      <alignment wrapText="1"/>
    </xf>
    <xf numFmtId="0" fontId="53" fillId="0" borderId="72" xfId="0" applyFont="1" applyBorder="1" applyAlignment="1">
      <alignment vertical="center"/>
    </xf>
    <xf numFmtId="171" fontId="53" fillId="0" borderId="76" xfId="0" applyNumberFormat="1" applyFont="1" applyBorder="1" applyAlignment="1">
      <alignment vertical="center"/>
    </xf>
    <xf numFmtId="172" fontId="59" fillId="0" borderId="75" xfId="0" applyNumberFormat="1" applyFont="1" applyBorder="1" applyAlignment="1">
      <alignment vertical="center"/>
    </xf>
    <xf numFmtId="0" fontId="53" fillId="0" borderId="21" xfId="0" applyFont="1" applyBorder="1" applyAlignment="1">
      <alignment wrapText="1"/>
    </xf>
    <xf numFmtId="0" fontId="53" fillId="0" borderId="21" xfId="0" applyFont="1" applyBorder="1" applyAlignment="1">
      <alignment vertical="center"/>
    </xf>
    <xf numFmtId="171" fontId="53" fillId="0" borderId="21" xfId="0" applyNumberFormat="1" applyFont="1" applyBorder="1" applyAlignment="1">
      <alignment vertical="center"/>
    </xf>
    <xf numFmtId="172" fontId="59" fillId="0" borderId="66" xfId="0" applyNumberFormat="1" applyFont="1" applyBorder="1" applyAlignment="1">
      <alignment vertical="center"/>
    </xf>
    <xf numFmtId="0" fontId="51" fillId="56" borderId="72" xfId="0" applyFont="1" applyFill="1" applyBorder="1"/>
    <xf numFmtId="0" fontId="0" fillId="0" borderId="21" xfId="0" applyBorder="1"/>
    <xf numFmtId="14" fontId="53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1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3" fillId="0" borderId="71" xfId="0" applyNumberFormat="1" applyFont="1" applyBorder="1"/>
    <xf numFmtId="4" fontId="1" fillId="0" borderId="58" xfId="51" applyNumberFormat="1" applyFont="1" applyBorder="1" applyAlignment="1">
      <alignment horizontal="center"/>
    </xf>
    <xf numFmtId="0" fontId="1" fillId="0" borderId="46" xfId="0" applyFont="1" applyBorder="1"/>
    <xf numFmtId="0" fontId="1" fillId="0" borderId="75" xfId="0" applyFont="1" applyBorder="1"/>
    <xf numFmtId="2" fontId="1" fillId="0" borderId="66" xfId="0" applyNumberFormat="1" applyFont="1" applyBorder="1"/>
    <xf numFmtId="2" fontId="1" fillId="0" borderId="74" xfId="0" applyNumberFormat="1" applyFont="1" applyBorder="1"/>
    <xf numFmtId="2" fontId="1" fillId="46" borderId="66" xfId="0" applyNumberFormat="1" applyFont="1" applyFill="1" applyBorder="1"/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0.17911887452791667</c:v>
                </c:pt>
                <c:pt idx="1">
                  <c:v>0.3116352100349476</c:v>
                </c:pt>
                <c:pt idx="2">
                  <c:v>8.9864438762349369E-2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1.9798731504320901E-2</c:v>
                </c:pt>
                <c:pt idx="1">
                  <c:v>0.95319916105243341</c:v>
                </c:pt>
                <c:pt idx="2">
                  <c:v>2.7002107443245719E-2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General'!$B$47:$B$55</c15:sqref>
                  </c15:fullRef>
                </c:ext>
              </c:extLst>
              <c:f>'Historico General'!$B$49:$B$55</c:f>
              <c:strCache>
                <c:ptCount val="7"/>
                <c:pt idx="0">
                  <c:v>13/03-19/03</c:v>
                </c:pt>
                <c:pt idx="1">
                  <c:v>20/03-26/03</c:v>
                </c:pt>
                <c:pt idx="2">
                  <c:v>27/03-02/04</c:v>
                </c:pt>
                <c:pt idx="3">
                  <c:v>03/04-09/04</c:v>
                </c:pt>
                <c:pt idx="4">
                  <c:v>10/04-16/04</c:v>
                </c:pt>
                <c:pt idx="5">
                  <c:v>17/04-23/04</c:v>
                </c:pt>
                <c:pt idx="6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General'!$C$47:$C$55</c15:sqref>
                  </c15:fullRef>
                </c:ext>
              </c:extLst>
              <c:f>'Historico General'!$C$49:$C$55</c:f>
              <c:numCache>
                <c:formatCode>#,##0.00</c:formatCode>
                <c:ptCount val="7"/>
                <c:pt idx="0">
                  <c:v>69396.47</c:v>
                </c:pt>
                <c:pt idx="1">
                  <c:v>71043.570000000007</c:v>
                </c:pt>
                <c:pt idx="2">
                  <c:v>64676.5</c:v>
                </c:pt>
                <c:pt idx="3">
                  <c:v>58236.34</c:v>
                </c:pt>
                <c:pt idx="4">
                  <c:v>56023.42</c:v>
                </c:pt>
                <c:pt idx="5">
                  <c:v>54813.37</c:v>
                </c:pt>
                <c:pt idx="6">
                  <c:v>55813.54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General'!$B$47:$B$55</c15:sqref>
                  </c15:fullRef>
                </c:ext>
              </c:extLst>
              <c:f>'Historico General'!$B$49:$B$55</c:f>
              <c:strCache>
                <c:ptCount val="7"/>
                <c:pt idx="0">
                  <c:v>13/03-19/03</c:v>
                </c:pt>
                <c:pt idx="1">
                  <c:v>20/03-26/03</c:v>
                </c:pt>
                <c:pt idx="2">
                  <c:v>27/03-02/04</c:v>
                </c:pt>
                <c:pt idx="3">
                  <c:v>03/04-09/04</c:v>
                </c:pt>
                <c:pt idx="4">
                  <c:v>10/04-16/04</c:v>
                </c:pt>
                <c:pt idx="5">
                  <c:v>17/04-23/04</c:v>
                </c:pt>
                <c:pt idx="6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General'!$D$47:$D$55</c15:sqref>
                  </c15:fullRef>
                </c:ext>
              </c:extLst>
              <c:f>'Historico General'!$D$49:$D$55</c:f>
              <c:numCache>
                <c:formatCode>#,##0.00</c:formatCode>
                <c:ptCount val="7"/>
                <c:pt idx="0">
                  <c:v>4129763.35</c:v>
                </c:pt>
                <c:pt idx="1">
                  <c:v>3906223.52</c:v>
                </c:pt>
                <c:pt idx="2">
                  <c:v>3689991.11</c:v>
                </c:pt>
                <c:pt idx="3">
                  <c:v>3245358.5</c:v>
                </c:pt>
                <c:pt idx="4">
                  <c:v>2998890.44</c:v>
                </c:pt>
                <c:pt idx="5">
                  <c:v>2908702.17</c:v>
                </c:pt>
                <c:pt idx="6">
                  <c:v>2687112.53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General'!$B$47:$B$55</c15:sqref>
                        </c15:fullRef>
                        <c15:formulaRef>
                          <c15:sqref>'Historico General'!$B$49:$B$55</c15:sqref>
                        </c15:formulaRef>
                      </c:ext>
                    </c:extLst>
                    <c:strCache>
                      <c:ptCount val="7"/>
                      <c:pt idx="0">
                        <c:v>13/03-19/03</c:v>
                      </c:pt>
                      <c:pt idx="1">
                        <c:v>20/03-26/03</c:v>
                      </c:pt>
                      <c:pt idx="2">
                        <c:v>27/03-02/04</c:v>
                      </c:pt>
                      <c:pt idx="3">
                        <c:v>03/04-09/04</c:v>
                      </c:pt>
                      <c:pt idx="4">
                        <c:v>10/04-16/04</c:v>
                      </c:pt>
                      <c:pt idx="5">
                        <c:v>17/04-23/04</c:v>
                      </c:pt>
                      <c:pt idx="6">
                        <c:v>24/04-30/04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General'!$E$47:$E$55</c15:sqref>
                        </c15:fullRef>
                        <c15:formulaRef>
                          <c15:sqref>'Historico General'!$E$49:$E$55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102253.2</c:v>
                      </c:pt>
                      <c:pt idx="1">
                        <c:v>103972.5</c:v>
                      </c:pt>
                      <c:pt idx="2">
                        <c:v>95256.29</c:v>
                      </c:pt>
                      <c:pt idx="3">
                        <c:v>94042.34</c:v>
                      </c:pt>
                      <c:pt idx="4">
                        <c:v>78954.45</c:v>
                      </c:pt>
                      <c:pt idx="5">
                        <c:v>73971.48</c:v>
                      </c:pt>
                      <c:pt idx="6">
                        <c:v>76120.19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Dinamizado'!$B$3:$B$50</c15:sqref>
                  </c15:fullRef>
                </c:ext>
              </c:extLst>
              <c:f>'Historico Dinamizado'!$B$29:$B$50</c:f>
              <c:strCache>
                <c:ptCount val="22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  <c:pt idx="21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Dinamizado'!$C$3:$C$50</c15:sqref>
                  </c15:fullRef>
                </c:ext>
              </c:extLst>
              <c:f>'Historico Dinamizado'!$C$29:$C$50</c:f>
              <c:numCache>
                <c:formatCode>#,##0.00</c:formatCode>
                <c:ptCount val="22"/>
                <c:pt idx="0">
                  <c:v>443706.27666666621</c:v>
                </c:pt>
                <c:pt idx="1">
                  <c:v>443706.27666666621</c:v>
                </c:pt>
                <c:pt idx="2">
                  <c:v>455054.15333333268</c:v>
                </c:pt>
                <c:pt idx="3">
                  <c:v>493134.93999999965</c:v>
                </c:pt>
                <c:pt idx="4">
                  <c:v>335845.12333333289</c:v>
                </c:pt>
                <c:pt idx="5">
                  <c:v>396775.91666666587</c:v>
                </c:pt>
                <c:pt idx="6">
                  <c:v>562359.86999999953</c:v>
                </c:pt>
                <c:pt idx="7">
                  <c:v>1213513.5433333314</c:v>
                </c:pt>
                <c:pt idx="8">
                  <c:v>1158280.3666666644</c:v>
                </c:pt>
                <c:pt idx="9">
                  <c:v>556152.69333333243</c:v>
                </c:pt>
                <c:pt idx="10">
                  <c:v>596447.41666666593</c:v>
                </c:pt>
                <c:pt idx="11">
                  <c:v>659821.95999999857</c:v>
                </c:pt>
                <c:pt idx="12">
                  <c:v>854335.95666666597</c:v>
                </c:pt>
                <c:pt idx="13">
                  <c:v>940381.27999999851</c:v>
                </c:pt>
                <c:pt idx="14">
                  <c:v>899766.59999999858</c:v>
                </c:pt>
                <c:pt idx="15">
                  <c:v>1007209.7966666651</c:v>
                </c:pt>
                <c:pt idx="16">
                  <c:v>781341.08666666609</c:v>
                </c:pt>
                <c:pt idx="17">
                  <c:v>796625.34333333233</c:v>
                </c:pt>
                <c:pt idx="18">
                  <c:v>837576.16666666546</c:v>
                </c:pt>
                <c:pt idx="19">
                  <c:v>1131897.4233333319</c:v>
                </c:pt>
                <c:pt idx="20">
                  <c:v>580122.69333333266</c:v>
                </c:pt>
                <c:pt idx="21">
                  <c:v>504944.39333333273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58A-4D29-8C47-E793538D215F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58A-4D29-8C47-E793538D215F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58A-4D29-8C47-E793538D215F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58A-4D29-8C47-E793538D215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Dinamizado'!$B$3:$B$50</c15:sqref>
                  </c15:fullRef>
                </c:ext>
              </c:extLst>
              <c:f>'Historico Dinamizado'!$B$29:$B$50</c:f>
              <c:strCache>
                <c:ptCount val="22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  <c:pt idx="21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Dinamizado'!$D$3:$D$50</c15:sqref>
                  </c15:fullRef>
                </c:ext>
              </c:extLst>
              <c:f>'Historico Dinamizado'!$D$29:$D$50</c:f>
              <c:numCache>
                <c:formatCode>#,##0.00</c:formatCode>
                <c:ptCount val="22"/>
                <c:pt idx="0">
                  <c:v>1196007.4099999999</c:v>
                </c:pt>
                <c:pt idx="1">
                  <c:v>1196007.4099999999</c:v>
                </c:pt>
                <c:pt idx="2">
                  <c:v>1265754.3666666651</c:v>
                </c:pt>
                <c:pt idx="3">
                  <c:v>994279.96666666539</c:v>
                </c:pt>
                <c:pt idx="4">
                  <c:v>722011.46666666586</c:v>
                </c:pt>
                <c:pt idx="5">
                  <c:v>743293.46666666528</c:v>
                </c:pt>
                <c:pt idx="6">
                  <c:v>1024149.4766666663</c:v>
                </c:pt>
                <c:pt idx="7">
                  <c:v>1400777.4066666667</c:v>
                </c:pt>
                <c:pt idx="8">
                  <c:v>1740032.0833333333</c:v>
                </c:pt>
                <c:pt idx="9">
                  <c:v>1150025.44</c:v>
                </c:pt>
                <c:pt idx="10">
                  <c:v>1308902.783333333</c:v>
                </c:pt>
                <c:pt idx="11">
                  <c:v>1220556.8999999999</c:v>
                </c:pt>
                <c:pt idx="12">
                  <c:v>1119762.9166666665</c:v>
                </c:pt>
                <c:pt idx="13">
                  <c:v>1139445.6433333333</c:v>
                </c:pt>
                <c:pt idx="14">
                  <c:v>1211102.5999999999</c:v>
                </c:pt>
                <c:pt idx="15">
                  <c:v>1488318.7166666663</c:v>
                </c:pt>
                <c:pt idx="16">
                  <c:v>1351766.0666666669</c:v>
                </c:pt>
                <c:pt idx="17">
                  <c:v>1209802.1166666667</c:v>
                </c:pt>
                <c:pt idx="18">
                  <c:v>905458.3600000001</c:v>
                </c:pt>
                <c:pt idx="19">
                  <c:v>969150.96666666679</c:v>
                </c:pt>
                <c:pt idx="20">
                  <c:v>895035.51666666672</c:v>
                </c:pt>
                <c:pt idx="21">
                  <c:v>878514.07333333336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Dinamizado'!$B$3:$B$50</c15:sqref>
                  </c15:fullRef>
                </c:ext>
              </c:extLst>
              <c:f>'Historico Dinamizado'!$B$29:$B$50</c:f>
              <c:strCache>
                <c:ptCount val="22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  <c:pt idx="21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Dinamizado'!$E$3:$E$50</c15:sqref>
                  </c15:fullRef>
                </c:ext>
              </c:extLst>
              <c:f>'Historico Dinamizado'!$E$29:$E$50</c:f>
              <c:numCache>
                <c:formatCode>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12845.800999999999</c:v>
                </c:pt>
                <c:pt idx="5">
                  <c:v>74445.703330000004</c:v>
                </c:pt>
                <c:pt idx="6">
                  <c:v>73721.46666666666</c:v>
                </c:pt>
                <c:pt idx="7">
                  <c:v>193714.78333333333</c:v>
                </c:pt>
                <c:pt idx="8">
                  <c:v>39471.699999999997</c:v>
                </c:pt>
                <c:pt idx="9">
                  <c:v>47174.066666666673</c:v>
                </c:pt>
                <c:pt idx="10">
                  <c:v>27914.500000000007</c:v>
                </c:pt>
                <c:pt idx="11">
                  <c:v>207555.56666666668</c:v>
                </c:pt>
                <c:pt idx="12">
                  <c:v>121987.47666666668</c:v>
                </c:pt>
                <c:pt idx="13">
                  <c:v>280639.21666666662</c:v>
                </c:pt>
                <c:pt idx="14">
                  <c:v>139776.32333333333</c:v>
                </c:pt>
                <c:pt idx="15">
                  <c:v>143109.49999999997</c:v>
                </c:pt>
                <c:pt idx="16">
                  <c:v>101006.86666666665</c:v>
                </c:pt>
                <c:pt idx="17">
                  <c:v>129730.85</c:v>
                </c:pt>
                <c:pt idx="18">
                  <c:v>329781.38</c:v>
                </c:pt>
                <c:pt idx="19">
                  <c:v>218307.43333333335</c:v>
                </c:pt>
                <c:pt idx="20">
                  <c:v>387678.94</c:v>
                </c:pt>
                <c:pt idx="21">
                  <c:v>253332.00999999998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391" t="s">
        <v>339</v>
      </c>
      <c r="D2" s="391"/>
      <c r="E2" s="391"/>
      <c r="F2" s="392" t="s">
        <v>343</v>
      </c>
      <c r="G2" s="392"/>
      <c r="H2" s="392"/>
      <c r="I2" s="393" t="s">
        <v>0</v>
      </c>
      <c r="J2" s="393"/>
      <c r="K2" s="393"/>
    </row>
    <row r="3" spans="2:11" x14ac:dyDescent="0.25">
      <c r="C3" s="391" t="s">
        <v>1</v>
      </c>
      <c r="D3" s="391"/>
      <c r="E3" s="391"/>
      <c r="F3" s="397" t="s">
        <v>2</v>
      </c>
      <c r="G3" s="397"/>
      <c r="H3" s="397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391" t="s">
        <v>339</v>
      </c>
      <c r="D241" s="391"/>
      <c r="E241" s="391"/>
      <c r="F241" s="392" t="s">
        <v>343</v>
      </c>
      <c r="G241" s="392"/>
      <c r="H241" s="392"/>
      <c r="I241" s="393" t="s">
        <v>0</v>
      </c>
      <c r="J241" s="393"/>
      <c r="K241" s="393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394" t="s">
        <v>1</v>
      </c>
      <c r="D242" s="394"/>
      <c r="E242" s="394"/>
      <c r="F242" s="395" t="s">
        <v>2</v>
      </c>
      <c r="G242" s="395"/>
      <c r="H242" s="395"/>
      <c r="I242" s="396"/>
      <c r="J242" s="396"/>
      <c r="K242" s="396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showGridLines="0" zoomScale="90" zoomScaleNormal="90" workbookViewId="0">
      <pane ySplit="1" topLeftCell="A2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2.28515625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5" t="s">
        <v>214</v>
      </c>
      <c r="B1" s="355" t="s">
        <v>439</v>
      </c>
      <c r="C1" s="355" t="s">
        <v>215</v>
      </c>
      <c r="D1" s="356" t="s">
        <v>420</v>
      </c>
      <c r="E1" s="356" t="s">
        <v>216</v>
      </c>
      <c r="F1" s="356" t="s">
        <v>217</v>
      </c>
      <c r="G1" s="356" t="s">
        <v>218</v>
      </c>
      <c r="H1" s="356" t="s">
        <v>219</v>
      </c>
      <c r="I1" s="356" t="s">
        <v>220</v>
      </c>
      <c r="J1" s="356" t="s">
        <v>221</v>
      </c>
    </row>
    <row r="2" spans="1:10" x14ac:dyDescent="0.25">
      <c r="A2" s="320" t="s">
        <v>497</v>
      </c>
      <c r="B2" s="320" t="s">
        <v>574</v>
      </c>
      <c r="C2" s="319" t="s">
        <v>599</v>
      </c>
      <c r="D2" s="314"/>
      <c r="E2" s="315" t="s">
        <v>598</v>
      </c>
      <c r="F2" s="312">
        <v>6743</v>
      </c>
      <c r="G2" s="365">
        <v>2739.11666666667</v>
      </c>
      <c r="H2" s="312" t="s">
        <v>685</v>
      </c>
      <c r="I2" s="317">
        <f t="shared" ref="I2:I25" si="0">F2/G2</f>
        <v>2.4617425325682825</v>
      </c>
      <c r="J2" s="317">
        <f t="shared" ref="J2:J25" si="1">H2/F2</f>
        <v>1.9036037372089574</v>
      </c>
    </row>
    <row r="3" spans="1:10" x14ac:dyDescent="0.25">
      <c r="A3" s="320" t="s">
        <v>393</v>
      </c>
      <c r="B3" s="320" t="s">
        <v>575</v>
      </c>
      <c r="C3" s="319" t="s">
        <v>601</v>
      </c>
      <c r="D3" s="314"/>
      <c r="E3" s="315" t="s">
        <v>600</v>
      </c>
      <c r="F3" s="366">
        <v>1850</v>
      </c>
      <c r="G3" s="365">
        <v>595.46666666666704</v>
      </c>
      <c r="H3" s="312" t="s">
        <v>686</v>
      </c>
      <c r="I3" s="317">
        <f t="shared" si="0"/>
        <v>3.1068069861173289</v>
      </c>
      <c r="J3" s="317">
        <f t="shared" si="1"/>
        <v>1.845945945945946</v>
      </c>
    </row>
    <row r="4" spans="1:10" ht="14.25" customHeight="1" x14ac:dyDescent="0.25">
      <c r="A4" s="320" t="s">
        <v>497</v>
      </c>
      <c r="B4" s="320" t="s">
        <v>576</v>
      </c>
      <c r="C4" s="319" t="s">
        <v>603</v>
      </c>
      <c r="D4" s="314"/>
      <c r="E4" s="315" t="s">
        <v>602</v>
      </c>
      <c r="F4" s="366">
        <v>26655</v>
      </c>
      <c r="G4" s="365">
        <v>20798.533333333329</v>
      </c>
      <c r="H4" s="312" t="s">
        <v>687</v>
      </c>
      <c r="I4" s="317">
        <f t="shared" si="0"/>
        <v>1.2815807524889578</v>
      </c>
      <c r="J4" s="317">
        <f t="shared" si="1"/>
        <v>3.0385293565935099</v>
      </c>
    </row>
    <row r="5" spans="1:10" x14ac:dyDescent="0.25">
      <c r="A5" s="320" t="s">
        <v>393</v>
      </c>
      <c r="B5" s="320" t="s">
        <v>577</v>
      </c>
      <c r="C5" s="319" t="s">
        <v>605</v>
      </c>
      <c r="D5" s="314"/>
      <c r="E5" s="315" t="s">
        <v>604</v>
      </c>
      <c r="F5" s="312">
        <v>8263</v>
      </c>
      <c r="G5" s="385">
        <v>5245.4</v>
      </c>
      <c r="H5" s="312" t="s">
        <v>688</v>
      </c>
      <c r="I5" s="317">
        <f t="shared" si="0"/>
        <v>1.5752850116292372</v>
      </c>
      <c r="J5" s="317">
        <f t="shared" si="1"/>
        <v>2.2727822824639961</v>
      </c>
    </row>
    <row r="6" spans="1:10" s="386" customFormat="1" x14ac:dyDescent="0.25">
      <c r="A6" s="320" t="s">
        <v>567</v>
      </c>
      <c r="B6" s="320" t="s">
        <v>578</v>
      </c>
      <c r="C6" s="319" t="s">
        <v>606</v>
      </c>
      <c r="D6" s="314"/>
      <c r="E6" s="315" t="s">
        <v>604</v>
      </c>
      <c r="F6" s="366">
        <v>1647</v>
      </c>
      <c r="G6" s="388">
        <v>497.48</v>
      </c>
      <c r="H6" s="389">
        <v>3211</v>
      </c>
      <c r="I6" s="317">
        <f t="shared" si="0"/>
        <v>3.3106858567178579</v>
      </c>
      <c r="J6" s="317">
        <f t="shared" si="1"/>
        <v>1.9496053430479661</v>
      </c>
    </row>
    <row r="7" spans="1:10" x14ac:dyDescent="0.25">
      <c r="A7" s="320" t="s">
        <v>497</v>
      </c>
      <c r="B7" s="320" t="s">
        <v>579</v>
      </c>
      <c r="C7" s="319" t="s">
        <v>608</v>
      </c>
      <c r="D7" s="314"/>
      <c r="E7" s="315" t="s">
        <v>607</v>
      </c>
      <c r="F7" s="312">
        <v>10360</v>
      </c>
      <c r="G7" s="365">
        <v>7417.45</v>
      </c>
      <c r="H7" s="312" t="s">
        <v>689</v>
      </c>
      <c r="I7" s="317">
        <f t="shared" si="0"/>
        <v>1.3967064152774875</v>
      </c>
      <c r="J7" s="317">
        <f t="shared" si="1"/>
        <v>2.4277027027027027</v>
      </c>
    </row>
    <row r="8" spans="1:10" x14ac:dyDescent="0.25">
      <c r="A8" s="320" t="s">
        <v>392</v>
      </c>
      <c r="B8" s="320" t="s">
        <v>580</v>
      </c>
      <c r="C8" s="319" t="s">
        <v>610</v>
      </c>
      <c r="D8" s="314"/>
      <c r="E8" s="387" t="s">
        <v>609</v>
      </c>
      <c r="F8" s="312">
        <v>2119</v>
      </c>
      <c r="G8" s="365">
        <v>424.88333333333333</v>
      </c>
      <c r="H8" s="312" t="s">
        <v>690</v>
      </c>
      <c r="I8" s="317">
        <f t="shared" si="0"/>
        <v>4.9872514023457422</v>
      </c>
      <c r="J8" s="317">
        <f t="shared" si="1"/>
        <v>1.8721094856064182</v>
      </c>
    </row>
    <row r="9" spans="1:10" x14ac:dyDescent="0.25">
      <c r="A9" s="320" t="s">
        <v>393</v>
      </c>
      <c r="B9" s="320" t="s">
        <v>581</v>
      </c>
      <c r="C9" s="319" t="s">
        <v>612</v>
      </c>
      <c r="D9" s="314"/>
      <c r="E9" s="315" t="s">
        <v>611</v>
      </c>
      <c r="F9" s="312">
        <v>2597</v>
      </c>
      <c r="G9" s="365">
        <v>1255.0166666666671</v>
      </c>
      <c r="H9" s="312" t="s">
        <v>691</v>
      </c>
      <c r="I9" s="317">
        <f t="shared" si="0"/>
        <v>2.0692952284830208</v>
      </c>
      <c r="J9" s="317">
        <f t="shared" si="1"/>
        <v>1.8344243357720447</v>
      </c>
    </row>
    <row r="10" spans="1:10" x14ac:dyDescent="0.25">
      <c r="A10" s="320" t="s">
        <v>567</v>
      </c>
      <c r="B10" s="320" t="s">
        <v>582</v>
      </c>
      <c r="C10" s="319" t="s">
        <v>614</v>
      </c>
      <c r="D10" s="314"/>
      <c r="E10" s="315" t="s">
        <v>613</v>
      </c>
      <c r="F10" s="312">
        <v>2554</v>
      </c>
      <c r="G10" s="453">
        <v>1023.43</v>
      </c>
      <c r="H10" s="312">
        <v>5227</v>
      </c>
      <c r="I10" s="317">
        <f t="shared" si="0"/>
        <v>2.4955297382331962</v>
      </c>
      <c r="J10" s="317">
        <f t="shared" si="1"/>
        <v>2.0465935787000782</v>
      </c>
    </row>
    <row r="11" spans="1:10" ht="19.5" customHeight="1" x14ac:dyDescent="0.25">
      <c r="A11" s="320" t="s">
        <v>497</v>
      </c>
      <c r="B11" s="320" t="s">
        <v>583</v>
      </c>
      <c r="C11" s="319" t="s">
        <v>616</v>
      </c>
      <c r="D11" s="314"/>
      <c r="E11" s="315" t="s">
        <v>615</v>
      </c>
      <c r="F11" s="312">
        <v>6683</v>
      </c>
      <c r="G11" s="365">
        <v>2776.5166666666669</v>
      </c>
      <c r="H11" s="312" t="s">
        <v>692</v>
      </c>
      <c r="I11" s="317">
        <f t="shared" si="0"/>
        <v>2.4069727656355986</v>
      </c>
      <c r="J11" s="317">
        <f t="shared" si="1"/>
        <v>2.0125692054466557</v>
      </c>
    </row>
    <row r="12" spans="1:10" x14ac:dyDescent="0.25">
      <c r="A12" s="320" t="s">
        <v>497</v>
      </c>
      <c r="B12" s="320" t="s">
        <v>584</v>
      </c>
      <c r="C12" s="319" t="s">
        <v>618</v>
      </c>
      <c r="D12" s="314"/>
      <c r="E12" s="387" t="s">
        <v>617</v>
      </c>
      <c r="F12" s="312">
        <v>4250</v>
      </c>
      <c r="G12" s="365">
        <v>2107.1999999999998</v>
      </c>
      <c r="H12" s="312" t="s">
        <v>693</v>
      </c>
      <c r="I12" s="317">
        <f t="shared" si="0"/>
        <v>2.0168944570994687</v>
      </c>
      <c r="J12" s="317">
        <f t="shared" si="1"/>
        <v>1.8967058823529412</v>
      </c>
    </row>
    <row r="13" spans="1:10" x14ac:dyDescent="0.25">
      <c r="A13" s="320" t="s">
        <v>497</v>
      </c>
      <c r="B13" s="320" t="s">
        <v>585</v>
      </c>
      <c r="C13" s="319" t="s">
        <v>620</v>
      </c>
      <c r="D13" s="314"/>
      <c r="E13" s="315" t="s">
        <v>619</v>
      </c>
      <c r="F13" s="312">
        <v>8026</v>
      </c>
      <c r="G13" s="365">
        <v>4025.3</v>
      </c>
      <c r="H13" s="312" t="s">
        <v>694</v>
      </c>
      <c r="I13" s="317">
        <f t="shared" si="0"/>
        <v>1.993888654261794</v>
      </c>
      <c r="J13" s="317">
        <f t="shared" si="1"/>
        <v>2.130700224271119</v>
      </c>
    </row>
    <row r="14" spans="1:10" x14ac:dyDescent="0.25">
      <c r="A14" s="320" t="s">
        <v>497</v>
      </c>
      <c r="B14" s="320" t="s">
        <v>586</v>
      </c>
      <c r="C14" s="319" t="s">
        <v>622</v>
      </c>
      <c r="D14" s="314"/>
      <c r="E14" s="315" t="s">
        <v>621</v>
      </c>
      <c r="F14" s="312">
        <v>13804</v>
      </c>
      <c r="G14" s="377">
        <v>10408.16666666667</v>
      </c>
      <c r="H14" s="312" t="s">
        <v>695</v>
      </c>
      <c r="I14" s="317">
        <f t="shared" si="0"/>
        <v>1.3262662332463286</v>
      </c>
      <c r="J14" s="317">
        <f t="shared" si="1"/>
        <v>2.2752825268038248</v>
      </c>
    </row>
    <row r="15" spans="1:10" x14ac:dyDescent="0.25">
      <c r="A15" s="320" t="s">
        <v>392</v>
      </c>
      <c r="B15" s="320" t="s">
        <v>587</v>
      </c>
      <c r="C15" s="319" t="s">
        <v>624</v>
      </c>
      <c r="D15" s="314"/>
      <c r="E15" s="315" t="s">
        <v>623</v>
      </c>
      <c r="F15" s="366">
        <v>1067</v>
      </c>
      <c r="G15" s="388">
        <v>120.56666666666671</v>
      </c>
      <c r="H15" s="389" t="s">
        <v>696</v>
      </c>
      <c r="I15" s="317">
        <f t="shared" si="0"/>
        <v>8.8498755875034529</v>
      </c>
      <c r="J15" s="317">
        <f t="shared" si="1"/>
        <v>1.4892221180880976</v>
      </c>
    </row>
    <row r="16" spans="1:10" x14ac:dyDescent="0.25">
      <c r="A16" s="320" t="s">
        <v>392</v>
      </c>
      <c r="B16" s="320" t="s">
        <v>588</v>
      </c>
      <c r="C16" s="319" t="s">
        <v>626</v>
      </c>
      <c r="D16" s="314"/>
      <c r="E16" s="315" t="s">
        <v>625</v>
      </c>
      <c r="F16" s="366">
        <v>4052</v>
      </c>
      <c r="G16" s="377">
        <v>2250.5</v>
      </c>
      <c r="H16" s="312" t="s">
        <v>697</v>
      </c>
      <c r="I16" s="317">
        <f t="shared" si="0"/>
        <v>1.800488780271051</v>
      </c>
      <c r="J16" s="317">
        <f t="shared" si="1"/>
        <v>1.9632280355380058</v>
      </c>
    </row>
    <row r="17" spans="1:10" x14ac:dyDescent="0.25">
      <c r="A17" s="320" t="s">
        <v>392</v>
      </c>
      <c r="B17" s="320" t="s">
        <v>589</v>
      </c>
      <c r="C17" s="319" t="s">
        <v>628</v>
      </c>
      <c r="D17" s="314"/>
      <c r="E17" s="315" t="s">
        <v>627</v>
      </c>
      <c r="F17" s="366">
        <v>2713</v>
      </c>
      <c r="G17" s="365">
        <v>842.08333333333337</v>
      </c>
      <c r="H17" s="312" t="s">
        <v>698</v>
      </c>
      <c r="I17" s="317">
        <f t="shared" si="0"/>
        <v>3.2217714002968827</v>
      </c>
      <c r="J17" s="317">
        <f t="shared" si="1"/>
        <v>1.4522668632510136</v>
      </c>
    </row>
    <row r="18" spans="1:10" x14ac:dyDescent="0.25">
      <c r="A18" s="320" t="s">
        <v>497</v>
      </c>
      <c r="B18" s="320" t="s">
        <v>590</v>
      </c>
      <c r="C18" s="319" t="s">
        <v>630</v>
      </c>
      <c r="D18" s="314"/>
      <c r="E18" s="315" t="s">
        <v>629</v>
      </c>
      <c r="F18" s="312">
        <v>2349</v>
      </c>
      <c r="G18" s="385">
        <v>1282.616666666667</v>
      </c>
      <c r="H18" s="312" t="s">
        <v>699</v>
      </c>
      <c r="I18" s="317">
        <f t="shared" si="0"/>
        <v>1.8314123471549042</v>
      </c>
      <c r="J18" s="317">
        <f t="shared" si="1"/>
        <v>1.8378033205619413</v>
      </c>
    </row>
    <row r="19" spans="1:10" x14ac:dyDescent="0.25">
      <c r="A19" s="320" t="s">
        <v>497</v>
      </c>
      <c r="B19" s="320" t="s">
        <v>591</v>
      </c>
      <c r="C19" s="319" t="s">
        <v>632</v>
      </c>
      <c r="D19" s="314"/>
      <c r="E19" s="387" t="s">
        <v>631</v>
      </c>
      <c r="F19" s="312">
        <v>10068</v>
      </c>
      <c r="G19" s="365">
        <v>3812.4666666666672</v>
      </c>
      <c r="H19" s="312" t="s">
        <v>700</v>
      </c>
      <c r="I19" s="317">
        <f t="shared" si="0"/>
        <v>2.6408099742948568</v>
      </c>
      <c r="J19" s="317">
        <f t="shared" si="1"/>
        <v>2.9713945172824792</v>
      </c>
    </row>
    <row r="20" spans="1:10" x14ac:dyDescent="0.25">
      <c r="A20" s="320" t="s">
        <v>497</v>
      </c>
      <c r="B20" s="320" t="s">
        <v>592</v>
      </c>
      <c r="C20" s="319" t="s">
        <v>634</v>
      </c>
      <c r="D20" s="314"/>
      <c r="E20" s="315" t="s">
        <v>633</v>
      </c>
      <c r="F20" s="312">
        <v>9835</v>
      </c>
      <c r="G20" s="365">
        <v>7317.6833333333334</v>
      </c>
      <c r="H20" s="312" t="s">
        <v>701</v>
      </c>
      <c r="I20" s="317">
        <f t="shared" si="0"/>
        <v>1.3440045916171102</v>
      </c>
      <c r="J20" s="317">
        <f t="shared" si="1"/>
        <v>2.1278088459583122</v>
      </c>
    </row>
    <row r="21" spans="1:10" ht="17.25" customHeight="1" x14ac:dyDescent="0.25">
      <c r="A21" s="320" t="s">
        <v>497</v>
      </c>
      <c r="B21" s="320" t="s">
        <v>593</v>
      </c>
      <c r="C21" s="319" t="s">
        <v>636</v>
      </c>
      <c r="D21" s="314"/>
      <c r="E21" s="315" t="s">
        <v>635</v>
      </c>
      <c r="F21" s="312">
        <v>5856</v>
      </c>
      <c r="G21" s="365">
        <v>2075.583333333333</v>
      </c>
      <c r="H21" s="312" t="s">
        <v>702</v>
      </c>
      <c r="I21" s="317">
        <f t="shared" si="0"/>
        <v>2.821375516922954</v>
      </c>
      <c r="J21" s="317">
        <f t="shared" si="1"/>
        <v>1.6700819672131149</v>
      </c>
    </row>
    <row r="22" spans="1:10" x14ac:dyDescent="0.25">
      <c r="A22" s="320" t="s">
        <v>392</v>
      </c>
      <c r="B22" s="320" t="s">
        <v>594</v>
      </c>
      <c r="C22" s="319" t="s">
        <v>638</v>
      </c>
      <c r="D22" s="314"/>
      <c r="E22" s="315" t="s">
        <v>637</v>
      </c>
      <c r="F22" s="366">
        <v>4701</v>
      </c>
      <c r="G22" s="377">
        <v>1545</v>
      </c>
      <c r="H22" s="312" t="s">
        <v>703</v>
      </c>
      <c r="I22" s="317">
        <f t="shared" si="0"/>
        <v>3.0427184466019419</v>
      </c>
      <c r="J22" s="317">
        <f t="shared" si="1"/>
        <v>1.689002339927675</v>
      </c>
    </row>
    <row r="23" spans="1:10" s="386" customFormat="1" x14ac:dyDescent="0.25">
      <c r="A23" s="320" t="s">
        <v>394</v>
      </c>
      <c r="B23" s="320" t="s">
        <v>595</v>
      </c>
      <c r="C23" s="319" t="s">
        <v>640</v>
      </c>
      <c r="D23" s="314"/>
      <c r="E23" s="315" t="s">
        <v>639</v>
      </c>
      <c r="F23" s="312">
        <v>4905</v>
      </c>
      <c r="G23" s="365">
        <v>3030.4</v>
      </c>
      <c r="H23" s="312" t="s">
        <v>704</v>
      </c>
      <c r="I23" s="317">
        <f t="shared" si="0"/>
        <v>1.6185982048574445</v>
      </c>
      <c r="J23" s="317">
        <f t="shared" si="1"/>
        <v>2.0134556574923548</v>
      </c>
    </row>
    <row r="24" spans="1:10" x14ac:dyDescent="0.25">
      <c r="A24" s="320" t="s">
        <v>342</v>
      </c>
      <c r="B24" s="320" t="s">
        <v>596</v>
      </c>
      <c r="C24" s="319" t="s">
        <v>642</v>
      </c>
      <c r="D24" s="314"/>
      <c r="E24" s="315" t="s">
        <v>641</v>
      </c>
      <c r="F24" s="312">
        <v>88770</v>
      </c>
      <c r="G24" s="365">
        <v>103218.5333333333</v>
      </c>
      <c r="H24" s="312" t="s">
        <v>705</v>
      </c>
      <c r="I24" s="317">
        <f t="shared" si="0"/>
        <v>0.86001997057376034</v>
      </c>
      <c r="J24" s="317">
        <f t="shared" si="1"/>
        <v>3.9067703052833163</v>
      </c>
    </row>
    <row r="25" spans="1:10" x14ac:dyDescent="0.25">
      <c r="A25" s="320" t="s">
        <v>342</v>
      </c>
      <c r="B25" s="320" t="s">
        <v>597</v>
      </c>
      <c r="C25" s="319" t="s">
        <v>644</v>
      </c>
      <c r="D25" s="314"/>
      <c r="E25" s="315" t="s">
        <v>643</v>
      </c>
      <c r="F25" s="366">
        <v>58765</v>
      </c>
      <c r="G25" s="365">
        <v>54818</v>
      </c>
      <c r="H25" s="312" t="s">
        <v>706</v>
      </c>
      <c r="I25" s="317">
        <f t="shared" si="0"/>
        <v>1.0720018971870553</v>
      </c>
      <c r="J25" s="317">
        <f t="shared" si="1"/>
        <v>3.4497404917893304</v>
      </c>
    </row>
    <row r="26" spans="1:10" s="386" customFormat="1" x14ac:dyDescent="0.25">
      <c r="A26" s="320" t="s">
        <v>342</v>
      </c>
      <c r="B26" s="320" t="s">
        <v>597</v>
      </c>
      <c r="C26" s="319" t="s">
        <v>646</v>
      </c>
      <c r="D26" s="314"/>
      <c r="E26" s="315" t="s">
        <v>645</v>
      </c>
      <c r="F26" s="366">
        <v>11493</v>
      </c>
      <c r="G26" s="365">
        <v>7025.833333333333</v>
      </c>
      <c r="H26" s="312" t="s">
        <v>707</v>
      </c>
      <c r="I26" s="317">
        <f t="shared" ref="I26:I27" si="2">F26/G26</f>
        <v>1.6358201874036296</v>
      </c>
      <c r="J26" s="317">
        <f t="shared" ref="J26:J27" si="3">H26/F26</f>
        <v>1.7892630296702341</v>
      </c>
    </row>
    <row r="27" spans="1:10" x14ac:dyDescent="0.25">
      <c r="A27" s="320" t="s">
        <v>342</v>
      </c>
      <c r="B27" s="320" t="s">
        <v>597</v>
      </c>
      <c r="C27" s="319" t="s">
        <v>648</v>
      </c>
      <c r="D27" s="314"/>
      <c r="E27" s="315" t="s">
        <v>647</v>
      </c>
      <c r="F27" s="366">
        <v>12218</v>
      </c>
      <c r="G27" s="365">
        <v>6678.7833333333338</v>
      </c>
      <c r="H27" s="312" t="s">
        <v>708</v>
      </c>
      <c r="I27" s="317">
        <f t="shared" si="2"/>
        <v>1.8293751107362368</v>
      </c>
      <c r="J27" s="317">
        <f t="shared" si="3"/>
        <v>2.0087575707971843</v>
      </c>
    </row>
  </sheetData>
  <autoFilter ref="A1:J1" xr:uid="{00000000-0001-0000-0300-000000000000}">
    <sortState xmlns:xlrd2="http://schemas.microsoft.com/office/spreadsheetml/2017/richdata2" ref="A2:J48">
      <sortCondition descending="1" ref="G1"/>
    </sortState>
  </autoFilter>
  <phoneticPr fontId="52" type="noConversion"/>
  <conditionalFormatting sqref="G2">
    <cfRule type="colorScale" priority="116">
      <colorScale>
        <cfvo type="min"/>
        <cfvo type="max"/>
        <color rgb="FFFCFCFF"/>
        <color rgb="FFF8696B"/>
      </colorScale>
    </cfRule>
  </conditionalFormatting>
  <conditionalFormatting sqref="G3">
    <cfRule type="colorScale" priority="115">
      <colorScale>
        <cfvo type="min"/>
        <cfvo type="max"/>
        <color rgb="FFFCFCFF"/>
        <color rgb="FFF8696B"/>
      </colorScale>
    </cfRule>
  </conditionalFormatting>
  <conditionalFormatting sqref="G4">
    <cfRule type="colorScale" priority="117">
      <colorScale>
        <cfvo type="min"/>
        <cfvo type="max"/>
        <color rgb="FFFCFCFF"/>
        <color rgb="FFF8696B"/>
      </colorScale>
    </cfRule>
  </conditionalFormatting>
  <conditionalFormatting sqref="G5">
    <cfRule type="colorScale" priority="113">
      <colorScale>
        <cfvo type="min"/>
        <cfvo type="max"/>
        <color rgb="FFFCFCFF"/>
        <color rgb="FFF8696B"/>
      </colorScale>
    </cfRule>
  </conditionalFormatting>
  <conditionalFormatting sqref="G6">
    <cfRule type="colorScale" priority="79">
      <colorScale>
        <cfvo type="min"/>
        <cfvo type="max"/>
        <color rgb="FFFCFCFF"/>
        <color rgb="FFF8696B"/>
      </colorScale>
    </cfRule>
  </conditionalFormatting>
  <conditionalFormatting sqref="G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G9">
    <cfRule type="colorScale" priority="109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11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07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06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01">
      <colorScale>
        <cfvo type="min"/>
        <cfvo type="max"/>
        <color rgb="FFFCFCFF"/>
        <color rgb="FFF8696B"/>
      </colorScale>
    </cfRule>
  </conditionalFormatting>
  <conditionalFormatting sqref="G15">
    <cfRule type="colorScale" priority="99">
      <colorScale>
        <cfvo type="min"/>
        <cfvo type="max"/>
        <color rgb="FFFCFCFF"/>
        <color rgb="FFF8696B"/>
      </colorScale>
    </cfRule>
  </conditionalFormatting>
  <conditionalFormatting sqref="G16">
    <cfRule type="colorScale" priority="98">
      <colorScale>
        <cfvo type="min"/>
        <cfvo type="max"/>
        <color rgb="FFFCFCFF"/>
        <color rgb="FFF8696B"/>
      </colorScale>
    </cfRule>
  </conditionalFormatting>
  <conditionalFormatting sqref="G17">
    <cfRule type="colorScale" priority="67">
      <colorScale>
        <cfvo type="min"/>
        <cfvo type="max"/>
        <color rgb="FFFCFCFF"/>
        <color rgb="FFF8696B"/>
      </colorScale>
    </cfRule>
  </conditionalFormatting>
  <conditionalFormatting sqref="G18">
    <cfRule type="colorScale" priority="66">
      <colorScale>
        <cfvo type="min"/>
        <cfvo type="max"/>
        <color rgb="FFFCFCFF"/>
        <color rgb="FFF8696B"/>
      </colorScale>
    </cfRule>
  </conditionalFormatting>
  <conditionalFormatting sqref="G19">
    <cfRule type="colorScale" priority="65">
      <colorScale>
        <cfvo type="min"/>
        <cfvo type="max"/>
        <color rgb="FFFCFCFF"/>
        <color rgb="FFF8696B"/>
      </colorScale>
    </cfRule>
  </conditionalFormatting>
  <conditionalFormatting sqref="G20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1">
    <cfRule type="colorScale" priority="62">
      <colorScale>
        <cfvo type="min"/>
        <cfvo type="max"/>
        <color rgb="FFFCFCFF"/>
        <color rgb="FFF8696B"/>
      </colorScale>
    </cfRule>
  </conditionalFormatting>
  <conditionalFormatting sqref="G22">
    <cfRule type="colorScale" priority="64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tabSelected="1" workbookViewId="0">
      <selection activeCell="D7" sqref="D7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430</v>
      </c>
      <c r="C2" s="324" t="s">
        <v>431</v>
      </c>
      <c r="D2" s="324" t="s">
        <v>432</v>
      </c>
      <c r="E2" s="324" t="s">
        <v>433</v>
      </c>
      <c r="F2" s="324" t="s">
        <v>434</v>
      </c>
      <c r="G2" s="324" t="s">
        <v>435</v>
      </c>
      <c r="H2" s="324" t="s">
        <v>436</v>
      </c>
      <c r="I2" s="324" t="s">
        <v>437</v>
      </c>
      <c r="J2" s="324" t="s">
        <v>16</v>
      </c>
      <c r="M2" s="335" t="s">
        <v>404</v>
      </c>
    </row>
    <row r="3" spans="2:13" ht="15.75" x14ac:dyDescent="0.25">
      <c r="B3" s="329" t="s">
        <v>398</v>
      </c>
      <c r="C3" s="351">
        <v>6459.4666666666662</v>
      </c>
      <c r="D3" s="351">
        <v>20848.083333333328</v>
      </c>
      <c r="E3" s="351">
        <v>6347.8833333333332</v>
      </c>
      <c r="F3" s="351">
        <v>26244.05</v>
      </c>
      <c r="G3" s="351">
        <v>5964.333333333333</v>
      </c>
      <c r="H3" s="351">
        <v>2763.3833333333332</v>
      </c>
      <c r="I3" s="330">
        <v>3697.7</v>
      </c>
      <c r="J3" s="278">
        <f>SUM(C3:I3)</f>
        <v>72324.89999999998</v>
      </c>
      <c r="K3" s="334">
        <f>J3/$M$3</f>
        <v>2.6915471232609667E-2</v>
      </c>
      <c r="M3" s="336">
        <f>Resumen!C6</f>
        <v>2687112.53</v>
      </c>
    </row>
    <row r="4" spans="2:13" x14ac:dyDescent="0.25">
      <c r="B4" s="329" t="s">
        <v>342</v>
      </c>
      <c r="C4" s="351">
        <v>174060.23</v>
      </c>
      <c r="D4" s="351">
        <v>5791.333333333333</v>
      </c>
      <c r="E4" s="351">
        <v>7382.35</v>
      </c>
      <c r="F4" s="351">
        <v>4492.5166666666664</v>
      </c>
      <c r="G4" s="351">
        <v>5036.5666666666666</v>
      </c>
      <c r="H4" s="351">
        <v>93122.68333333332</v>
      </c>
      <c r="I4" s="351">
        <v>23718.48333333333</v>
      </c>
      <c r="J4" s="278">
        <f t="shared" ref="J4:J12" si="0">SUM(C4:I4)</f>
        <v>313604.16333333339</v>
      </c>
      <c r="K4" s="334">
        <f t="shared" ref="K4:K13" si="1">J4/$M$3</f>
        <v>0.11670674742204913</v>
      </c>
    </row>
    <row r="5" spans="2:13" x14ac:dyDescent="0.25">
      <c r="B5" s="329" t="s">
        <v>387</v>
      </c>
      <c r="C5" s="351">
        <v>4589.6833333333334</v>
      </c>
      <c r="D5" s="351">
        <v>5360.7666666666664</v>
      </c>
      <c r="E5" s="351">
        <v>30174.466666666671</v>
      </c>
      <c r="F5" s="351">
        <v>11728.033333333329</v>
      </c>
      <c r="G5" s="351">
        <v>5722.1166666666668</v>
      </c>
      <c r="H5" s="351">
        <v>25898.3</v>
      </c>
      <c r="I5" s="351">
        <v>19870.73333333333</v>
      </c>
      <c r="J5" s="278">
        <f t="shared" si="0"/>
        <v>103344.1</v>
      </c>
      <c r="K5" s="334">
        <f t="shared" si="1"/>
        <v>3.8459163450069583E-2</v>
      </c>
    </row>
    <row r="6" spans="2:13" x14ac:dyDescent="0.25">
      <c r="B6" s="329" t="s">
        <v>392</v>
      </c>
      <c r="C6" s="351">
        <v>950.48333333333323</v>
      </c>
      <c r="D6" s="351">
        <v>2304.2833333333328</v>
      </c>
      <c r="E6" s="351">
        <v>3985.5333333333328</v>
      </c>
      <c r="F6" s="351">
        <v>1185.083333333333</v>
      </c>
      <c r="G6" s="351">
        <v>3790.3</v>
      </c>
      <c r="H6" s="351">
        <v>6269.2833333333338</v>
      </c>
      <c r="I6" s="351">
        <v>3854.9833333333331</v>
      </c>
      <c r="J6" s="278">
        <f t="shared" si="0"/>
        <v>22339.949999999997</v>
      </c>
      <c r="K6" s="334">
        <f t="shared" si="1"/>
        <v>8.3137381671172517E-3</v>
      </c>
    </row>
    <row r="7" spans="2:13" x14ac:dyDescent="0.25">
      <c r="B7" s="329" t="s">
        <v>393</v>
      </c>
      <c r="C7" s="351">
        <v>469.58333333333331</v>
      </c>
      <c r="D7" s="351">
        <v>1122.0333333333331</v>
      </c>
      <c r="E7" s="351">
        <v>6726</v>
      </c>
      <c r="F7" s="351">
        <v>2289.8666666666668</v>
      </c>
      <c r="G7" s="351">
        <v>1626.166666666667</v>
      </c>
      <c r="H7" s="351">
        <v>565.35</v>
      </c>
      <c r="I7" s="330">
        <v>1188.366666666667</v>
      </c>
      <c r="J7" s="278">
        <f t="shared" si="0"/>
        <v>13987.366666666669</v>
      </c>
      <c r="K7" s="334">
        <f t="shared" si="1"/>
        <v>5.2053520314114532E-3</v>
      </c>
    </row>
    <row r="8" spans="2:13" x14ac:dyDescent="0.25">
      <c r="B8" s="329" t="s">
        <v>394</v>
      </c>
      <c r="C8" s="351">
        <v>867.68333333333328</v>
      </c>
      <c r="D8" s="351">
        <v>648.51666666666665</v>
      </c>
      <c r="E8" s="351">
        <v>416.45</v>
      </c>
      <c r="F8" s="351">
        <v>772.58333333333337</v>
      </c>
      <c r="G8" s="351">
        <v>1121.4000000000001</v>
      </c>
      <c r="H8" s="351">
        <v>1679.3</v>
      </c>
      <c r="I8" s="351">
        <v>4496.4666666666662</v>
      </c>
      <c r="J8" s="278">
        <f t="shared" si="0"/>
        <v>10002.4</v>
      </c>
      <c r="K8" s="334">
        <f t="shared" si="1"/>
        <v>3.722359926623542E-3</v>
      </c>
    </row>
    <row r="9" spans="2:13" x14ac:dyDescent="0.25">
      <c r="B9" s="329" t="s">
        <v>397</v>
      </c>
      <c r="C9" s="351">
        <v>555.2833333333333</v>
      </c>
      <c r="D9" s="351">
        <v>199.6166666666667</v>
      </c>
      <c r="E9" s="351">
        <v>159.9</v>
      </c>
      <c r="F9" s="351">
        <v>159.43333333333331</v>
      </c>
      <c r="G9" s="351">
        <v>615.54999999999995</v>
      </c>
      <c r="H9" s="351">
        <v>731.75</v>
      </c>
      <c r="I9" s="351">
        <v>945.16666666666663</v>
      </c>
      <c r="J9" s="278">
        <f t="shared" si="0"/>
        <v>3366.7</v>
      </c>
      <c r="K9" s="334">
        <f t="shared" si="1"/>
        <v>1.2529062190037869E-3</v>
      </c>
    </row>
    <row r="10" spans="2:13" x14ac:dyDescent="0.25">
      <c r="B10" s="329" t="s">
        <v>395</v>
      </c>
      <c r="C10" s="351">
        <v>1411.883333333333</v>
      </c>
      <c r="D10" s="351">
        <v>795.16666666666663</v>
      </c>
      <c r="E10" s="351">
        <v>665.4</v>
      </c>
      <c r="F10" s="351">
        <v>531.15</v>
      </c>
      <c r="G10" s="351">
        <v>1463.35</v>
      </c>
      <c r="H10" s="351">
        <v>416.4</v>
      </c>
      <c r="I10" s="351">
        <v>444</v>
      </c>
      <c r="J10" s="278">
        <f t="shared" si="0"/>
        <v>5727.3499999999995</v>
      </c>
      <c r="K10" s="334">
        <f t="shared" si="1"/>
        <v>2.1314142731491785E-3</v>
      </c>
    </row>
    <row r="11" spans="2:13" x14ac:dyDescent="0.25">
      <c r="B11" s="329" t="s">
        <v>396</v>
      </c>
      <c r="C11" s="351">
        <v>328.83333333333331</v>
      </c>
      <c r="D11" s="351">
        <v>343.55</v>
      </c>
      <c r="E11" s="351">
        <v>288.13333333333333</v>
      </c>
      <c r="F11" s="351">
        <v>177.06666666666669</v>
      </c>
      <c r="G11" s="351">
        <v>380.43333333333328</v>
      </c>
      <c r="H11" s="351">
        <v>424.21666666666658</v>
      </c>
      <c r="I11" s="351">
        <v>498.03333333333342</v>
      </c>
      <c r="J11" s="278">
        <f t="shared" si="0"/>
        <v>2440.2666666666664</v>
      </c>
      <c r="K11" s="334">
        <f t="shared" si="1"/>
        <v>9.0813713211581302E-4</v>
      </c>
    </row>
    <row r="12" spans="2:13" x14ac:dyDescent="0.25">
      <c r="B12" s="329" t="s">
        <v>457</v>
      </c>
      <c r="C12" s="351">
        <v>465.75</v>
      </c>
      <c r="D12" s="351">
        <v>203.93333333333331</v>
      </c>
      <c r="E12" s="351">
        <v>989.48333333333323</v>
      </c>
      <c r="F12" s="351">
        <v>1698.0333333333331</v>
      </c>
      <c r="G12" s="351">
        <v>627.01666666666665</v>
      </c>
      <c r="H12" s="351">
        <v>1136.6500000000001</v>
      </c>
      <c r="I12" s="330">
        <v>1260.883333333333</v>
      </c>
      <c r="J12" s="278">
        <f t="shared" si="0"/>
        <v>6381.75</v>
      </c>
      <c r="K12" s="334">
        <f t="shared" si="1"/>
        <v>2.3749470588788481E-3</v>
      </c>
    </row>
    <row r="13" spans="2:13" ht="20.25" customHeight="1" x14ac:dyDescent="0.25">
      <c r="B13" s="331" t="s">
        <v>16</v>
      </c>
      <c r="C13" s="332">
        <f t="shared" ref="C13:I13" si="2">SUM(C3:C11)</f>
        <v>189693.13</v>
      </c>
      <c r="D13" s="332">
        <f t="shared" si="2"/>
        <v>37413.35</v>
      </c>
      <c r="E13" s="332">
        <f t="shared" si="2"/>
        <v>56146.116666666669</v>
      </c>
      <c r="F13" s="332">
        <f t="shared" si="2"/>
        <v>47579.783333333333</v>
      </c>
      <c r="G13" s="332">
        <f t="shared" si="2"/>
        <v>25720.216666666667</v>
      </c>
      <c r="H13" s="332">
        <f t="shared" si="2"/>
        <v>131870.66666666669</v>
      </c>
      <c r="I13" s="332">
        <f t="shared" si="2"/>
        <v>58713.93333333332</v>
      </c>
      <c r="J13" s="333">
        <f>SUM(J3:J12)</f>
        <v>553518.94666666666</v>
      </c>
      <c r="K13" s="334">
        <f t="shared" si="1"/>
        <v>0.20599023691302823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7" activePane="bottomLeft" state="frozen"/>
      <selection activeCell="L33" sqref="L33:L37"/>
      <selection pane="bottomLeft" activeCell="L11" sqref="L1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05"/>
      <c r="B1" s="405"/>
    </row>
    <row r="2" spans="1:16" ht="15.75" thickBot="1" x14ac:dyDescent="0.3">
      <c r="A2" s="405"/>
      <c r="B2" s="405"/>
      <c r="C2" s="406" t="s">
        <v>554</v>
      </c>
      <c r="D2" s="407"/>
      <c r="E2" s="407"/>
      <c r="F2" s="407"/>
      <c r="G2" s="407"/>
      <c r="H2" s="407"/>
      <c r="I2" s="408"/>
      <c r="J2" s="406" t="s">
        <v>573</v>
      </c>
      <c r="K2" s="407"/>
      <c r="L2" s="407"/>
      <c r="M2" s="407"/>
      <c r="N2" s="407"/>
      <c r="O2" s="407"/>
      <c r="P2" s="408"/>
    </row>
    <row r="3" spans="1:16" ht="15.75" thickBot="1" x14ac:dyDescent="0.3">
      <c r="A3" s="405"/>
      <c r="B3" s="405"/>
      <c r="C3" s="409" t="s">
        <v>2</v>
      </c>
      <c r="D3" s="410"/>
      <c r="E3" s="410"/>
      <c r="F3" s="410"/>
      <c r="G3" s="410"/>
      <c r="H3" s="410"/>
      <c r="I3" s="411"/>
      <c r="J3" s="409" t="s">
        <v>2</v>
      </c>
      <c r="K3" s="410"/>
      <c r="L3" s="410"/>
      <c r="M3" s="410"/>
      <c r="N3" s="410"/>
      <c r="O3" s="410"/>
      <c r="P3" s="411"/>
    </row>
    <row r="4" spans="1:16" ht="15.75" thickBot="1" x14ac:dyDescent="0.3">
      <c r="A4" s="405"/>
      <c r="B4" s="405"/>
      <c r="C4" s="120">
        <v>45033</v>
      </c>
      <c r="D4" s="120">
        <v>45034</v>
      </c>
      <c r="E4" s="120">
        <v>45035</v>
      </c>
      <c r="F4" s="120">
        <v>45036</v>
      </c>
      <c r="G4" s="120">
        <v>45037</v>
      </c>
      <c r="H4" s="120">
        <v>45038</v>
      </c>
      <c r="I4" s="120">
        <v>45039</v>
      </c>
      <c r="J4" s="120">
        <v>45040</v>
      </c>
      <c r="K4" s="120">
        <v>45041</v>
      </c>
      <c r="L4" s="120">
        <v>45042</v>
      </c>
      <c r="M4" s="120">
        <v>45043</v>
      </c>
      <c r="N4" s="120">
        <v>45044</v>
      </c>
      <c r="O4" s="120">
        <v>45045</v>
      </c>
      <c r="P4" s="120">
        <v>45046</v>
      </c>
    </row>
    <row r="5" spans="1:16" ht="15.75" thickBot="1" x14ac:dyDescent="0.3">
      <c r="B5" s="14" t="s">
        <v>411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53873</v>
      </c>
      <c r="D6" s="177">
        <v>18168</v>
      </c>
      <c r="E6" s="177">
        <v>17563</v>
      </c>
      <c r="F6" s="177">
        <v>17281</v>
      </c>
      <c r="G6" s="177">
        <v>17528</v>
      </c>
      <c r="H6" s="177"/>
      <c r="I6" s="177"/>
      <c r="J6" s="180">
        <v>19830</v>
      </c>
      <c r="K6" s="180">
        <v>17812</v>
      </c>
      <c r="L6" s="180">
        <v>16748</v>
      </c>
      <c r="M6" s="180">
        <v>16476</v>
      </c>
      <c r="N6" s="180">
        <v>16363</v>
      </c>
      <c r="O6" s="180"/>
      <c r="P6" s="181"/>
    </row>
    <row r="7" spans="1:16" x14ac:dyDescent="0.25">
      <c r="B7" s="175" t="s">
        <v>347</v>
      </c>
      <c r="C7" s="176">
        <v>32567</v>
      </c>
      <c r="D7" s="177">
        <v>31526</v>
      </c>
      <c r="E7" s="177">
        <v>31882</v>
      </c>
      <c r="F7" s="177">
        <v>31106</v>
      </c>
      <c r="G7" s="177">
        <v>31628</v>
      </c>
      <c r="H7" s="177"/>
      <c r="I7" s="177"/>
      <c r="J7" s="180">
        <v>32769</v>
      </c>
      <c r="K7" s="180">
        <v>31030</v>
      </c>
      <c r="L7" s="180">
        <v>30556</v>
      </c>
      <c r="M7" s="180">
        <v>29923</v>
      </c>
      <c r="N7" s="180">
        <v>29048</v>
      </c>
      <c r="O7" s="180"/>
      <c r="P7" s="181"/>
    </row>
    <row r="8" spans="1:16" ht="18" customHeight="1" x14ac:dyDescent="0.25">
      <c r="B8" s="175" t="s">
        <v>348</v>
      </c>
      <c r="C8" s="176">
        <v>14743</v>
      </c>
      <c r="D8" s="177">
        <v>13464</v>
      </c>
      <c r="E8" s="177">
        <v>13096</v>
      </c>
      <c r="F8" s="177">
        <v>11684</v>
      </c>
      <c r="G8" s="177">
        <v>11354</v>
      </c>
      <c r="H8" s="177"/>
      <c r="I8" s="177"/>
      <c r="J8" s="180">
        <v>11411</v>
      </c>
      <c r="K8" s="180">
        <v>10989</v>
      </c>
      <c r="L8" s="180">
        <v>10836</v>
      </c>
      <c r="M8" s="180">
        <v>10043</v>
      </c>
      <c r="N8" s="180">
        <v>9933</v>
      </c>
      <c r="O8" s="180"/>
      <c r="P8" s="181"/>
    </row>
    <row r="9" spans="1:16" x14ac:dyDescent="0.25">
      <c r="B9" s="175" t="s">
        <v>349</v>
      </c>
      <c r="C9" s="176">
        <v>28671</v>
      </c>
      <c r="D9" s="177">
        <v>28186</v>
      </c>
      <c r="E9" s="177">
        <v>32323</v>
      </c>
      <c r="F9" s="177">
        <v>31249</v>
      </c>
      <c r="G9" s="177">
        <v>25316</v>
      </c>
      <c r="H9" s="177"/>
      <c r="I9" s="177"/>
      <c r="J9" s="179">
        <v>35228</v>
      </c>
      <c r="K9" s="180">
        <v>27805</v>
      </c>
      <c r="L9" s="180">
        <v>26275</v>
      </c>
      <c r="M9" s="180">
        <v>26836</v>
      </c>
      <c r="N9" s="180">
        <v>23755</v>
      </c>
      <c r="O9" s="180"/>
      <c r="P9" s="181"/>
    </row>
    <row r="10" spans="1:16" x14ac:dyDescent="0.25">
      <c r="B10" s="175" t="s">
        <v>350</v>
      </c>
      <c r="C10" s="176">
        <v>15354</v>
      </c>
      <c r="D10" s="177">
        <v>13875</v>
      </c>
      <c r="E10" s="177">
        <v>14451</v>
      </c>
      <c r="F10" s="177">
        <v>17371</v>
      </c>
      <c r="G10" s="177">
        <v>11533</v>
      </c>
      <c r="H10" s="177"/>
      <c r="I10" s="177"/>
      <c r="J10" s="179">
        <v>19610</v>
      </c>
      <c r="K10" s="180">
        <v>12838</v>
      </c>
      <c r="L10" s="180">
        <v>12120</v>
      </c>
      <c r="M10" s="180">
        <v>11994</v>
      </c>
      <c r="N10" s="180">
        <v>11223</v>
      </c>
      <c r="O10" s="180"/>
      <c r="P10" s="181"/>
    </row>
    <row r="11" spans="1:16" x14ac:dyDescent="0.25">
      <c r="B11" s="175" t="s">
        <v>496</v>
      </c>
      <c r="C11" s="176">
        <v>18564</v>
      </c>
      <c r="D11" s="177">
        <v>17871</v>
      </c>
      <c r="E11" s="177">
        <v>17327</v>
      </c>
      <c r="F11" s="177">
        <v>20191</v>
      </c>
      <c r="G11" s="177">
        <v>15840</v>
      </c>
      <c r="H11" s="177"/>
      <c r="I11" s="177"/>
      <c r="J11" s="179">
        <v>21483</v>
      </c>
      <c r="K11" s="180">
        <v>16059</v>
      </c>
      <c r="L11" s="180">
        <v>16012</v>
      </c>
      <c r="M11" s="180">
        <v>15479</v>
      </c>
      <c r="N11" s="180">
        <v>14582</v>
      </c>
      <c r="O11" s="180"/>
      <c r="P11" s="181"/>
    </row>
    <row r="12" spans="1:16" x14ac:dyDescent="0.25">
      <c r="B12" s="175" t="s">
        <v>352</v>
      </c>
      <c r="C12" s="176">
        <v>23230</v>
      </c>
      <c r="D12" s="177">
        <v>23210</v>
      </c>
      <c r="E12" s="177">
        <v>22348</v>
      </c>
      <c r="F12" s="177">
        <v>22568</v>
      </c>
      <c r="G12" s="177">
        <v>18854</v>
      </c>
      <c r="H12" s="177"/>
      <c r="I12" s="177"/>
      <c r="J12" s="179">
        <v>20211</v>
      </c>
      <c r="K12" s="180">
        <v>18339</v>
      </c>
      <c r="L12" s="180">
        <v>19002</v>
      </c>
      <c r="M12" s="180">
        <v>18210</v>
      </c>
      <c r="N12" s="180">
        <v>15964</v>
      </c>
      <c r="O12" s="180"/>
      <c r="P12" s="181"/>
    </row>
    <row r="13" spans="1:16" x14ac:dyDescent="0.25">
      <c r="B13" s="175" t="s">
        <v>353</v>
      </c>
      <c r="C13" s="176">
        <v>5490</v>
      </c>
      <c r="D13" s="177">
        <v>5506</v>
      </c>
      <c r="E13" s="177">
        <v>6113</v>
      </c>
      <c r="F13" s="177">
        <v>14183</v>
      </c>
      <c r="G13" s="177">
        <v>5499</v>
      </c>
      <c r="H13" s="177"/>
      <c r="I13" s="177"/>
      <c r="J13" s="180">
        <v>9348</v>
      </c>
      <c r="K13" s="180">
        <v>5763</v>
      </c>
      <c r="L13" s="180">
        <v>5212</v>
      </c>
      <c r="M13" s="180">
        <v>4829</v>
      </c>
      <c r="N13" s="180">
        <v>5223</v>
      </c>
      <c r="O13" s="180"/>
      <c r="P13" s="181"/>
    </row>
    <row r="14" spans="1:16" ht="15.75" thickBot="1" x14ac:dyDescent="0.3">
      <c r="B14" s="175" t="s">
        <v>390</v>
      </c>
      <c r="C14" s="176">
        <v>33522</v>
      </c>
      <c r="D14" s="177">
        <v>30391</v>
      </c>
      <c r="E14" s="177">
        <v>36812</v>
      </c>
      <c r="F14" s="177">
        <v>34670</v>
      </c>
      <c r="G14" s="177">
        <v>29476</v>
      </c>
      <c r="H14" s="177"/>
      <c r="I14" s="177"/>
      <c r="J14" s="179">
        <v>32981</v>
      </c>
      <c r="K14" s="180">
        <v>29961</v>
      </c>
      <c r="L14" s="180">
        <v>29774</v>
      </c>
      <c r="M14" s="180">
        <v>29627</v>
      </c>
      <c r="N14" s="180">
        <v>27459</v>
      </c>
      <c r="O14" s="180"/>
      <c r="P14" s="181"/>
    </row>
    <row r="15" spans="1:16" ht="15.75" thickBot="1" x14ac:dyDescent="0.3">
      <c r="B15" s="183" t="s">
        <v>16</v>
      </c>
      <c r="C15" s="182">
        <v>226014</v>
      </c>
      <c r="D15" s="182">
        <v>182197</v>
      </c>
      <c r="E15" s="182">
        <v>191915</v>
      </c>
      <c r="F15" s="182">
        <v>200303</v>
      </c>
      <c r="G15" s="182">
        <v>167028</v>
      </c>
      <c r="H15" s="182"/>
      <c r="I15" s="182"/>
      <c r="J15" s="182">
        <f>SUM(J6:J14)</f>
        <v>202871</v>
      </c>
      <c r="K15" s="182">
        <f t="shared" ref="K15:P15" si="0">SUM(K6:K14)</f>
        <v>170596</v>
      </c>
      <c r="L15" s="182">
        <f t="shared" si="0"/>
        <v>166535</v>
      </c>
      <c r="M15" s="182">
        <f t="shared" si="0"/>
        <v>163417</v>
      </c>
      <c r="N15" s="182">
        <f t="shared" si="0"/>
        <v>153550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412</v>
      </c>
    </row>
    <row r="17" spans="2:16" x14ac:dyDescent="0.25">
      <c r="B17" s="185" t="s">
        <v>358</v>
      </c>
      <c r="C17" s="170"/>
      <c r="D17" s="171"/>
      <c r="E17" s="171"/>
      <c r="F17" s="171"/>
      <c r="G17" s="171"/>
      <c r="H17" s="171">
        <v>10248</v>
      </c>
      <c r="I17" s="172"/>
      <c r="J17" s="173"/>
      <c r="K17" s="174"/>
      <c r="L17" s="174"/>
      <c r="M17" s="174"/>
      <c r="N17" s="174"/>
      <c r="O17" s="390">
        <v>10517</v>
      </c>
      <c r="P17" s="352"/>
    </row>
    <row r="18" spans="2:16" x14ac:dyDescent="0.25">
      <c r="B18" s="175" t="s">
        <v>359</v>
      </c>
      <c r="C18" s="176"/>
      <c r="D18" s="177"/>
      <c r="E18" s="177"/>
      <c r="F18" s="177"/>
      <c r="G18" s="177"/>
      <c r="H18" s="177">
        <v>3908</v>
      </c>
      <c r="I18" s="178"/>
      <c r="J18" s="179"/>
      <c r="K18" s="180"/>
      <c r="L18" s="180"/>
      <c r="M18" s="180"/>
      <c r="N18" s="180"/>
      <c r="O18" s="349">
        <v>4012</v>
      </c>
      <c r="P18" s="353"/>
    </row>
    <row r="19" spans="2:16" x14ac:dyDescent="0.25">
      <c r="B19" s="175" t="s">
        <v>415</v>
      </c>
      <c r="C19" s="176"/>
      <c r="D19" s="177"/>
      <c r="E19" s="177"/>
      <c r="F19" s="177"/>
      <c r="G19" s="177"/>
      <c r="H19" s="177">
        <v>19344</v>
      </c>
      <c r="I19" s="178"/>
      <c r="J19" s="179"/>
      <c r="K19" s="180"/>
      <c r="L19" s="180"/>
      <c r="M19" s="180"/>
      <c r="N19" s="180"/>
      <c r="O19" s="349">
        <v>18687</v>
      </c>
      <c r="P19" s="353"/>
    </row>
    <row r="20" spans="2:16" x14ac:dyDescent="0.25">
      <c r="B20" s="175" t="s">
        <v>455</v>
      </c>
      <c r="C20" s="176"/>
      <c r="D20" s="177"/>
      <c r="E20" s="177"/>
      <c r="F20" s="177"/>
      <c r="G20" s="177"/>
      <c r="H20" s="177">
        <v>23267</v>
      </c>
      <c r="I20" s="178"/>
      <c r="J20" s="179"/>
      <c r="K20" s="180"/>
      <c r="L20" s="180"/>
      <c r="M20" s="180"/>
      <c r="N20" s="180"/>
      <c r="O20" s="349">
        <v>22893</v>
      </c>
      <c r="P20" s="353"/>
    </row>
    <row r="21" spans="2:16" x14ac:dyDescent="0.25">
      <c r="B21" s="175" t="s">
        <v>354</v>
      </c>
      <c r="C21" s="176"/>
      <c r="D21" s="177"/>
      <c r="E21" s="177"/>
      <c r="F21" s="177"/>
      <c r="G21" s="177"/>
      <c r="H21" s="177">
        <v>11146</v>
      </c>
      <c r="I21" s="178"/>
      <c r="J21" s="179"/>
      <c r="K21" s="180"/>
      <c r="L21" s="180"/>
      <c r="M21" s="180"/>
      <c r="N21" s="180"/>
      <c r="O21" s="349">
        <v>11778</v>
      </c>
      <c r="P21" s="353"/>
    </row>
    <row r="22" spans="2:16" x14ac:dyDescent="0.25">
      <c r="B22" s="175" t="s">
        <v>416</v>
      </c>
      <c r="C22" s="176"/>
      <c r="D22" s="177"/>
      <c r="E22" s="177"/>
      <c r="F22" s="177"/>
      <c r="G22" s="177"/>
      <c r="H22" s="177">
        <v>20333</v>
      </c>
      <c r="I22" s="178"/>
      <c r="J22" s="179"/>
      <c r="K22" s="180"/>
      <c r="L22" s="180"/>
      <c r="M22" s="180"/>
      <c r="N22" s="180"/>
      <c r="O22" s="349">
        <v>19991</v>
      </c>
      <c r="P22" s="353"/>
    </row>
    <row r="23" spans="2:16" x14ac:dyDescent="0.25">
      <c r="B23" s="241" t="s">
        <v>413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349"/>
      <c r="P23" s="353"/>
    </row>
    <row r="24" spans="2:16" x14ac:dyDescent="0.25">
      <c r="B24" s="175" t="s">
        <v>355</v>
      </c>
      <c r="C24" s="176"/>
      <c r="D24" s="177"/>
      <c r="E24" s="177"/>
      <c r="F24" s="177"/>
      <c r="G24" s="177"/>
      <c r="H24" s="177"/>
      <c r="I24" s="178">
        <v>26291</v>
      </c>
      <c r="J24" s="179"/>
      <c r="K24" s="180"/>
      <c r="L24" s="180"/>
      <c r="M24" s="349"/>
      <c r="N24" s="180"/>
      <c r="O24" s="349"/>
      <c r="P24" s="364">
        <v>19250</v>
      </c>
    </row>
    <row r="25" spans="2:16" x14ac:dyDescent="0.25">
      <c r="B25" s="175" t="s">
        <v>356</v>
      </c>
      <c r="I25" s="177">
        <v>31844</v>
      </c>
      <c r="J25" s="179"/>
      <c r="K25" s="180"/>
      <c r="L25" s="180"/>
      <c r="M25" s="180"/>
      <c r="N25" s="180"/>
      <c r="O25" s="349"/>
      <c r="P25" s="353">
        <v>22888</v>
      </c>
    </row>
    <row r="26" spans="2:16" x14ac:dyDescent="0.25">
      <c r="B26" s="175" t="s">
        <v>414</v>
      </c>
      <c r="I26" s="177">
        <v>21656</v>
      </c>
      <c r="J26" s="179"/>
      <c r="K26" s="180"/>
      <c r="L26" s="180"/>
      <c r="M26" s="180"/>
      <c r="N26" s="180"/>
      <c r="O26" s="349"/>
      <c r="P26" s="353">
        <v>15956</v>
      </c>
    </row>
    <row r="27" spans="2:16" ht="15.75" thickBot="1" x14ac:dyDescent="0.3">
      <c r="B27" s="175" t="s">
        <v>357</v>
      </c>
      <c r="I27" s="177">
        <v>7575</v>
      </c>
      <c r="J27" s="179"/>
      <c r="K27" s="180"/>
      <c r="L27" s="180"/>
      <c r="M27" s="180"/>
      <c r="N27" s="180"/>
      <c r="O27" s="349"/>
      <c r="P27" s="353">
        <v>4987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88246</v>
      </c>
      <c r="I28" s="274">
        <v>87366</v>
      </c>
      <c r="J28" s="182"/>
      <c r="K28" s="182"/>
      <c r="L28" s="182"/>
      <c r="M28" s="182"/>
      <c r="N28" s="182"/>
      <c r="O28" s="182">
        <f>SUM(O17:O27)</f>
        <v>87878</v>
      </c>
      <c r="P28" s="182">
        <f>SUM(P17:P27)</f>
        <v>63081</v>
      </c>
    </row>
    <row r="29" spans="2:16" ht="15.75" thickBot="1" x14ac:dyDescent="0.3"/>
    <row r="30" spans="2:16" ht="15.75" thickBot="1" x14ac:dyDescent="0.3">
      <c r="B30" s="123" t="s">
        <v>411</v>
      </c>
      <c r="C30" s="188" t="s">
        <v>535</v>
      </c>
      <c r="D30" s="188" t="s">
        <v>541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124413</v>
      </c>
      <c r="D31" s="192">
        <f t="shared" ref="D31:D40" si="2">SUM(J6:P6)</f>
        <v>87229</v>
      </c>
      <c r="E31" s="193">
        <f t="shared" ref="E31:E40" si="3">+IFERROR((D31-C31)/C31,"-")</f>
        <v>-0.29887551943928692</v>
      </c>
    </row>
    <row r="32" spans="2:16" x14ac:dyDescent="0.25">
      <c r="B32" s="194" t="s">
        <v>347</v>
      </c>
      <c r="C32" s="195">
        <f t="shared" si="1"/>
        <v>158709</v>
      </c>
      <c r="D32" s="196">
        <f t="shared" si="2"/>
        <v>153326</v>
      </c>
      <c r="E32" s="197">
        <f t="shared" si="3"/>
        <v>-3.3917421192244925E-2</v>
      </c>
    </row>
    <row r="33" spans="2:5" x14ac:dyDescent="0.25">
      <c r="B33" s="194" t="s">
        <v>348</v>
      </c>
      <c r="C33" s="195">
        <f t="shared" si="1"/>
        <v>64341</v>
      </c>
      <c r="D33" s="196">
        <f t="shared" si="2"/>
        <v>53212</v>
      </c>
      <c r="E33" s="197">
        <f t="shared" si="3"/>
        <v>-0.17296902441677936</v>
      </c>
    </row>
    <row r="34" spans="2:5" x14ac:dyDescent="0.25">
      <c r="B34" s="194" t="s">
        <v>349</v>
      </c>
      <c r="C34" s="195">
        <f t="shared" si="1"/>
        <v>145745</v>
      </c>
      <c r="D34" s="196">
        <f t="shared" si="2"/>
        <v>139899</v>
      </c>
      <c r="E34" s="197">
        <f t="shared" si="3"/>
        <v>-4.0111153041270713E-2</v>
      </c>
    </row>
    <row r="35" spans="2:5" x14ac:dyDescent="0.25">
      <c r="B35" s="194" t="s">
        <v>350</v>
      </c>
      <c r="C35" s="195">
        <f t="shared" si="1"/>
        <v>72584</v>
      </c>
      <c r="D35" s="196">
        <f t="shared" si="2"/>
        <v>67785</v>
      </c>
      <c r="E35" s="197">
        <f t="shared" si="3"/>
        <v>-6.611649950402293E-2</v>
      </c>
    </row>
    <row r="36" spans="2:5" x14ac:dyDescent="0.25">
      <c r="B36" s="194" t="s">
        <v>351</v>
      </c>
      <c r="C36" s="195">
        <f t="shared" si="1"/>
        <v>89793</v>
      </c>
      <c r="D36" s="196">
        <f t="shared" si="2"/>
        <v>83615</v>
      </c>
      <c r="E36" s="197">
        <f t="shared" si="3"/>
        <v>-6.8802690632900121E-2</v>
      </c>
    </row>
    <row r="37" spans="2:5" x14ac:dyDescent="0.25">
      <c r="B37" s="194" t="s">
        <v>352</v>
      </c>
      <c r="C37" s="195">
        <f t="shared" si="1"/>
        <v>110210</v>
      </c>
      <c r="D37" s="196">
        <f t="shared" si="2"/>
        <v>91726</v>
      </c>
      <c r="E37" s="197">
        <f t="shared" si="3"/>
        <v>-0.16771617820524454</v>
      </c>
    </row>
    <row r="38" spans="2:5" x14ac:dyDescent="0.25">
      <c r="B38" s="190" t="s">
        <v>353</v>
      </c>
      <c r="C38" s="195">
        <f t="shared" si="1"/>
        <v>36791</v>
      </c>
      <c r="D38" s="196">
        <f t="shared" si="2"/>
        <v>30375</v>
      </c>
      <c r="E38" s="198">
        <f t="shared" si="3"/>
        <v>-0.17439047593161372</v>
      </c>
    </row>
    <row r="39" spans="2:5" ht="15.75" thickBot="1" x14ac:dyDescent="0.3">
      <c r="B39" s="190" t="s">
        <v>390</v>
      </c>
      <c r="C39" s="195">
        <f t="shared" si="1"/>
        <v>164871</v>
      </c>
      <c r="D39" s="196">
        <f t="shared" si="2"/>
        <v>149802</v>
      </c>
      <c r="E39" s="198">
        <f t="shared" ref="E39" si="4">+IFERROR((D39-C39)/C39,"-")</f>
        <v>-9.1398729916116236E-2</v>
      </c>
    </row>
    <row r="40" spans="2:5" ht="15.75" thickBot="1" x14ac:dyDescent="0.3">
      <c r="B40" s="199" t="s">
        <v>16</v>
      </c>
      <c r="C40" s="200">
        <f t="shared" si="1"/>
        <v>967457</v>
      </c>
      <c r="D40" s="201">
        <f t="shared" si="2"/>
        <v>856969</v>
      </c>
      <c r="E40" s="202">
        <f t="shared" si="3"/>
        <v>-0.11420455896231047</v>
      </c>
    </row>
    <row r="41" spans="2:5" ht="15.75" thickBot="1" x14ac:dyDescent="0.3">
      <c r="B41" s="123" t="s">
        <v>412</v>
      </c>
      <c r="E41" s="203" t="str">
        <f t="shared" ref="E41:E53" si="5">+IFERROR((D41-C41)/C41,"-")</f>
        <v>-</v>
      </c>
    </row>
    <row r="42" spans="2:5" x14ac:dyDescent="0.25">
      <c r="B42" s="194" t="s">
        <v>358</v>
      </c>
      <c r="C42" s="195">
        <f t="shared" ref="C42:C48" si="6">H17</f>
        <v>10248</v>
      </c>
      <c r="D42" s="195">
        <f>O17</f>
        <v>10517</v>
      </c>
      <c r="E42" s="203">
        <f t="shared" si="5"/>
        <v>2.6249024199843873E-2</v>
      </c>
    </row>
    <row r="43" spans="2:5" x14ac:dyDescent="0.25">
      <c r="B43" s="194" t="s">
        <v>359</v>
      </c>
      <c r="C43" s="195">
        <f t="shared" si="6"/>
        <v>3908</v>
      </c>
      <c r="D43" s="195">
        <f t="shared" ref="D43:D47" si="7">O18</f>
        <v>4012</v>
      </c>
      <c r="E43" s="203">
        <f t="shared" si="5"/>
        <v>2.6612077789150462E-2</v>
      </c>
    </row>
    <row r="44" spans="2:5" x14ac:dyDescent="0.25">
      <c r="B44" s="194" t="s">
        <v>415</v>
      </c>
      <c r="C44" s="195">
        <f t="shared" si="6"/>
        <v>19344</v>
      </c>
      <c r="D44" s="195">
        <f t="shared" si="7"/>
        <v>18687</v>
      </c>
      <c r="E44" s="203">
        <f t="shared" si="5"/>
        <v>-3.3964019851116627E-2</v>
      </c>
    </row>
    <row r="45" spans="2:5" ht="15.75" thickBot="1" x14ac:dyDescent="0.3">
      <c r="B45" s="194" t="s">
        <v>455</v>
      </c>
      <c r="C45" s="195">
        <f t="shared" si="6"/>
        <v>23267</v>
      </c>
      <c r="D45" s="195">
        <f t="shared" si="7"/>
        <v>22893</v>
      </c>
      <c r="E45" s="203">
        <f t="shared" si="5"/>
        <v>-1.6074268276958781E-2</v>
      </c>
    </row>
    <row r="46" spans="2:5" ht="15.75" thickBot="1" x14ac:dyDescent="0.3">
      <c r="B46" s="194" t="s">
        <v>354</v>
      </c>
      <c r="C46" s="195">
        <f t="shared" si="6"/>
        <v>11146</v>
      </c>
      <c r="D46" s="195">
        <f t="shared" si="7"/>
        <v>11778</v>
      </c>
      <c r="E46" s="203">
        <f t="shared" si="5"/>
        <v>5.6701955858603985E-2</v>
      </c>
    </row>
    <row r="47" spans="2:5" ht="15.75" thickBot="1" x14ac:dyDescent="0.3">
      <c r="B47" s="194" t="s">
        <v>416</v>
      </c>
      <c r="C47" s="195">
        <f t="shared" si="6"/>
        <v>20333</v>
      </c>
      <c r="D47" s="195">
        <f t="shared" si="7"/>
        <v>19991</v>
      </c>
      <c r="E47" s="203">
        <f t="shared" si="5"/>
        <v>-1.6819947867997835E-2</v>
      </c>
    </row>
    <row r="48" spans="2:5" ht="15.75" thickBot="1" x14ac:dyDescent="0.3">
      <c r="B48" s="123" t="s">
        <v>413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355</v>
      </c>
      <c r="C49" s="195">
        <f>I24</f>
        <v>26291</v>
      </c>
      <c r="D49" s="196">
        <f>P24</f>
        <v>19250</v>
      </c>
      <c r="E49" s="203">
        <f t="shared" si="5"/>
        <v>-0.26781027728119888</v>
      </c>
    </row>
    <row r="50" spans="2:5" ht="15.75" thickBot="1" x14ac:dyDescent="0.3">
      <c r="B50" s="194" t="s">
        <v>356</v>
      </c>
      <c r="C50" s="195">
        <f>I25</f>
        <v>31844</v>
      </c>
      <c r="D50" s="196">
        <f>P25</f>
        <v>22888</v>
      </c>
      <c r="E50" s="203">
        <f t="shared" si="5"/>
        <v>-0.28124607461374201</v>
      </c>
    </row>
    <row r="51" spans="2:5" ht="15.75" thickBot="1" x14ac:dyDescent="0.3">
      <c r="B51" s="194" t="s">
        <v>414</v>
      </c>
      <c r="C51" s="195">
        <f>I26</f>
        <v>21656</v>
      </c>
      <c r="D51" s="196">
        <f>P26</f>
        <v>15956</v>
      </c>
      <c r="E51" s="203">
        <f t="shared" ref="E51" si="8">+IFERROR((D51-C51)/C51,"-")</f>
        <v>-0.26320650166235687</v>
      </c>
    </row>
    <row r="52" spans="2:5" ht="15.75" thickBot="1" x14ac:dyDescent="0.3">
      <c r="B52" s="194" t="s">
        <v>357</v>
      </c>
      <c r="C52" s="195">
        <f>I27</f>
        <v>7575</v>
      </c>
      <c r="D52" s="196">
        <f>P27</f>
        <v>4987</v>
      </c>
      <c r="E52" s="203">
        <f t="shared" si="5"/>
        <v>-0.34165016501650164</v>
      </c>
    </row>
    <row r="53" spans="2:5" ht="15.75" thickBot="1" x14ac:dyDescent="0.3">
      <c r="B53" s="183" t="s">
        <v>222</v>
      </c>
      <c r="C53" s="204">
        <f>SUM(C42:C52)</f>
        <v>175612</v>
      </c>
      <c r="D53" s="205">
        <f>SUM(D42:D52)</f>
        <v>150959</v>
      </c>
      <c r="E53" s="202">
        <f t="shared" si="5"/>
        <v>-0.14038334510170147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7" zoomScale="70" zoomScaleNormal="70" workbookViewId="0">
      <selection activeCell="L11" sqref="L1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05"/>
      <c r="B2" s="405"/>
    </row>
    <row r="3" spans="1:20" ht="15.75" thickBot="1" x14ac:dyDescent="0.3">
      <c r="A3" s="405"/>
      <c r="B3" s="405"/>
      <c r="C3" s="406" t="s">
        <v>554</v>
      </c>
      <c r="D3" s="407"/>
      <c r="E3" s="407"/>
      <c r="F3" s="407"/>
      <c r="G3" s="407"/>
      <c r="H3" s="407"/>
      <c r="I3" s="408"/>
      <c r="J3" s="406" t="s">
        <v>573</v>
      </c>
      <c r="K3" s="407"/>
      <c r="L3" s="407"/>
      <c r="M3" s="407"/>
      <c r="N3" s="407"/>
      <c r="O3" s="407"/>
      <c r="P3" s="408"/>
    </row>
    <row r="4" spans="1:20" ht="15.75" thickBot="1" x14ac:dyDescent="0.3">
      <c r="A4" s="405"/>
      <c r="B4" s="405"/>
      <c r="C4" s="409" t="s">
        <v>2</v>
      </c>
      <c r="D4" s="410"/>
      <c r="E4" s="410"/>
      <c r="F4" s="410"/>
      <c r="G4" s="410"/>
      <c r="H4" s="410"/>
      <c r="I4" s="411"/>
      <c r="J4" s="409" t="s">
        <v>2</v>
      </c>
      <c r="K4" s="410"/>
      <c r="L4" s="410"/>
      <c r="M4" s="410"/>
      <c r="N4" s="410"/>
      <c r="O4" s="410"/>
      <c r="P4" s="411"/>
    </row>
    <row r="5" spans="1:20" ht="15.75" thickBot="1" x14ac:dyDescent="0.3">
      <c r="A5" s="405"/>
      <c r="B5" s="405"/>
      <c r="C5" s="120">
        <v>45033</v>
      </c>
      <c r="D5" s="120">
        <v>45034</v>
      </c>
      <c r="E5" s="120">
        <v>45035</v>
      </c>
      <c r="F5" s="120">
        <v>45036</v>
      </c>
      <c r="G5" s="120">
        <v>45037</v>
      </c>
      <c r="H5" s="120">
        <v>45038</v>
      </c>
      <c r="I5" s="120">
        <v>45039</v>
      </c>
      <c r="J5" s="120">
        <v>45040</v>
      </c>
      <c r="K5" s="120">
        <v>45041</v>
      </c>
      <c r="L5" s="120">
        <v>45042</v>
      </c>
      <c r="M5" s="120">
        <v>45043</v>
      </c>
      <c r="N5" s="120">
        <v>45044</v>
      </c>
      <c r="O5" s="120">
        <v>45045</v>
      </c>
      <c r="P5" s="120">
        <v>45046</v>
      </c>
    </row>
    <row r="6" spans="1:20" ht="15.75" thickBot="1" x14ac:dyDescent="0.3">
      <c r="B6" s="14" t="s">
        <v>411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16753.216666666671</v>
      </c>
      <c r="D7" s="207">
        <v>15469.15</v>
      </c>
      <c r="E7" s="207">
        <v>16331.76666666667</v>
      </c>
      <c r="F7" s="207">
        <v>15093.466666666671</v>
      </c>
      <c r="G7" s="207">
        <v>15091.11666666667</v>
      </c>
      <c r="H7" s="207"/>
      <c r="I7" s="207"/>
      <c r="J7" s="339">
        <v>16426.533333333329</v>
      </c>
      <c r="K7" s="339">
        <v>15720.65</v>
      </c>
      <c r="L7" s="208">
        <v>14625.183333333331</v>
      </c>
      <c r="M7" s="339">
        <v>14952.25</v>
      </c>
      <c r="N7" s="339">
        <v>14467.76666666667</v>
      </c>
      <c r="O7" s="208"/>
      <c r="P7" s="209"/>
    </row>
    <row r="8" spans="1:20" x14ac:dyDescent="0.25">
      <c r="B8" s="175" t="s">
        <v>347</v>
      </c>
      <c r="C8" s="207">
        <v>34683.449999999997</v>
      </c>
      <c r="D8" s="207">
        <v>33624.366666666669</v>
      </c>
      <c r="E8" s="207">
        <v>33898.816666666673</v>
      </c>
      <c r="F8" s="207">
        <v>32139.516666666659</v>
      </c>
      <c r="G8" s="207">
        <v>31804.2</v>
      </c>
      <c r="H8" s="207"/>
      <c r="I8" s="207"/>
      <c r="J8" s="339">
        <v>34028</v>
      </c>
      <c r="K8" s="339">
        <v>32489.566666666669</v>
      </c>
      <c r="L8" s="339">
        <v>32172.29</v>
      </c>
      <c r="M8" s="339">
        <v>31633.683333333331</v>
      </c>
      <c r="N8" s="208">
        <v>29812.73333333333</v>
      </c>
      <c r="O8" s="208"/>
      <c r="P8" s="209"/>
    </row>
    <row r="9" spans="1:20" x14ac:dyDescent="0.25">
      <c r="B9" s="175" t="s">
        <v>348</v>
      </c>
      <c r="C9" s="207">
        <v>15391.966666666671</v>
      </c>
      <c r="D9" s="207">
        <v>12249.38333333333</v>
      </c>
      <c r="E9" s="207">
        <v>10483.51666666667</v>
      </c>
      <c r="F9" s="207">
        <v>9738.9333333333325</v>
      </c>
      <c r="G9" s="207">
        <v>11982.783333333329</v>
      </c>
      <c r="H9" s="207"/>
      <c r="I9" s="207"/>
      <c r="J9" s="339">
        <v>11699.4</v>
      </c>
      <c r="K9" s="339">
        <v>10497.966666666671</v>
      </c>
      <c r="L9" s="208">
        <v>10140.450000000001</v>
      </c>
      <c r="M9" s="339">
        <v>9200.7166666666672</v>
      </c>
      <c r="N9" s="208">
        <v>10052.466666666671</v>
      </c>
      <c r="O9" s="208"/>
      <c r="P9" s="209"/>
    </row>
    <row r="10" spans="1:20" ht="17.25" customHeight="1" x14ac:dyDescent="0.25">
      <c r="B10" s="175" t="s">
        <v>349</v>
      </c>
      <c r="C10" s="207">
        <v>29701.25</v>
      </c>
      <c r="D10" s="207">
        <v>27427.933333333331</v>
      </c>
      <c r="E10" s="207">
        <v>22775.766666666659</v>
      </c>
      <c r="F10" s="207">
        <v>22965.816666666669</v>
      </c>
      <c r="G10" s="207">
        <v>26378.1</v>
      </c>
      <c r="H10" s="207"/>
      <c r="I10" s="207"/>
      <c r="J10" s="339">
        <v>22049.9</v>
      </c>
      <c r="K10" s="339">
        <v>28107.9</v>
      </c>
      <c r="L10" s="208">
        <v>26589.066666666669</v>
      </c>
      <c r="M10" s="208">
        <v>26808.98333333333</v>
      </c>
      <c r="N10" s="339">
        <v>23985.066666666669</v>
      </c>
      <c r="O10" s="208"/>
      <c r="P10" s="209"/>
    </row>
    <row r="11" spans="1:20" x14ac:dyDescent="0.25">
      <c r="B11" s="175" t="s">
        <v>350</v>
      </c>
      <c r="C11" s="207">
        <v>6763.9833333333336</v>
      </c>
      <c r="D11" s="207">
        <v>6271.2666666666664</v>
      </c>
      <c r="E11" s="207">
        <v>6787.833333333333</v>
      </c>
      <c r="F11" s="207">
        <v>5494.6</v>
      </c>
      <c r="G11" s="207">
        <v>6023.7666666666664</v>
      </c>
      <c r="H11" s="207"/>
      <c r="I11" s="207"/>
      <c r="J11" s="339">
        <v>5303.9833333333336</v>
      </c>
      <c r="K11" s="208">
        <v>120456.6166666667</v>
      </c>
      <c r="L11" s="208">
        <v>6300.25</v>
      </c>
      <c r="M11" s="208">
        <v>6098.3</v>
      </c>
      <c r="N11" s="208">
        <v>5918.2</v>
      </c>
      <c r="O11" s="208"/>
      <c r="P11" s="209"/>
    </row>
    <row r="12" spans="1:20" x14ac:dyDescent="0.25">
      <c r="B12" s="175" t="s">
        <v>496</v>
      </c>
      <c r="C12" s="207">
        <v>7580.7833333333338</v>
      </c>
      <c r="D12" s="207">
        <v>7612.85</v>
      </c>
      <c r="E12" s="207">
        <v>7294.2833333333338</v>
      </c>
      <c r="F12" s="207">
        <v>5652.8666666666668</v>
      </c>
      <c r="G12" s="207">
        <v>6799.25</v>
      </c>
      <c r="H12" s="207"/>
      <c r="I12" s="207"/>
      <c r="J12" s="339">
        <v>5964.166666666667</v>
      </c>
      <c r="K12" s="208">
        <v>6564.2333333333336</v>
      </c>
      <c r="L12" s="208">
        <v>6833.3166666666666</v>
      </c>
      <c r="M12" s="208">
        <v>6618.1</v>
      </c>
      <c r="N12" s="208">
        <v>6208.0666666666666</v>
      </c>
      <c r="O12" s="208"/>
      <c r="P12" s="209"/>
    </row>
    <row r="13" spans="1:20" x14ac:dyDescent="0.25">
      <c r="B13" s="175" t="s">
        <v>352</v>
      </c>
      <c r="C13" s="207">
        <v>23129.266666666659</v>
      </c>
      <c r="D13" s="207">
        <v>22411.4</v>
      </c>
      <c r="E13" s="207">
        <v>20988.73333333333</v>
      </c>
      <c r="F13" s="207">
        <v>16787.433333333331</v>
      </c>
      <c r="G13" s="207">
        <v>17120.083333333328</v>
      </c>
      <c r="H13" s="207"/>
      <c r="I13" s="207"/>
      <c r="J13" s="339">
        <v>14713.61666666667</v>
      </c>
      <c r="K13" s="339">
        <v>16262.65</v>
      </c>
      <c r="L13" s="208">
        <v>17741.716666666671</v>
      </c>
      <c r="M13" s="339">
        <v>15945.9</v>
      </c>
      <c r="N13" s="339">
        <v>13122.8</v>
      </c>
      <c r="O13" s="208"/>
      <c r="P13" s="209"/>
    </row>
    <row r="14" spans="1:20" x14ac:dyDescent="0.25">
      <c r="B14" s="175" t="s">
        <v>353</v>
      </c>
      <c r="C14" s="207">
        <v>2761.15</v>
      </c>
      <c r="D14" s="207">
        <v>2559.15</v>
      </c>
      <c r="E14" s="207">
        <v>3313.7</v>
      </c>
      <c r="F14" s="207">
        <v>4822.3666666666668</v>
      </c>
      <c r="G14" s="207">
        <v>2645.0666666666671</v>
      </c>
      <c r="H14" s="207"/>
      <c r="I14" s="207"/>
      <c r="J14" s="339">
        <v>3350.9</v>
      </c>
      <c r="K14" s="208">
        <v>2832.7</v>
      </c>
      <c r="L14" s="208">
        <v>2260.4333333333329</v>
      </c>
      <c r="M14" s="208">
        <v>2041.916666666667</v>
      </c>
      <c r="N14" s="208">
        <v>2880.7833333333328</v>
      </c>
      <c r="O14" s="339"/>
      <c r="P14" s="340"/>
    </row>
    <row r="15" spans="1:20" ht="15.75" thickBot="1" x14ac:dyDescent="0.3">
      <c r="B15" s="175" t="s">
        <v>390</v>
      </c>
      <c r="C15" s="207">
        <v>27420.9</v>
      </c>
      <c r="D15" s="207">
        <v>25861.35</v>
      </c>
      <c r="E15" s="207">
        <v>29417.05</v>
      </c>
      <c r="F15" s="207">
        <v>20232.083333333328</v>
      </c>
      <c r="G15" s="207">
        <v>24242.15</v>
      </c>
      <c r="H15" s="207"/>
      <c r="I15" s="207"/>
      <c r="J15" s="339">
        <v>19016.816666666669</v>
      </c>
      <c r="K15" s="208">
        <v>24067.35</v>
      </c>
      <c r="L15" s="208">
        <v>23844.933333333331</v>
      </c>
      <c r="M15" s="208">
        <v>24012.433333333331</v>
      </c>
      <c r="N15" s="208">
        <v>22236.316666666669</v>
      </c>
      <c r="O15" s="339"/>
      <c r="P15" s="340"/>
    </row>
    <row r="16" spans="1:20" ht="15.75" thickBot="1" x14ac:dyDescent="0.3">
      <c r="B16" s="183" t="s">
        <v>16</v>
      </c>
      <c r="C16" s="210">
        <v>164185.96666666667</v>
      </c>
      <c r="D16" s="210">
        <v>153486.85</v>
      </c>
      <c r="E16" s="210">
        <v>151291.46666666667</v>
      </c>
      <c r="F16" s="210">
        <v>132927.08333333334</v>
      </c>
      <c r="G16" s="210">
        <v>142086.51666666666</v>
      </c>
      <c r="H16" s="210">
        <v>0</v>
      </c>
      <c r="I16" s="211">
        <v>0</v>
      </c>
      <c r="J16" s="212">
        <f>SUM(J7:J15)</f>
        <v>132553.31666666668</v>
      </c>
      <c r="K16" s="212">
        <f t="shared" ref="K16:P16" si="0">SUM(K7:K15)</f>
        <v>256999.63333333339</v>
      </c>
      <c r="L16" s="212">
        <f t="shared" si="0"/>
        <v>140507.63999999998</v>
      </c>
      <c r="M16" s="212">
        <f t="shared" si="0"/>
        <v>137312.28333333333</v>
      </c>
      <c r="N16" s="212">
        <f t="shared" si="0"/>
        <v>128684.2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412</v>
      </c>
      <c r="C17" s="187"/>
      <c r="D17" s="188"/>
      <c r="R17" s="272"/>
    </row>
    <row r="18" spans="2:18" x14ac:dyDescent="0.25">
      <c r="B18" s="185" t="s">
        <v>358</v>
      </c>
      <c r="C18" s="213"/>
      <c r="D18" s="214"/>
      <c r="E18" s="214"/>
      <c r="F18" s="214"/>
      <c r="G18" s="214"/>
      <c r="H18" s="345">
        <v>5882.833333333333</v>
      </c>
      <c r="I18" s="346"/>
      <c r="J18" s="215"/>
      <c r="K18" s="216"/>
      <c r="L18" s="216"/>
      <c r="M18" s="216"/>
      <c r="N18" s="216"/>
      <c r="O18" s="216">
        <v>6385.3166666666666</v>
      </c>
      <c r="P18" s="380"/>
    </row>
    <row r="19" spans="2:18" x14ac:dyDescent="0.25">
      <c r="B19" s="175" t="s">
        <v>359</v>
      </c>
      <c r="C19" s="206"/>
      <c r="D19" s="207"/>
      <c r="E19" s="207"/>
      <c r="F19" s="207"/>
      <c r="G19" s="207"/>
      <c r="H19" s="347">
        <v>1334.15</v>
      </c>
      <c r="I19" s="348"/>
      <c r="J19" s="179"/>
      <c r="K19" s="208"/>
      <c r="L19" s="208"/>
      <c r="M19" s="180"/>
      <c r="N19" s="180"/>
      <c r="O19" s="381">
        <v>1342.8</v>
      </c>
      <c r="P19" s="382"/>
    </row>
    <row r="20" spans="2:18" x14ac:dyDescent="0.25">
      <c r="B20" s="175" t="s">
        <v>415</v>
      </c>
      <c r="C20" s="206"/>
      <c r="D20" s="207"/>
      <c r="E20" s="207"/>
      <c r="F20" s="207"/>
      <c r="G20" s="207"/>
      <c r="H20" s="347">
        <v>11715.35</v>
      </c>
      <c r="I20" s="348"/>
      <c r="J20" s="179"/>
      <c r="K20" s="208"/>
      <c r="L20" s="208"/>
      <c r="M20" s="180"/>
      <c r="N20" s="180"/>
      <c r="O20" s="381">
        <v>11221.683333333331</v>
      </c>
      <c r="P20" s="382"/>
    </row>
    <row r="21" spans="2:18" x14ac:dyDescent="0.25">
      <c r="B21" s="175" t="s">
        <v>455</v>
      </c>
      <c r="C21" s="206"/>
      <c r="D21" s="207"/>
      <c r="E21" s="207"/>
      <c r="F21" s="207"/>
      <c r="G21" s="207"/>
      <c r="H21" s="347">
        <v>18218.683333333331</v>
      </c>
      <c r="I21" s="348"/>
      <c r="J21" s="179"/>
      <c r="K21" s="208"/>
      <c r="L21" s="208"/>
      <c r="M21" s="180"/>
      <c r="N21" s="180"/>
      <c r="O21" s="381">
        <v>17810.366666666661</v>
      </c>
      <c r="P21" s="382"/>
    </row>
    <row r="22" spans="2:18" x14ac:dyDescent="0.25">
      <c r="B22" s="175" t="s">
        <v>354</v>
      </c>
      <c r="C22" s="206"/>
      <c r="D22" s="207"/>
      <c r="E22" s="207"/>
      <c r="F22" s="207"/>
      <c r="G22" s="207"/>
      <c r="H22" s="347">
        <v>5346.9833333333336</v>
      </c>
      <c r="I22" s="348"/>
      <c r="J22" s="179"/>
      <c r="K22" s="208"/>
      <c r="L22" s="208"/>
      <c r="M22" s="180"/>
      <c r="N22" s="180"/>
      <c r="O22" s="381">
        <v>6950.7</v>
      </c>
      <c r="P22" s="382"/>
    </row>
    <row r="23" spans="2:18" x14ac:dyDescent="0.25">
      <c r="B23" s="175" t="s">
        <v>416</v>
      </c>
      <c r="C23" s="206"/>
      <c r="D23" s="207"/>
      <c r="E23" s="207"/>
      <c r="F23" s="207"/>
      <c r="G23" s="207" t="s">
        <v>536</v>
      </c>
      <c r="H23" s="347">
        <v>9602.0833333333339</v>
      </c>
      <c r="I23" s="348"/>
      <c r="J23" s="179"/>
      <c r="K23" s="208"/>
      <c r="L23" s="208"/>
      <c r="M23" s="180"/>
      <c r="N23" s="180"/>
      <c r="O23" s="381">
        <v>9733.9833333333336</v>
      </c>
      <c r="P23" s="382"/>
    </row>
    <row r="24" spans="2:18" x14ac:dyDescent="0.25">
      <c r="B24" s="241" t="s">
        <v>413</v>
      </c>
      <c r="C24" s="206"/>
      <c r="D24" s="207"/>
      <c r="E24" s="207"/>
      <c r="F24" s="207"/>
      <c r="G24" s="207"/>
      <c r="H24" s="347"/>
      <c r="I24" s="348"/>
      <c r="J24" s="341"/>
      <c r="K24" s="383"/>
      <c r="L24" s="208"/>
      <c r="M24" s="180"/>
      <c r="N24" s="180"/>
      <c r="O24" s="381"/>
      <c r="P24" s="382"/>
    </row>
    <row r="25" spans="2:18" x14ac:dyDescent="0.25">
      <c r="B25" s="175" t="s">
        <v>355</v>
      </c>
      <c r="C25" s="206"/>
      <c r="D25" s="207"/>
      <c r="E25" s="207"/>
      <c r="F25" s="207"/>
      <c r="G25" s="207"/>
      <c r="H25" s="347"/>
      <c r="I25" s="348">
        <v>14991.08333333333</v>
      </c>
      <c r="J25" s="179"/>
      <c r="K25" s="208"/>
      <c r="L25" s="208"/>
      <c r="M25" s="180"/>
      <c r="N25" s="180"/>
      <c r="O25" s="381"/>
      <c r="P25" s="382">
        <v>9502.0166666666664</v>
      </c>
    </row>
    <row r="26" spans="2:18" x14ac:dyDescent="0.25">
      <c r="B26" s="175" t="s">
        <v>356</v>
      </c>
      <c r="C26" s="206"/>
      <c r="D26" s="207"/>
      <c r="E26" s="207"/>
      <c r="F26" s="207"/>
      <c r="G26" s="207"/>
      <c r="H26" s="347"/>
      <c r="I26" s="348">
        <v>17943.833333333328</v>
      </c>
      <c r="J26" s="179"/>
      <c r="K26" s="208"/>
      <c r="L26" s="208"/>
      <c r="M26" s="180"/>
      <c r="N26" s="180"/>
      <c r="O26" s="381"/>
      <c r="P26" s="382">
        <v>11522.51666666667</v>
      </c>
    </row>
    <row r="27" spans="2:18" x14ac:dyDescent="0.25">
      <c r="B27" s="175" t="s">
        <v>414</v>
      </c>
      <c r="C27" s="207"/>
      <c r="D27" s="207"/>
      <c r="E27" s="207"/>
      <c r="F27" s="207"/>
      <c r="G27" s="207"/>
      <c r="H27" s="347"/>
      <c r="I27" s="347">
        <v>8920.6166666666668</v>
      </c>
      <c r="J27" s="179"/>
      <c r="K27" s="208"/>
      <c r="L27" s="208"/>
      <c r="M27" s="180"/>
      <c r="N27" s="180"/>
      <c r="O27" s="381"/>
      <c r="P27" s="382">
        <v>6755.833333333333</v>
      </c>
    </row>
    <row r="28" spans="2:18" ht="15.75" thickBot="1" x14ac:dyDescent="0.3">
      <c r="B28" s="175" t="s">
        <v>357</v>
      </c>
      <c r="E28" s="207"/>
      <c r="H28" s="131"/>
      <c r="I28" s="348">
        <v>1940.05</v>
      </c>
      <c r="J28" s="179"/>
      <c r="K28" s="208"/>
      <c r="L28" s="208"/>
      <c r="M28" s="180"/>
      <c r="N28" s="180"/>
      <c r="O28" s="381"/>
      <c r="P28" s="382">
        <v>1231.7833333333331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52100.083333333336</v>
      </c>
      <c r="I29" s="211">
        <v>43795.583333333328</v>
      </c>
      <c r="J29" s="182"/>
      <c r="K29" s="182"/>
      <c r="L29" s="182"/>
      <c r="M29" s="182"/>
      <c r="N29" s="182"/>
      <c r="O29" s="182">
        <f>SUM(O18:O28)</f>
        <v>53444.849999999991</v>
      </c>
      <c r="P29" s="182">
        <f>SUM(P18:P28)</f>
        <v>29012.15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411</v>
      </c>
      <c r="C31" s="188" t="s">
        <v>535</v>
      </c>
      <c r="D31" s="188" t="s">
        <v>541</v>
      </c>
      <c r="E31" s="189" t="s">
        <v>223</v>
      </c>
    </row>
    <row r="32" spans="2:18" x14ac:dyDescent="0.25">
      <c r="B32" s="190" t="s">
        <v>346</v>
      </c>
      <c r="C32" s="191">
        <f t="shared" ref="C32:C41" si="1">SUM(C7:I7)</f>
        <v>78738.716666666674</v>
      </c>
      <c r="D32" s="337">
        <f t="shared" ref="D32:D41" si="2">SUM(J7:P7)</f>
        <v>76192.383333333331</v>
      </c>
      <c r="E32" s="193">
        <f t="shared" ref="E32:E41" si="3">+IFERROR((D32-C32)/C32,"-")</f>
        <v>-3.2339025083594111E-2</v>
      </c>
    </row>
    <row r="33" spans="2:5" x14ac:dyDescent="0.25">
      <c r="B33" s="194" t="s">
        <v>347</v>
      </c>
      <c r="C33" s="191">
        <f t="shared" si="1"/>
        <v>166150.35</v>
      </c>
      <c r="D33" s="337">
        <f t="shared" si="2"/>
        <v>160136.27333333332</v>
      </c>
      <c r="E33" s="197">
        <f t="shared" si="3"/>
        <v>-3.6196593426776946E-2</v>
      </c>
    </row>
    <row r="34" spans="2:5" x14ac:dyDescent="0.25">
      <c r="B34" s="194" t="s">
        <v>348</v>
      </c>
      <c r="C34" s="191">
        <f t="shared" si="1"/>
        <v>59846.583333333328</v>
      </c>
      <c r="D34" s="192">
        <f t="shared" si="2"/>
        <v>51591.000000000015</v>
      </c>
      <c r="E34" s="197">
        <f t="shared" si="3"/>
        <v>-0.13794577523918766</v>
      </c>
    </row>
    <row r="35" spans="2:5" x14ac:dyDescent="0.25">
      <c r="B35" s="194" t="s">
        <v>349</v>
      </c>
      <c r="C35" s="191">
        <f t="shared" si="1"/>
        <v>129248.86666666667</v>
      </c>
      <c r="D35" s="337">
        <f t="shared" si="2"/>
        <v>127540.91666666667</v>
      </c>
      <c r="E35" s="197">
        <f t="shared" si="3"/>
        <v>-1.3214429217432187E-2</v>
      </c>
    </row>
    <row r="36" spans="2:5" x14ac:dyDescent="0.25">
      <c r="B36" s="194" t="s">
        <v>350</v>
      </c>
      <c r="C36" s="191">
        <f t="shared" si="1"/>
        <v>31341.45</v>
      </c>
      <c r="D36" s="192">
        <f t="shared" si="2"/>
        <v>144077.35000000003</v>
      </c>
      <c r="E36" s="197">
        <f t="shared" si="3"/>
        <v>3.5970224734337446</v>
      </c>
    </row>
    <row r="37" spans="2:5" x14ac:dyDescent="0.25">
      <c r="B37" s="194" t="s">
        <v>351</v>
      </c>
      <c r="C37" s="191">
        <f t="shared" si="1"/>
        <v>34940.033333333333</v>
      </c>
      <c r="D37" s="192">
        <f t="shared" si="2"/>
        <v>32187.883333333331</v>
      </c>
      <c r="E37" s="197">
        <f t="shared" si="3"/>
        <v>-7.8767812661884554E-2</v>
      </c>
    </row>
    <row r="38" spans="2:5" x14ac:dyDescent="0.25">
      <c r="B38" s="194" t="s">
        <v>352</v>
      </c>
      <c r="C38" s="191">
        <f t="shared" si="1"/>
        <v>100436.91666666666</v>
      </c>
      <c r="D38" s="192">
        <f t="shared" si="2"/>
        <v>77786.683333333334</v>
      </c>
      <c r="E38" s="197">
        <f t="shared" si="3"/>
        <v>-0.22551701192207704</v>
      </c>
    </row>
    <row r="39" spans="2:5" x14ac:dyDescent="0.25">
      <c r="B39" s="190" t="s">
        <v>353</v>
      </c>
      <c r="C39" s="191">
        <f t="shared" si="1"/>
        <v>16101.433333333334</v>
      </c>
      <c r="D39" s="192">
        <f t="shared" si="2"/>
        <v>13366.733333333334</v>
      </c>
      <c r="E39" s="198">
        <f t="shared" si="3"/>
        <v>-0.16984202234583673</v>
      </c>
    </row>
    <row r="40" spans="2:5" ht="15.75" thickBot="1" x14ac:dyDescent="0.3">
      <c r="B40" s="190" t="s">
        <v>390</v>
      </c>
      <c r="C40" s="191">
        <f t="shared" si="1"/>
        <v>127173.53333333333</v>
      </c>
      <c r="D40" s="192">
        <f t="shared" si="2"/>
        <v>113177.85</v>
      </c>
      <c r="E40" s="198">
        <f t="shared" ref="E40" si="4">+IFERROR((D40-C40)/C40,"-")</f>
        <v>-0.11005185565340367</v>
      </c>
    </row>
    <row r="41" spans="2:5" ht="15.75" thickBot="1" x14ac:dyDescent="0.3">
      <c r="B41" s="199" t="s">
        <v>16</v>
      </c>
      <c r="C41" s="200">
        <f t="shared" si="1"/>
        <v>743977.8833333333</v>
      </c>
      <c r="D41" s="201">
        <f t="shared" si="2"/>
        <v>796057.07333333336</v>
      </c>
      <c r="E41" s="202">
        <f t="shared" si="3"/>
        <v>7.0000992188992806E-2</v>
      </c>
    </row>
    <row r="42" spans="2:5" ht="15.75" thickBot="1" x14ac:dyDescent="0.3">
      <c r="B42" s="123" t="s">
        <v>412</v>
      </c>
      <c r="E42" s="267" t="str">
        <f t="shared" ref="E42:E54" si="5">+IFERROR((D42-C42)/C42,"-")</f>
        <v>-</v>
      </c>
    </row>
    <row r="43" spans="2:5" ht="15.75" thickBot="1" x14ac:dyDescent="0.3">
      <c r="B43" s="194" t="s">
        <v>358</v>
      </c>
      <c r="C43" s="268">
        <f t="shared" ref="C43:C49" si="6">H18</f>
        <v>5882.833333333333</v>
      </c>
      <c r="D43" s="269">
        <f>O18</f>
        <v>6385.3166666666666</v>
      </c>
      <c r="E43" s="270">
        <f t="shared" si="5"/>
        <v>8.5415191092727466E-2</v>
      </c>
    </row>
    <row r="44" spans="2:5" ht="15.75" thickBot="1" x14ac:dyDescent="0.3">
      <c r="B44" s="194" t="s">
        <v>359</v>
      </c>
      <c r="C44" s="268">
        <f t="shared" si="6"/>
        <v>1334.15</v>
      </c>
      <c r="D44" s="269">
        <f t="shared" ref="D44:D48" si="7">O19</f>
        <v>1342.8</v>
      </c>
      <c r="E44" s="270">
        <f t="shared" si="5"/>
        <v>6.4835288385862635E-3</v>
      </c>
    </row>
    <row r="45" spans="2:5" ht="15.75" thickBot="1" x14ac:dyDescent="0.3">
      <c r="B45" s="194" t="s">
        <v>415</v>
      </c>
      <c r="C45" s="268">
        <f t="shared" si="6"/>
        <v>11715.35</v>
      </c>
      <c r="D45" s="269">
        <f t="shared" si="7"/>
        <v>11221.683333333331</v>
      </c>
      <c r="E45" s="270">
        <f t="shared" si="5"/>
        <v>-4.2138447990599487E-2</v>
      </c>
    </row>
    <row r="46" spans="2:5" ht="15.75" thickBot="1" x14ac:dyDescent="0.3">
      <c r="B46" s="194" t="s">
        <v>455</v>
      </c>
      <c r="C46" s="268">
        <f t="shared" si="6"/>
        <v>18218.683333333331</v>
      </c>
      <c r="D46" s="269">
        <f t="shared" si="7"/>
        <v>17810.366666666661</v>
      </c>
      <c r="E46" s="270">
        <f t="shared" si="5"/>
        <v>-2.2411974520661633E-2</v>
      </c>
    </row>
    <row r="47" spans="2:5" ht="15.75" thickBot="1" x14ac:dyDescent="0.3">
      <c r="B47" s="194" t="s">
        <v>447</v>
      </c>
      <c r="C47" s="268">
        <f t="shared" si="6"/>
        <v>5346.9833333333336</v>
      </c>
      <c r="D47" s="269">
        <f t="shared" si="7"/>
        <v>6950.7</v>
      </c>
      <c r="E47" s="270">
        <f t="shared" si="5"/>
        <v>0.29992924359218115</v>
      </c>
    </row>
    <row r="48" spans="2:5" ht="15.75" thickBot="1" x14ac:dyDescent="0.3">
      <c r="B48" s="194" t="s">
        <v>416</v>
      </c>
      <c r="C48" s="268">
        <f t="shared" si="6"/>
        <v>9602.0833333333339</v>
      </c>
      <c r="D48" s="269">
        <f t="shared" si="7"/>
        <v>9733.9833333333336</v>
      </c>
      <c r="E48" s="270">
        <f t="shared" si="5"/>
        <v>1.3736602299848084E-2</v>
      </c>
    </row>
    <row r="49" spans="2:5" ht="15.75" thickBot="1" x14ac:dyDescent="0.3">
      <c r="B49" s="123" t="s">
        <v>413</v>
      </c>
      <c r="C49" s="268">
        <f t="shared" si="6"/>
        <v>0</v>
      </c>
      <c r="D49" s="196"/>
      <c r="E49" s="197" t="str">
        <f t="shared" si="5"/>
        <v>-</v>
      </c>
    </row>
    <row r="50" spans="2:5" ht="15.75" thickBot="1" x14ac:dyDescent="0.3">
      <c r="B50" s="194" t="s">
        <v>355</v>
      </c>
      <c r="C50" s="268">
        <f>I25</f>
        <v>14991.08333333333</v>
      </c>
      <c r="D50" s="217">
        <f>P25</f>
        <v>9502.0166666666664</v>
      </c>
      <c r="E50" s="197">
        <f t="shared" si="5"/>
        <v>-0.36615543684301211</v>
      </c>
    </row>
    <row r="51" spans="2:5" ht="15.75" thickBot="1" x14ac:dyDescent="0.3">
      <c r="B51" s="194" t="s">
        <v>356</v>
      </c>
      <c r="C51" s="268">
        <f>I26</f>
        <v>17943.833333333328</v>
      </c>
      <c r="D51" s="217">
        <f>P26</f>
        <v>11522.51666666667</v>
      </c>
      <c r="E51" s="197">
        <f t="shared" si="5"/>
        <v>-0.35785645950790856</v>
      </c>
    </row>
    <row r="52" spans="2:5" ht="15.75" thickBot="1" x14ac:dyDescent="0.3">
      <c r="B52" s="194" t="s">
        <v>414</v>
      </c>
      <c r="C52" s="268">
        <f>I27</f>
        <v>8920.6166666666668</v>
      </c>
      <c r="D52" s="338">
        <f>P27</f>
        <v>6755.833333333333</v>
      </c>
      <c r="E52" s="197">
        <f t="shared" ref="E52" si="8">+IFERROR((D52-C52)/C52,"-")</f>
        <v>-0.24267193785183017</v>
      </c>
    </row>
    <row r="53" spans="2:5" ht="15.75" thickBot="1" x14ac:dyDescent="0.3">
      <c r="B53" s="194" t="s">
        <v>357</v>
      </c>
      <c r="C53" s="268">
        <f>I28</f>
        <v>1940.05</v>
      </c>
      <c r="D53" s="338">
        <f t="shared" ref="D53" si="9">P28</f>
        <v>1231.7833333333331</v>
      </c>
      <c r="E53" s="197">
        <f t="shared" si="5"/>
        <v>-0.36507650146473902</v>
      </c>
    </row>
    <row r="54" spans="2:5" ht="15.75" thickBot="1" x14ac:dyDescent="0.3">
      <c r="B54" s="183" t="s">
        <v>222</v>
      </c>
      <c r="C54" s="200">
        <f>SUM(C43:C53)</f>
        <v>95895.666666666672</v>
      </c>
      <c r="D54" s="201">
        <f>SUM(D43:D53)</f>
        <v>82457</v>
      </c>
      <c r="E54" s="202">
        <f t="shared" si="5"/>
        <v>-0.14013841431833907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L13" sqref="L1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06" t="s">
        <v>554</v>
      </c>
      <c r="D2" s="407"/>
      <c r="E2" s="407"/>
      <c r="F2" s="407"/>
      <c r="G2" s="407"/>
      <c r="H2" s="407"/>
      <c r="I2" s="408"/>
      <c r="J2" s="406" t="s">
        <v>573</v>
      </c>
      <c r="K2" s="407"/>
      <c r="L2" s="407"/>
      <c r="M2" s="407"/>
      <c r="N2" s="407"/>
      <c r="O2" s="407"/>
      <c r="P2" s="408"/>
      <c r="Q2" s="406" t="s">
        <v>573</v>
      </c>
      <c r="R2" s="407"/>
      <c r="S2" s="407"/>
      <c r="T2" s="407"/>
      <c r="U2" s="407"/>
      <c r="V2" s="407"/>
      <c r="W2" s="408"/>
    </row>
    <row r="3" spans="2:23" ht="15.75" thickBot="1" x14ac:dyDescent="0.3">
      <c r="C3" s="409" t="s">
        <v>2</v>
      </c>
      <c r="D3" s="410"/>
      <c r="E3" s="410"/>
      <c r="F3" s="410"/>
      <c r="G3" s="410"/>
      <c r="H3" s="410"/>
      <c r="I3" s="411"/>
      <c r="J3" s="409" t="s">
        <v>2</v>
      </c>
      <c r="K3" s="410"/>
      <c r="L3" s="410"/>
      <c r="M3" s="410"/>
      <c r="N3" s="410"/>
      <c r="O3" s="410"/>
      <c r="P3" s="411"/>
      <c r="Q3" s="412" t="s">
        <v>224</v>
      </c>
      <c r="R3" s="413"/>
      <c r="S3" s="413"/>
      <c r="T3" s="413"/>
      <c r="U3" s="413"/>
      <c r="V3" s="413"/>
      <c r="W3" s="414"/>
    </row>
    <row r="4" spans="2:23" ht="15.75" thickBot="1" x14ac:dyDescent="0.3">
      <c r="C4" s="120">
        <v>45033</v>
      </c>
      <c r="D4" s="120">
        <v>45034</v>
      </c>
      <c r="E4" s="120">
        <v>45035</v>
      </c>
      <c r="F4" s="120">
        <v>45036</v>
      </c>
      <c r="G4" s="120">
        <v>45037</v>
      </c>
      <c r="H4" s="120">
        <v>45038</v>
      </c>
      <c r="I4" s="120">
        <v>45039</v>
      </c>
      <c r="J4" s="120">
        <v>45040</v>
      </c>
      <c r="K4" s="120">
        <v>45041</v>
      </c>
      <c r="L4" s="120">
        <v>45042</v>
      </c>
      <c r="M4" s="120">
        <v>45043</v>
      </c>
      <c r="N4" s="120">
        <v>45044</v>
      </c>
      <c r="O4" s="120">
        <v>45045</v>
      </c>
      <c r="P4" s="120">
        <v>45046</v>
      </c>
      <c r="Q4" s="120">
        <v>45040</v>
      </c>
      <c r="R4" s="120">
        <v>45041</v>
      </c>
      <c r="S4" s="120">
        <v>45042</v>
      </c>
      <c r="T4" s="120">
        <v>45043</v>
      </c>
      <c r="U4" s="120">
        <v>45044</v>
      </c>
      <c r="V4" s="120">
        <v>45045</v>
      </c>
      <c r="W4" s="120">
        <v>45046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411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0.3109761228568424</v>
      </c>
      <c r="D7" s="225">
        <f>IFERROR('Más Vistos-H'!D7/'Más Vistos-U'!D6,0)</f>
        <v>0.85145035226772348</v>
      </c>
      <c r="E7" s="225">
        <f>IFERROR('Más Vistos-H'!E7/'Más Vistos-U'!E6,0)</f>
        <v>0.9298961832640591</v>
      </c>
      <c r="F7" s="225">
        <f>IFERROR('Más Vistos-H'!F7/'Más Vistos-U'!F6,0)</f>
        <v>0.87341396138340788</v>
      </c>
      <c r="G7" s="225">
        <f>IFERROR('Más Vistos-H'!G7/'Más Vistos-U'!G6,0)</f>
        <v>0.86097196865966852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0.82836779290637064</v>
      </c>
      <c r="K7" s="227">
        <f>IFERROR('Más Vistos-H'!K7/'Más Vistos-U'!K6,0)</f>
        <v>0.88258758140579385</v>
      </c>
      <c r="L7" s="227">
        <f>IFERROR('Más Vistos-H'!L7/'Más Vistos-U'!L6,0)</f>
        <v>0.87324954223389839</v>
      </c>
      <c r="M7" s="227">
        <f>IFERROR('Más Vistos-H'!M7/'Más Vistos-U'!M6,0)</f>
        <v>0.90751699441612044</v>
      </c>
      <c r="N7" s="227">
        <f>IFERROR('Más Vistos-H'!N7/'Más Vistos-U'!N6,0)</f>
        <v>0.88417568090610954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1.6637665467573826</v>
      </c>
      <c r="R7" s="25">
        <f t="shared" ref="R7:R16" si="1">IFERROR((K7-D7)/D7,"-")</f>
        <v>3.656963562836113E-2</v>
      </c>
      <c r="S7" s="25">
        <f t="shared" ref="S7:S16" si="2">IFERROR((L7-E7)/E7,"-")</f>
        <v>-6.0917166937198806E-2</v>
      </c>
      <c r="T7" s="25">
        <f t="shared" ref="T7:T16" si="3">IFERROR((M7-F7)/F7,"-")</f>
        <v>3.9045669683017745E-2</v>
      </c>
      <c r="U7" s="25">
        <f t="shared" ref="U7:U16" si="4">IFERROR((N7-G7)/G7,"-")</f>
        <v>2.6950601286780288E-2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1.0649875640986273</v>
      </c>
      <c r="D8" s="225">
        <f>IFERROR('Más Vistos-H'!D8/'Más Vistos-U'!D7,0)</f>
        <v>1.0665598765040496</v>
      </c>
      <c r="E8" s="225">
        <f>IFERROR('Más Vistos-H'!E8/'Más Vistos-U'!E7,0)</f>
        <v>1.0632587876126551</v>
      </c>
      <c r="F8" s="225">
        <f>IFERROR('Más Vistos-H'!F8/'Más Vistos-U'!F7,0)</f>
        <v>1.0332256370689468</v>
      </c>
      <c r="G8" s="225">
        <f>IFERROR('Más Vistos-H'!G8/'Más Vistos-U'!G7,0)</f>
        <v>1.0055710130264324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1.0384204583600354</v>
      </c>
      <c r="K8" s="227">
        <f>IFERROR('Más Vistos-H'!K8/'Más Vistos-U'!K7,0)</f>
        <v>1.0470372757546462</v>
      </c>
      <c r="L8" s="227">
        <f>IFERROR('Más Vistos-H'!L8/'Más Vistos-U'!L7,0)</f>
        <v>1.0528959942400837</v>
      </c>
      <c r="M8" s="227">
        <f>IFERROR('Más Vistos-H'!M8/'Más Vistos-U'!M7,0)</f>
        <v>1.057169512860787</v>
      </c>
      <c r="N8" s="227">
        <f>IFERROR('Más Vistos-H'!N8/'Más Vistos-U'!N7,0)</f>
        <v>1.0263265399798034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-2.4945930482369032E-2</v>
      </c>
      <c r="R8" s="25">
        <f t="shared" si="1"/>
        <v>-1.8304270748862404E-2</v>
      </c>
      <c r="S8" s="25">
        <f t="shared" si="2"/>
        <v>-9.746256972715998E-3</v>
      </c>
      <c r="T8" s="25">
        <f t="shared" si="3"/>
        <v>2.3173907937248019E-2</v>
      </c>
      <c r="U8" s="25">
        <f t="shared" si="4"/>
        <v>2.0640538245930363E-2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1.0440186303104302</v>
      </c>
      <c r="D9" s="225">
        <f>IFERROR('Más Vistos-H'!D9/'Más Vistos-U'!D8,0)</f>
        <v>0.90978782927312307</v>
      </c>
      <c r="E9" s="225">
        <f>IFERROR('Más Vistos-H'!E9/'Más Vistos-U'!E8,0)</f>
        <v>0.80051287925066206</v>
      </c>
      <c r="F9" s="225">
        <f>IFERROR('Más Vistos-H'!F9/'Más Vistos-U'!F8,0)</f>
        <v>0.83352733082277752</v>
      </c>
      <c r="G9" s="225">
        <f>IFERROR('Más Vistos-H'!G9/'Más Vistos-U'!G8,0)</f>
        <v>1.055379895484704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1.0252738585575323</v>
      </c>
      <c r="K9" s="227">
        <f>IFERROR('Más Vistos-H'!K9/'Más Vistos-U'!K8,0)</f>
        <v>0.95531592198258908</v>
      </c>
      <c r="L9" s="227">
        <f>IFERROR('Más Vistos-H'!L9/'Más Vistos-U'!L8,0)</f>
        <v>0.93581118493909199</v>
      </c>
      <c r="M9" s="227">
        <f>IFERROR('Más Vistos-H'!M9/'Más Vistos-U'!M8,0)</f>
        <v>0.9161322977861861</v>
      </c>
      <c r="N9" s="227">
        <f>IFERROR('Más Vistos-H'!N9/'Más Vistos-U'!N8,0)</f>
        <v>1.0120272492365521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-1.7954441816162136E-2</v>
      </c>
      <c r="R9" s="25">
        <f t="shared" si="1"/>
        <v>5.0042538759658695E-2</v>
      </c>
      <c r="S9" s="25">
        <f t="shared" si="2"/>
        <v>0.16901452705555334</v>
      </c>
      <c r="T9" s="25">
        <f t="shared" si="3"/>
        <v>9.9102889501978236E-2</v>
      </c>
      <c r="U9" s="25">
        <f t="shared" si="4"/>
        <v>-4.1077763972603799E-2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1.0359335216769558</v>
      </c>
      <c r="D10" s="225">
        <f>IFERROR('Más Vistos-H'!D10/'Más Vistos-U'!D9,0)</f>
        <v>0.97310485110811507</v>
      </c>
      <c r="E10" s="225">
        <f>IFERROR('Más Vistos-H'!E10/'Más Vistos-U'!E9,0)</f>
        <v>0.70463034578061001</v>
      </c>
      <c r="F10" s="225">
        <f>IFERROR('Más Vistos-H'!F10/'Más Vistos-U'!F9,0)</f>
        <v>0.73492965108216801</v>
      </c>
      <c r="G10" s="225">
        <f>IFERROR('Más Vistos-H'!G10/'Más Vistos-U'!G9,0)</f>
        <v>1.0419537051666929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0.6259197229476553</v>
      </c>
      <c r="K10" s="227">
        <f>IFERROR('Más Vistos-H'!K10/'Más Vistos-U'!K9,0)</f>
        <v>1.0108937241503326</v>
      </c>
      <c r="L10" s="227">
        <f>IFERROR('Más Vistos-H'!L10/'Más Vistos-U'!L9,0)</f>
        <v>1.0119530605772282</v>
      </c>
      <c r="M10" s="227">
        <f>IFERROR('Más Vistos-H'!M10/'Más Vistos-U'!M9,0)</f>
        <v>0.99899326774978869</v>
      </c>
      <c r="N10" s="227">
        <f>IFERROR('Más Vistos-H'!N10/'Más Vistos-U'!N9,0)</f>
        <v>1.0096849786009965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-0.39579161225092463</v>
      </c>
      <c r="R10" s="25">
        <f t="shared" si="1"/>
        <v>3.8833300439501249E-2</v>
      </c>
      <c r="S10" s="25">
        <f t="shared" si="2"/>
        <v>0.43614743054552546</v>
      </c>
      <c r="T10" s="25">
        <f t="shared" si="3"/>
        <v>0.35930461681440218</v>
      </c>
      <c r="U10" s="25">
        <f t="shared" si="4"/>
        <v>-3.0969443657320718E-2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350</v>
      </c>
      <c r="C11" s="224">
        <f>IFERROR('Más Vistos-H'!C11/'Más Vistos-U'!C10,0)</f>
        <v>0.4405355824757935</v>
      </c>
      <c r="D11" s="225">
        <f>IFERROR('Más Vistos-H'!D11/'Más Vistos-U'!D10,0)</f>
        <v>0.45198318318318315</v>
      </c>
      <c r="E11" s="225">
        <f>IFERROR('Más Vistos-H'!E11/'Más Vistos-U'!E10,0)</f>
        <v>0.46971374530020987</v>
      </c>
      <c r="F11" s="225">
        <f>IFERROR('Más Vistos-H'!F11/'Más Vistos-U'!F10,0)</f>
        <v>0.31630879051292388</v>
      </c>
      <c r="G11" s="225">
        <f>IFERROR('Más Vistos-H'!G11/'Más Vistos-U'!G10,0)</f>
        <v>0.52230700309257494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Vistos-U'!J10,0)</f>
        <v>0.27047339792622815</v>
      </c>
      <c r="K11" s="227">
        <f>IFERROR('Más Vistos-H'!K11/'Más Vistos-U'!K10,0)</f>
        <v>9.3828179363348418</v>
      </c>
      <c r="L11" s="227">
        <f>IFERROR('Más Vistos-H'!L11/'Más Vistos-U'!L10,0)</f>
        <v>0.51982260726072604</v>
      </c>
      <c r="M11" s="227">
        <f>IFERROR('Más Vistos-H'!M11/'Más Vistos-U'!M10,0)</f>
        <v>0.50844588961147241</v>
      </c>
      <c r="N11" s="227">
        <f>IFERROR('Más Vistos-H'!N11/'Más Vistos-U'!N10,0)</f>
        <v>0.52732780896373521</v>
      </c>
      <c r="O11" s="227">
        <f>IFERROR('Más Vistos-H'!O11/'Más Vistos-U'!O10,0)</f>
        <v>0</v>
      </c>
      <c r="P11" s="227">
        <f>IFERROR('Más Vistos-H'!P11/'Más Vistos-U'!P10,0)</f>
        <v>0</v>
      </c>
      <c r="Q11" s="24">
        <f t="shared" si="0"/>
        <v>-0.38603507029743711</v>
      </c>
      <c r="R11" s="25">
        <f t="shared" si="1"/>
        <v>19.759219115752153</v>
      </c>
      <c r="S11" s="25">
        <f t="shared" si="2"/>
        <v>0.1066795733824862</v>
      </c>
      <c r="T11" s="25">
        <f t="shared" si="3"/>
        <v>0.60743521793049293</v>
      </c>
      <c r="U11" s="25">
        <f t="shared" si="4"/>
        <v>9.6127485203761909E-3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351</v>
      </c>
      <c r="C12" s="224">
        <f>IFERROR('Más Vistos-H'!C12/'Más Vistos-U'!C11,0)</f>
        <v>0.4083593693887812</v>
      </c>
      <c r="D12" s="225">
        <f>IFERROR('Más Vistos-H'!D12/'Más Vistos-U'!D11,0)</f>
        <v>0.42598903251077164</v>
      </c>
      <c r="E12" s="225">
        <f>IFERROR('Más Vistos-H'!E12/'Más Vistos-U'!E11,0)</f>
        <v>0.42097785729401127</v>
      </c>
      <c r="F12" s="225">
        <f>IFERROR('Más Vistos-H'!F12/'Más Vistos-U'!F11,0)</f>
        <v>0.27996962342958082</v>
      </c>
      <c r="G12" s="225">
        <f>IFERROR('Más Vistos-H'!G12/'Más Vistos-U'!G11,0)</f>
        <v>0.42924558080808078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0.27762261633229379</v>
      </c>
      <c r="K12" s="227">
        <f>IFERROR('Más Vistos-H'!K12/'Más Vistos-U'!K11,0)</f>
        <v>0.40875729082342199</v>
      </c>
      <c r="L12" s="227">
        <f>IFERROR('Más Vistos-H'!L12/'Más Vistos-U'!L11,0)</f>
        <v>0.42676222000166542</v>
      </c>
      <c r="M12" s="227">
        <f>IFERROR('Más Vistos-H'!M12/'Más Vistos-U'!M11,0)</f>
        <v>0.4275534595258092</v>
      </c>
      <c r="N12" s="227">
        <f>IFERROR('Más Vistos-H'!N12/'Más Vistos-U'!N11,0)</f>
        <v>0.42573492433593929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-0.32015122672995078</v>
      </c>
      <c r="R12" s="25">
        <f t="shared" si="1"/>
        <v>-4.0451139283530543E-2</v>
      </c>
      <c r="S12" s="25">
        <f t="shared" si="2"/>
        <v>1.3740301556084793E-2</v>
      </c>
      <c r="T12" s="25">
        <f t="shared" si="3"/>
        <v>0.52714231739983508</v>
      </c>
      <c r="U12" s="25">
        <f t="shared" si="4"/>
        <v>-8.1786665468575586E-3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352</v>
      </c>
      <c r="C13" s="224">
        <f>IFERROR('Más Vistos-H'!C13/'Más Vistos-U'!C12,0)</f>
        <v>0.99566365332185358</v>
      </c>
      <c r="D13" s="225">
        <f>IFERROR('Más Vistos-H'!D13/'Más Vistos-U'!D12,0)</f>
        <v>0.96559241706161147</v>
      </c>
      <c r="E13" s="225">
        <f>IFERROR('Más Vistos-H'!E13/'Más Vistos-U'!E12,0)</f>
        <v>0.93917725672692542</v>
      </c>
      <c r="F13" s="225">
        <f>IFERROR('Más Vistos-H'!F13/'Más Vistos-U'!F12,0)</f>
        <v>0.74386003781165055</v>
      </c>
      <c r="G13" s="225">
        <f>IFERROR('Más Vistos-H'!G13/'Más Vistos-U'!G12,0)</f>
        <v>0.90803454616173374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0.72800042880939442</v>
      </c>
      <c r="K13" s="227">
        <f>IFERROR('Más Vistos-H'!K13/'Más Vistos-U'!K12,0)</f>
        <v>0.88677954086918587</v>
      </c>
      <c r="L13" s="227">
        <f>IFERROR('Más Vistos-H'!L13/'Más Vistos-U'!L12,0)</f>
        <v>0.93367627968985745</v>
      </c>
      <c r="M13" s="227">
        <f>IFERROR('Más Vistos-H'!M13/'Más Vistos-U'!M12,0)</f>
        <v>0.87566721581548601</v>
      </c>
      <c r="N13" s="227">
        <f>IFERROR('Más Vistos-H'!N13/'Más Vistos-U'!N12,0)</f>
        <v>0.82202455524931095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-0.26882896008049378</v>
      </c>
      <c r="R13" s="25">
        <f t="shared" si="1"/>
        <v>-8.1621266695797598E-2</v>
      </c>
      <c r="S13" s="25">
        <f t="shared" si="2"/>
        <v>-5.8572298228761711E-3</v>
      </c>
      <c r="T13" s="25">
        <f t="shared" si="3"/>
        <v>0.17719351935022185</v>
      </c>
      <c r="U13" s="25">
        <f t="shared" si="4"/>
        <v>-9.4721055796816778E-2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353</v>
      </c>
      <c r="C14" s="224">
        <f>IFERROR('Más Vistos-H'!C14/'Más Vistos-U'!C13,0)</f>
        <v>0.5029417122040073</v>
      </c>
      <c r="D14" s="225">
        <f>IFERROR('Más Vistos-H'!D14/'Más Vistos-U'!D13,0)</f>
        <v>0.4647929531420269</v>
      </c>
      <c r="E14" s="225">
        <f>IFERROR('Más Vistos-H'!E14/'Más Vistos-U'!E13,0)</f>
        <v>0.54207426795354163</v>
      </c>
      <c r="F14" s="225">
        <f>IFERROR('Más Vistos-H'!F14/'Más Vistos-U'!F13,0)</f>
        <v>0.34001034101859035</v>
      </c>
      <c r="G14" s="225">
        <f>IFERROR('Más Vistos-H'!G14/'Más Vistos-U'!G13,0)</f>
        <v>0.48100866824271088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0.358461703038083</v>
      </c>
      <c r="K14" s="227">
        <f>IFERROR('Más Vistos-H'!K14/'Más Vistos-U'!K13,0)</f>
        <v>0.49153218809647747</v>
      </c>
      <c r="L14" s="227">
        <f>IFERROR('Más Vistos-H'!L14/'Más Vistos-U'!L13,0)</f>
        <v>0.43369787669480681</v>
      </c>
      <c r="M14" s="227">
        <f>IFERROR('Más Vistos-H'!M14/'Más Vistos-U'!M13,0)</f>
        <v>0.42284461931386769</v>
      </c>
      <c r="N14" s="227">
        <f>IFERROR('Más Vistos-H'!N14/'Más Vistos-U'!N13,0)</f>
        <v>0.55155721488288967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-0.28726988766308398</v>
      </c>
      <c r="R14" s="25">
        <f t="shared" si="1"/>
        <v>5.7529346720280115E-2</v>
      </c>
      <c r="S14" s="25">
        <f t="shared" si="2"/>
        <v>-0.19992904601039502</v>
      </c>
      <c r="T14" s="25">
        <f t="shared" si="3"/>
        <v>0.24362282055047352</v>
      </c>
      <c r="U14" s="25">
        <f t="shared" si="4"/>
        <v>0.14666793198949354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390</v>
      </c>
      <c r="C15" s="224">
        <f>IFERROR('Más Vistos-H'!C15/'Más Vistos-U'!C14,0)</f>
        <v>0.81799713620905679</v>
      </c>
      <c r="D15" s="225">
        <f>IFERROR('Más Vistos-H'!D15/'Más Vistos-U'!D14,0)</f>
        <v>0.85095422987068536</v>
      </c>
      <c r="E15" s="225">
        <f>IFERROR('Más Vistos-H'!E15/'Más Vistos-U'!E14,0)</f>
        <v>0.79911577746387041</v>
      </c>
      <c r="F15" s="225">
        <f>IFERROR('Más Vistos-H'!F15/'Más Vistos-U'!F14,0)</f>
        <v>0.58356167676184967</v>
      </c>
      <c r="G15" s="225">
        <f>IFERROR('Más Vistos-H'!G15/'Más Vistos-U'!G14,0)</f>
        <v>0.82243689781517171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0.57659915304771447</v>
      </c>
      <c r="K15" s="227">
        <f>IFERROR('Más Vistos-H'!K15/'Más Vistos-U'!K14,0)</f>
        <v>0.80328927605887646</v>
      </c>
      <c r="L15" s="227">
        <f>IFERROR('Más Vistos-H'!L15/'Más Vistos-U'!L14,0)</f>
        <v>0.80086428875305071</v>
      </c>
      <c r="M15" s="227">
        <f>IFERROR('Más Vistos-H'!M15/'Más Vistos-U'!M14,0)</f>
        <v>0.81049155612560608</v>
      </c>
      <c r="N15" s="227">
        <f>IFERROR('Más Vistos-H'!N15/'Más Vistos-U'!N14,0)</f>
        <v>0.80980067251781451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-0.29510859204236611</v>
      </c>
      <c r="R15" s="25">
        <f t="shared" ref="R15" si="8">IFERROR((K15-D15)/D15,"-")</f>
        <v>-5.6013534146310405E-2</v>
      </c>
      <c r="S15" s="25">
        <f t="shared" ref="S15" si="9">IFERROR((L15-E15)/E15,"-")</f>
        <v>2.1880575236913687E-3</v>
      </c>
      <c r="T15" s="25">
        <f t="shared" ref="T15" si="10">IFERROR((M15-F15)/F15,"-")</f>
        <v>0.38887042861172333</v>
      </c>
      <c r="U15" s="25">
        <f t="shared" ref="U15" si="11">IFERROR((N15-G15)/G15,"-")</f>
        <v>-1.5364370605119623E-2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0.72644157736541393</v>
      </c>
      <c r="D16" s="228">
        <f>IFERROR('Más Vistos-H'!D16/'Más Vistos-U'!D15,0)</f>
        <v>0.84242248774677964</v>
      </c>
      <c r="E16" s="228">
        <f>IFERROR('Más Vistos-H'!E16/'Más Vistos-U'!E15,0)</f>
        <v>0.78832538710713951</v>
      </c>
      <c r="F16" s="228">
        <f>IFERROR('Más Vistos-H'!F16/'Más Vistos-U'!F15,0)</f>
        <v>0.66363001719062287</v>
      </c>
      <c r="G16" s="228">
        <f>IFERROR('Más Vistos-H'!G16/'Más Vistos-U'!G15,0)</f>
        <v>0.85067483695348478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0.65338720993472044</v>
      </c>
      <c r="K16" s="230">
        <f>IFERROR('Más Vistos-H'!K16/'Más Vistos-U'!K15,0)</f>
        <v>1.5064810038531582</v>
      </c>
      <c r="L16" s="230">
        <f>IFERROR('Más Vistos-H'!L16/'Más Vistos-U'!L15,0)</f>
        <v>0.84371237277449174</v>
      </c>
      <c r="M16" s="230">
        <f>IFERROR('Más Vistos-H'!M16/'Más Vistos-U'!M15,0)</f>
        <v>0.84025703160217924</v>
      </c>
      <c r="N16" s="230">
        <f>IFERROR('Más Vistos-H'!N16/'Más Vistos-U'!N15,0)</f>
        <v>0.83806056659068706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-0.10056468366752878</v>
      </c>
      <c r="R16" s="115">
        <f t="shared" si="1"/>
        <v>0.78827254229944677</v>
      </c>
      <c r="S16" s="115">
        <f t="shared" si="2"/>
        <v>7.0259040966068387E-2</v>
      </c>
      <c r="T16" s="115">
        <f t="shared" si="3"/>
        <v>0.26615284094483865</v>
      </c>
      <c r="U16" s="115">
        <f t="shared" si="4"/>
        <v>-1.4828545308772865E-2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15" t="s">
        <v>203</v>
      </c>
      <c r="K2" s="415"/>
      <c r="L2" s="415"/>
      <c r="M2" s="415"/>
      <c r="N2" s="415"/>
      <c r="O2" s="415"/>
      <c r="P2" s="415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98" t="s">
        <v>203</v>
      </c>
      <c r="K2" s="398"/>
      <c r="L2" s="398"/>
      <c r="M2" s="398"/>
      <c r="N2" s="398"/>
      <c r="O2" s="398"/>
      <c r="P2" s="398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98" t="s">
        <v>203</v>
      </c>
      <c r="K2" s="398"/>
      <c r="L2" s="398"/>
      <c r="M2" s="398"/>
      <c r="N2" s="398"/>
      <c r="O2" s="398"/>
      <c r="P2" s="398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99" t="s">
        <v>401</v>
      </c>
      <c r="C2" s="400"/>
      <c r="D2" s="401"/>
      <c r="G2" s="399" t="s">
        <v>402</v>
      </c>
      <c r="H2" s="400"/>
      <c r="I2" s="401"/>
    </row>
    <row r="3" spans="2:10" ht="15.75" thickBot="1" x14ac:dyDescent="0.3">
      <c r="B3" s="399" t="str">
        <f>Replay!A1</f>
        <v>24/04 –30/04</v>
      </c>
      <c r="C3" s="400"/>
      <c r="D3" s="401"/>
      <c r="G3" s="399" t="str">
        <f>Replay!A1</f>
        <v>24/04 –30/04</v>
      </c>
      <c r="H3" s="400"/>
      <c r="I3" s="401"/>
    </row>
    <row r="4" spans="2:10" ht="15.75" thickBot="1" x14ac:dyDescent="0.3">
      <c r="B4" s="293" t="s">
        <v>367</v>
      </c>
      <c r="C4" s="293" t="s">
        <v>366</v>
      </c>
      <c r="D4" s="293" t="s">
        <v>368</v>
      </c>
      <c r="G4" s="293" t="s">
        <v>367</v>
      </c>
      <c r="H4" s="293" t="s">
        <v>366</v>
      </c>
      <c r="I4" s="293" t="s">
        <v>368</v>
      </c>
    </row>
    <row r="5" spans="2:10" ht="31.5" customHeight="1" x14ac:dyDescent="0.25">
      <c r="B5" s="292" t="s">
        <v>375</v>
      </c>
      <c r="C5" s="384">
        <v>55813.54</v>
      </c>
      <c r="D5" s="295">
        <f>C5/C8</f>
        <v>1.9798731504320901E-2</v>
      </c>
      <c r="G5" s="292" t="s">
        <v>406</v>
      </c>
      <c r="H5" s="294">
        <f>SUM(Destacados!H4:H78)</f>
        <v>504944.39333333273</v>
      </c>
      <c r="I5" s="295">
        <f>H5/C8</f>
        <v>0.17911887452791667</v>
      </c>
    </row>
    <row r="6" spans="2:10" x14ac:dyDescent="0.25">
      <c r="B6" s="283" t="s">
        <v>196</v>
      </c>
      <c r="C6" s="284">
        <v>2687112.53</v>
      </c>
      <c r="D6" s="285">
        <f>C6/C8</f>
        <v>0.95319916105243341</v>
      </c>
      <c r="G6" s="280" t="s">
        <v>405</v>
      </c>
      <c r="H6" s="281">
        <f>SUM('Más Vistos-H'!J16:P16)+SUM('Más Vistos-H'!J29:P29)</f>
        <v>878514.07333333336</v>
      </c>
      <c r="I6" s="282">
        <f>H6/C8</f>
        <v>0.3116352100349476</v>
      </c>
      <c r="J6" s="285">
        <f>H6/C6</f>
        <v>0.32693609349264335</v>
      </c>
    </row>
    <row r="7" spans="2:10" x14ac:dyDescent="0.25">
      <c r="B7" s="286" t="s">
        <v>369</v>
      </c>
      <c r="C7" s="287">
        <v>76120.19</v>
      </c>
      <c r="D7" s="288">
        <f>C7/C8</f>
        <v>2.7002107443245719E-2</v>
      </c>
      <c r="G7" s="280" t="s">
        <v>407</v>
      </c>
      <c r="H7" s="281">
        <f>SUM(Partidos!G2:G32)</f>
        <v>253332.00999999998</v>
      </c>
      <c r="I7" s="282">
        <f>H7/C8</f>
        <v>8.9864438762349369E-2</v>
      </c>
      <c r="J7" s="285">
        <f>H7/C6</f>
        <v>9.4276665815703667E-2</v>
      </c>
    </row>
    <row r="8" spans="2:10" x14ac:dyDescent="0.25">
      <c r="B8" s="289" t="s">
        <v>16</v>
      </c>
      <c r="C8" s="290">
        <f>SUM(C5:C7)</f>
        <v>2819046.26</v>
      </c>
      <c r="D8" s="291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3"/>
  <sheetViews>
    <sheetView showGridLines="0" zoomScale="87" zoomScaleNormal="8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9" sqref="F59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408</v>
      </c>
      <c r="C2" s="293" t="s">
        <v>375</v>
      </c>
      <c r="D2" s="293" t="s">
        <v>196</v>
      </c>
      <c r="E2" s="293" t="s">
        <v>369</v>
      </c>
      <c r="F2" s="293" t="s">
        <v>419</v>
      </c>
      <c r="G2" s="293" t="s">
        <v>438</v>
      </c>
    </row>
    <row r="3" spans="2:8" ht="24.95" customHeight="1" x14ac:dyDescent="0.25">
      <c r="B3" s="299" t="s">
        <v>385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384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383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382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381</v>
      </c>
      <c r="C7" s="300">
        <v>113859</v>
      </c>
      <c r="D7" s="300">
        <v>5963927</v>
      </c>
      <c r="E7" s="300">
        <v>395604</v>
      </c>
      <c r="F7" s="297" t="s">
        <v>422</v>
      </c>
      <c r="G7" s="297" t="s">
        <v>421</v>
      </c>
    </row>
    <row r="8" spans="2:8" ht="24.95" customHeight="1" x14ac:dyDescent="0.25">
      <c r="B8" s="301" t="s">
        <v>380</v>
      </c>
      <c r="C8" s="300">
        <v>112412</v>
      </c>
      <c r="D8" s="302">
        <v>6225747</v>
      </c>
      <c r="E8" s="300">
        <v>376269</v>
      </c>
      <c r="F8" s="297" t="s">
        <v>423</v>
      </c>
      <c r="G8" s="296"/>
    </row>
    <row r="9" spans="2:8" ht="24.95" customHeight="1" x14ac:dyDescent="0.25">
      <c r="B9" s="301" t="s">
        <v>389</v>
      </c>
      <c r="C9" s="281">
        <v>99203.687000000005</v>
      </c>
      <c r="D9" s="281">
        <v>5511680.5379999997</v>
      </c>
      <c r="E9" s="281">
        <v>364261.46899999998</v>
      </c>
      <c r="F9" s="297" t="s">
        <v>418</v>
      </c>
      <c r="G9" s="296"/>
    </row>
    <row r="10" spans="2:8" ht="24.95" customHeight="1" x14ac:dyDescent="0.25">
      <c r="B10" s="301" t="s">
        <v>379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386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391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442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443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399</v>
      </c>
      <c r="C15" s="281">
        <v>114272.19</v>
      </c>
      <c r="D15" s="281">
        <v>5606485.2999999998</v>
      </c>
      <c r="E15" s="281">
        <v>264332.23</v>
      </c>
      <c r="F15" s="298" t="s">
        <v>425</v>
      </c>
      <c r="G15" s="358" t="s">
        <v>424</v>
      </c>
      <c r="H15" s="402" t="s">
        <v>482</v>
      </c>
    </row>
    <row r="16" spans="2:8" ht="24.95" customHeight="1" x14ac:dyDescent="0.25">
      <c r="B16" s="301" t="s">
        <v>400</v>
      </c>
      <c r="C16" s="287">
        <v>125845.21</v>
      </c>
      <c r="D16" s="281">
        <v>6044714.2199999997</v>
      </c>
      <c r="E16" s="281">
        <v>283597.23</v>
      </c>
      <c r="F16" s="296"/>
      <c r="G16" s="359"/>
      <c r="H16" s="402"/>
    </row>
    <row r="17" spans="2:8" ht="24.95" customHeight="1" x14ac:dyDescent="0.25">
      <c r="B17" s="303" t="s">
        <v>417</v>
      </c>
      <c r="C17" s="304">
        <v>126278.9</v>
      </c>
      <c r="D17" s="304">
        <v>5912788.4100000001</v>
      </c>
      <c r="E17" s="305">
        <v>267736.38</v>
      </c>
      <c r="F17" s="306" t="s">
        <v>426</v>
      </c>
      <c r="G17" s="360" t="s">
        <v>427</v>
      </c>
      <c r="H17" s="402"/>
    </row>
    <row r="18" spans="2:8" ht="24.95" customHeight="1" x14ac:dyDescent="0.25">
      <c r="B18" s="303" t="s">
        <v>441</v>
      </c>
      <c r="C18" s="304">
        <v>125308.59</v>
      </c>
      <c r="D18" s="304">
        <v>5916998.4100000001</v>
      </c>
      <c r="E18" s="305">
        <v>252904.34</v>
      </c>
      <c r="F18" s="306" t="s">
        <v>426</v>
      </c>
      <c r="G18" s="360" t="s">
        <v>428</v>
      </c>
      <c r="H18" s="402"/>
    </row>
    <row r="19" spans="2:8" ht="24.95" customHeight="1" x14ac:dyDescent="0.25">
      <c r="B19" s="303" t="s">
        <v>440</v>
      </c>
      <c r="C19" s="304">
        <v>117247.22</v>
      </c>
      <c r="D19" s="304">
        <v>5740230.1799999997</v>
      </c>
      <c r="E19" s="305">
        <v>239734.7</v>
      </c>
      <c r="F19" s="306" t="s">
        <v>426</v>
      </c>
      <c r="G19" s="360" t="s">
        <v>449</v>
      </c>
      <c r="H19" s="402"/>
    </row>
    <row r="20" spans="2:8" ht="24.75" customHeight="1" x14ac:dyDescent="0.25">
      <c r="B20" s="303" t="s">
        <v>444</v>
      </c>
      <c r="C20" s="304">
        <v>118928.22</v>
      </c>
      <c r="D20" s="304">
        <v>5816188.1500000004</v>
      </c>
      <c r="E20" s="305">
        <v>238912.56</v>
      </c>
      <c r="F20" s="306" t="s">
        <v>426</v>
      </c>
      <c r="G20" s="360" t="s">
        <v>450</v>
      </c>
      <c r="H20" s="402"/>
    </row>
    <row r="21" spans="2:8" ht="33" customHeight="1" x14ac:dyDescent="0.25">
      <c r="B21" s="303" t="s">
        <v>445</v>
      </c>
      <c r="C21" s="304">
        <v>131610.35</v>
      </c>
      <c r="D21" s="304">
        <v>6046323.7000000002</v>
      </c>
      <c r="E21" s="305">
        <v>263303.90000000002</v>
      </c>
      <c r="F21" s="306" t="s">
        <v>452</v>
      </c>
      <c r="G21" s="360" t="s">
        <v>427</v>
      </c>
      <c r="H21" s="402"/>
    </row>
    <row r="22" spans="2:8" ht="33" customHeight="1" x14ac:dyDescent="0.25">
      <c r="B22" s="303" t="s">
        <v>446</v>
      </c>
      <c r="C22" s="304">
        <v>130821.32</v>
      </c>
      <c r="D22" s="304">
        <v>6076205.3600000003</v>
      </c>
      <c r="E22" s="305">
        <v>249110.57</v>
      </c>
      <c r="F22" s="306" t="s">
        <v>453</v>
      </c>
      <c r="G22" s="360" t="s">
        <v>451</v>
      </c>
      <c r="H22" s="402"/>
    </row>
    <row r="23" spans="2:8" ht="24.75" customHeight="1" x14ac:dyDescent="0.25">
      <c r="B23" s="303" t="s">
        <v>448</v>
      </c>
      <c r="C23" s="304">
        <v>127202.39</v>
      </c>
      <c r="D23" s="304">
        <v>6114404.1100000003</v>
      </c>
      <c r="E23" s="305">
        <v>244551.5</v>
      </c>
      <c r="F23" s="306" t="s">
        <v>454</v>
      </c>
      <c r="G23" s="360" t="s">
        <v>454</v>
      </c>
      <c r="H23" s="402"/>
    </row>
    <row r="24" spans="2:8" x14ac:dyDescent="0.25">
      <c r="B24" s="303" t="s">
        <v>456</v>
      </c>
      <c r="C24" s="304">
        <v>132633.9</v>
      </c>
      <c r="D24" s="304">
        <v>5755835.5099999998</v>
      </c>
      <c r="E24" s="305">
        <v>247107.48</v>
      </c>
      <c r="F24" s="306"/>
      <c r="G24" s="360"/>
      <c r="H24" s="402"/>
    </row>
    <row r="25" spans="2:8" ht="22.5" x14ac:dyDescent="0.25">
      <c r="B25" s="303" t="s">
        <v>458</v>
      </c>
      <c r="C25" s="304">
        <v>116869.8</v>
      </c>
      <c r="D25" s="304">
        <v>5411097.5300000003</v>
      </c>
      <c r="E25" s="305">
        <v>210703.58</v>
      </c>
      <c r="F25" s="306" t="s">
        <v>479</v>
      </c>
      <c r="G25" s="360" t="s">
        <v>480</v>
      </c>
      <c r="H25" s="402"/>
    </row>
    <row r="26" spans="2:8" ht="22.5" x14ac:dyDescent="0.25">
      <c r="B26" s="303" t="s">
        <v>472</v>
      </c>
      <c r="C26" s="304">
        <v>134421.4</v>
      </c>
      <c r="D26" s="304">
        <v>5337041.28</v>
      </c>
      <c r="E26" s="305">
        <v>221698.33</v>
      </c>
      <c r="F26" s="306" t="s">
        <v>479</v>
      </c>
      <c r="G26" s="360" t="s">
        <v>481</v>
      </c>
      <c r="H26" s="402"/>
    </row>
    <row r="27" spans="2:8" x14ac:dyDescent="0.25">
      <c r="B27" s="303" t="s">
        <v>474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475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477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478</v>
      </c>
      <c r="C30" s="304">
        <v>107036.54</v>
      </c>
      <c r="D30" s="304">
        <v>4659302.5</v>
      </c>
      <c r="E30" s="305">
        <v>191987.59</v>
      </c>
      <c r="F30" s="306" t="s">
        <v>485</v>
      </c>
      <c r="G30" s="307" t="s">
        <v>449</v>
      </c>
    </row>
    <row r="31" spans="2:8" x14ac:dyDescent="0.25">
      <c r="B31" s="303" t="s">
        <v>483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486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487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488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490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492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494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499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501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505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509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514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516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521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523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524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526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528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530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534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539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543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552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ht="15.75" thickBot="1" x14ac:dyDescent="0.3">
      <c r="B54" s="303" t="s">
        <v>566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ht="15.75" thickBot="1" x14ac:dyDescent="0.3">
      <c r="B55" s="342" t="s">
        <v>750</v>
      </c>
      <c r="C55" s="379">
        <v>55813.54</v>
      </c>
      <c r="D55" s="378">
        <v>2687112.53</v>
      </c>
      <c r="E55" s="350">
        <v>76120.19</v>
      </c>
      <c r="F55" s="343"/>
      <c r="G55" s="344"/>
    </row>
    <row r="56" spans="2:7" x14ac:dyDescent="0.25">
      <c r="B56" s="367"/>
      <c r="C56" s="368"/>
      <c r="D56" s="368"/>
      <c r="E56" s="207"/>
      <c r="F56" s="369"/>
      <c r="G56" s="370"/>
    </row>
    <row r="57" spans="2:7" x14ac:dyDescent="0.25">
      <c r="B57" s="367"/>
      <c r="C57" s="368"/>
      <c r="D57" s="368"/>
      <c r="E57" s="207"/>
      <c r="F57" s="369"/>
      <c r="G57" s="370"/>
    </row>
    <row r="58" spans="2:7" x14ac:dyDescent="0.25">
      <c r="D58" s="362">
        <f>D23-D30</f>
        <v>1455101.6100000003</v>
      </c>
    </row>
    <row r="59" spans="2:7" x14ac:dyDescent="0.25">
      <c r="D59" s="363">
        <f>D58/D23</f>
        <v>0.2379792999975594</v>
      </c>
    </row>
    <row r="63" spans="2:7" x14ac:dyDescent="0.25">
      <c r="F63"/>
    </row>
  </sheetData>
  <mergeCells count="1">
    <mergeCell ref="H15:H26"/>
  </mergeCells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3"/>
  <sheetViews>
    <sheetView showGridLines="0" zoomScale="90" zoomScaleNormal="90" workbookViewId="0">
      <selection activeCell="G17" sqref="G17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408</v>
      </c>
      <c r="C2" s="293" t="s">
        <v>8</v>
      </c>
      <c r="D2" s="293" t="s">
        <v>409</v>
      </c>
      <c r="E2" s="293" t="s">
        <v>410</v>
      </c>
    </row>
    <row r="3" spans="2:6" ht="20.100000000000001" customHeight="1" x14ac:dyDescent="0.25">
      <c r="B3" s="325" t="s">
        <v>388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379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386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391</v>
      </c>
      <c r="C6" s="310">
        <v>610566.51666666579</v>
      </c>
      <c r="D6" s="354">
        <v>2165471.8499999978</v>
      </c>
      <c r="E6" s="310">
        <v>621346.44999999984</v>
      </c>
    </row>
    <row r="7" spans="2:6" ht="20.100000000000001" customHeight="1" x14ac:dyDescent="0.25">
      <c r="B7" s="311" t="s">
        <v>442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443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399</v>
      </c>
      <c r="C9" s="310">
        <v>610706.95333333267</v>
      </c>
      <c r="D9" s="310">
        <v>1347746.1333333317</v>
      </c>
      <c r="E9" s="310">
        <v>335206.93333333335</v>
      </c>
      <c r="F9" s="309" t="s">
        <v>403</v>
      </c>
    </row>
    <row r="10" spans="2:6" ht="20.100000000000001" customHeight="1" x14ac:dyDescent="0.25">
      <c r="B10" s="311" t="s">
        <v>400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417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441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440</v>
      </c>
      <c r="C13" s="310">
        <v>975683.08333333232</v>
      </c>
      <c r="D13" s="361">
        <v>1889718.6499999987</v>
      </c>
      <c r="E13" s="310">
        <v>424470.00669999997</v>
      </c>
    </row>
    <row r="14" spans="2:6" x14ac:dyDescent="0.25">
      <c r="B14" s="311" t="s">
        <v>444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445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446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448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456</v>
      </c>
      <c r="C18" s="310">
        <v>1413896.4399999988</v>
      </c>
      <c r="D18" s="354">
        <v>1911445.8866666649</v>
      </c>
      <c r="E18" s="310">
        <v>305591.94333333336</v>
      </c>
    </row>
    <row r="19" spans="2:5" x14ac:dyDescent="0.25">
      <c r="B19" s="311" t="s">
        <v>458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472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474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475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477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478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483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486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487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488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490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490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492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494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499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502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506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509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514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516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522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523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524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526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528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530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534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539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543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552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566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750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57"/>
    </row>
    <row r="52" spans="2:5" x14ac:dyDescent="0.25">
      <c r="B52" s="357"/>
      <c r="D52" s="362">
        <f>D18-D24</f>
        <v>547080.1633333331</v>
      </c>
    </row>
    <row r="53" spans="2:5" x14ac:dyDescent="0.25">
      <c r="B53" s="357"/>
      <c r="D53" s="363">
        <f>D52/D18</f>
        <v>0.28621273934538427</v>
      </c>
    </row>
  </sheetData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J68"/>
  <sheetViews>
    <sheetView topLeftCell="A64" zoomScaleNormal="100" zoomScaleSheetLayoutView="91" workbookViewId="0">
      <selection activeCell="J50" sqref="J50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0" max="10" width="24.5703125" customWidth="1"/>
  </cols>
  <sheetData>
    <row r="2" spans="2:10" ht="18.75" x14ac:dyDescent="0.3">
      <c r="B2" s="416" t="s">
        <v>649</v>
      </c>
      <c r="C2" s="416"/>
      <c r="D2" s="416"/>
      <c r="E2" s="416"/>
      <c r="F2" s="416"/>
      <c r="G2" s="416"/>
      <c r="H2" s="416"/>
      <c r="I2" s="416"/>
    </row>
    <row r="5" spans="2:10" x14ac:dyDescent="0.25">
      <c r="B5" s="417" t="s">
        <v>196</v>
      </c>
      <c r="C5" s="418" t="s">
        <v>493</v>
      </c>
    </row>
    <row r="6" spans="2:10" x14ac:dyDescent="0.25">
      <c r="B6" s="419" t="s">
        <v>370</v>
      </c>
      <c r="C6" s="420"/>
      <c r="D6" s="421" t="s">
        <v>214</v>
      </c>
      <c r="E6" s="420" t="s">
        <v>216</v>
      </c>
      <c r="F6" s="420" t="s">
        <v>371</v>
      </c>
      <c r="G6" s="420" t="s">
        <v>372</v>
      </c>
      <c r="H6" s="420" t="s">
        <v>373</v>
      </c>
      <c r="I6" s="420" t="s">
        <v>374</v>
      </c>
    </row>
    <row r="7" spans="2:10" x14ac:dyDescent="0.25">
      <c r="B7" s="422" t="s">
        <v>650</v>
      </c>
      <c r="C7" s="423" t="s">
        <v>651</v>
      </c>
      <c r="D7" s="424" t="s">
        <v>387</v>
      </c>
      <c r="E7" s="425">
        <v>45041</v>
      </c>
      <c r="F7" s="426">
        <v>0.57291666666666663</v>
      </c>
      <c r="G7" s="426">
        <v>0.65625</v>
      </c>
      <c r="H7" s="456">
        <v>2739.11666666666</v>
      </c>
      <c r="I7" s="454">
        <v>6743</v>
      </c>
    </row>
    <row r="8" spans="2:10" x14ac:dyDescent="0.25">
      <c r="B8" s="422" t="s">
        <v>650</v>
      </c>
      <c r="C8" s="423" t="s">
        <v>652</v>
      </c>
      <c r="D8" s="424" t="s">
        <v>653</v>
      </c>
      <c r="E8" s="425">
        <v>45041</v>
      </c>
      <c r="F8" s="426">
        <v>0.5625</v>
      </c>
      <c r="G8" s="426">
        <v>0.64583333333333337</v>
      </c>
      <c r="H8" s="456">
        <v>595.46666666666601</v>
      </c>
      <c r="I8" s="454">
        <v>1850</v>
      </c>
    </row>
    <row r="9" spans="2:10" x14ac:dyDescent="0.25">
      <c r="B9" s="422" t="s">
        <v>650</v>
      </c>
      <c r="C9" s="423" t="s">
        <v>654</v>
      </c>
      <c r="D9" s="427" t="s">
        <v>387</v>
      </c>
      <c r="E9" s="425">
        <v>45042</v>
      </c>
      <c r="F9" s="426">
        <v>0.58333333333333337</v>
      </c>
      <c r="G9" s="426">
        <v>0.66666666666666663</v>
      </c>
      <c r="H9" s="456">
        <v>20798.5333333333</v>
      </c>
      <c r="I9" s="454">
        <v>26655</v>
      </c>
    </row>
    <row r="10" spans="2:10" x14ac:dyDescent="0.25">
      <c r="B10" s="422" t="s">
        <v>655</v>
      </c>
      <c r="C10" s="423" t="s">
        <v>656</v>
      </c>
      <c r="D10" s="424" t="s">
        <v>653</v>
      </c>
      <c r="E10" s="425">
        <v>45042</v>
      </c>
      <c r="F10" s="426">
        <v>0.625</v>
      </c>
      <c r="G10" s="426">
        <v>0.70833333333333337</v>
      </c>
      <c r="H10" s="456">
        <v>5245.4</v>
      </c>
      <c r="I10" s="454">
        <v>8263</v>
      </c>
    </row>
    <row r="11" spans="2:10" x14ac:dyDescent="0.25">
      <c r="B11" s="422" t="s">
        <v>650</v>
      </c>
      <c r="C11" s="423" t="s">
        <v>657</v>
      </c>
      <c r="D11" s="424" t="s">
        <v>387</v>
      </c>
      <c r="E11" s="425">
        <v>45043</v>
      </c>
      <c r="F11" s="426">
        <v>0.59375</v>
      </c>
      <c r="G11" s="426">
        <v>0.67708333333333337</v>
      </c>
      <c r="H11" s="456">
        <v>7417.45</v>
      </c>
      <c r="I11" s="454">
        <v>10360</v>
      </c>
    </row>
    <row r="12" spans="2:10" x14ac:dyDescent="0.25">
      <c r="B12" s="422" t="s">
        <v>650</v>
      </c>
      <c r="C12" s="423" t="s">
        <v>658</v>
      </c>
      <c r="D12" s="424" t="s">
        <v>567</v>
      </c>
      <c r="E12" s="425">
        <v>45043</v>
      </c>
      <c r="F12" s="426">
        <v>0.57291666666666663</v>
      </c>
      <c r="G12" s="426">
        <v>0.65625</v>
      </c>
      <c r="H12" s="456">
        <v>1023.43</v>
      </c>
      <c r="I12" s="454">
        <v>2554</v>
      </c>
      <c r="J12" s="453"/>
    </row>
    <row r="13" spans="2:10" x14ac:dyDescent="0.25">
      <c r="B13" s="422" t="s">
        <v>659</v>
      </c>
      <c r="C13" s="423" t="s">
        <v>660</v>
      </c>
      <c r="D13" s="424" t="s">
        <v>387</v>
      </c>
      <c r="E13" s="425">
        <v>45045</v>
      </c>
      <c r="F13" s="426">
        <v>0.47916666666666669</v>
      </c>
      <c r="G13" s="426">
        <v>0.5625</v>
      </c>
      <c r="H13" s="456">
        <v>4025.5333333333301</v>
      </c>
      <c r="I13" s="454">
        <v>8026</v>
      </c>
    </row>
    <row r="14" spans="2:10" x14ac:dyDescent="0.25">
      <c r="B14" s="422" t="s">
        <v>661</v>
      </c>
      <c r="C14" s="423" t="s">
        <v>662</v>
      </c>
      <c r="D14" s="424" t="s">
        <v>540</v>
      </c>
      <c r="E14" s="425">
        <v>45045</v>
      </c>
      <c r="F14" s="426">
        <v>0.27083333333333331</v>
      </c>
      <c r="G14" s="426">
        <v>0.35416666666666669</v>
      </c>
      <c r="H14" s="456">
        <v>120.583333333333</v>
      </c>
      <c r="I14" s="454">
        <v>1067</v>
      </c>
    </row>
    <row r="15" spans="2:10" x14ac:dyDescent="0.25">
      <c r="B15" s="422" t="s">
        <v>663</v>
      </c>
      <c r="C15" s="423" t="s">
        <v>664</v>
      </c>
      <c r="D15" s="424" t="s">
        <v>665</v>
      </c>
      <c r="E15" s="425">
        <v>45045</v>
      </c>
      <c r="F15" s="426">
        <v>0.625</v>
      </c>
      <c r="G15" s="426">
        <v>0.70833333333333337</v>
      </c>
      <c r="H15" s="456">
        <v>54820.466666666602</v>
      </c>
      <c r="I15" s="454">
        <v>58770</v>
      </c>
    </row>
    <row r="16" spans="2:10" x14ac:dyDescent="0.25">
      <c r="B16" s="422" t="s">
        <v>661</v>
      </c>
      <c r="C16" s="423" t="s">
        <v>666</v>
      </c>
      <c r="D16" s="424" t="s">
        <v>387</v>
      </c>
      <c r="E16" s="425">
        <v>45046</v>
      </c>
      <c r="F16" s="426">
        <v>0.33333333333333331</v>
      </c>
      <c r="G16" s="426">
        <v>0.41666666666666669</v>
      </c>
      <c r="H16" s="456">
        <v>3812.4666666666599</v>
      </c>
      <c r="I16" s="454">
        <v>10069</v>
      </c>
    </row>
    <row r="17" spans="2:9" x14ac:dyDescent="0.25">
      <c r="B17" s="422" t="s">
        <v>661</v>
      </c>
      <c r="C17" s="423" t="s">
        <v>667</v>
      </c>
      <c r="D17" s="424" t="s">
        <v>387</v>
      </c>
      <c r="E17" s="425">
        <v>45046</v>
      </c>
      <c r="F17" s="426">
        <v>0.4375</v>
      </c>
      <c r="G17" s="426">
        <v>0.52083333333333337</v>
      </c>
      <c r="H17" s="456">
        <v>7318.0333333333301</v>
      </c>
      <c r="I17" s="454">
        <v>9836</v>
      </c>
    </row>
    <row r="18" spans="2:9" x14ac:dyDescent="0.25">
      <c r="B18" s="422" t="s">
        <v>668</v>
      </c>
      <c r="C18" s="423" t="s">
        <v>669</v>
      </c>
      <c r="D18" s="424" t="s">
        <v>670</v>
      </c>
      <c r="E18" s="425">
        <v>45046</v>
      </c>
      <c r="F18" s="426">
        <v>0.4201388888888889</v>
      </c>
      <c r="G18" s="426">
        <v>0.50347222222222221</v>
      </c>
      <c r="H18" s="456">
        <v>3030.4</v>
      </c>
      <c r="I18" s="454">
        <v>4905</v>
      </c>
    </row>
    <row r="19" spans="2:9" x14ac:dyDescent="0.25">
      <c r="B19" s="422" t="s">
        <v>663</v>
      </c>
      <c r="C19" s="423" t="s">
        <v>671</v>
      </c>
      <c r="D19" s="424" t="s">
        <v>665</v>
      </c>
      <c r="E19" s="425">
        <v>45046</v>
      </c>
      <c r="F19" s="426">
        <v>0.625</v>
      </c>
      <c r="G19" s="426">
        <v>0.70833333333333337</v>
      </c>
      <c r="H19" s="456">
        <v>7025.8333333333303</v>
      </c>
      <c r="I19" s="454">
        <v>11493</v>
      </c>
    </row>
    <row r="20" spans="2:9" x14ac:dyDescent="0.25">
      <c r="B20" s="422" t="s">
        <v>663</v>
      </c>
      <c r="C20" s="428" t="s">
        <v>672</v>
      </c>
      <c r="D20" s="427" t="s">
        <v>665</v>
      </c>
      <c r="E20" s="425">
        <v>45046</v>
      </c>
      <c r="F20" s="429">
        <v>0.79166666666666663</v>
      </c>
      <c r="G20" s="429">
        <v>0.875</v>
      </c>
      <c r="H20" s="456">
        <v>6681.8833333333296</v>
      </c>
      <c r="I20" s="454">
        <v>12223</v>
      </c>
    </row>
    <row r="21" spans="2:9" x14ac:dyDescent="0.25">
      <c r="B21" s="422"/>
      <c r="C21" s="430" t="s">
        <v>507</v>
      </c>
      <c r="D21" s="424" t="s">
        <v>484</v>
      </c>
      <c r="E21" s="425">
        <v>45040</v>
      </c>
      <c r="F21" s="426">
        <v>0.20833333333333334</v>
      </c>
      <c r="G21" s="426">
        <v>0.39583333333333331</v>
      </c>
      <c r="H21" s="456">
        <v>34028</v>
      </c>
      <c r="I21" s="454">
        <v>32769</v>
      </c>
    </row>
    <row r="22" spans="2:9" x14ac:dyDescent="0.25">
      <c r="B22" s="422"/>
      <c r="C22" s="430" t="s">
        <v>553</v>
      </c>
      <c r="D22" s="424" t="s">
        <v>484</v>
      </c>
      <c r="E22" s="425">
        <v>45040</v>
      </c>
      <c r="F22" s="426">
        <v>0.89583333333333337</v>
      </c>
      <c r="G22" s="426">
        <v>0.4375</v>
      </c>
      <c r="H22" s="456">
        <v>5964.1666666666597</v>
      </c>
      <c r="I22" s="454">
        <v>21483</v>
      </c>
    </row>
    <row r="23" spans="2:9" x14ac:dyDescent="0.25">
      <c r="B23" s="422"/>
      <c r="C23" s="430" t="s">
        <v>553</v>
      </c>
      <c r="D23" s="424" t="s">
        <v>484</v>
      </c>
      <c r="E23" s="425">
        <v>45041</v>
      </c>
      <c r="F23" s="426">
        <v>0.89583333333333337</v>
      </c>
      <c r="G23" s="426">
        <v>0.4375</v>
      </c>
      <c r="H23" s="456">
        <v>6564.2333333333299</v>
      </c>
      <c r="I23" s="454">
        <v>16059</v>
      </c>
    </row>
    <row r="24" spans="2:9" x14ac:dyDescent="0.25">
      <c r="B24" s="422"/>
      <c r="C24" s="430" t="s">
        <v>553</v>
      </c>
      <c r="D24" s="424" t="s">
        <v>484</v>
      </c>
      <c r="E24" s="425">
        <v>45042</v>
      </c>
      <c r="F24" s="426">
        <v>0.89583333333333337</v>
      </c>
      <c r="G24" s="426">
        <v>0.4375</v>
      </c>
      <c r="H24" s="456">
        <v>6833.3166666666602</v>
      </c>
      <c r="I24" s="454">
        <v>16012</v>
      </c>
    </row>
    <row r="25" spans="2:9" x14ac:dyDescent="0.25">
      <c r="B25" s="422"/>
      <c r="C25" s="430" t="s">
        <v>553</v>
      </c>
      <c r="D25" s="424" t="s">
        <v>484</v>
      </c>
      <c r="E25" s="425">
        <v>45043</v>
      </c>
      <c r="F25" s="426">
        <v>0.89583333333333337</v>
      </c>
      <c r="G25" s="426">
        <v>0.4375</v>
      </c>
      <c r="H25" s="456">
        <v>6618.1</v>
      </c>
      <c r="I25" s="454">
        <v>15479</v>
      </c>
    </row>
    <row r="26" spans="2:9" x14ac:dyDescent="0.25">
      <c r="B26" s="422"/>
      <c r="C26" s="430" t="s">
        <v>553</v>
      </c>
      <c r="D26" s="424" t="s">
        <v>484</v>
      </c>
      <c r="E26" s="425">
        <v>45044</v>
      </c>
      <c r="F26" s="426">
        <v>0.89583333333333337</v>
      </c>
      <c r="G26" s="426">
        <v>0.4375</v>
      </c>
      <c r="H26" s="456">
        <v>6208.0666666666602</v>
      </c>
      <c r="I26" s="454">
        <v>14582</v>
      </c>
    </row>
    <row r="27" spans="2:9" x14ac:dyDescent="0.25">
      <c r="B27" s="422"/>
      <c r="C27" s="430" t="s">
        <v>533</v>
      </c>
      <c r="D27" s="424" t="s">
        <v>495</v>
      </c>
      <c r="E27" s="425">
        <v>45040</v>
      </c>
      <c r="F27" s="426">
        <v>0.83333333333333337</v>
      </c>
      <c r="G27" s="426">
        <v>0.89583333333333337</v>
      </c>
      <c r="H27" s="456">
        <v>4751.3500000000004</v>
      </c>
      <c r="I27" s="454">
        <v>19895</v>
      </c>
    </row>
    <row r="28" spans="2:9" x14ac:dyDescent="0.25">
      <c r="B28" s="422"/>
      <c r="C28" s="430" t="s">
        <v>533</v>
      </c>
      <c r="D28" s="424" t="s">
        <v>495</v>
      </c>
      <c r="E28" s="425">
        <v>45041</v>
      </c>
      <c r="F28" s="426">
        <v>0.83333333333333337</v>
      </c>
      <c r="G28" s="426">
        <v>0.89583333333333337</v>
      </c>
      <c r="H28" s="456">
        <v>5819.5</v>
      </c>
      <c r="I28" s="454">
        <v>11913</v>
      </c>
    </row>
    <row r="29" spans="2:9" x14ac:dyDescent="0.25">
      <c r="B29" s="422"/>
      <c r="C29" s="430" t="s">
        <v>533</v>
      </c>
      <c r="D29" s="424" t="s">
        <v>495</v>
      </c>
      <c r="E29" s="425">
        <v>45042</v>
      </c>
      <c r="F29" s="426">
        <v>0.83333333333333337</v>
      </c>
      <c r="G29" s="426">
        <v>0.89583333333333337</v>
      </c>
      <c r="H29" s="456">
        <v>5869.5333333333301</v>
      </c>
      <c r="I29" s="454">
        <v>11358</v>
      </c>
    </row>
    <row r="30" spans="2:9" x14ac:dyDescent="0.25">
      <c r="B30" s="422"/>
      <c r="C30" s="430" t="s">
        <v>533</v>
      </c>
      <c r="D30" s="424" t="s">
        <v>495</v>
      </c>
      <c r="E30" s="425">
        <v>45043</v>
      </c>
      <c r="F30" s="426">
        <v>0.83333333333333337</v>
      </c>
      <c r="G30" s="426">
        <v>0.89583333333333337</v>
      </c>
      <c r="H30" s="456">
        <v>5708</v>
      </c>
      <c r="I30" s="454">
        <v>11228</v>
      </c>
    </row>
    <row r="31" spans="2:9" x14ac:dyDescent="0.25">
      <c r="B31" s="422"/>
      <c r="C31" s="430" t="s">
        <v>533</v>
      </c>
      <c r="D31" s="424" t="s">
        <v>495</v>
      </c>
      <c r="E31" s="425">
        <v>45044</v>
      </c>
      <c r="F31" s="426">
        <v>0.83333333333333337</v>
      </c>
      <c r="G31" s="426">
        <v>0.89583333333333337</v>
      </c>
      <c r="H31" s="456">
        <v>5440.5666666666602</v>
      </c>
      <c r="I31" s="454">
        <v>10257</v>
      </c>
    </row>
    <row r="32" spans="2:9" x14ac:dyDescent="0.25">
      <c r="B32" s="422"/>
      <c r="C32" s="430" t="s">
        <v>531</v>
      </c>
      <c r="D32" s="424" t="s">
        <v>378</v>
      </c>
      <c r="E32" s="425">
        <v>45040</v>
      </c>
      <c r="F32" s="426">
        <v>0.90625</v>
      </c>
      <c r="G32" s="426">
        <v>0.95833333333333337</v>
      </c>
      <c r="H32" s="456">
        <v>14713.616666666599</v>
      </c>
      <c r="I32" s="454">
        <v>20211</v>
      </c>
    </row>
    <row r="33" spans="2:9" x14ac:dyDescent="0.25">
      <c r="B33" s="422"/>
      <c r="C33" s="430" t="s">
        <v>531</v>
      </c>
      <c r="D33" s="424" t="s">
        <v>378</v>
      </c>
      <c r="E33" s="425">
        <v>45041</v>
      </c>
      <c r="F33" s="426">
        <v>0.90625</v>
      </c>
      <c r="G33" s="426">
        <v>0.95833333333333337</v>
      </c>
      <c r="H33" s="456">
        <v>16262.65</v>
      </c>
      <c r="I33" s="454">
        <v>18339</v>
      </c>
    </row>
    <row r="34" spans="2:9" x14ac:dyDescent="0.25">
      <c r="B34" s="422"/>
      <c r="C34" s="430" t="s">
        <v>531</v>
      </c>
      <c r="D34" s="424" t="s">
        <v>378</v>
      </c>
      <c r="E34" s="425">
        <v>45042</v>
      </c>
      <c r="F34" s="426">
        <v>0.90625</v>
      </c>
      <c r="G34" s="426">
        <v>0.95833333333333337</v>
      </c>
      <c r="H34" s="456">
        <v>17741.716666666602</v>
      </c>
      <c r="I34" s="454">
        <v>19002</v>
      </c>
    </row>
    <row r="35" spans="2:9" x14ac:dyDescent="0.25">
      <c r="B35" s="422"/>
      <c r="C35" s="430" t="s">
        <v>531</v>
      </c>
      <c r="D35" s="424" t="s">
        <v>378</v>
      </c>
      <c r="E35" s="425">
        <v>45043</v>
      </c>
      <c r="F35" s="426">
        <v>0.90625</v>
      </c>
      <c r="G35" s="426">
        <v>0.95833333333333337</v>
      </c>
      <c r="H35" s="456">
        <v>15945.9</v>
      </c>
      <c r="I35" s="454">
        <v>18210</v>
      </c>
    </row>
    <row r="36" spans="2:9" x14ac:dyDescent="0.25">
      <c r="B36" s="422"/>
      <c r="C36" s="430" t="s">
        <v>531</v>
      </c>
      <c r="D36" s="424" t="s">
        <v>378</v>
      </c>
      <c r="E36" s="425">
        <v>45044</v>
      </c>
      <c r="F36" s="426">
        <v>0.90625</v>
      </c>
      <c r="G36" s="426">
        <v>0.95833333333333337</v>
      </c>
      <c r="H36" s="456">
        <v>13122.8</v>
      </c>
      <c r="I36" s="454">
        <v>15964</v>
      </c>
    </row>
    <row r="37" spans="2:9" x14ac:dyDescent="0.25">
      <c r="B37" s="422"/>
      <c r="C37" s="430" t="s">
        <v>510</v>
      </c>
      <c r="D37" s="424" t="s">
        <v>495</v>
      </c>
      <c r="E37" s="425">
        <v>45040</v>
      </c>
      <c r="F37" s="426">
        <v>0.60416666666666663</v>
      </c>
      <c r="G37" s="426">
        <v>0.83333333333333337</v>
      </c>
      <c r="H37" s="456">
        <v>12460.333333333299</v>
      </c>
      <c r="I37" s="454">
        <v>21380</v>
      </c>
    </row>
    <row r="38" spans="2:9" x14ac:dyDescent="0.25">
      <c r="B38" s="422"/>
      <c r="C38" s="430" t="s">
        <v>510</v>
      </c>
      <c r="D38" s="424" t="s">
        <v>495</v>
      </c>
      <c r="E38" s="425">
        <v>45041</v>
      </c>
      <c r="F38" s="426">
        <v>0.60416666666666663</v>
      </c>
      <c r="G38" s="426">
        <v>0.83333333333333337</v>
      </c>
      <c r="H38" s="456">
        <v>13025.483333333301</v>
      </c>
      <c r="I38" s="454">
        <v>19222</v>
      </c>
    </row>
    <row r="39" spans="2:9" x14ac:dyDescent="0.25">
      <c r="B39" s="422"/>
      <c r="C39" s="430" t="s">
        <v>510</v>
      </c>
      <c r="D39" s="424" t="s">
        <v>495</v>
      </c>
      <c r="E39" s="425">
        <v>45042</v>
      </c>
      <c r="F39" s="426">
        <v>0.60416666666666663</v>
      </c>
      <c r="G39" s="426">
        <v>0.83333333333333337</v>
      </c>
      <c r="H39" s="456">
        <v>13121.866666666599</v>
      </c>
      <c r="I39" s="454">
        <v>18204</v>
      </c>
    </row>
    <row r="40" spans="2:9" x14ac:dyDescent="0.25">
      <c r="B40" s="422"/>
      <c r="C40" s="430" t="s">
        <v>510</v>
      </c>
      <c r="D40" s="424" t="s">
        <v>495</v>
      </c>
      <c r="E40" s="425">
        <v>45043</v>
      </c>
      <c r="F40" s="426">
        <v>0.60416666666666663</v>
      </c>
      <c r="G40" s="426">
        <v>0.83333333333333337</v>
      </c>
      <c r="H40" s="458">
        <v>12750.8</v>
      </c>
      <c r="I40" s="454">
        <v>19017</v>
      </c>
    </row>
    <row r="41" spans="2:9" x14ac:dyDescent="0.25">
      <c r="B41" s="422"/>
      <c r="C41" s="430" t="s">
        <v>510</v>
      </c>
      <c r="D41" s="424" t="s">
        <v>495</v>
      </c>
      <c r="E41" s="425">
        <v>45044</v>
      </c>
      <c r="F41" s="426">
        <v>0.60416666666666663</v>
      </c>
      <c r="G41" s="426">
        <v>0.83333333333333337</v>
      </c>
      <c r="H41" s="456">
        <v>12316.866666666599</v>
      </c>
      <c r="I41" s="454">
        <v>17233</v>
      </c>
    </row>
    <row r="42" spans="2:9" x14ac:dyDescent="0.25">
      <c r="B42" s="422"/>
      <c r="C42" s="430" t="s">
        <v>568</v>
      </c>
      <c r="D42" s="424" t="s">
        <v>484</v>
      </c>
      <c r="E42" s="425">
        <v>45040</v>
      </c>
      <c r="F42" s="426">
        <v>0.5625</v>
      </c>
      <c r="G42" s="426">
        <v>0.625</v>
      </c>
      <c r="H42" s="456">
        <v>7294.8166666666602</v>
      </c>
      <c r="I42" s="454">
        <v>12779</v>
      </c>
    </row>
    <row r="43" spans="2:9" x14ac:dyDescent="0.25">
      <c r="B43" s="422"/>
      <c r="C43" s="430" t="s">
        <v>568</v>
      </c>
      <c r="D43" s="424" t="s">
        <v>484</v>
      </c>
      <c r="E43" s="425">
        <v>45041</v>
      </c>
      <c r="F43" s="426">
        <v>0.5625</v>
      </c>
      <c r="G43" s="426">
        <v>0.625</v>
      </c>
      <c r="H43" s="456">
        <v>7345.9833333333299</v>
      </c>
      <c r="I43" s="454">
        <v>12722</v>
      </c>
    </row>
    <row r="44" spans="2:9" x14ac:dyDescent="0.25">
      <c r="B44" s="422"/>
      <c r="C44" s="430" t="s">
        <v>568</v>
      </c>
      <c r="D44" s="424" t="s">
        <v>484</v>
      </c>
      <c r="E44" s="425">
        <v>45042</v>
      </c>
      <c r="F44" s="426">
        <v>0.5625</v>
      </c>
      <c r="G44" s="426">
        <v>0.625</v>
      </c>
      <c r="H44" s="456">
        <v>6809.05</v>
      </c>
      <c r="I44" s="454">
        <v>14367</v>
      </c>
    </row>
    <row r="45" spans="2:9" x14ac:dyDescent="0.25">
      <c r="B45" s="422"/>
      <c r="C45" s="430" t="s">
        <v>568</v>
      </c>
      <c r="D45" s="424" t="s">
        <v>484</v>
      </c>
      <c r="E45" s="425">
        <v>45043</v>
      </c>
      <c r="F45" s="426">
        <v>0.5625</v>
      </c>
      <c r="G45" s="426">
        <v>0.625</v>
      </c>
      <c r="H45" s="456">
        <v>6714.65</v>
      </c>
      <c r="I45" s="454">
        <v>11950</v>
      </c>
    </row>
    <row r="46" spans="2:9" x14ac:dyDescent="0.25">
      <c r="B46" s="422"/>
      <c r="C46" s="430" t="s">
        <v>568</v>
      </c>
      <c r="D46" s="424" t="s">
        <v>484</v>
      </c>
      <c r="E46" s="425">
        <v>45044</v>
      </c>
      <c r="F46" s="426">
        <v>0.5625</v>
      </c>
      <c r="G46" s="426">
        <v>0.625</v>
      </c>
      <c r="H46" s="456">
        <v>6600.4166666666597</v>
      </c>
      <c r="I46" s="454">
        <v>11748</v>
      </c>
    </row>
    <row r="47" spans="2:9" x14ac:dyDescent="0.25">
      <c r="B47" s="422"/>
      <c r="C47" s="431" t="s">
        <v>527</v>
      </c>
      <c r="D47" s="424" t="s">
        <v>484</v>
      </c>
      <c r="E47" s="425">
        <v>45045</v>
      </c>
      <c r="F47" s="429">
        <v>0.91666666666666663</v>
      </c>
      <c r="G47" s="429">
        <v>0.97916666666666663</v>
      </c>
      <c r="H47" s="456">
        <v>5271.3333333333303</v>
      </c>
      <c r="I47" s="454">
        <v>12060</v>
      </c>
    </row>
    <row r="48" spans="2:9" x14ac:dyDescent="0.25">
      <c r="B48" s="422"/>
      <c r="C48" s="423" t="s">
        <v>533</v>
      </c>
      <c r="D48" s="424" t="s">
        <v>495</v>
      </c>
      <c r="E48" s="425">
        <v>45045</v>
      </c>
      <c r="F48" s="429">
        <v>0.91666666666666663</v>
      </c>
      <c r="G48" s="429">
        <v>0</v>
      </c>
      <c r="H48" s="456">
        <v>72188.983333333294</v>
      </c>
      <c r="I48" s="454">
        <v>11826</v>
      </c>
    </row>
    <row r="49" spans="2:9" x14ac:dyDescent="0.25">
      <c r="B49" s="422"/>
      <c r="C49" s="423" t="s">
        <v>211</v>
      </c>
      <c r="D49" s="424" t="s">
        <v>673</v>
      </c>
      <c r="E49" s="425">
        <v>45045</v>
      </c>
      <c r="F49" s="429">
        <v>0.77083333333333337</v>
      </c>
      <c r="G49" s="429">
        <v>0.86458333333333337</v>
      </c>
      <c r="H49" s="456">
        <v>1016.7666666666599</v>
      </c>
      <c r="I49" s="454">
        <v>2347</v>
      </c>
    </row>
    <row r="50" spans="2:9" ht="45" x14ac:dyDescent="0.25">
      <c r="B50" s="422"/>
      <c r="C50" s="423" t="s">
        <v>674</v>
      </c>
      <c r="D50" s="427" t="s">
        <v>675</v>
      </c>
      <c r="E50" s="432">
        <v>45045</v>
      </c>
      <c r="F50" s="429">
        <v>0.64236111111111105</v>
      </c>
      <c r="G50" s="429">
        <v>1.9444444444444445E-2</v>
      </c>
      <c r="H50" s="456">
        <v>1331.11</v>
      </c>
      <c r="I50" s="454">
        <v>4479</v>
      </c>
    </row>
    <row r="51" spans="2:9" x14ac:dyDescent="0.25">
      <c r="B51" s="422"/>
      <c r="C51" s="423" t="s">
        <v>676</v>
      </c>
      <c r="D51" s="424" t="s">
        <v>378</v>
      </c>
      <c r="E51" s="425">
        <v>45045</v>
      </c>
      <c r="F51" s="429">
        <v>0.79166666666666663</v>
      </c>
      <c r="G51" s="429">
        <v>0.85416666666666663</v>
      </c>
      <c r="H51" s="456">
        <v>4598.8666666666604</v>
      </c>
      <c r="I51" s="454">
        <v>8516</v>
      </c>
    </row>
    <row r="52" spans="2:9" x14ac:dyDescent="0.25">
      <c r="B52" s="422"/>
      <c r="C52" s="423" t="s">
        <v>677</v>
      </c>
      <c r="D52" s="427" t="s">
        <v>484</v>
      </c>
      <c r="E52" s="425">
        <v>45045</v>
      </c>
      <c r="F52" s="429">
        <v>0.83333333333333337</v>
      </c>
      <c r="G52" s="429">
        <v>0.91666666666666663</v>
      </c>
      <c r="H52" s="456">
        <v>10540</v>
      </c>
      <c r="I52" s="454">
        <v>19899</v>
      </c>
    </row>
    <row r="53" spans="2:9" x14ac:dyDescent="0.25">
      <c r="B53" s="422"/>
      <c r="C53" s="423" t="s">
        <v>678</v>
      </c>
      <c r="D53" s="427" t="s">
        <v>679</v>
      </c>
      <c r="E53" s="425">
        <v>45046</v>
      </c>
      <c r="F53" s="429">
        <v>0.73749999999999993</v>
      </c>
      <c r="G53" s="429">
        <v>0.875</v>
      </c>
      <c r="H53" s="456">
        <v>1984.3333333333301</v>
      </c>
      <c r="I53" s="454">
        <v>5385</v>
      </c>
    </row>
    <row r="54" spans="2:9" x14ac:dyDescent="0.25">
      <c r="B54" s="422"/>
      <c r="C54" s="433" t="s">
        <v>680</v>
      </c>
      <c r="D54" s="427" t="s">
        <v>542</v>
      </c>
      <c r="E54" s="425">
        <v>45046</v>
      </c>
      <c r="F54" s="429">
        <v>0.76944444444444438</v>
      </c>
      <c r="G54" s="429">
        <v>0.875</v>
      </c>
      <c r="H54" s="456">
        <v>101.916666666666</v>
      </c>
      <c r="I54" s="454">
        <v>101</v>
      </c>
    </row>
    <row r="55" spans="2:9" x14ac:dyDescent="0.25">
      <c r="B55" s="422"/>
      <c r="C55" s="428" t="s">
        <v>681</v>
      </c>
      <c r="D55" s="427" t="s">
        <v>569</v>
      </c>
      <c r="E55" s="425">
        <v>45046</v>
      </c>
      <c r="F55" s="429">
        <v>0.73611111111111116</v>
      </c>
      <c r="G55" s="429">
        <v>0.83333333333333337</v>
      </c>
      <c r="H55" s="456">
        <v>491.23333333333301</v>
      </c>
      <c r="I55" s="454">
        <v>1307</v>
      </c>
    </row>
    <row r="56" spans="2:9" x14ac:dyDescent="0.25">
      <c r="B56" s="422"/>
      <c r="C56" s="428" t="s">
        <v>682</v>
      </c>
      <c r="D56" s="434" t="s">
        <v>570</v>
      </c>
      <c r="E56" s="425">
        <v>45046</v>
      </c>
      <c r="F56" s="429">
        <v>0.79861111111111116</v>
      </c>
      <c r="G56" s="429">
        <v>0.87986111111111109</v>
      </c>
      <c r="H56" s="457">
        <v>61.683333333333302</v>
      </c>
      <c r="I56" s="455">
        <v>107</v>
      </c>
    </row>
    <row r="57" spans="2:9" ht="60" x14ac:dyDescent="0.25">
      <c r="B57" s="422"/>
      <c r="C57" s="435" t="s">
        <v>683</v>
      </c>
      <c r="D57" s="436" t="s">
        <v>684</v>
      </c>
      <c r="E57" s="437">
        <v>45046</v>
      </c>
      <c r="F57" s="438">
        <v>0.59027777777777779</v>
      </c>
      <c r="G57" s="438">
        <v>0.875</v>
      </c>
      <c r="H57" s="457">
        <v>1162.18</v>
      </c>
      <c r="I57" s="455">
        <v>2776</v>
      </c>
    </row>
    <row r="58" spans="2:9" x14ac:dyDescent="0.25">
      <c r="B58" s="422"/>
      <c r="C58" s="439" t="s">
        <v>572</v>
      </c>
      <c r="D58" s="440" t="s">
        <v>495</v>
      </c>
      <c r="E58" s="441">
        <v>45046</v>
      </c>
      <c r="F58" s="442">
        <v>0.83333333333333337</v>
      </c>
      <c r="G58" s="429">
        <v>0.91666666666666663</v>
      </c>
      <c r="H58" s="457">
        <v>9502.0166666666591</v>
      </c>
      <c r="I58" s="455">
        <v>19250</v>
      </c>
    </row>
    <row r="59" spans="2:9" x14ac:dyDescent="0.25">
      <c r="B59" s="371"/>
      <c r="C59" s="372"/>
      <c r="D59" s="371"/>
      <c r="E59" s="373"/>
      <c r="F59" s="374"/>
      <c r="G59" s="375"/>
      <c r="H59" s="376"/>
      <c r="I59" s="376"/>
    </row>
    <row r="61" spans="2:9" x14ac:dyDescent="0.25">
      <c r="B61" s="417" t="s">
        <v>375</v>
      </c>
      <c r="C61" s="418" t="s">
        <v>493</v>
      </c>
    </row>
    <row r="62" spans="2:9" x14ac:dyDescent="0.25">
      <c r="B62" s="421" t="s">
        <v>370</v>
      </c>
      <c r="C62" s="420" t="s">
        <v>214</v>
      </c>
      <c r="D62" s="443" t="s">
        <v>376</v>
      </c>
      <c r="E62" s="420" t="s">
        <v>371</v>
      </c>
      <c r="F62" s="420" t="s">
        <v>377</v>
      </c>
      <c r="G62" s="420" t="s">
        <v>372</v>
      </c>
      <c r="H62" s="420" t="s">
        <v>373</v>
      </c>
      <c r="I62" s="420" t="s">
        <v>374</v>
      </c>
    </row>
    <row r="63" spans="2:9" x14ac:dyDescent="0.25">
      <c r="B63" s="444" t="s">
        <v>476</v>
      </c>
      <c r="C63" s="444" t="s">
        <v>378</v>
      </c>
      <c r="D63" s="445">
        <v>45040</v>
      </c>
      <c r="E63" s="446">
        <v>0.375</v>
      </c>
      <c r="F63" s="445">
        <v>45044</v>
      </c>
      <c r="G63" s="446">
        <v>0.95833333333333337</v>
      </c>
      <c r="H63" s="457">
        <v>2007.59</v>
      </c>
      <c r="I63" s="455">
        <v>2887</v>
      </c>
    </row>
    <row r="64" spans="2:9" x14ac:dyDescent="0.25">
      <c r="B64" s="447"/>
      <c r="D64" s="373"/>
      <c r="E64" s="448"/>
      <c r="F64" s="373"/>
      <c r="G64" s="448"/>
    </row>
    <row r="66" spans="2:9" x14ac:dyDescent="0.25">
      <c r="B66" s="417" t="s">
        <v>369</v>
      </c>
      <c r="C66" s="418" t="s">
        <v>493</v>
      </c>
    </row>
    <row r="67" spans="2:9" x14ac:dyDescent="0.25">
      <c r="B67" s="449" t="s">
        <v>370</v>
      </c>
      <c r="C67" s="420" t="s">
        <v>214</v>
      </c>
      <c r="D67" s="420" t="s">
        <v>376</v>
      </c>
      <c r="E67" s="420" t="s">
        <v>371</v>
      </c>
      <c r="F67" s="420" t="s">
        <v>377</v>
      </c>
      <c r="G67" s="420" t="s">
        <v>372</v>
      </c>
      <c r="H67" s="420" t="s">
        <v>373</v>
      </c>
      <c r="I67" s="420" t="s">
        <v>374</v>
      </c>
    </row>
    <row r="68" spans="2:9" x14ac:dyDescent="0.25">
      <c r="B68" s="450" t="s">
        <v>517</v>
      </c>
      <c r="C68" s="451" t="s">
        <v>517</v>
      </c>
      <c r="D68" s="452" t="s">
        <v>517</v>
      </c>
      <c r="E68" s="446" t="s">
        <v>517</v>
      </c>
      <c r="F68" s="445" t="s">
        <v>517</v>
      </c>
      <c r="G68" s="446" t="s">
        <v>517</v>
      </c>
      <c r="H68" s="450" t="s">
        <v>517</v>
      </c>
      <c r="I68" s="450" t="s">
        <v>517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03" t="s">
        <v>573</v>
      </c>
      <c r="B1" s="404"/>
      <c r="C1" s="404"/>
    </row>
    <row r="2" spans="1:3" ht="15.75" thickBot="1" x14ac:dyDescent="0.3">
      <c r="A2" s="323" t="s">
        <v>429</v>
      </c>
      <c r="B2" s="324" t="s">
        <v>373</v>
      </c>
      <c r="C2" s="324" t="s">
        <v>374</v>
      </c>
    </row>
    <row r="3" spans="1:3" x14ac:dyDescent="0.25">
      <c r="A3" s="327" t="s">
        <v>508</v>
      </c>
      <c r="B3" s="276">
        <v>4332.54</v>
      </c>
      <c r="C3" s="277">
        <v>3233</v>
      </c>
    </row>
    <row r="4" spans="1:3" x14ac:dyDescent="0.25">
      <c r="A4" s="327" t="s">
        <v>709</v>
      </c>
      <c r="B4" s="276">
        <v>4253.7969999999996</v>
      </c>
      <c r="C4" s="277">
        <v>2722</v>
      </c>
    </row>
    <row r="5" spans="1:3" x14ac:dyDescent="0.25">
      <c r="A5" s="327" t="s">
        <v>360</v>
      </c>
      <c r="B5" s="276">
        <v>3505.9169999999999</v>
      </c>
      <c r="C5" s="277">
        <v>3972</v>
      </c>
    </row>
    <row r="6" spans="1:3" x14ac:dyDescent="0.25">
      <c r="A6" s="327" t="s">
        <v>511</v>
      </c>
      <c r="B6" s="276">
        <v>2270.0770000000002</v>
      </c>
      <c r="C6" s="277">
        <v>1794</v>
      </c>
    </row>
    <row r="7" spans="1:3" x14ac:dyDescent="0.25">
      <c r="A7" s="327" t="s">
        <v>710</v>
      </c>
      <c r="B7" s="276">
        <v>1538.2149999999999</v>
      </c>
      <c r="C7" s="277">
        <v>1260</v>
      </c>
    </row>
    <row r="8" spans="1:3" x14ac:dyDescent="0.25">
      <c r="A8" s="327" t="s">
        <v>711</v>
      </c>
      <c r="B8" s="276">
        <v>1327.7729999999999</v>
      </c>
      <c r="C8" s="277">
        <v>1521</v>
      </c>
    </row>
    <row r="9" spans="1:3" x14ac:dyDescent="0.25">
      <c r="A9" s="327" t="s">
        <v>503</v>
      </c>
      <c r="B9" s="276">
        <v>1173.739</v>
      </c>
      <c r="C9" s="277">
        <v>820</v>
      </c>
    </row>
    <row r="10" spans="1:3" x14ac:dyDescent="0.25">
      <c r="A10" s="327" t="s">
        <v>712</v>
      </c>
      <c r="B10" s="276">
        <v>1009.147</v>
      </c>
      <c r="C10" s="277">
        <v>970</v>
      </c>
    </row>
    <row r="11" spans="1:3" x14ac:dyDescent="0.25">
      <c r="A11" s="327" t="s">
        <v>513</v>
      </c>
      <c r="B11" s="276">
        <v>993.09500000000003</v>
      </c>
      <c r="C11" s="277">
        <v>1186</v>
      </c>
    </row>
    <row r="12" spans="1:3" x14ac:dyDescent="0.25">
      <c r="A12" s="322" t="s">
        <v>362</v>
      </c>
      <c r="B12" s="273">
        <v>867.90700000000004</v>
      </c>
      <c r="C12" s="275">
        <v>472</v>
      </c>
    </row>
    <row r="13" spans="1:3" x14ac:dyDescent="0.25">
      <c r="A13" s="322" t="s">
        <v>473</v>
      </c>
      <c r="B13" s="273">
        <v>839.17499999999995</v>
      </c>
      <c r="C13" s="275">
        <v>508</v>
      </c>
    </row>
    <row r="14" spans="1:3" x14ac:dyDescent="0.25">
      <c r="A14" s="322" t="s">
        <v>713</v>
      </c>
      <c r="B14" s="273">
        <v>817.99099999999999</v>
      </c>
      <c r="C14" s="275">
        <v>866</v>
      </c>
    </row>
    <row r="15" spans="1:3" x14ac:dyDescent="0.25">
      <c r="A15" s="322" t="s">
        <v>512</v>
      </c>
      <c r="B15" s="273">
        <v>522.596</v>
      </c>
      <c r="C15" s="275">
        <v>600</v>
      </c>
    </row>
    <row r="16" spans="1:3" x14ac:dyDescent="0.25">
      <c r="A16" s="322" t="s">
        <v>532</v>
      </c>
      <c r="B16" s="273">
        <v>467.459</v>
      </c>
      <c r="C16" s="275">
        <v>1094</v>
      </c>
    </row>
    <row r="17" spans="1:3" x14ac:dyDescent="0.25">
      <c r="A17" s="322" t="s">
        <v>364</v>
      </c>
      <c r="B17" s="273">
        <v>397.95499999999998</v>
      </c>
      <c r="C17" s="275">
        <v>407</v>
      </c>
    </row>
    <row r="18" spans="1:3" x14ac:dyDescent="0.25">
      <c r="A18" s="322" t="s">
        <v>459</v>
      </c>
      <c r="B18" s="273">
        <v>395.78500000000003</v>
      </c>
      <c r="C18" s="275">
        <v>496</v>
      </c>
    </row>
    <row r="19" spans="1:3" x14ac:dyDescent="0.25">
      <c r="A19" s="322" t="s">
        <v>557</v>
      </c>
      <c r="B19" s="273">
        <v>370.41199999999998</v>
      </c>
      <c r="C19" s="275">
        <v>601</v>
      </c>
    </row>
    <row r="20" spans="1:3" x14ac:dyDescent="0.25">
      <c r="A20" s="327" t="s">
        <v>714</v>
      </c>
      <c r="B20" s="276">
        <v>370.14499999999998</v>
      </c>
      <c r="C20" s="277">
        <v>341</v>
      </c>
    </row>
    <row r="21" spans="1:3" x14ac:dyDescent="0.25">
      <c r="A21" s="322" t="s">
        <v>715</v>
      </c>
      <c r="B21" s="273">
        <v>345.56400000000002</v>
      </c>
      <c r="C21" s="275">
        <v>391</v>
      </c>
    </row>
    <row r="22" spans="1:3" x14ac:dyDescent="0.25">
      <c r="A22" s="322" t="s">
        <v>559</v>
      </c>
      <c r="B22" s="273">
        <v>327.35000000000002</v>
      </c>
      <c r="C22" s="275">
        <v>244</v>
      </c>
    </row>
    <row r="23" spans="1:3" x14ac:dyDescent="0.25">
      <c r="A23" s="322" t="s">
        <v>716</v>
      </c>
      <c r="B23" s="273">
        <v>308.33199999999999</v>
      </c>
      <c r="C23" s="275">
        <v>394</v>
      </c>
    </row>
    <row r="24" spans="1:3" x14ac:dyDescent="0.25">
      <c r="A24" s="322" t="s">
        <v>558</v>
      </c>
      <c r="B24" s="273">
        <v>283.779</v>
      </c>
      <c r="C24" s="275">
        <v>232</v>
      </c>
    </row>
    <row r="25" spans="1:3" x14ac:dyDescent="0.25">
      <c r="A25" s="322" t="s">
        <v>571</v>
      </c>
      <c r="B25" s="273">
        <v>276.59699999999998</v>
      </c>
      <c r="C25" s="275">
        <v>296</v>
      </c>
    </row>
    <row r="26" spans="1:3" x14ac:dyDescent="0.25">
      <c r="A26" s="322" t="s">
        <v>717</v>
      </c>
      <c r="B26" s="273">
        <v>272</v>
      </c>
      <c r="C26" s="275">
        <v>271</v>
      </c>
    </row>
    <row r="27" spans="1:3" x14ac:dyDescent="0.25">
      <c r="A27" s="322" t="s">
        <v>465</v>
      </c>
      <c r="B27" s="273">
        <v>266.13900000000001</v>
      </c>
      <c r="C27" s="275">
        <v>543</v>
      </c>
    </row>
    <row r="28" spans="1:3" x14ac:dyDescent="0.25">
      <c r="A28" s="322" t="s">
        <v>529</v>
      </c>
      <c r="B28" s="273">
        <v>260.68200000000002</v>
      </c>
      <c r="C28" s="275">
        <v>500</v>
      </c>
    </row>
    <row r="29" spans="1:3" x14ac:dyDescent="0.25">
      <c r="A29" s="322" t="s">
        <v>718</v>
      </c>
      <c r="B29" s="273">
        <v>254.946</v>
      </c>
      <c r="C29" s="275">
        <v>305</v>
      </c>
    </row>
    <row r="30" spans="1:3" x14ac:dyDescent="0.25">
      <c r="A30" s="322" t="s">
        <v>365</v>
      </c>
      <c r="B30" s="273">
        <v>254.83199999999999</v>
      </c>
      <c r="C30" s="275">
        <v>879</v>
      </c>
    </row>
    <row r="31" spans="1:3" x14ac:dyDescent="0.25">
      <c r="A31" s="322" t="s">
        <v>463</v>
      </c>
      <c r="B31" s="273">
        <v>248.066</v>
      </c>
      <c r="C31" s="275">
        <v>483</v>
      </c>
    </row>
    <row r="32" spans="1:3" x14ac:dyDescent="0.25">
      <c r="A32" s="322" t="s">
        <v>719</v>
      </c>
      <c r="B32" s="273">
        <v>246.185</v>
      </c>
      <c r="C32" s="275">
        <v>241</v>
      </c>
    </row>
    <row r="33" spans="1:3" x14ac:dyDescent="0.25">
      <c r="A33" s="322" t="s">
        <v>720</v>
      </c>
      <c r="B33" s="273">
        <v>245.923</v>
      </c>
      <c r="C33" s="275">
        <v>270</v>
      </c>
    </row>
    <row r="34" spans="1:3" x14ac:dyDescent="0.25">
      <c r="A34" s="322" t="s">
        <v>519</v>
      </c>
      <c r="B34" s="273">
        <v>244.684</v>
      </c>
      <c r="C34" s="275">
        <v>962</v>
      </c>
    </row>
    <row r="35" spans="1:3" x14ac:dyDescent="0.25">
      <c r="A35" s="322" t="s">
        <v>721</v>
      </c>
      <c r="B35" s="273">
        <v>232.547</v>
      </c>
      <c r="C35" s="275">
        <v>290</v>
      </c>
    </row>
    <row r="36" spans="1:3" x14ac:dyDescent="0.25">
      <c r="A36" s="322" t="s">
        <v>363</v>
      </c>
      <c r="B36" s="273">
        <v>229.06800000000001</v>
      </c>
      <c r="C36" s="275">
        <v>389</v>
      </c>
    </row>
    <row r="37" spans="1:3" x14ac:dyDescent="0.25">
      <c r="A37" s="322" t="s">
        <v>504</v>
      </c>
      <c r="B37" s="273">
        <v>218.55199999999999</v>
      </c>
      <c r="C37" s="275">
        <v>313</v>
      </c>
    </row>
    <row r="38" spans="1:3" x14ac:dyDescent="0.25">
      <c r="A38" s="322" t="s">
        <v>722</v>
      </c>
      <c r="B38" s="273">
        <v>214.756</v>
      </c>
      <c r="C38" s="275">
        <v>203</v>
      </c>
    </row>
    <row r="39" spans="1:3" x14ac:dyDescent="0.25">
      <c r="A39" s="322" t="s">
        <v>723</v>
      </c>
      <c r="B39" s="273">
        <v>209.37200000000001</v>
      </c>
      <c r="C39" s="275">
        <v>264</v>
      </c>
    </row>
    <row r="40" spans="1:3" x14ac:dyDescent="0.25">
      <c r="A40" s="322" t="s">
        <v>461</v>
      </c>
      <c r="B40" s="273">
        <v>209.03</v>
      </c>
      <c r="C40" s="275">
        <v>176</v>
      </c>
    </row>
    <row r="41" spans="1:3" x14ac:dyDescent="0.25">
      <c r="A41" s="322" t="s">
        <v>724</v>
      </c>
      <c r="B41" s="273">
        <v>200.47300000000001</v>
      </c>
      <c r="C41" s="275">
        <v>218</v>
      </c>
    </row>
    <row r="42" spans="1:3" x14ac:dyDescent="0.25">
      <c r="A42" s="322" t="s">
        <v>500</v>
      </c>
      <c r="B42" s="273">
        <v>189.00800000000001</v>
      </c>
      <c r="C42" s="275">
        <v>339</v>
      </c>
    </row>
    <row r="43" spans="1:3" x14ac:dyDescent="0.25">
      <c r="A43" s="322" t="s">
        <v>460</v>
      </c>
      <c r="B43" s="273">
        <v>182.208</v>
      </c>
      <c r="C43" s="275">
        <v>241</v>
      </c>
    </row>
    <row r="44" spans="1:3" x14ac:dyDescent="0.25">
      <c r="A44" s="322" t="s">
        <v>544</v>
      </c>
      <c r="B44" s="273">
        <v>180.97</v>
      </c>
      <c r="C44" s="275">
        <v>229</v>
      </c>
    </row>
    <row r="45" spans="1:3" x14ac:dyDescent="0.25">
      <c r="A45" s="322" t="s">
        <v>725</v>
      </c>
      <c r="B45" s="273">
        <v>179.114</v>
      </c>
      <c r="C45" s="275">
        <v>235</v>
      </c>
    </row>
    <row r="46" spans="1:3" x14ac:dyDescent="0.25">
      <c r="A46" s="322" t="s">
        <v>726</v>
      </c>
      <c r="B46" s="273">
        <v>176.99700000000001</v>
      </c>
      <c r="C46" s="275">
        <v>240</v>
      </c>
    </row>
    <row r="47" spans="1:3" x14ac:dyDescent="0.25">
      <c r="A47" s="322" t="s">
        <v>518</v>
      </c>
      <c r="B47" s="273">
        <v>173.684</v>
      </c>
      <c r="C47" s="275">
        <v>195</v>
      </c>
    </row>
    <row r="48" spans="1:3" x14ac:dyDescent="0.25">
      <c r="A48" s="322" t="s">
        <v>546</v>
      </c>
      <c r="B48" s="273">
        <v>170.071</v>
      </c>
      <c r="C48" s="275">
        <v>240</v>
      </c>
    </row>
    <row r="49" spans="1:3" x14ac:dyDescent="0.25">
      <c r="A49" s="322" t="s">
        <v>727</v>
      </c>
      <c r="B49" s="273">
        <v>168.02</v>
      </c>
      <c r="C49" s="275">
        <v>180</v>
      </c>
    </row>
    <row r="50" spans="1:3" x14ac:dyDescent="0.25">
      <c r="A50" s="322" t="s">
        <v>464</v>
      </c>
      <c r="B50" s="273">
        <v>167.35599999999999</v>
      </c>
      <c r="C50" s="275">
        <v>410</v>
      </c>
    </row>
    <row r="51" spans="1:3" x14ac:dyDescent="0.25">
      <c r="A51" s="322" t="s">
        <v>728</v>
      </c>
      <c r="B51" s="273">
        <v>152.94</v>
      </c>
      <c r="C51" s="275">
        <v>176</v>
      </c>
    </row>
    <row r="52" spans="1:3" x14ac:dyDescent="0.25">
      <c r="A52" s="322" t="s">
        <v>560</v>
      </c>
      <c r="B52" s="273">
        <v>147.19800000000001</v>
      </c>
      <c r="C52" s="275">
        <v>489</v>
      </c>
    </row>
    <row r="53" spans="1:3" x14ac:dyDescent="0.25">
      <c r="A53" s="322" t="s">
        <v>729</v>
      </c>
      <c r="B53" s="273">
        <v>140.113</v>
      </c>
      <c r="C53" s="275">
        <v>200</v>
      </c>
    </row>
    <row r="54" spans="1:3" x14ac:dyDescent="0.25">
      <c r="A54" s="322" t="s">
        <v>520</v>
      </c>
      <c r="B54" s="273">
        <v>130.88399999999999</v>
      </c>
      <c r="C54" s="275">
        <v>584</v>
      </c>
    </row>
    <row r="55" spans="1:3" x14ac:dyDescent="0.25">
      <c r="A55" s="322" t="s">
        <v>547</v>
      </c>
      <c r="B55" s="273">
        <v>130.453</v>
      </c>
      <c r="C55" s="275">
        <v>239</v>
      </c>
    </row>
    <row r="56" spans="1:3" x14ac:dyDescent="0.25">
      <c r="A56" s="322" t="s">
        <v>462</v>
      </c>
      <c r="B56" s="273">
        <v>124.82599999999999</v>
      </c>
      <c r="C56" s="275">
        <v>525</v>
      </c>
    </row>
    <row r="57" spans="1:3" x14ac:dyDescent="0.25">
      <c r="A57" s="322" t="s">
        <v>555</v>
      </c>
      <c r="B57" s="273">
        <v>121.96599999999999</v>
      </c>
      <c r="C57" s="275">
        <v>163</v>
      </c>
    </row>
    <row r="58" spans="1:3" x14ac:dyDescent="0.25">
      <c r="A58" s="322" t="s">
        <v>537</v>
      </c>
      <c r="B58" s="273">
        <v>113.29900000000001</v>
      </c>
      <c r="C58" s="275">
        <v>525</v>
      </c>
    </row>
    <row r="59" spans="1:3" x14ac:dyDescent="0.25">
      <c r="A59" s="322" t="s">
        <v>489</v>
      </c>
      <c r="B59" s="273">
        <v>112.818</v>
      </c>
      <c r="C59" s="275">
        <v>231</v>
      </c>
    </row>
    <row r="60" spans="1:3" x14ac:dyDescent="0.25">
      <c r="A60" s="322" t="s">
        <v>498</v>
      </c>
      <c r="B60" s="273">
        <v>112.785</v>
      </c>
      <c r="C60" s="275">
        <v>227</v>
      </c>
    </row>
    <row r="61" spans="1:3" x14ac:dyDescent="0.25">
      <c r="A61" s="322" t="s">
        <v>545</v>
      </c>
      <c r="B61" s="273">
        <v>111.759</v>
      </c>
      <c r="C61" s="275">
        <v>171</v>
      </c>
    </row>
    <row r="62" spans="1:3" x14ac:dyDescent="0.25">
      <c r="A62" s="322" t="s">
        <v>730</v>
      </c>
      <c r="B62" s="273">
        <v>111.07299999999999</v>
      </c>
      <c r="C62" s="275">
        <v>151</v>
      </c>
    </row>
    <row r="63" spans="1:3" x14ac:dyDescent="0.25">
      <c r="A63" s="322" t="s">
        <v>361</v>
      </c>
      <c r="B63" s="273">
        <v>110.593</v>
      </c>
      <c r="C63" s="275">
        <v>236</v>
      </c>
    </row>
    <row r="64" spans="1:3" x14ac:dyDescent="0.25">
      <c r="A64" s="322" t="s">
        <v>731</v>
      </c>
      <c r="B64" s="273">
        <v>108.42400000000001</v>
      </c>
      <c r="C64" s="275">
        <v>150</v>
      </c>
    </row>
    <row r="65" spans="1:3" x14ac:dyDescent="0.25">
      <c r="A65" s="322" t="s">
        <v>556</v>
      </c>
      <c r="B65" s="273">
        <v>105.523</v>
      </c>
      <c r="C65" s="275">
        <v>246</v>
      </c>
    </row>
    <row r="66" spans="1:3" x14ac:dyDescent="0.25">
      <c r="A66" s="322" t="s">
        <v>491</v>
      </c>
      <c r="B66" s="273">
        <v>103.321</v>
      </c>
      <c r="C66" s="275">
        <v>191</v>
      </c>
    </row>
    <row r="67" spans="1:3" x14ac:dyDescent="0.25">
      <c r="A67" s="322" t="s">
        <v>469</v>
      </c>
      <c r="B67" s="273">
        <v>100.562</v>
      </c>
      <c r="C67" s="275">
        <v>545</v>
      </c>
    </row>
    <row r="68" spans="1:3" x14ac:dyDescent="0.25">
      <c r="A68" s="322" t="s">
        <v>732</v>
      </c>
      <c r="B68" s="273">
        <v>99.664000000000001</v>
      </c>
      <c r="C68" s="275">
        <v>173</v>
      </c>
    </row>
    <row r="69" spans="1:3" x14ac:dyDescent="0.25">
      <c r="A69" s="322" t="s">
        <v>733</v>
      </c>
      <c r="B69" s="273">
        <v>98.968000000000004</v>
      </c>
      <c r="C69" s="275">
        <v>71</v>
      </c>
    </row>
    <row r="70" spans="1:3" x14ac:dyDescent="0.25">
      <c r="A70" s="322" t="s">
        <v>734</v>
      </c>
      <c r="B70" s="273">
        <v>98.753</v>
      </c>
      <c r="C70" s="275">
        <v>163</v>
      </c>
    </row>
    <row r="71" spans="1:3" x14ac:dyDescent="0.25">
      <c r="A71" s="322" t="s">
        <v>561</v>
      </c>
      <c r="B71" s="273">
        <v>98.653000000000006</v>
      </c>
      <c r="C71" s="275">
        <v>239</v>
      </c>
    </row>
    <row r="72" spans="1:3" x14ac:dyDescent="0.25">
      <c r="A72" s="322" t="s">
        <v>515</v>
      </c>
      <c r="B72" s="273">
        <v>96.04</v>
      </c>
      <c r="C72" s="275">
        <v>426</v>
      </c>
    </row>
    <row r="73" spans="1:3" x14ac:dyDescent="0.25">
      <c r="A73" s="322" t="s">
        <v>548</v>
      </c>
      <c r="B73" s="273">
        <v>87.784000000000006</v>
      </c>
      <c r="C73" s="275">
        <v>130</v>
      </c>
    </row>
    <row r="74" spans="1:3" x14ac:dyDescent="0.25">
      <c r="A74" s="322" t="s">
        <v>735</v>
      </c>
      <c r="B74" s="273">
        <v>84.093000000000004</v>
      </c>
      <c r="C74" s="275">
        <v>178</v>
      </c>
    </row>
    <row r="75" spans="1:3" x14ac:dyDescent="0.25">
      <c r="A75" s="322" t="s">
        <v>549</v>
      </c>
      <c r="B75" s="273">
        <v>83.914000000000001</v>
      </c>
      <c r="C75" s="275">
        <v>430</v>
      </c>
    </row>
    <row r="76" spans="1:3" x14ac:dyDescent="0.25">
      <c r="A76" s="322" t="s">
        <v>468</v>
      </c>
      <c r="B76" s="273">
        <v>81.278999999999996</v>
      </c>
      <c r="C76" s="275">
        <v>241</v>
      </c>
    </row>
    <row r="77" spans="1:3" x14ac:dyDescent="0.25">
      <c r="A77" s="322" t="s">
        <v>466</v>
      </c>
      <c r="B77" s="273">
        <v>71.126999999999995</v>
      </c>
      <c r="C77" s="275">
        <v>359</v>
      </c>
    </row>
    <row r="78" spans="1:3" x14ac:dyDescent="0.25">
      <c r="A78" s="322" t="s">
        <v>525</v>
      </c>
      <c r="B78" s="273">
        <v>65.141999999999996</v>
      </c>
      <c r="C78" s="275">
        <v>308</v>
      </c>
    </row>
    <row r="79" spans="1:3" x14ac:dyDescent="0.25">
      <c r="A79" s="322" t="s">
        <v>562</v>
      </c>
      <c r="B79" s="273">
        <v>62.316000000000003</v>
      </c>
      <c r="C79" s="275">
        <v>256</v>
      </c>
    </row>
    <row r="80" spans="1:3" x14ac:dyDescent="0.25">
      <c r="A80" s="322" t="s">
        <v>563</v>
      </c>
      <c r="B80" s="273">
        <v>62.23</v>
      </c>
      <c r="C80" s="275">
        <v>287</v>
      </c>
    </row>
    <row r="81" spans="1:3" x14ac:dyDescent="0.25">
      <c r="A81" s="322" t="s">
        <v>565</v>
      </c>
      <c r="B81" s="273">
        <v>61.088999999999999</v>
      </c>
      <c r="C81" s="275">
        <v>284</v>
      </c>
    </row>
    <row r="82" spans="1:3" x14ac:dyDescent="0.25">
      <c r="A82" s="322" t="s">
        <v>467</v>
      </c>
      <c r="B82" s="273">
        <v>60.707000000000001</v>
      </c>
      <c r="C82" s="275">
        <v>163</v>
      </c>
    </row>
    <row r="83" spans="1:3" x14ac:dyDescent="0.25">
      <c r="A83" s="322" t="s">
        <v>538</v>
      </c>
      <c r="B83" s="273">
        <v>55.965000000000003</v>
      </c>
      <c r="C83" s="275">
        <v>269</v>
      </c>
    </row>
    <row r="84" spans="1:3" x14ac:dyDescent="0.25">
      <c r="A84" s="322" t="s">
        <v>471</v>
      </c>
      <c r="B84" s="273">
        <v>55.09</v>
      </c>
      <c r="C84" s="275">
        <v>864</v>
      </c>
    </row>
    <row r="85" spans="1:3" x14ac:dyDescent="0.25">
      <c r="A85" s="322" t="s">
        <v>550</v>
      </c>
      <c r="B85" s="273">
        <v>49.951000000000001</v>
      </c>
      <c r="C85" s="275">
        <v>115</v>
      </c>
    </row>
    <row r="86" spans="1:3" x14ac:dyDescent="0.25">
      <c r="A86" s="322" t="s">
        <v>736</v>
      </c>
      <c r="B86" s="273">
        <v>49.02</v>
      </c>
      <c r="C86" s="275">
        <v>179</v>
      </c>
    </row>
    <row r="87" spans="1:3" x14ac:dyDescent="0.25">
      <c r="A87" s="322" t="s">
        <v>551</v>
      </c>
      <c r="B87" s="273">
        <v>47.064</v>
      </c>
      <c r="C87" s="275">
        <v>154</v>
      </c>
    </row>
    <row r="88" spans="1:3" x14ac:dyDescent="0.25">
      <c r="A88" s="322" t="s">
        <v>737</v>
      </c>
      <c r="B88" s="273">
        <v>45.317</v>
      </c>
      <c r="C88" s="275">
        <v>213</v>
      </c>
    </row>
    <row r="89" spans="1:3" x14ac:dyDescent="0.25">
      <c r="A89" s="322" t="s">
        <v>564</v>
      </c>
      <c r="B89" s="273">
        <v>43.966000000000001</v>
      </c>
      <c r="C89" s="275">
        <v>179</v>
      </c>
    </row>
    <row r="90" spans="1:3" x14ac:dyDescent="0.25">
      <c r="A90" s="322" t="s">
        <v>738</v>
      </c>
      <c r="B90" s="273">
        <v>43.747</v>
      </c>
      <c r="C90" s="275">
        <v>198</v>
      </c>
    </row>
    <row r="91" spans="1:3" x14ac:dyDescent="0.25">
      <c r="A91" s="322" t="s">
        <v>739</v>
      </c>
      <c r="B91" s="273">
        <v>36.631999999999998</v>
      </c>
      <c r="C91" s="275">
        <v>375</v>
      </c>
    </row>
    <row r="92" spans="1:3" x14ac:dyDescent="0.25">
      <c r="A92" s="322" t="s">
        <v>470</v>
      </c>
      <c r="B92" s="273">
        <v>33.381</v>
      </c>
      <c r="C92" s="275">
        <v>123</v>
      </c>
    </row>
    <row r="93" spans="1:3" x14ac:dyDescent="0.25">
      <c r="A93" s="322" t="s">
        <v>740</v>
      </c>
      <c r="B93" s="273">
        <v>31.292999999999999</v>
      </c>
      <c r="C93" s="275">
        <v>171</v>
      </c>
    </row>
    <row r="94" spans="1:3" x14ac:dyDescent="0.25">
      <c r="A94" s="322" t="s">
        <v>741</v>
      </c>
      <c r="B94" s="273">
        <v>23.994</v>
      </c>
      <c r="C94" s="275">
        <v>348</v>
      </c>
    </row>
    <row r="95" spans="1:3" x14ac:dyDescent="0.25">
      <c r="A95" s="322" t="s">
        <v>742</v>
      </c>
      <c r="B95" s="273">
        <v>18.11</v>
      </c>
      <c r="C95" s="275">
        <v>334</v>
      </c>
    </row>
    <row r="96" spans="1:3" x14ac:dyDescent="0.25">
      <c r="A96" s="322" t="s">
        <v>743</v>
      </c>
      <c r="B96" s="273">
        <v>17.952999999999999</v>
      </c>
      <c r="C96" s="275">
        <v>309</v>
      </c>
    </row>
    <row r="97" spans="1:3" x14ac:dyDescent="0.25">
      <c r="A97" s="322" t="s">
        <v>744</v>
      </c>
      <c r="B97" s="273">
        <v>13.159000000000001</v>
      </c>
      <c r="C97" s="275">
        <v>300</v>
      </c>
    </row>
    <row r="98" spans="1:3" x14ac:dyDescent="0.25">
      <c r="A98" s="322" t="s">
        <v>745</v>
      </c>
      <c r="B98" s="273">
        <v>13.076000000000001</v>
      </c>
      <c r="C98" s="275">
        <v>274</v>
      </c>
    </row>
    <row r="99" spans="1:3" x14ac:dyDescent="0.25">
      <c r="A99" s="322" t="s">
        <v>746</v>
      </c>
      <c r="B99" s="273">
        <v>12.474</v>
      </c>
      <c r="C99" s="275">
        <v>242</v>
      </c>
    </row>
    <row r="100" spans="1:3" x14ac:dyDescent="0.25">
      <c r="A100" s="322" t="s">
        <v>747</v>
      </c>
      <c r="B100" s="273">
        <v>11.275</v>
      </c>
      <c r="C100" s="275">
        <v>259</v>
      </c>
    </row>
    <row r="101" spans="1:3" x14ac:dyDescent="0.25">
      <c r="A101" s="322" t="s">
        <v>748</v>
      </c>
      <c r="B101" s="273">
        <v>10.551</v>
      </c>
      <c r="C101" s="275">
        <v>300</v>
      </c>
    </row>
    <row r="102" spans="1:3" x14ac:dyDescent="0.25">
      <c r="A102" s="322" t="s">
        <v>749</v>
      </c>
      <c r="B102" s="273">
        <v>3.9540000000000002</v>
      </c>
      <c r="C102" s="275">
        <v>18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walter}</cp:lastModifiedBy>
  <cp:revision>816</cp:revision>
  <cp:lastPrinted>1601-01-01T00:00:00Z</cp:lastPrinted>
  <dcterms:created xsi:type="dcterms:W3CDTF">2017-11-24T20:59:39Z</dcterms:created>
  <dcterms:modified xsi:type="dcterms:W3CDTF">2023-05-04T06:57:38Z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