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6A658832-1CF5-44D7-AFB4-526A20D357D3}" xr6:coauthVersionLast="47" xr6:coauthVersionMax="47" xr10:uidLastSave="{00000000-0000-0000-0000-000000000000}"/>
  <bookViews>
    <workbookView xWindow="-120" yWindow="-120" windowWidth="20730" windowHeight="11160" tabRatio="769" firstSheet="3" activeTab="7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H7" i="10"/>
  <c r="I2" i="4"/>
  <c r="J2" i="4"/>
  <c r="I13" i="4"/>
  <c r="J13" i="4"/>
  <c r="I3" i="4"/>
  <c r="J3" i="4"/>
  <c r="I9" i="4"/>
  <c r="J9" i="4"/>
  <c r="I23" i="4"/>
  <c r="J23" i="4"/>
  <c r="I12" i="4"/>
  <c r="J12" i="4"/>
  <c r="I6" i="4"/>
  <c r="J6" i="4"/>
  <c r="I25" i="4"/>
  <c r="J25" i="4"/>
  <c r="I11" i="4"/>
  <c r="J11" i="4"/>
  <c r="I24" i="4"/>
  <c r="J24" i="4"/>
  <c r="I14" i="4"/>
  <c r="J14" i="4"/>
  <c r="I15" i="4"/>
  <c r="J15" i="4"/>
  <c r="I4" i="4"/>
  <c r="J4" i="4"/>
  <c r="I7" i="4"/>
  <c r="J7" i="4"/>
  <c r="I8" i="4"/>
  <c r="J8" i="4"/>
  <c r="I19" i="4"/>
  <c r="J19" i="4"/>
  <c r="J16" i="4"/>
  <c r="J18" i="4"/>
  <c r="J22" i="4"/>
  <c r="J21" i="4"/>
  <c r="J10" i="4"/>
  <c r="J17" i="4"/>
  <c r="J20" i="4"/>
  <c r="I18" i="4"/>
  <c r="I22" i="4"/>
  <c r="I21" i="4"/>
  <c r="I10" i="4"/>
  <c r="I17" i="4"/>
  <c r="I20" i="4"/>
  <c r="J5" i="4"/>
  <c r="I5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60" i="13"/>
  <c r="D61" i="13" s="1"/>
  <c r="D55" i="14"/>
  <c r="D56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<sst xmlns="http://schemas.openxmlformats.org/spreadsheetml/2006/main" count="1501" uniqueCount="743">
  <si>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</si>
  <si>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</si>
  <si>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</si>
  <si>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</si>
  <si>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</si>
  <si>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</si>
  <si>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</si>
  <si>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</si>
  <si>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</si>
  <si>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</si>
  <si>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</si>
  <si>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</si>
  <si>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</si>
  <si>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</si>
  <si>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</si>
  <si>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</si>
  <si>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</si>
  <si>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</si>
  <si>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</si>
  <si>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</si>
  <si>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</si>
  <si>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</si>
  <si>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</si>
  <si>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</si>
  <si>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</si>
  <si>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</si>
  <si>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</si>
  <si>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</si>
  <si>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</si>
  <si>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</si>
  <si>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</si>
  <si>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</si>
  <si>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</si>
  <si>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</si>
  <si>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</si>
  <si>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</si>
  <si>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</si>
  <si>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</si>
  <si>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</si>
  <si>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</si>
  <si>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</si>
  <si>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</si>
  <si>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</si>
  <si>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</si>
  <si>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</si>
  <si>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</si>
  <si>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</si>
  <si>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</si>
  <si>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</si>
  <si>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</si>
  <si>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</si>
  <si>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</si>
  <si>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</si>
  <si>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</si>
  <si>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</si>
  <si>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</si>
  <si>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</si>
  <si>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</si>
  <si>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</si>
  <si>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</si>
  <si>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</si>
  <si>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</si>
  <si>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</si>
  <si>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</si>
  <si>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</si>
  <si>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</si>
  <si>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</si>
  <si>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</si>
  <si>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</si>
  <si>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</si>
  <si>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</si>
  <si>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</si>
  <si>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</si>
  <si>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</si>
  <si>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</si>
  <si>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</si>
  <si>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</si>
  <si>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</si>
  <si>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</si>
  <si>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</si>
  <si>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</si>
  <si>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</si>
  <si>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</si>
  <si>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</si>
  <si>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</si>
  <si>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</si>
  <si>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</si>
  <si>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</si>
  <si>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</si>
  <si>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</si>
  <si>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</si>
  <si>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</si>
  <si>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</si>
  <si>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</si>
  <si>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</si>
  <si>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</si>
  <si>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</si>
  <si>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</si>
  <si>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</si>
  <si>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</si>
  <si>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</si>
  <si>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</si>
  <si>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</si>
  <si>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</si>
  <si>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</si>
  <si>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</si>
  <si>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</si>
  <si>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</si>
  <si>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</si>
  <si>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</si>
  <si>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</si>
  <si>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</si>
  <si>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</si>
  <si>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</si>
  <si>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</si>
  <si>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</si>
  <si>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</si>
  <si>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</si>
  <si>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</si>
  <si>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</si>
  <si>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</si>
  <si>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</si>
  <si>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</si>
  <si>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</si>
  <si>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</si>
  <si>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</si>
  <si>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</si>
  <si>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</si>
  <si>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</si>
  <si>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</si>
  <si>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</si>
  <si>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</si>
  <si>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</si>
  <si>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</si>
  <si>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</si>
  <si>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</si>
  <si>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</si>
  <si>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</si>
  <si>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</si>
  <si>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</si>
  <si>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</si>
  <si>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</si>
  <si>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</si>
  <si>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</si>
  <si>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</si>
  <si>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</si>
  <si>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</si>
  <si>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</si>
  <si>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</si>
  <si>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</si>
  <si>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</si>
  <si>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</si>
  <si>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</si>
  <si>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</si>
  <si>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</si>
  <si>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</si>
  <si>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</si>
  <si>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</si>
  <si>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</si>
  <si>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</si>
  <si>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</si>
  <si>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</si>
  <si>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</si>
  <si>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</si>
  <si>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</si>
  <si>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</si>
  <si>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</si>
  <si>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</si>
  <si>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</si>
  <si>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</si>
  <si>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</si>
  <si>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</si>
  <si>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</si>
  <si>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</si>
  <si>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</si>
  <si>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</si>
  <si>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</si>
  <si>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</si>
  <si>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</si>
  <si>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</si>
  <si>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</si>
  <si>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</si>
  <si>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</si>
  <si>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</si>
  <si>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</si>
  <si>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</si>
  <si>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</si>
  <si>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</si>
  <si>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</si>
  <si>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</si>
  <si>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</si>
  <si>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</si>
  <si>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</si>
  <si>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</si>
  <si>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</si>
  <si>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</si>
  <si>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</si>
  <si>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</si>
  <si>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</si>
  <si>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</si>
  <si>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</si>
  <si>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</si>
  <si>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</si>
  <si>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</si>
  <si>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</si>
  <si>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</si>
  <si>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</si>
  <si>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</si>
  <si>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</si>
  <si>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</si>
  <si>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</si>
  <si>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</si>
  <si>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</si>
  <si>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</si>
  <si>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</si>
  <si>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</si>
  <si>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</si>
  <si>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</si>
  <si>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</si>
  <si>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</si>
  <si>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</si>
  <si>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</si>
  <si>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</si>
  <si>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</si>
  <si>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</si>
  <si>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</si>
  <si>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</si>
  <si>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</si>
  <si>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</si>
  <si>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</si>
  <si>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</si>
  <si>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</si>
  <si>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</si>
  <si>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</si>
  <si>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</si>
  <si>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</si>
  <si>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</si>
  <si>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</si>
  <si>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</si>
  <si>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</si>
  <si>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</si>
  <si>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</si>
  <si>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</si>
  <si>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</si>
  <si>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</si>
  <si>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</si>
  <si>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</si>
  <si>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</si>
  <si>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</si>
  <si>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</si>
  <si>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</si>
  <si>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</si>
  <si>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</si>
  <si>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</si>
  <si>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</si>
  <si>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</si>
  <si>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</si>
  <si>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</si>
  <si>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</si>
  <si>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</si>
  <si>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</si>
  <si>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</si>
  <si>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</si>
  <si>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</si>
  <si>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</si>
  <si>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</si>
  <si>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</si>
  <si>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</si>
  <si>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</si>
  <si>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</si>
  <si>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</si>
  <si>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</si>
  <si>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</si>
  <si>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</si>
  <si>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</si>
  <si>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</si>
  <si>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</si>
  <si>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</si>
  <si>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</si>
  <si>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</si>
  <si>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</si>
  <si>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</si>
  <si>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</si>
  <si>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</si>
  <si>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</si>
  <si>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</si>
  <si>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</si>
  <si>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</si>
  <si>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</si>
  <si>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</si>
  <si>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</si>
  <si>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</si>
  <si>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</si>
  <si>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</si>
  <si>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</si>
  <si>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</si>
  <si>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</si>
  <si>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</si>
  <si>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</si>
  <si>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</si>
  <si>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</si>
  <si>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</si>
  <si>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</si>
  <si>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</si>
  <si>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</si>
  <si>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</si>
  <si>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</si>
  <si>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</si>
  <si>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</si>
  <si>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</si>
  <si>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</si>
  <si>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</si>
  <si>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</si>
  <si>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</si>
  <si>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</si>
  <si>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</si>
  <si>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</si>
  <si>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</si>
  <si>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</si>
  <si>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</si>
  <si>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</si>
  <si>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</si>
  <si>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</si>
  <si>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</si>
  <si>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</si>
  <si>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</si>
  <si>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</si>
  <si>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</si>
  <si>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</si>
  <si>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</si>
  <si>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</si>
  <si>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</si>
  <si>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</si>
  <si>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</si>
  <si>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</si>
  <si>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</si>
  <si>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</si>
  <si>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</si>
  <si>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</si>
  <si>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</si>
  <si>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</si>
  <si>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</si>
  <si>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</si>
  <si>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</si>
  <si>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</si>
  <si>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</si>
  <si>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</si>
  <si>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</si>
  <si>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</si>
  <si>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</si>
  <si>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</si>
  <si>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</si>
  <si>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</si>
  <si>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</si>
  <si>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</si>
  <si>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</si>
  <si>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</si>
  <si>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</si>
  <si>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</si>
  <si>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</si>
  <si>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</si>
  <si>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</si>
  <si>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</si>
  <si>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</si>
  <si>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</si>
  <si>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</si>
  <si>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</si>
  <si>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</si>
  <si>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</si>
  <si>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</si>
  <si>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</si>
  <si>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</si>
  <si>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</si>
  <si>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</si>
  <si>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</si>
  <si>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</si>
  <si>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</si>
  <si>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</si>
  <si>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</si>
  <si>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</si>
  <si>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</si>
  <si>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</si>
  <si>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</si>
  <si>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</si>
  <si>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</si>
  <si>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</si>
  <si>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</si>
  <si>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</si>
  <si>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</si>
  <si>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</si>
  <si>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</si>
  <si>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</si>
  <si>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</si>
  <si>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</si>
  <si>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</si>
  <si>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</si>
  <si>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</si>
  <si>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</si>
  <si>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</si>
  <si>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</si>
  <si>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</si>
  <si>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</si>
  <si>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</si>
  <si>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</si>
  <si>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</si>
  <si>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</si>
  <si>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</si>
  <si>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</si>
  <si>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</si>
  <si>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</si>
  <si>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</si>
  <si>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</si>
  <si>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</si>
  <si>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</si>
  <si>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</si>
  <si>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</si>
  <si>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</si>
  <si>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</si>
  <si>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</si>
  <si>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</si>
  <si>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</si>
  <si>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</si>
  <si>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</si>
  <si>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</si>
  <si>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</si>
  <si>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</si>
  <si>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</si>
  <si>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</si>
  <si>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</si>
  <si>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</si>
  <si>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</si>
  <si>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</si>
  <si>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</si>
  <si>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</si>
  <si>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</si>
  <si>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</si>
  <si>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</si>
  <si>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</si>
  <si>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</si>
  <si>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</si>
  <si>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</si>
  <si>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</si>
  <si>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</si>
  <si>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</si>
  <si>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</si>
  <si>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</si>
  <si>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</si>
  <si>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</si>
  <si>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</si>
  <si>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</si>
  <si>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</si>
  <si>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</si>
  <si>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</si>
  <si>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</si>
  <si>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</si>
  <si>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</si>
  <si>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</si>
  <si>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</si>
  <si>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</si>
  <si>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</si>
  <si>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</si>
  <si>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</si>
  <si>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</si>
  <si>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</si>
  <si>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</si>
  <si>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</si>
  <si>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</si>
  <si>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</si>
  <si>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</si>
  <si>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</si>
  <si>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</si>
  <si>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</si>
  <si>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</si>
  <si>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</si>
  <si>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</si>
  <si>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</si>
  <si>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</si>
  <si>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</si>
  <si>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</si>
  <si>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</si>
  <si>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</si>
  <si>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</si>
  <si>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</si>
  <si>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</si>
  <si>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</si>
  <si>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</si>
  <si>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</si>
  <si>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</si>
  <si>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</si>
  <si>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</si>
  <si>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</si>
  <si>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</si>
  <si>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</si>
  <si>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</si>
  <si>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</si>
  <si>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</si>
  <si>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</si>
  <si>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</si>
  <si>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</si>
  <si>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</si>
  <si>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</si>
  <si>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</si>
  <si>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</si>
  <si>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</si>
  <si>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</si>
  <si>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</si>
  <si>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</si>
  <si>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</si>
  <si>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</si>
  <si>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</si>
  <si>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</si>
  <si>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</si>
  <si>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</si>
  <si>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</si>
  <si>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</si>
  <si>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</si>
  <si>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</si>
  <si>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</si>
  <si>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</si>
  <si>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</si>
  <si>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</si>
  <si>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</si>
  <si>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</si>
  <si>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</si>
  <si>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</si>
  <si>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</si>
  <si>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</si>
  <si>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06/03-12/03</t>
  </si>
  <si>
    <t>El Patrón del Mal</t>
  </si>
  <si>
    <t>13/03-19/03</t>
  </si>
  <si>
    <t>Magaly Tv, la firme</t>
  </si>
  <si>
    <t>20/03-26/03</t>
  </si>
  <si>
    <t>27/03 –02/04</t>
  </si>
  <si>
    <t xml:space="preserve">    </t>
  </si>
  <si>
    <t>Masha y el oso</t>
  </si>
  <si>
    <t>Hora y treinta</t>
  </si>
  <si>
    <t>27/03-02/04</t>
  </si>
  <si>
    <t>03/04 –09/04</t>
  </si>
  <si>
    <t>03/04-09/04</t>
  </si>
  <si>
    <t>La promesa</t>
  </si>
  <si>
    <t>Equipo F</t>
  </si>
  <si>
    <t>Día D</t>
  </si>
  <si>
    <t>10/04-16/04</t>
  </si>
  <si>
    <t>Luz de Luna 3</t>
  </si>
  <si>
    <t>Las mil y una noches</t>
  </si>
  <si>
    <t>Gol Perú noticias</t>
  </si>
  <si>
    <t>Zona mixta</t>
  </si>
  <si>
    <t>17/04-23/04</t>
  </si>
  <si>
    <t>Star channel</t>
  </si>
  <si>
    <t>TNT</t>
  </si>
  <si>
    <t>Cinecanal</t>
  </si>
  <si>
    <t>Corazón de león</t>
  </si>
  <si>
    <t>Una esposa de mentira</t>
  </si>
  <si>
    <t>PBO digital</t>
  </si>
  <si>
    <t>Marimar</t>
  </si>
  <si>
    <t>24/04-30/04</t>
  </si>
  <si>
    <t>El fugitivo</t>
  </si>
  <si>
    <t>WWE Raw</t>
  </si>
  <si>
    <t>WWE Smackdown</t>
  </si>
  <si>
    <t>La familia de mi esposo</t>
  </si>
  <si>
    <t>Spidey y sus sorprendentes amigos</t>
  </si>
  <si>
    <t>A Corazón Abierto</t>
  </si>
  <si>
    <t>Una casa de locos</t>
  </si>
  <si>
    <t>Pedro el escamoso</t>
  </si>
  <si>
    <t>Steven Universe</t>
  </si>
  <si>
    <t>Premier #35</t>
  </si>
  <si>
    <t>El Gran chef: Famosos</t>
  </si>
  <si>
    <t>El Gran Chef - Famosos (Sábados)</t>
  </si>
  <si>
    <t>Warner channel</t>
  </si>
  <si>
    <t>FX</t>
  </si>
  <si>
    <t>Cuarto Poder</t>
  </si>
  <si>
    <t>01/05-07/05</t>
  </si>
  <si>
    <t>01/04 –07/04</t>
  </si>
  <si>
    <t>08/05 –14/05</t>
  </si>
  <si>
    <t>PROGRAMAS DESTACADOS DEL 08 AL 14 DE MAYO</t>
  </si>
  <si>
    <t>Fulham vs Leicester City</t>
  </si>
  <si>
    <t>ESPN2</t>
  </si>
  <si>
    <t>UCL #SF - IDA</t>
  </si>
  <si>
    <t>Real Madrid vs Manchester City</t>
  </si>
  <si>
    <t>Milan vs Inter</t>
  </si>
  <si>
    <t>UEL #SF - IDA</t>
  </si>
  <si>
    <t xml:space="preserve">Juventus vs Sevilla </t>
  </si>
  <si>
    <t>Roma vs Bayer Leverkusen</t>
  </si>
  <si>
    <t>Ligue 1 #35</t>
  </si>
  <si>
    <t>PSG vs Ajaccio</t>
  </si>
  <si>
    <t>Torneo Apertura</t>
  </si>
  <si>
    <t>Carlos A. Mannucci vs At. Grau</t>
  </si>
  <si>
    <t>GOLPERU</t>
  </si>
  <si>
    <t>Premier #36</t>
  </si>
  <si>
    <t>Everton vs Manchester City</t>
  </si>
  <si>
    <t>LaLiga #34</t>
  </si>
  <si>
    <t xml:space="preserve">Espanyol vs Barcelona </t>
  </si>
  <si>
    <t>LPF AFA #16</t>
  </si>
  <si>
    <t xml:space="preserve">Boca Juniors vs Belgrano </t>
  </si>
  <si>
    <t>Al fondo hay sitio</t>
  </si>
  <si>
    <t xml:space="preserve">Buscando a Dory </t>
  </si>
  <si>
    <t>Especial Rápidos y furiosos: Rápidos y furiosos 6 / Rápidos y furiosos 7</t>
  </si>
  <si>
    <t xml:space="preserve">Margarita </t>
  </si>
  <si>
    <t>Spiderman: Lejos de casa</t>
  </si>
  <si>
    <t xml:space="preserve">Han Solo: Una historia de Star Wars </t>
  </si>
  <si>
    <t>Dolittle</t>
  </si>
  <si>
    <t>Tarde de comedia: Mamma Mia!: La película / Si te casas... te mato / Malas madres / La Navidad de las madres rebeldes</t>
  </si>
  <si>
    <t>Cinemax</t>
  </si>
  <si>
    <t>Armagedón</t>
  </si>
  <si>
    <t>Replay - Real Madrid vs M. City</t>
  </si>
  <si>
    <t>Replay - Milan vs Inter</t>
  </si>
  <si>
    <t>Fútbol UEFA Champions League : Real Madrid vs. Manchester City</t>
  </si>
  <si>
    <t>Fútbol UEFA Champions League : Milan vs. Inter</t>
  </si>
  <si>
    <t>El lobo de Wall Street</t>
  </si>
  <si>
    <t>Vaselina</t>
  </si>
  <si>
    <t>El infiltrado</t>
  </si>
  <si>
    <t>Ghost: La sombra del amor</t>
  </si>
  <si>
    <t>Kong: La isla calavera</t>
  </si>
  <si>
    <t>Golpe bajo: El juego final</t>
  </si>
  <si>
    <t>Al filo del mañana</t>
  </si>
  <si>
    <t>Baywatch: Guardianes de la bahía</t>
  </si>
  <si>
    <t>La leyenda de Tarzán</t>
  </si>
  <si>
    <t>Annabelle 3: Viene a casa</t>
  </si>
  <si>
    <t>Alfa</t>
  </si>
  <si>
    <t>13 horas: Los soldados secretos de Bengasi</t>
  </si>
  <si>
    <t>¿Qué pasó ayer?</t>
  </si>
  <si>
    <t>60 segundos</t>
  </si>
  <si>
    <t>El camino de regreso</t>
  </si>
  <si>
    <t>Agente Salt</t>
  </si>
  <si>
    <t>Una noche para sobrevivir</t>
  </si>
  <si>
    <t>Enemigo público</t>
  </si>
  <si>
    <t>De la cuna a la tumba</t>
  </si>
  <si>
    <t>El ejecutor</t>
  </si>
  <si>
    <t>Escape Plan: The Extractors</t>
  </si>
  <si>
    <t>Miraculous: Las aventuras de Ladybug</t>
  </si>
  <si>
    <t>Inferno</t>
  </si>
  <si>
    <t>Rescate en el tiempo</t>
  </si>
  <si>
    <t>Contracorriente, el dominical de Willax</t>
  </si>
  <si>
    <t>Mi vecino es un espía</t>
  </si>
  <si>
    <t>Infección</t>
  </si>
  <si>
    <t>Baloncesto NBA : Golden State Warriors vs. Los Angeles Lakers</t>
  </si>
  <si>
    <t>A que no me dejas</t>
  </si>
  <si>
    <t>El tesoro del Amazonas</t>
  </si>
  <si>
    <t>Suerte de vivir</t>
  </si>
  <si>
    <t>La vacuna del humor</t>
  </si>
  <si>
    <t>La leyenda de Hércules</t>
  </si>
  <si>
    <t>El camerino</t>
  </si>
  <si>
    <t>Almas Suspendidas : Piloto</t>
  </si>
  <si>
    <t>Alice</t>
  </si>
  <si>
    <t>Fútbol 7 Superliga Peruana</t>
  </si>
  <si>
    <t>Sabrina, la bruja adolescente : La competencia</t>
  </si>
  <si>
    <t>Sabrina, la bruja adolescente : Salvaje bruja</t>
  </si>
  <si>
    <t>Sabrina, la bruja adolescente : Mom vs. Magic</t>
  </si>
  <si>
    <t>Ampliación de noticias</t>
  </si>
  <si>
    <t>08/05-14/05</t>
  </si>
  <si>
    <t>Premier #35-SOEN 16456</t>
  </si>
  <si>
    <t>Premier #35-SOEN 16455</t>
  </si>
  <si>
    <t>Brasileirao #4-SOBC 1911</t>
  </si>
  <si>
    <t>UCL #SF - IDA- SOIU 7917</t>
  </si>
  <si>
    <t>UCL #SF - IDA- SOIU 7918</t>
  </si>
  <si>
    <t>Brasileirao #5-SOBC 1912</t>
  </si>
  <si>
    <t>UEL #SF - IDA-SOUC 5367</t>
  </si>
  <si>
    <t>UEL #SF - IDA-SOUC 5368</t>
  </si>
  <si>
    <t>Brasileirao #5-SOBC 1913</t>
  </si>
  <si>
    <t>Premier #36-SOEN 16470</t>
  </si>
  <si>
    <t>Premier #36-SOEN 16465</t>
  </si>
  <si>
    <t>Serie A #35-SOIM 15094</t>
  </si>
  <si>
    <t>Ligue 1 #35-SOFL 4412</t>
  </si>
  <si>
    <t>Bundes #32-SOGB 106111</t>
  </si>
  <si>
    <t>LaLiga #34-SOIG 15071</t>
  </si>
  <si>
    <t>Brasileirao #6-SOBC 1914</t>
  </si>
  <si>
    <t>Premier #36-SOEN 16469</t>
  </si>
  <si>
    <t>Premier #36-SOEN 16464</t>
  </si>
  <si>
    <t>LaLiga #34-SOIG 15068</t>
  </si>
  <si>
    <t>LPF AFA #16-SOAR 4285</t>
  </si>
  <si>
    <t>LPF AFA #16-SOAR 4284</t>
  </si>
  <si>
    <t>Serie A #35-SOIM 15091</t>
  </si>
  <si>
    <t>Serie A #35-SOIM 15089</t>
  </si>
  <si>
    <t>FECHA #2 - APERTURA 2023</t>
  </si>
  <si>
    <t>2023-05-08 09:00:00</t>
  </si>
  <si>
    <t>Fulham vs. Leicester City</t>
  </si>
  <si>
    <t>2023-05-08 11:30:00</t>
  </si>
  <si>
    <t>Brighton vs. Everton</t>
  </si>
  <si>
    <t>2023-05-08 19:00:00</t>
  </si>
  <si>
    <t>Corinthians vs. Fortaleza</t>
  </si>
  <si>
    <t>2023-05-09 14:00:00</t>
  </si>
  <si>
    <t>Real Madrid (ESP) vs. Manchester City (ING)</t>
  </si>
  <si>
    <t>2023-05-10 14:00:00</t>
  </si>
  <si>
    <t>Milan (ITA) vs. Inter (ITA)</t>
  </si>
  <si>
    <t>2023-05-10 19:30:00</t>
  </si>
  <si>
    <t>Cruzeiro vs. Fluminense</t>
  </si>
  <si>
    <t>2023-05-11 14:00:00</t>
  </si>
  <si>
    <t>Juventus vs. Sevilla</t>
  </si>
  <si>
    <t>Roma vs. Bayer Leverkusen</t>
  </si>
  <si>
    <t>2023-05-11 17:00:00</t>
  </si>
  <si>
    <t>Botafogo vs. Corinthians</t>
  </si>
  <si>
    <t>2023-05-13 06:30:00</t>
  </si>
  <si>
    <t>Leeds Utd vs. Newcastle</t>
  </si>
  <si>
    <t>2023-05-13 09:00:00</t>
  </si>
  <si>
    <t>Aston Villa vs. Tottenham</t>
  </si>
  <si>
    <t>2023-05-13 11:00:00</t>
  </si>
  <si>
    <t>Spezia vs. Milan</t>
  </si>
  <si>
    <t>2023-05-13 14:00:00</t>
  </si>
  <si>
    <t>PSG vs. Ajaccio</t>
  </si>
  <si>
    <t>2023-05-13 11:30:00</t>
  </si>
  <si>
    <t>Borussia Dortmund vs. Borussia M'gladbach</t>
  </si>
  <si>
    <t>2023-05-13 07:00:00</t>
  </si>
  <si>
    <t>Real Sociedad vs. Girona</t>
  </si>
  <si>
    <t>2023-05-13 19:00:00</t>
  </si>
  <si>
    <t>Atlético Mineiro vs. Internacional</t>
  </si>
  <si>
    <t>2023-05-14 08:00:00</t>
  </si>
  <si>
    <t>Everton vs. Manchester City</t>
  </si>
  <si>
    <t>2023-05-14 10:30:00</t>
  </si>
  <si>
    <t>Arsenal vs. Brighton</t>
  </si>
  <si>
    <t>2023-05-14 14:00:00</t>
  </si>
  <si>
    <t>Espanyol vs. Barcelona</t>
  </si>
  <si>
    <t>2023-05-14 17:00:00</t>
  </si>
  <si>
    <t>Boca Juniors vs. Belgrano</t>
  </si>
  <si>
    <t>2023-05-14 19:30:00</t>
  </si>
  <si>
    <t>Talleres (Cba.) vs. River Plate</t>
  </si>
  <si>
    <t>Monza vs. Napoli</t>
  </si>
  <si>
    <t>2023-05-14 13:45:00</t>
  </si>
  <si>
    <t>Juventus vs. Cremonese</t>
  </si>
  <si>
    <t>Carlos A. Mannucci vs. At. Grau</t>
  </si>
  <si>
    <t>2,257</t>
  </si>
  <si>
    <t>4,801</t>
  </si>
  <si>
    <t>2,732</t>
  </si>
  <si>
    <t>356,200</t>
  </si>
  <si>
    <t>132,873</t>
  </si>
  <si>
    <t>3,542</t>
  </si>
  <si>
    <t>42,517</t>
  </si>
  <si>
    <t>12,876</t>
  </si>
  <si>
    <t>2,062</t>
  </si>
  <si>
    <t>7,672</t>
  </si>
  <si>
    <t>12,415</t>
  </si>
  <si>
    <t>9,593</t>
  </si>
  <si>
    <t>21,589</t>
  </si>
  <si>
    <t>2,621</t>
  </si>
  <si>
    <t>1,114</t>
  </si>
  <si>
    <t>1,967</t>
  </si>
  <si>
    <t>18,968</t>
  </si>
  <si>
    <t>19,027</t>
  </si>
  <si>
    <t>27,402</t>
  </si>
  <si>
    <t>11,925</t>
  </si>
  <si>
    <t>13,789</t>
  </si>
  <si>
    <t>1,796</t>
  </si>
  <si>
    <t>3,033</t>
  </si>
  <si>
    <t>23,526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</si>
</sst>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2" formatCode="h:mm:ss;@"/>
  </numFmts>
  <fonts count="6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9">
    <xf numFmtId="0" fontId="0" fillId="0" borderId="0"/>
    <xf numFmtId="164" fontId="33" fillId="0" borderId="0" applyBorder="0" applyProtection="0"/>
    <xf numFmtId="165" fontId="33" fillId="0" borderId="0" applyBorder="0" applyProtection="0"/>
    <xf numFmtId="0" fontId="33" fillId="0" borderId="0"/>
    <xf numFmtId="0" fontId="22" fillId="0" borderId="0"/>
    <xf numFmtId="0" fontId="21" fillId="0" borderId="0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1" fillId="17" borderId="39" applyNumberFormat="0" applyAlignment="0" applyProtection="0"/>
    <xf numFmtId="0" fontId="42" fillId="18" borderId="40" applyNumberFormat="0" applyAlignment="0" applyProtection="0"/>
    <xf numFmtId="0" fontId="43" fillId="18" borderId="39" applyNumberFormat="0" applyAlignment="0" applyProtection="0"/>
    <xf numFmtId="0" fontId="44" fillId="0" borderId="41" applyNumberFormat="0" applyFill="0" applyAlignment="0" applyProtection="0"/>
    <xf numFmtId="0" fontId="45" fillId="19" borderId="42" applyNumberFormat="0" applyAlignment="0" applyProtection="0"/>
    <xf numFmtId="0" fontId="46" fillId="0" borderId="0" applyNumberFormat="0" applyFill="0" applyBorder="0" applyAlignment="0" applyProtection="0"/>
    <xf numFmtId="0" fontId="47" fillId="0" borderId="44" applyNumberFormat="0" applyFill="0" applyAlignment="0" applyProtection="0"/>
    <xf numFmtId="0" fontId="48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8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8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8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8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8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0" borderId="0"/>
    <xf numFmtId="0" fontId="20" fillId="20" borderId="43" applyNumberFormat="0" applyFont="0" applyAlignment="0" applyProtection="0"/>
    <xf numFmtId="0" fontId="49" fillId="0" borderId="0" applyNumberForma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0" borderId="0"/>
    <xf numFmtId="0" fontId="10" fillId="20" borderId="4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2" fillId="0" borderId="0"/>
    <xf numFmtId="0" fontId="2" fillId="20" borderId="43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</cellStyleXfs>
  <cellXfs count="480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4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6" fillId="2" borderId="3" xfId="0" applyFont="1" applyFill="1" applyBorder="1"/>
    <xf numFmtId="0" fontId="0" fillId="2" borderId="4" xfId="0" applyFill="1" applyBorder="1" applyAlignment="1">
      <alignment vertical="center"/>
    </xf>
    <xf numFmtId="164" fontId="23" fillId="5" borderId="18" xfId="1" applyFont="1" applyFill="1" applyBorder="1" applyAlignment="1" applyProtection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/>
    </xf>
    <xf numFmtId="164" fontId="23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3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3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7" fillId="2" borderId="0" xfId="0" applyFont="1" applyFill="1"/>
    <xf numFmtId="0" fontId="28" fillId="2" borderId="0" xfId="0" applyFont="1" applyFill="1" applyAlignment="1">
      <alignment horizontal="center" vertical="center"/>
    </xf>
    <xf numFmtId="0" fontId="23" fillId="2" borderId="0" xfId="0" applyFont="1" applyFill="1"/>
    <xf numFmtId="164" fontId="23" fillId="2" borderId="0" xfId="1" applyFont="1" applyFill="1" applyBorder="1" applyProtection="1"/>
    <xf numFmtId="3" fontId="28" fillId="0" borderId="0" xfId="0" applyNumberFormat="1" applyFont="1"/>
    <xf numFmtId="0" fontId="29" fillId="2" borderId="0" xfId="0" applyFont="1" applyFill="1" applyAlignment="1">
      <alignment horizontal="center" vertical="center"/>
    </xf>
    <xf numFmtId="165" fontId="28" fillId="0" borderId="0" xfId="2" applyFont="1" applyBorder="1" applyAlignment="1" applyProtection="1">
      <alignment horizontal="center" vertical="center"/>
    </xf>
    <xf numFmtId="0" fontId="25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5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8" fillId="2" borderId="0" xfId="0" applyNumberFormat="1" applyFont="1" applyFill="1"/>
    <xf numFmtId="167" fontId="23" fillId="7" borderId="13" xfId="0" applyNumberFormat="1" applyFont="1" applyFill="1" applyBorder="1" applyAlignment="1">
      <alignment horizontal="center" vertical="center"/>
    </xf>
    <xf numFmtId="168" fontId="23" fillId="2" borderId="11" xfId="0" applyNumberFormat="1" applyFont="1" applyFill="1" applyBorder="1" applyAlignment="1">
      <alignment horizontal="center" vertical="center"/>
    </xf>
    <xf numFmtId="168" fontId="23" fillId="7" borderId="11" xfId="0" applyNumberFormat="1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vertical="center"/>
    </xf>
    <xf numFmtId="0" fontId="30" fillId="0" borderId="15" xfId="0" applyFont="1" applyBorder="1"/>
    <xf numFmtId="0" fontId="30" fillId="0" borderId="16" xfId="0" applyFont="1" applyBorder="1"/>
    <xf numFmtId="0" fontId="30" fillId="0" borderId="17" xfId="0" applyFont="1" applyBorder="1"/>
    <xf numFmtId="0" fontId="30" fillId="2" borderId="3" xfId="0" applyFont="1" applyFill="1" applyBorder="1"/>
    <xf numFmtId="0" fontId="30" fillId="2" borderId="0" xfId="0" applyFont="1" applyFill="1"/>
    <xf numFmtId="0" fontId="30" fillId="0" borderId="4" xfId="0" applyFont="1" applyBorder="1"/>
    <xf numFmtId="0" fontId="30" fillId="0" borderId="3" xfId="0" applyFont="1" applyBorder="1"/>
    <xf numFmtId="0" fontId="30" fillId="0" borderId="0" xfId="0" applyFont="1"/>
    <xf numFmtId="0" fontId="0" fillId="0" borderId="3" xfId="0" applyBorder="1"/>
    <xf numFmtId="0" fontId="0" fillId="0" borderId="4" xfId="0" applyBorder="1"/>
    <xf numFmtId="0" fontId="24" fillId="8" borderId="11" xfId="0" applyFont="1" applyFill="1" applyBorder="1" applyAlignment="1">
      <alignment vertical="center"/>
    </xf>
    <xf numFmtId="0" fontId="0" fillId="2" borderId="4" xfId="0" applyFill="1" applyBorder="1"/>
    <xf numFmtId="0" fontId="24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30" fillId="0" borderId="14" xfId="0" applyFont="1" applyBorder="1"/>
    <xf numFmtId="0" fontId="25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30" fillId="0" borderId="19" xfId="0" applyNumberFormat="1" applyFont="1" applyBorder="1"/>
    <xf numFmtId="0" fontId="30" fillId="0" borderId="20" xfId="0" applyFont="1" applyBorder="1"/>
    <xf numFmtId="3" fontId="30" fillId="0" borderId="14" xfId="0" applyNumberFormat="1" applyFont="1" applyBorder="1"/>
    <xf numFmtId="3" fontId="30" fillId="2" borderId="19" xfId="0" applyNumberFormat="1" applyFont="1" applyFill="1" applyBorder="1"/>
    <xf numFmtId="3" fontId="30" fillId="2" borderId="14" xfId="0" applyNumberFormat="1" applyFont="1" applyFill="1" applyBorder="1"/>
    <xf numFmtId="0" fontId="30" fillId="2" borderId="14" xfId="0" applyFont="1" applyFill="1" applyBorder="1"/>
    <xf numFmtId="3" fontId="30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5" fillId="2" borderId="18" xfId="0" applyFont="1" applyFill="1" applyBorder="1"/>
    <xf numFmtId="0" fontId="30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30" fillId="2" borderId="19" xfId="0" applyFont="1" applyFill="1" applyBorder="1"/>
    <xf numFmtId="3" fontId="30" fillId="0" borderId="20" xfId="0" applyNumberFormat="1" applyFont="1" applyBorder="1"/>
    <xf numFmtId="3" fontId="0" fillId="0" borderId="20" xfId="0" applyNumberFormat="1" applyBorder="1"/>
    <xf numFmtId="0" fontId="30" fillId="0" borderId="19" xfId="0" applyFont="1" applyBorder="1"/>
    <xf numFmtId="0" fontId="30" fillId="8" borderId="18" xfId="0" applyFont="1" applyFill="1" applyBorder="1"/>
    <xf numFmtId="0" fontId="30" fillId="10" borderId="18" xfId="0" applyFont="1" applyFill="1" applyBorder="1"/>
    <xf numFmtId="0" fontId="30" fillId="0" borderId="18" xfId="0" applyFont="1" applyBorder="1"/>
    <xf numFmtId="0" fontId="30" fillId="11" borderId="18" xfId="0" applyFont="1" applyFill="1" applyBorder="1"/>
    <xf numFmtId="0" fontId="30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1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6" fillId="2" borderId="13" xfId="0" applyFont="1" applyFill="1" applyBorder="1"/>
    <xf numFmtId="0" fontId="32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31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31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6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5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3" fillId="2" borderId="0" xfId="0" applyNumberFormat="1" applyFont="1" applyFill="1" applyAlignment="1">
      <alignment horizontal="center" vertical="center"/>
    </xf>
    <xf numFmtId="167" fontId="2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2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30" fillId="2" borderId="16" xfId="0" applyFont="1" applyFill="1" applyBorder="1"/>
    <xf numFmtId="0" fontId="50" fillId="0" borderId="46" xfId="0" applyFont="1" applyBorder="1" applyAlignment="1">
      <alignment horizontal="center" vertical="center" wrapText="1"/>
    </xf>
    <xf numFmtId="0" fontId="24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31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3" fillId="0" borderId="0" xfId="2" applyNumberFormat="1"/>
    <xf numFmtId="4" fontId="0" fillId="0" borderId="21" xfId="0" applyNumberForma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4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3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3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3" fillId="46" borderId="51" xfId="2" applyNumberFormat="1" applyFill="1" applyBorder="1" applyAlignment="1">
      <alignment horizontal="center" vertical="center"/>
    </xf>
    <xf numFmtId="0" fontId="51" fillId="50" borderId="51" xfId="0" applyFont="1" applyFill="1" applyBorder="1" applyAlignment="1">
      <alignment horizontal="center" vertical="center"/>
    </xf>
    <xf numFmtId="4" fontId="51" fillId="50" borderId="51" xfId="0" applyNumberFormat="1" applyFont="1" applyFill="1" applyBorder="1" applyAlignment="1">
      <alignment horizontal="center" vertical="center"/>
    </xf>
    <xf numFmtId="169" fontId="51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3" fillId="0" borderId="56" xfId="2" applyNumberForma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 wrapText="1"/>
    </xf>
    <xf numFmtId="0" fontId="55" fillId="48" borderId="51" xfId="0" applyFont="1" applyFill="1" applyBorder="1" applyAlignment="1">
      <alignment horizontal="center" vertical="center" wrapText="1"/>
    </xf>
    <xf numFmtId="4" fontId="51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51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51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 wrapText="1"/>
    </xf>
    <xf numFmtId="0" fontId="55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6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1" fillId="0" borderId="58" xfId="0" applyNumberFormat="1" applyFont="1" applyBorder="1" applyAlignment="1">
      <alignment horizontal="center" vertical="center"/>
    </xf>
    <xf numFmtId="3" fontId="14" fillId="51" borderId="58" xfId="51" applyNumberFormat="1" applyFont="1" applyFill="1" applyBorder="1" applyAlignment="1">
      <alignment horizontal="center"/>
    </xf>
    <xf numFmtId="0" fontId="59" fillId="0" borderId="0" xfId="0" applyFont="1"/>
    <xf numFmtId="0" fontId="59" fillId="52" borderId="58" xfId="0" applyFont="1" applyFill="1" applyBorder="1" applyAlignment="1">
      <alignment horizontal="center"/>
    </xf>
    <xf numFmtId="0" fontId="59" fillId="51" borderId="58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2" fontId="59" fillId="53" borderId="58" xfId="0" applyNumberFormat="1" applyFont="1" applyFill="1" applyBorder="1" applyAlignment="1">
      <alignment horizontal="center"/>
    </xf>
    <xf numFmtId="2" fontId="59" fillId="0" borderId="0" xfId="0" applyNumberFormat="1" applyFont="1" applyAlignment="1">
      <alignment horizontal="center"/>
    </xf>
    <xf numFmtId="0" fontId="59" fillId="52" borderId="58" xfId="0" applyFont="1" applyFill="1" applyBorder="1" applyAlignment="1">
      <alignment horizontal="left" indent="1"/>
    </xf>
    <xf numFmtId="0" fontId="59" fillId="51" borderId="58" xfId="0" applyFont="1" applyFill="1" applyBorder="1" applyAlignment="1">
      <alignment horizontal="left" indent="1"/>
    </xf>
    <xf numFmtId="0" fontId="59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8" fillId="3" borderId="52" xfId="0" applyFont="1" applyFill="1" applyBorder="1" applyAlignment="1">
      <alignment horizontal="left" vertical="center" indent="1"/>
    </xf>
    <xf numFmtId="0" fontId="58" fillId="3" borderId="52" xfId="0" applyFont="1" applyFill="1" applyBorder="1" applyAlignment="1">
      <alignment horizontal="center" vertical="center"/>
    </xf>
    <xf numFmtId="4" fontId="51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1" fillId="45" borderId="50" xfId="0" applyFont="1" applyFill="1" applyBorder="1" applyAlignment="1">
      <alignment horizontal="left" vertical="center" wrapText="1" indent="1"/>
    </xf>
    <xf numFmtId="4" fontId="53" fillId="45" borderId="21" xfId="0" applyNumberFormat="1" applyFont="1" applyFill="1" applyBorder="1" applyAlignment="1">
      <alignment horizontal="center" vertical="center" wrapText="1"/>
    </xf>
    <xf numFmtId="0" fontId="51" fillId="49" borderId="50" xfId="0" applyFont="1" applyFill="1" applyBorder="1" applyAlignment="1">
      <alignment horizontal="left" vertical="center" wrapText="1" indent="1"/>
    </xf>
    <xf numFmtId="4" fontId="51" fillId="49" borderId="21" xfId="0" applyNumberFormat="1" applyFont="1" applyFill="1" applyBorder="1" applyAlignment="1">
      <alignment horizontal="center" vertical="center" wrapText="1"/>
    </xf>
    <xf numFmtId="4" fontId="51" fillId="49" borderId="21" xfId="0" applyNumberFormat="1" applyFont="1" applyFill="1" applyBorder="1" applyAlignment="1">
      <alignment horizontal="center"/>
    </xf>
    <xf numFmtId="169" fontId="51" fillId="47" borderId="21" xfId="2" applyNumberFormat="1" applyFont="1" applyFill="1" applyBorder="1" applyAlignment="1">
      <alignment horizontal="center"/>
    </xf>
    <xf numFmtId="0" fontId="61" fillId="47" borderId="21" xfId="0" applyFont="1" applyFill="1" applyBorder="1" applyAlignment="1">
      <alignment horizontal="center" vertical="center" wrapText="1"/>
    </xf>
    <xf numFmtId="4" fontId="62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5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30" fillId="3" borderId="3" xfId="0" applyNumberFormat="1" applyFont="1" applyFill="1" applyBorder="1" applyAlignment="1">
      <alignment horizontal="center" vertical="center"/>
    </xf>
    <xf numFmtId="4" fontId="51" fillId="0" borderId="63" xfId="0" applyNumberFormat="1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" fontId="30" fillId="0" borderId="17" xfId="0" applyNumberFormat="1" applyFont="1" applyBorder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4" fontId="30" fillId="0" borderId="4" xfId="0" applyNumberFormat="1" applyFont="1" applyBorder="1" applyAlignment="1">
      <alignment horizontal="center" vertical="center"/>
    </xf>
    <xf numFmtId="3" fontId="30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3" fillId="46" borderId="21" xfId="0" applyNumberFormat="1" applyFont="1" applyFill="1" applyBorder="1" applyAlignment="1">
      <alignment horizontal="center" vertical="center" wrapText="1"/>
    </xf>
    <xf numFmtId="4" fontId="0" fillId="47" borderId="58" xfId="0" applyNumberFormat="1" applyFill="1" applyBorder="1" applyAlignment="1">
      <alignment horizontal="center" vertical="center"/>
    </xf>
    <xf numFmtId="0" fontId="58" fillId="3" borderId="67" xfId="0" applyFont="1" applyFill="1" applyBorder="1" applyAlignment="1">
      <alignment horizontal="left" vertical="center" indent="1"/>
    </xf>
    <xf numFmtId="0" fontId="58" fillId="3" borderId="67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5" fillId="48" borderId="68" xfId="0" applyFont="1" applyFill="1" applyBorder="1" applyAlignment="1">
      <alignment horizontal="center" vertical="center"/>
    </xf>
    <xf numFmtId="0" fontId="55" fillId="0" borderId="68" xfId="0" applyFont="1" applyBorder="1" applyAlignment="1">
      <alignment horizontal="center" vertical="center"/>
    </xf>
    <xf numFmtId="0" fontId="55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65" fontId="63" fillId="0" borderId="0" xfId="2" applyFont="1" applyAlignment="1">
      <alignment horizontal="center" vertical="center"/>
    </xf>
    <xf numFmtId="4" fontId="7" fillId="0" borderId="58" xfId="51" applyNumberFormat="1" applyFont="1" applyBorder="1" applyAlignment="1">
      <alignment horizontal="center"/>
    </xf>
    <xf numFmtId="3" fontId="7" fillId="51" borderId="58" xfId="51" applyNumberFormat="1" applyFont="1" applyFill="1" applyBorder="1" applyAlignment="1">
      <alignment horizontal="center" wrapText="1"/>
    </xf>
    <xf numFmtId="4" fontId="51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vertical="center" wrapText="1"/>
    </xf>
    <xf numFmtId="14" fontId="53" fillId="0" borderId="0" xfId="0" applyNumberFormat="1" applyFont="1"/>
    <xf numFmtId="18" fontId="59" fillId="0" borderId="0" xfId="0" applyNumberFormat="1" applyFont="1" applyAlignment="1">
      <alignment vertical="center"/>
    </xf>
    <xf numFmtId="18" fontId="59" fillId="0" borderId="0" xfId="0" applyNumberFormat="1" applyFont="1"/>
    <xf numFmtId="0" fontId="46" fillId="0" borderId="0" xfId="0" applyFont="1"/>
    <xf numFmtId="4" fontId="7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30" fillId="3" borderId="17" xfId="0" applyNumberFormat="1" applyFont="1" applyFill="1" applyBorder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2" fontId="30" fillId="3" borderId="4" xfId="0" applyNumberFormat="1" applyFont="1" applyFill="1" applyBorder="1" applyAlignment="1">
      <alignment horizontal="center" vertical="center"/>
    </xf>
    <xf numFmtId="4" fontId="30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4" fillId="0" borderId="58" xfId="51" applyNumberFormat="1" applyFont="1" applyBorder="1" applyAlignment="1">
      <alignment horizontal="center"/>
    </xf>
    <xf numFmtId="0" fontId="59" fillId="46" borderId="0" xfId="0" applyFont="1" applyFill="1"/>
    <xf numFmtId="49" fontId="59" fillId="51" borderId="58" xfId="0" applyNumberFormat="1" applyFont="1" applyFill="1" applyBorder="1" applyAlignment="1">
      <alignment horizontal="center"/>
    </xf>
    <xf numFmtId="4" fontId="3" fillId="0" borderId="58" xfId="51" applyNumberFormat="1" applyFont="1" applyBorder="1" applyAlignment="1">
      <alignment horizontal="center"/>
    </xf>
    <xf numFmtId="3" fontId="3" fillId="51" borderId="58" xfId="51" applyNumberFormat="1" applyFont="1" applyFill="1" applyBorder="1" applyAlignment="1">
      <alignment horizontal="center" wrapText="1"/>
    </xf>
    <xf numFmtId="0" fontId="64" fillId="55" borderId="21" xfId="0" applyFont="1" applyFill="1" applyBorder="1"/>
    <xf numFmtId="0" fontId="64" fillId="55" borderId="0" xfId="0" applyFont="1" applyFill="1"/>
    <xf numFmtId="0" fontId="51" fillId="56" borderId="70" xfId="0" applyFont="1" applyFill="1" applyBorder="1"/>
    <xf numFmtId="0" fontId="51" fillId="56" borderId="21" xfId="0" applyFont="1" applyFill="1" applyBorder="1"/>
    <xf numFmtId="0" fontId="53" fillId="0" borderId="21" xfId="0" applyFont="1" applyBorder="1"/>
    <xf numFmtId="0" fontId="53" fillId="0" borderId="46" xfId="0" applyFont="1" applyBorder="1" applyAlignment="1">
      <alignment wrapText="1"/>
    </xf>
    <xf numFmtId="0" fontId="59" fillId="0" borderId="46" xfId="0" applyFont="1" applyBorder="1"/>
    <xf numFmtId="170" fontId="53" fillId="0" borderId="9" xfId="0" applyNumberFormat="1" applyFont="1" applyBorder="1"/>
    <xf numFmtId="0" fontId="59" fillId="0" borderId="46" xfId="0" applyFont="1" applyBorder="1" applyAlignment="1">
      <alignment vertical="center"/>
    </xf>
    <xf numFmtId="0" fontId="53" fillId="0" borderId="46" xfId="0" applyFont="1" applyBorder="1" applyAlignment="1">
      <alignment vertical="center" wrapText="1"/>
    </xf>
    <xf numFmtId="0" fontId="53" fillId="0" borderId="46" xfId="0" applyFont="1" applyBorder="1"/>
    <xf numFmtId="0" fontId="53" fillId="0" borderId="46" xfId="0" applyFont="1" applyBorder="1" applyAlignment="1">
      <alignment horizontal="left" vertical="center" wrapText="1"/>
    </xf>
    <xf numFmtId="0" fontId="53" fillId="0" borderId="46" xfId="0" applyFont="1" applyBorder="1" applyAlignment="1">
      <alignment vertical="center"/>
    </xf>
    <xf numFmtId="0" fontId="51" fillId="56" borderId="72" xfId="0" applyFont="1" applyFill="1" applyBorder="1"/>
    <xf numFmtId="0" fontId="0" fillId="0" borderId="21" xfId="0" applyBorder="1"/>
    <xf numFmtId="14" fontId="53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51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3" fillId="0" borderId="71" xfId="0" applyNumberFormat="1" applyFont="1" applyBorder="1"/>
    <xf numFmtId="4" fontId="1" fillId="0" borderId="58" xfId="51" applyNumberFormat="1" applyFont="1" applyBorder="1" applyAlignment="1">
      <alignment horizontal="center"/>
    </xf>
    <xf numFmtId="2" fontId="0" fillId="0" borderId="66" xfId="0" applyNumberFormat="1" applyBorder="1"/>
    <xf numFmtId="3" fontId="0" fillId="0" borderId="46" xfId="0" applyNumberFormat="1" applyBorder="1"/>
    <xf numFmtId="170" fontId="53" fillId="0" borderId="9" xfId="0" applyNumberFormat="1" applyFont="1" applyBorder="1" applyAlignment="1">
      <alignment horizontal="right" vertical="center"/>
    </xf>
    <xf numFmtId="2" fontId="0" fillId="0" borderId="74" xfId="0" applyNumberFormat="1" applyBorder="1"/>
    <xf numFmtId="0" fontId="0" fillId="0" borderId="75" xfId="0" applyBorder="1"/>
    <xf numFmtId="2" fontId="0" fillId="0" borderId="21" xfId="0" applyNumberFormat="1" applyBorder="1"/>
    <xf numFmtId="4" fontId="51" fillId="0" borderId="0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0" fontId="23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3" fillId="3" borderId="53" xfId="0" applyFont="1" applyFill="1" applyBorder="1" applyAlignment="1">
      <alignment horizontal="center" vertical="center"/>
    </xf>
    <xf numFmtId="0" fontId="23" fillId="3" borderId="54" xfId="0" applyFont="1" applyFill="1" applyBorder="1" applyAlignment="1">
      <alignment horizontal="center" vertical="center"/>
    </xf>
    <xf numFmtId="0" fontId="23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5" fillId="0" borderId="0" xfId="0" applyFont="1" applyAlignment="1">
      <alignment horizontal="left"/>
    </xf>
    <xf numFmtId="0" fontId="60" fillId="54" borderId="60" xfId="0" applyFont="1" applyFill="1" applyBorder="1" applyAlignment="1">
      <alignment horizontal="center" vertical="center"/>
    </xf>
    <xf numFmtId="0" fontId="60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3" borderId="19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62" xfId="0" applyFont="1" applyFill="1" applyBorder="1" applyAlignment="1">
      <alignment horizontal="center" vertical="center"/>
    </xf>
    <xf numFmtId="0" fontId="23" fillId="12" borderId="53" xfId="0" applyFont="1" applyFill="1" applyBorder="1" applyAlignment="1">
      <alignment horizontal="center" vertical="center"/>
    </xf>
    <xf numFmtId="0" fontId="23" fillId="12" borderId="54" xfId="0" applyFont="1" applyFill="1" applyBorder="1" applyAlignment="1">
      <alignment horizontal="center" vertical="center"/>
    </xf>
    <xf numFmtId="0" fontId="23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3" fontId="0" fillId="3" borderId="16" xfId="0" applyNumberFormat="1" applyFont="1" applyFill="1" applyBorder="1" applyAlignment="1">
      <alignment horizontal="center" vertical="center"/>
    </xf>
    <xf numFmtId="3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 wrapText="1"/>
    </xf>
    <xf numFmtId="4" fontId="30" fillId="3" borderId="16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72" fontId="59" fillId="0" borderId="46" xfId="0" applyNumberFormat="1" applyFont="1" applyBorder="1"/>
    <xf numFmtId="172" fontId="59" fillId="0" borderId="46" xfId="0" applyNumberFormat="1" applyFont="1" applyBorder="1" applyAlignment="1">
      <alignment vertical="center"/>
    </xf>
    <xf numFmtId="0" fontId="51" fillId="56" borderId="0" xfId="0" applyFont="1" applyFill="1" applyBorder="1"/>
    <xf numFmtId="0" fontId="53" fillId="0" borderId="50" xfId="0" applyFont="1" applyBorder="1"/>
    <xf numFmtId="0" fontId="53" fillId="0" borderId="70" xfId="0" applyFont="1" applyBorder="1"/>
    <xf numFmtId="0" fontId="53" fillId="0" borderId="21" xfId="0" applyFont="1" applyBorder="1" applyAlignment="1">
      <alignment wrapText="1"/>
    </xf>
    <xf numFmtId="0" fontId="53" fillId="0" borderId="46" xfId="0" applyFont="1" applyBorder="1" applyAlignment="1">
      <alignment horizontal="left" wrapText="1"/>
    </xf>
    <xf numFmtId="0" fontId="53" fillId="0" borderId="75" xfId="0" applyFont="1" applyBorder="1" applyAlignment="1">
      <alignment wrapText="1"/>
    </xf>
    <xf numFmtId="0" fontId="53" fillId="0" borderId="0" xfId="0" applyFont="1" applyBorder="1" applyAlignment="1">
      <alignment wrapText="1"/>
    </xf>
    <xf numFmtId="0" fontId="64" fillId="55" borderId="27" xfId="0" applyFont="1" applyFill="1" applyBorder="1"/>
    <xf numFmtId="0" fontId="59" fillId="0" borderId="21" xfId="0" applyFont="1" applyBorder="1"/>
    <xf numFmtId="0" fontId="59" fillId="0" borderId="72" xfId="0" applyFont="1" applyBorder="1"/>
    <xf numFmtId="0" fontId="59" fillId="0" borderId="0" xfId="0" applyFont="1" applyBorder="1"/>
    <xf numFmtId="0" fontId="0" fillId="0" borderId="27" xfId="0" applyBorder="1"/>
    <xf numFmtId="0" fontId="59" fillId="0" borderId="71" xfId="0" applyFont="1" applyBorder="1"/>
    <xf numFmtId="170" fontId="53" fillId="0" borderId="70" xfId="0" applyNumberFormat="1" applyFont="1" applyBorder="1"/>
    <xf numFmtId="0" fontId="0" fillId="0" borderId="9" xfId="0" applyBorder="1"/>
    <xf numFmtId="170" fontId="53" fillId="0" borderId="0" xfId="0" applyNumberFormat="1" applyFont="1" applyBorder="1"/>
    <xf numFmtId="172" fontId="59" fillId="0" borderId="70" xfId="0" applyNumberFormat="1" applyFont="1" applyBorder="1"/>
    <xf numFmtId="172" fontId="59" fillId="0" borderId="75" xfId="0" applyNumberFormat="1" applyFont="1" applyBorder="1"/>
    <xf numFmtId="172" fontId="59" fillId="0" borderId="0" xfId="0" applyNumberFormat="1" applyFont="1" applyBorder="1"/>
    <xf numFmtId="0" fontId="0" fillId="0" borderId="76" xfId="0" applyBorder="1"/>
    <xf numFmtId="0" fontId="0" fillId="0" borderId="77" xfId="0" applyBorder="1"/>
    <xf numFmtId="2" fontId="0" fillId="0" borderId="70" xfId="0" applyNumberFormat="1" applyBorder="1"/>
    <xf numFmtId="0" fontId="0" fillId="0" borderId="74" xfId="0" applyBorder="1"/>
    <xf numFmtId="2" fontId="0" fillId="0" borderId="0" xfId="0" applyNumberFormat="1" applyBorder="1"/>
    <xf numFmtId="0" fontId="0" fillId="0" borderId="70" xfId="0" applyBorder="1"/>
    <xf numFmtId="0" fontId="0" fillId="0" borderId="0" xfId="0" applyBorder="1"/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0.21592490635046041</c:v>
                </c:pt>
                <c:pt idx="1">
                  <c:v>0.35007411045297393</c:v>
                </c:pt>
                <c:pt idx="2">
                  <c:v>6.421303505160697E-2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1.8740445999803453E-2</c:v>
                </c:pt>
                <c:pt idx="1">
                  <c:v>0.95617080275068234</c:v>
                </c:pt>
                <c:pt idx="2">
                  <c:v>2.5088751249514124E-2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General'!$B$47:$B$57</c:f>
              <c:strCache>
                <c:ptCount val="11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</c:strCache>
            </c:strRef>
          </c:cat>
          <c:val>
            <c:numRef>
              <c:f>'Historico General'!$C$47:$C$57</c:f>
              <c:numCache>
                <c:formatCode>#,##0.00</c:formatCode>
                <c:ptCount val="11"/>
                <c:pt idx="0">
                  <c:v>72002.27</c:v>
                </c:pt>
                <c:pt idx="1">
                  <c:v>69163.27</c:v>
                </c:pt>
                <c:pt idx="2">
                  <c:v>69396.47</c:v>
                </c:pt>
                <c:pt idx="3">
                  <c:v>71043.570000000007</c:v>
                </c:pt>
                <c:pt idx="4">
                  <c:v>64676.5</c:v>
                </c:pt>
                <c:pt idx="5">
                  <c:v>58236.34</c:v>
                </c:pt>
                <c:pt idx="6">
                  <c:v>56023.42</c:v>
                </c:pt>
                <c:pt idx="7">
                  <c:v>54813.37</c:v>
                </c:pt>
                <c:pt idx="8">
                  <c:v>55813.54</c:v>
                </c:pt>
                <c:pt idx="9">
                  <c:v>48124.57</c:v>
                </c:pt>
                <c:pt idx="10">
                  <c:v>47452.2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General'!$B$47:$B$57</c:f>
              <c:strCache>
                <c:ptCount val="11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</c:strCache>
            </c:strRef>
          </c:cat>
          <c:val>
            <c:numRef>
              <c:f>'Historico General'!$D$47:$D$57</c:f>
              <c:numCache>
                <c:formatCode>#,##0.00</c:formatCode>
                <c:ptCount val="11"/>
                <c:pt idx="0">
                  <c:v>3530259.29</c:v>
                </c:pt>
                <c:pt idx="1">
                  <c:v>3704227.3</c:v>
                </c:pt>
                <c:pt idx="2">
                  <c:v>4129763.35</c:v>
                </c:pt>
                <c:pt idx="3">
                  <c:v>3906223.52</c:v>
                </c:pt>
                <c:pt idx="4">
                  <c:v>3689991.11</c:v>
                </c:pt>
                <c:pt idx="5">
                  <c:v>3245358.5</c:v>
                </c:pt>
                <c:pt idx="6">
                  <c:v>2998890.44</c:v>
                </c:pt>
                <c:pt idx="7">
                  <c:v>2908702.17</c:v>
                </c:pt>
                <c:pt idx="8">
                  <c:v>2687112.53</c:v>
                </c:pt>
                <c:pt idx="9">
                  <c:v>2580254.36</c:v>
                </c:pt>
                <c:pt idx="10">
                  <c:v>2421095.4300000002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General'!$B$47:$B$57</c15:sqref>
                        </c15:formulaRef>
                      </c:ext>
                    </c:extLst>
                    <c:strCache>
                      <c:ptCount val="11"/>
                      <c:pt idx="0">
                        <c:v>27/02-05/03</c:v>
                      </c:pt>
                      <c:pt idx="1">
                        <c:v>06/03-12/03</c:v>
                      </c:pt>
                      <c:pt idx="2">
                        <c:v>13/03-19/03</c:v>
                      </c:pt>
                      <c:pt idx="3">
                        <c:v>20/03-26/03</c:v>
                      </c:pt>
                      <c:pt idx="4">
                        <c:v>27/03-02/04</c:v>
                      </c:pt>
                      <c:pt idx="5">
                        <c:v>03/04-09/04</c:v>
                      </c:pt>
                      <c:pt idx="6">
                        <c:v>10/04-16/04</c:v>
                      </c:pt>
                      <c:pt idx="7">
                        <c:v>17/04-23/04</c:v>
                      </c:pt>
                      <c:pt idx="8">
                        <c:v>24/04-30/04</c:v>
                      </c:pt>
                      <c:pt idx="9">
                        <c:v>01/05-07/05</c:v>
                      </c:pt>
                      <c:pt idx="10">
                        <c:v>08/05-14/05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General'!$E$47:$E$57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109494.3</c:v>
                      </c:pt>
                      <c:pt idx="1">
                        <c:v>102862.59</c:v>
                      </c:pt>
                      <c:pt idx="2">
                        <c:v>102253.2</c:v>
                      </c:pt>
                      <c:pt idx="3">
                        <c:v>103972.5</c:v>
                      </c:pt>
                      <c:pt idx="4">
                        <c:v>95256.29</c:v>
                      </c:pt>
                      <c:pt idx="5">
                        <c:v>94042.34</c:v>
                      </c:pt>
                      <c:pt idx="6">
                        <c:v>78954.45</c:v>
                      </c:pt>
                      <c:pt idx="7">
                        <c:v>73971.48</c:v>
                      </c:pt>
                      <c:pt idx="8">
                        <c:v>76120.19</c:v>
                      </c:pt>
                      <c:pt idx="9">
                        <c:v>67886.3</c:v>
                      </c:pt>
                      <c:pt idx="10">
                        <c:v>63526.58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Dinamizado'!$B$3:$B$52</c15:sqref>
                  </c15:fullRef>
                </c:ext>
              </c:extLst>
              <c:f>'Historico Dinamizado'!$B$34:$B$52</c:f>
              <c:strCache>
                <c:ptCount val="19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Dinamizado'!$C$3:$C$52</c15:sqref>
                  </c15:fullRef>
                </c:ext>
              </c:extLst>
              <c:f>'Historico Dinamizado'!$C$34:$C$52</c:f>
              <c:numCache>
                <c:formatCode>#,##0.00</c:formatCode>
                <c:ptCount val="19"/>
                <c:pt idx="0">
                  <c:v>396775.91666666587</c:v>
                </c:pt>
                <c:pt idx="1">
                  <c:v>562359.86999999953</c:v>
                </c:pt>
                <c:pt idx="2">
                  <c:v>1213513.5433333314</c:v>
                </c:pt>
                <c:pt idx="3">
                  <c:v>1158280.3666666644</c:v>
                </c:pt>
                <c:pt idx="4">
                  <c:v>556152.69333333243</c:v>
                </c:pt>
                <c:pt idx="5">
                  <c:v>596447.41666666593</c:v>
                </c:pt>
                <c:pt idx="6">
                  <c:v>659821.95999999857</c:v>
                </c:pt>
                <c:pt idx="7">
                  <c:v>854335.95666666597</c:v>
                </c:pt>
                <c:pt idx="8">
                  <c:v>940381.27999999851</c:v>
                </c:pt>
                <c:pt idx="9">
                  <c:v>899766.59999999858</c:v>
                </c:pt>
                <c:pt idx="10">
                  <c:v>1007209.7966666651</c:v>
                </c:pt>
                <c:pt idx="11">
                  <c:v>781341.08666666609</c:v>
                </c:pt>
                <c:pt idx="12">
                  <c:v>796625.34333333233</c:v>
                </c:pt>
                <c:pt idx="13">
                  <c:v>837576.16666666546</c:v>
                </c:pt>
                <c:pt idx="14">
                  <c:v>1131897.4233333319</c:v>
                </c:pt>
                <c:pt idx="15">
                  <c:v>580122.69333333266</c:v>
                </c:pt>
                <c:pt idx="16">
                  <c:v>504944.39333333273</c:v>
                </c:pt>
                <c:pt idx="17">
                  <c:v>493305.98333333299</c:v>
                </c:pt>
                <c:pt idx="18">
                  <c:v>546737.88666666613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D11-4557-A39E-5534F53AB84F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5D11-4557-A39E-5534F53AB84F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5D11-4557-A39E-5534F53AB84F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5D11-4557-A39E-5534F53AB84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Dinamizado'!$B$3:$B$52</c15:sqref>
                  </c15:fullRef>
                </c:ext>
              </c:extLst>
              <c:f>'Historico Dinamizado'!$B$34:$B$52</c:f>
              <c:strCache>
                <c:ptCount val="19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Dinamizado'!$D$3:$D$52</c15:sqref>
                  </c15:fullRef>
                </c:ext>
              </c:extLst>
              <c:f>'Historico Dinamizado'!$D$34:$D$52</c:f>
              <c:numCache>
                <c:formatCode>#,##0.00</c:formatCode>
                <c:ptCount val="19"/>
                <c:pt idx="0">
                  <c:v>743293.46666666528</c:v>
                </c:pt>
                <c:pt idx="1">
                  <c:v>1024149.4766666663</c:v>
                </c:pt>
                <c:pt idx="2">
                  <c:v>1400777.4066666667</c:v>
                </c:pt>
                <c:pt idx="3">
                  <c:v>1740032.0833333333</c:v>
                </c:pt>
                <c:pt idx="4">
                  <c:v>1150025.44</c:v>
                </c:pt>
                <c:pt idx="5">
                  <c:v>1308902.783333333</c:v>
                </c:pt>
                <c:pt idx="6">
                  <c:v>1220556.8999999999</c:v>
                </c:pt>
                <c:pt idx="7">
                  <c:v>1119762.9166666665</c:v>
                </c:pt>
                <c:pt idx="8">
                  <c:v>1139445.6433333333</c:v>
                </c:pt>
                <c:pt idx="9">
                  <c:v>1211102.5999999999</c:v>
                </c:pt>
                <c:pt idx="10">
                  <c:v>1488318.7166666663</c:v>
                </c:pt>
                <c:pt idx="11">
                  <c:v>1351766.0666666669</c:v>
                </c:pt>
                <c:pt idx="12">
                  <c:v>1209802.1166666667</c:v>
                </c:pt>
                <c:pt idx="13">
                  <c:v>905458.3600000001</c:v>
                </c:pt>
                <c:pt idx="14">
                  <c:v>969150.96666666679</c:v>
                </c:pt>
                <c:pt idx="15">
                  <c:v>895035.51666666672</c:v>
                </c:pt>
                <c:pt idx="16">
                  <c:v>878514.07333333336</c:v>
                </c:pt>
                <c:pt idx="17">
                  <c:v>740672.68</c:v>
                </c:pt>
                <c:pt idx="18">
                  <c:v>886413.62666666682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Dinamizado'!$B$3:$B$52</c15:sqref>
                  </c15:fullRef>
                </c:ext>
              </c:extLst>
              <c:f>'Historico Dinamizado'!$B$34:$B$52</c:f>
              <c:strCache>
                <c:ptCount val="19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Dinamizado'!$E$3:$E$52</c15:sqref>
                  </c15:fullRef>
                </c:ext>
              </c:extLst>
              <c:f>'Historico Dinamizado'!$E$34:$E$52</c:f>
              <c:numCache>
                <c:formatCode>#,##0.00</c:formatCode>
                <c:ptCount val="19"/>
                <c:pt idx="0">
                  <c:v>74445.703330000004</c:v>
                </c:pt>
                <c:pt idx="1">
                  <c:v>73721.46666666666</c:v>
                </c:pt>
                <c:pt idx="2">
                  <c:v>193714.78333333333</c:v>
                </c:pt>
                <c:pt idx="3">
                  <c:v>39471.699999999997</c:v>
                </c:pt>
                <c:pt idx="4">
                  <c:v>47174.066666666673</c:v>
                </c:pt>
                <c:pt idx="5">
                  <c:v>27914.500000000007</c:v>
                </c:pt>
                <c:pt idx="6">
                  <c:v>207555.56666666668</c:v>
                </c:pt>
                <c:pt idx="7">
                  <c:v>121987.47666666668</c:v>
                </c:pt>
                <c:pt idx="8">
                  <c:v>280639.21666666662</c:v>
                </c:pt>
                <c:pt idx="9">
                  <c:v>139776.32333333333</c:v>
                </c:pt>
                <c:pt idx="10">
                  <c:v>143109.49999999997</c:v>
                </c:pt>
                <c:pt idx="11">
                  <c:v>101006.86666666665</c:v>
                </c:pt>
                <c:pt idx="12">
                  <c:v>129730.85</c:v>
                </c:pt>
                <c:pt idx="13">
                  <c:v>329781.38</c:v>
                </c:pt>
                <c:pt idx="14">
                  <c:v>218307.43333333335</c:v>
                </c:pt>
                <c:pt idx="15">
                  <c:v>387678.94</c:v>
                </c:pt>
                <c:pt idx="16">
                  <c:v>253332.00999999998</c:v>
                </c:pt>
                <c:pt idx="17">
                  <c:v>233382.45</c:v>
                </c:pt>
                <c:pt idx="18">
                  <c:v>162592.17000000004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419" t="s">
        <v>339</v>
      </c>
      <c r="D2" s="419"/>
      <c r="E2" s="419"/>
      <c r="F2" s="420" t="s">
        <v>343</v>
      </c>
      <c r="G2" s="420"/>
      <c r="H2" s="420"/>
      <c r="I2" s="421" t="s">
        <v>0</v>
      </c>
      <c r="J2" s="421"/>
      <c r="K2" s="421"/>
    </row>
    <row r="3" spans="2:11" x14ac:dyDescent="0.25">
      <c r="C3" s="419" t="s">
        <v>1</v>
      </c>
      <c r="D3" s="419"/>
      <c r="E3" s="419"/>
      <c r="F3" s="425" t="s">
        <v>2</v>
      </c>
      <c r="G3" s="425"/>
      <c r="H3" s="425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419" t="s">
        <v>339</v>
      </c>
      <c r="D241" s="419"/>
      <c r="E241" s="419"/>
      <c r="F241" s="420" t="s">
        <v>343</v>
      </c>
      <c r="G241" s="420"/>
      <c r="H241" s="420"/>
      <c r="I241" s="421" t="s">
        <v>0</v>
      </c>
      <c r="J241" s="421"/>
      <c r="K241" s="421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422" t="s">
        <v>1</v>
      </c>
      <c r="D242" s="422"/>
      <c r="E242" s="422"/>
      <c r="F242" s="423" t="s">
        <v>2</v>
      </c>
      <c r="G242" s="423"/>
      <c r="H242" s="423"/>
      <c r="I242" s="424"/>
      <c r="J242" s="424"/>
      <c r="K242" s="424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showGridLines="0" zoomScale="90" zoomScaleNormal="90" workbookViewId="0">
      <pane ySplit="1" topLeftCell="A8" activePane="bottomLeft" state="frozen"/>
      <selection pane="bottomLeft" activeCell="E11" sqref="E11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12" style="316" customWidth="1"/>
    <col min="5" max="5" width="32.7109375" style="316" customWidth="1"/>
    <col min="6" max="6" width="19.85546875" style="316" customWidth="1"/>
    <col min="7" max="7" width="17.28515625" style="318" bestFit="1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3" t="s">
        <v>214</v>
      </c>
      <c r="B1" s="353" t="s">
        <v>439</v>
      </c>
      <c r="C1" s="353" t="s">
        <v>215</v>
      </c>
      <c r="D1" s="354" t="s">
        <v>420</v>
      </c>
      <c r="E1" s="354" t="s">
        <v>216</v>
      </c>
      <c r="F1" s="354" t="s">
        <v>217</v>
      </c>
      <c r="G1" s="354" t="s">
        <v>218</v>
      </c>
      <c r="H1" s="354" t="s">
        <v>219</v>
      </c>
      <c r="I1" s="354" t="s">
        <v>220</v>
      </c>
      <c r="J1" s="354" t="s">
        <v>221</v>
      </c>
    </row>
    <row r="2" spans="1:10" x14ac:dyDescent="0.25">
      <c r="A2" s="320" t="s">
        <v>497</v>
      </c>
      <c r="B2" s="320" t="s">
        <v>653</v>
      </c>
      <c r="C2" s="319" t="s">
        <v>681</v>
      </c>
      <c r="D2" s="314"/>
      <c r="E2" s="315" t="s">
        <v>680</v>
      </c>
      <c r="F2" s="312">
        <v>70065</v>
      </c>
      <c r="G2" s="382">
        <v>60918.02</v>
      </c>
      <c r="H2" s="312" t="s">
        <v>722</v>
      </c>
      <c r="I2" s="317">
        <f>F2/G2</f>
        <v>1.1501522866304585</v>
      </c>
      <c r="J2" s="317">
        <f>H2/F2</f>
        <v>5.083850710054949</v>
      </c>
    </row>
    <row r="3" spans="1:10" x14ac:dyDescent="0.25">
      <c r="A3" s="320" t="s">
        <v>497</v>
      </c>
      <c r="B3" s="320" t="s">
        <v>654</v>
      </c>
      <c r="C3" s="319" t="s">
        <v>683</v>
      </c>
      <c r="D3" s="314"/>
      <c r="E3" s="315" t="s">
        <v>682</v>
      </c>
      <c r="F3" s="312">
        <v>42729</v>
      </c>
      <c r="G3" s="362">
        <v>35088.133333333331</v>
      </c>
      <c r="H3" s="312" t="s">
        <v>723</v>
      </c>
      <c r="I3" s="317">
        <f>F3/G3</f>
        <v>1.2177621304068613</v>
      </c>
      <c r="J3" s="317">
        <f>H3/F3</f>
        <v>3.1096679070420556</v>
      </c>
    </row>
    <row r="4" spans="1:10" ht="14.25" customHeight="1" x14ac:dyDescent="0.25">
      <c r="A4" s="320" t="s">
        <v>497</v>
      </c>
      <c r="B4" s="320" t="s">
        <v>656</v>
      </c>
      <c r="C4" s="319" t="s">
        <v>687</v>
      </c>
      <c r="D4" s="314"/>
      <c r="E4" s="384" t="s">
        <v>686</v>
      </c>
      <c r="F4" s="312">
        <v>15412</v>
      </c>
      <c r="G4" s="362">
        <v>11915.42</v>
      </c>
      <c r="H4" s="312" t="s">
        <v>725</v>
      </c>
      <c r="I4" s="317">
        <f>F4/G4</f>
        <v>1.2934500000839249</v>
      </c>
      <c r="J4" s="317">
        <f>H4/F4</f>
        <v>2.7586945237477289</v>
      </c>
    </row>
    <row r="5" spans="1:10" x14ac:dyDescent="0.25">
      <c r="A5" s="320" t="s">
        <v>497</v>
      </c>
      <c r="B5" s="320" t="s">
        <v>666</v>
      </c>
      <c r="C5" s="319" t="s">
        <v>706</v>
      </c>
      <c r="D5" s="314"/>
      <c r="E5" s="315" t="s">
        <v>705</v>
      </c>
      <c r="F5" s="312">
        <v>9035</v>
      </c>
      <c r="G5" s="382">
        <v>7458.9333333333334</v>
      </c>
      <c r="H5" s="312" t="s">
        <v>735</v>
      </c>
      <c r="I5" s="317">
        <f>F5/G5</f>
        <v>1.2112992027457008</v>
      </c>
      <c r="J5" s="317">
        <f>H5/F5</f>
        <v>2.0993912562257888</v>
      </c>
    </row>
    <row r="6" spans="1:10" s="383" customFormat="1" x14ac:dyDescent="0.25">
      <c r="A6" s="320" t="s">
        <v>342</v>
      </c>
      <c r="B6" s="320" t="s">
        <v>673</v>
      </c>
      <c r="C6" s="319" t="s">
        <v>718</v>
      </c>
      <c r="D6" s="314"/>
      <c r="E6" s="315" t="s">
        <v>703</v>
      </c>
      <c r="F6" s="363">
        <v>11675</v>
      </c>
      <c r="G6" s="362">
        <v>7049.75</v>
      </c>
      <c r="H6" s="312" t="s">
        <v>742</v>
      </c>
      <c r="I6" s="317">
        <f>F6/G6</f>
        <v>1.656087095287067</v>
      </c>
      <c r="J6" s="317">
        <f>H6/F6</f>
        <v>2.0150749464668096</v>
      </c>
    </row>
    <row r="7" spans="1:10" x14ac:dyDescent="0.25">
      <c r="A7" s="320" t="s">
        <v>497</v>
      </c>
      <c r="B7" s="320" t="s">
        <v>667</v>
      </c>
      <c r="C7" s="319" t="s">
        <v>708</v>
      </c>
      <c r="D7" s="314"/>
      <c r="E7" s="384" t="s">
        <v>707</v>
      </c>
      <c r="F7" s="312">
        <v>9012</v>
      </c>
      <c r="G7" s="362">
        <v>6465.6</v>
      </c>
      <c r="H7" s="312" t="s">
        <v>736</v>
      </c>
      <c r="I7" s="317">
        <f>F7/G7</f>
        <v>1.3938381588715663</v>
      </c>
      <c r="J7" s="317">
        <f>H7/F7</f>
        <v>2.1112960497114956</v>
      </c>
    </row>
    <row r="8" spans="1:10" x14ac:dyDescent="0.25">
      <c r="A8" s="320" t="s">
        <v>497</v>
      </c>
      <c r="B8" s="320" t="s">
        <v>662</v>
      </c>
      <c r="C8" s="319" t="s">
        <v>698</v>
      </c>
      <c r="D8" s="314"/>
      <c r="E8" s="315" t="s">
        <v>697</v>
      </c>
      <c r="F8" s="312">
        <v>10876</v>
      </c>
      <c r="G8" s="374">
        <v>5825.13</v>
      </c>
      <c r="H8" s="312" t="s">
        <v>731</v>
      </c>
      <c r="I8" s="317">
        <f>F8/G8</f>
        <v>1.8670827947187445</v>
      </c>
      <c r="J8" s="317">
        <f>H8/F8</f>
        <v>1.9850128723795513</v>
      </c>
    </row>
    <row r="9" spans="1:10" x14ac:dyDescent="0.25">
      <c r="A9" s="320" t="s">
        <v>497</v>
      </c>
      <c r="B9" s="320" t="s">
        <v>668</v>
      </c>
      <c r="C9" s="319" t="s">
        <v>710</v>
      </c>
      <c r="D9" s="314"/>
      <c r="E9" s="315" t="s">
        <v>709</v>
      </c>
      <c r="F9" s="312">
        <v>11843</v>
      </c>
      <c r="G9" s="362">
        <v>5746.2333333333336</v>
      </c>
      <c r="H9" s="312" t="s">
        <v>737</v>
      </c>
      <c r="I9" s="317">
        <f>F9/G9</f>
        <v>2.0610022797542737</v>
      </c>
      <c r="J9" s="317">
        <f>H9/F9</f>
        <v>2.3137718483492358</v>
      </c>
    </row>
    <row r="10" spans="1:10" x14ac:dyDescent="0.25">
      <c r="A10" s="320" t="s">
        <v>497</v>
      </c>
      <c r="B10" s="320" t="s">
        <v>660</v>
      </c>
      <c r="C10" s="319" t="s">
        <v>694</v>
      </c>
      <c r="D10" s="314"/>
      <c r="E10" s="384" t="s">
        <v>693</v>
      </c>
      <c r="F10" s="312">
        <v>6289</v>
      </c>
      <c r="G10" s="362">
        <v>4147.75</v>
      </c>
      <c r="H10" s="312" t="s">
        <v>729</v>
      </c>
      <c r="I10" s="317">
        <f>F10/G10</f>
        <v>1.5162437466096077</v>
      </c>
      <c r="J10" s="317">
        <f>H10/F10</f>
        <v>1.9740817300047702</v>
      </c>
    </row>
    <row r="11" spans="1:10" ht="19.5" customHeight="1" x14ac:dyDescent="0.25">
      <c r="A11" s="320" t="s">
        <v>497</v>
      </c>
      <c r="B11" s="320" t="s">
        <v>669</v>
      </c>
      <c r="C11" s="319" t="s">
        <v>712</v>
      </c>
      <c r="D11" s="314"/>
      <c r="E11" s="315" t="s">
        <v>711</v>
      </c>
      <c r="F11" s="312">
        <v>6403</v>
      </c>
      <c r="G11" s="362">
        <v>3425.7166666666672</v>
      </c>
      <c r="H11" s="312" t="s">
        <v>738</v>
      </c>
      <c r="I11" s="317">
        <f>F11/G11</f>
        <v>1.8690979503072347</v>
      </c>
      <c r="J11" s="317">
        <f>H11/F11</f>
        <v>1.8624082461346243</v>
      </c>
    </row>
    <row r="12" spans="1:10" x14ac:dyDescent="0.25">
      <c r="A12" s="320" t="s">
        <v>497</v>
      </c>
      <c r="B12" s="320" t="s">
        <v>670</v>
      </c>
      <c r="C12" s="319" t="s">
        <v>714</v>
      </c>
      <c r="D12" s="314"/>
      <c r="E12" s="315" t="s">
        <v>713</v>
      </c>
      <c r="F12" s="363">
        <v>7426</v>
      </c>
      <c r="G12" s="374">
        <v>2916.4</v>
      </c>
      <c r="H12" s="312" t="s">
        <v>739</v>
      </c>
      <c r="I12" s="317">
        <f>F12/G12</f>
        <v>2.5462899465093951</v>
      </c>
      <c r="J12" s="317">
        <f>H12/F12</f>
        <v>1.8568542957177485</v>
      </c>
    </row>
    <row r="13" spans="1:10" x14ac:dyDescent="0.25">
      <c r="A13" s="320" t="s">
        <v>497</v>
      </c>
      <c r="B13" s="320" t="s">
        <v>659</v>
      </c>
      <c r="C13" s="319" t="s">
        <v>692</v>
      </c>
      <c r="D13" s="314"/>
      <c r="E13" s="315" t="s">
        <v>691</v>
      </c>
      <c r="F13" s="312">
        <v>3847</v>
      </c>
      <c r="G13" s="362">
        <v>2462.35</v>
      </c>
      <c r="H13" s="312" t="s">
        <v>728</v>
      </c>
      <c r="I13" s="317">
        <f>F13/G13</f>
        <v>1.5623286697666863</v>
      </c>
      <c r="J13" s="317">
        <f>H13/F13</f>
        <v>1.994281258123213</v>
      </c>
    </row>
    <row r="14" spans="1:10" x14ac:dyDescent="0.25">
      <c r="A14" s="320" t="s">
        <v>497</v>
      </c>
      <c r="B14" s="320" t="s">
        <v>661</v>
      </c>
      <c r="C14" s="319" t="s">
        <v>696</v>
      </c>
      <c r="D14" s="314"/>
      <c r="E14" s="315" t="s">
        <v>695</v>
      </c>
      <c r="F14" s="312">
        <v>4990</v>
      </c>
      <c r="G14" s="362">
        <v>2053.4666666666672</v>
      </c>
      <c r="H14" s="312" t="s">
        <v>730</v>
      </c>
      <c r="I14" s="317">
        <f>F14/G14</f>
        <v>2.4300370105837277</v>
      </c>
      <c r="J14" s="317">
        <f>H14/F14</f>
        <v>1.9224448897795592</v>
      </c>
    </row>
    <row r="15" spans="1:10" x14ac:dyDescent="0.25">
      <c r="A15" s="320" t="s">
        <v>392</v>
      </c>
      <c r="B15" s="320" t="s">
        <v>657</v>
      </c>
      <c r="C15" s="319" t="s">
        <v>688</v>
      </c>
      <c r="D15" s="314"/>
      <c r="E15" s="315" t="s">
        <v>686</v>
      </c>
      <c r="F15" s="312">
        <v>5721</v>
      </c>
      <c r="G15" s="362">
        <v>1881.883333333333</v>
      </c>
      <c r="H15" s="312" t="s">
        <v>726</v>
      </c>
      <c r="I15" s="317">
        <f>F15/G15</f>
        <v>3.0400396765651436</v>
      </c>
      <c r="J15" s="317">
        <f>H15/F15</f>
        <v>2.2506554798112219</v>
      </c>
    </row>
    <row r="16" spans="1:10" x14ac:dyDescent="0.25">
      <c r="A16" s="320" t="s">
        <v>392</v>
      </c>
      <c r="B16" s="320" t="s">
        <v>651</v>
      </c>
      <c r="C16" s="319" t="s">
        <v>677</v>
      </c>
      <c r="D16" s="314"/>
      <c r="E16" s="315" t="s">
        <v>676</v>
      </c>
      <c r="F16" s="363">
        <v>2362</v>
      </c>
      <c r="G16" s="362">
        <v>1442.0333333333331</v>
      </c>
      <c r="H16" s="312" t="s">
        <v>720</v>
      </c>
      <c r="I16" s="317">
        <f>F16/G16</f>
        <v>1.6379649106585612</v>
      </c>
      <c r="J16" s="317">
        <f>H16/F16</f>
        <v>2.0325994919559696</v>
      </c>
    </row>
    <row r="17" spans="1:10" x14ac:dyDescent="0.25">
      <c r="A17" s="320" t="s">
        <v>393</v>
      </c>
      <c r="B17" s="320" t="s">
        <v>655</v>
      </c>
      <c r="C17" s="319" t="s">
        <v>685</v>
      </c>
      <c r="D17" s="314"/>
      <c r="E17" s="315" t="s">
        <v>684</v>
      </c>
      <c r="F17" s="312">
        <v>2125</v>
      </c>
      <c r="G17" s="362">
        <v>932.48333333333335</v>
      </c>
      <c r="H17" s="312" t="s">
        <v>724</v>
      </c>
      <c r="I17" s="317">
        <f>F17/G17</f>
        <v>2.2788611056497881</v>
      </c>
      <c r="J17" s="317">
        <f>H17/F17</f>
        <v>1.6668235294117648</v>
      </c>
    </row>
    <row r="18" spans="1:10" x14ac:dyDescent="0.25">
      <c r="A18" s="320" t="s">
        <v>392</v>
      </c>
      <c r="B18" s="320" t="s">
        <v>650</v>
      </c>
      <c r="C18" s="319" t="s">
        <v>675</v>
      </c>
      <c r="D18" s="314"/>
      <c r="E18" s="315" t="s">
        <v>674</v>
      </c>
      <c r="F18" s="312">
        <v>25136</v>
      </c>
      <c r="G18" s="362">
        <v>746.93333333333328</v>
      </c>
      <c r="H18" s="312" t="s">
        <v>719</v>
      </c>
      <c r="I18" s="317">
        <f>F18/G18</f>
        <v>33.652267047483043</v>
      </c>
      <c r="J18" s="317">
        <f>H18/F18</f>
        <v>8.9791534054742203E-2</v>
      </c>
    </row>
    <row r="19" spans="1:10" x14ac:dyDescent="0.25">
      <c r="A19" s="320" t="s">
        <v>393</v>
      </c>
      <c r="B19" s="320" t="s">
        <v>658</v>
      </c>
      <c r="C19" s="319" t="s">
        <v>690</v>
      </c>
      <c r="D19" s="314"/>
      <c r="E19" s="315" t="s">
        <v>689</v>
      </c>
      <c r="F19" s="312">
        <v>1301</v>
      </c>
      <c r="G19" s="410">
        <v>606.23333333333335</v>
      </c>
      <c r="H19" s="312" t="s">
        <v>727</v>
      </c>
      <c r="I19" s="317">
        <f>F19/G19</f>
        <v>2.1460383790619675</v>
      </c>
      <c r="J19" s="317">
        <f>H19/F19</f>
        <v>1.584934665641814</v>
      </c>
    </row>
    <row r="20" spans="1:10" x14ac:dyDescent="0.25">
      <c r="A20" s="320" t="s">
        <v>393</v>
      </c>
      <c r="B20" s="320" t="s">
        <v>652</v>
      </c>
      <c r="C20" s="319" t="s">
        <v>679</v>
      </c>
      <c r="D20" s="314"/>
      <c r="E20" s="315" t="s">
        <v>678</v>
      </c>
      <c r="F20" s="363">
        <v>1723</v>
      </c>
      <c r="G20" s="362">
        <v>386.35</v>
      </c>
      <c r="H20" s="312" t="s">
        <v>721</v>
      </c>
      <c r="I20" s="317">
        <f>F20/G20</f>
        <v>4.4596868124757343</v>
      </c>
      <c r="J20" s="317">
        <f>H20/F20</f>
        <v>1.5856065002901916</v>
      </c>
    </row>
    <row r="21" spans="1:10" ht="17.25" customHeight="1" x14ac:dyDescent="0.25">
      <c r="A21" s="320" t="s">
        <v>393</v>
      </c>
      <c r="B21" s="320" t="s">
        <v>672</v>
      </c>
      <c r="C21" s="319" t="s">
        <v>717</v>
      </c>
      <c r="D21" s="314"/>
      <c r="E21" s="315" t="s">
        <v>716</v>
      </c>
      <c r="F21" s="312">
        <v>1879</v>
      </c>
      <c r="G21" s="362">
        <v>377.08333333333331</v>
      </c>
      <c r="H21" s="312" t="s">
        <v>741</v>
      </c>
      <c r="I21" s="317">
        <f>F21/G21</f>
        <v>4.982983425414365</v>
      </c>
      <c r="J21" s="317">
        <f>H21/F21</f>
        <v>1.6141564662054284</v>
      </c>
    </row>
    <row r="22" spans="1:10" x14ac:dyDescent="0.25">
      <c r="A22" s="320" t="s">
        <v>392</v>
      </c>
      <c r="B22" s="320" t="s">
        <v>663</v>
      </c>
      <c r="C22" s="319" t="s">
        <v>700</v>
      </c>
      <c r="D22" s="314"/>
      <c r="E22" s="315" t="s">
        <v>699</v>
      </c>
      <c r="F22" s="363">
        <v>1561</v>
      </c>
      <c r="G22" s="385">
        <v>305.76666666666671</v>
      </c>
      <c r="H22" s="386" t="s">
        <v>732</v>
      </c>
      <c r="I22" s="317">
        <f>F22/G22</f>
        <v>5.105200043606235</v>
      </c>
      <c r="J22" s="317">
        <f>H22/F22</f>
        <v>1.6790518898142217</v>
      </c>
    </row>
    <row r="23" spans="1:10" s="383" customFormat="1" x14ac:dyDescent="0.25">
      <c r="A23" s="320" t="s">
        <v>457</v>
      </c>
      <c r="B23" s="320" t="s">
        <v>664</v>
      </c>
      <c r="C23" s="319" t="s">
        <v>702</v>
      </c>
      <c r="D23" s="314"/>
      <c r="E23" s="315" t="s">
        <v>701</v>
      </c>
      <c r="F23" s="363">
        <v>655</v>
      </c>
      <c r="G23" s="374">
        <v>194.85</v>
      </c>
      <c r="H23" s="312" t="s">
        <v>733</v>
      </c>
      <c r="I23" s="317">
        <f>F23/G23</f>
        <v>3.3615601744932002</v>
      </c>
      <c r="J23" s="317">
        <f>H23/F23</f>
        <v>1.7007633587786259</v>
      </c>
    </row>
    <row r="24" spans="1:10" x14ac:dyDescent="0.25">
      <c r="A24" s="320" t="s">
        <v>457</v>
      </c>
      <c r="B24" s="320" t="s">
        <v>665</v>
      </c>
      <c r="C24" s="319" t="s">
        <v>704</v>
      </c>
      <c r="D24" s="314"/>
      <c r="E24" s="315" t="s">
        <v>703</v>
      </c>
      <c r="F24" s="363">
        <v>1293</v>
      </c>
      <c r="G24" s="362">
        <v>165.31666666666669</v>
      </c>
      <c r="H24" s="312" t="s">
        <v>734</v>
      </c>
      <c r="I24" s="317">
        <f>F24/G24</f>
        <v>7.8213529589676369</v>
      </c>
      <c r="J24" s="317">
        <f>H24/F24</f>
        <v>1.5212683681361177</v>
      </c>
    </row>
    <row r="25" spans="1:10" x14ac:dyDescent="0.25">
      <c r="A25" s="320" t="s">
        <v>392</v>
      </c>
      <c r="B25" s="320" t="s">
        <v>671</v>
      </c>
      <c r="C25" s="319" t="s">
        <v>715</v>
      </c>
      <c r="D25" s="314"/>
      <c r="E25" s="315" t="s">
        <v>705</v>
      </c>
      <c r="F25" s="312">
        <v>1211</v>
      </c>
      <c r="G25" s="362">
        <v>80.333333333333329</v>
      </c>
      <c r="H25" s="312" t="s">
        <v>740</v>
      </c>
      <c r="I25" s="317">
        <f>F25/G25</f>
        <v>15.074688796680499</v>
      </c>
      <c r="J25" s="317">
        <f>H25/F25</f>
        <v>1.4830718414533444</v>
      </c>
    </row>
  </sheetData>
  <autoFilter ref="A1:J1" xr:uid="{00000000-0001-0000-0300-000000000000}">
    <sortState xmlns:xlrd2="http://schemas.microsoft.com/office/spreadsheetml/2017/richdata2" ref="A2:J25">
      <sortCondition descending="1" ref="G1"/>
    </sortState>
  </autoFilter>
  <phoneticPr fontId="52" type="noConversion"/>
  <conditionalFormatting sqref="G2">
    <cfRule type="colorScale" priority="145">
      <colorScale>
        <cfvo type="min"/>
        <cfvo type="max"/>
        <color rgb="FFFCFCFF"/>
        <color rgb="FFF8696B"/>
      </colorScale>
    </cfRule>
  </conditionalFormatting>
  <conditionalFormatting sqref="G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G4">
    <cfRule type="colorScale" priority="146">
      <colorScale>
        <cfvo type="min"/>
        <cfvo type="max"/>
        <color rgb="FFFCFCFF"/>
        <color rgb="FFF8696B"/>
      </colorScale>
    </cfRule>
  </conditionalFormatting>
  <conditionalFormatting sqref="G5">
    <cfRule type="colorScale" priority="142">
      <colorScale>
        <cfvo type="min"/>
        <cfvo type="max"/>
        <color rgb="FFFCFCFF"/>
        <color rgb="FFF8696B"/>
      </colorScale>
    </cfRule>
  </conditionalFormatting>
  <conditionalFormatting sqref="G7">
    <cfRule type="colorScale" priority="143">
      <colorScale>
        <cfvo type="min"/>
        <cfvo type="max"/>
        <color rgb="FFFCFCFF"/>
        <color rgb="FFF8696B"/>
      </colorScale>
    </cfRule>
  </conditionalFormatting>
  <conditionalFormatting sqref="G8">
    <cfRule type="colorScale" priority="139">
      <colorScale>
        <cfvo type="min"/>
        <cfvo type="max"/>
        <color rgb="FFFCFCFF"/>
        <color rgb="FFF8696B"/>
      </colorScale>
    </cfRule>
  </conditionalFormatting>
  <conditionalFormatting sqref="G9">
    <cfRule type="colorScale" priority="138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40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36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35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29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30">
      <colorScale>
        <cfvo type="min"/>
        <cfvo type="max"/>
        <color rgb="FFFCFCFF"/>
        <color rgb="FFF8696B"/>
      </colorScale>
    </cfRule>
  </conditionalFormatting>
  <conditionalFormatting sqref="G15">
    <cfRule type="colorScale" priority="128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G17">
    <cfRule type="colorScale" priority="96">
      <colorScale>
        <cfvo type="min"/>
        <cfvo type="max"/>
        <color rgb="FFFCFCFF"/>
        <color rgb="FFF8696B"/>
      </colorScale>
    </cfRule>
  </conditionalFormatting>
  <conditionalFormatting sqref="G18">
    <cfRule type="colorScale" priority="95">
      <colorScale>
        <cfvo type="min"/>
        <cfvo type="max"/>
        <color rgb="FFFCFCFF"/>
        <color rgb="FFF8696B"/>
      </colorScale>
    </cfRule>
  </conditionalFormatting>
  <conditionalFormatting sqref="G19">
    <cfRule type="colorScale" priority="94">
      <colorScale>
        <cfvo type="min"/>
        <cfvo type="max"/>
        <color rgb="FFFCFCFF"/>
        <color rgb="FFF8696B"/>
      </colorScale>
    </cfRule>
  </conditionalFormatting>
  <conditionalFormatting sqref="G20">
    <cfRule type="colorScale" priority="92">
      <colorScale>
        <cfvo type="min"/>
        <cfvo type="max"/>
        <color rgb="FFFCFCFF"/>
        <color rgb="FFF8696B"/>
      </colorScale>
    </cfRule>
  </conditionalFormatting>
  <conditionalFormatting sqref="G21">
    <cfRule type="colorScale" priority="91">
      <colorScale>
        <cfvo type="min"/>
        <cfvo type="max"/>
        <color rgb="FFFCFCFF"/>
        <color rgb="FFF8696B"/>
      </colorScale>
    </cfRule>
  </conditionalFormatting>
  <conditionalFormatting sqref="G22">
    <cfRule type="colorScale" priority="93">
      <colorScale>
        <cfvo type="min"/>
        <cfvo type="max"/>
        <color rgb="FFFCFCFF"/>
        <color rgb="FFF8696B"/>
      </colorScale>
    </cfRule>
  </conditionalFormatting>
  <conditionalFormatting sqref="G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G24">
    <cfRule type="colorScale" priority="53">
      <colorScale>
        <cfvo type="min"/>
        <cfvo type="max"/>
        <color rgb="FFFCFCFF"/>
        <color rgb="FFF8696B"/>
      </colorScale>
    </cfRule>
  </conditionalFormatting>
  <conditionalFormatting sqref="G25">
    <cfRule type="colorScale" priority="55">
      <colorScale>
        <cfvo type="min"/>
        <cfvo type="max"/>
        <color rgb="FFFCFCFF"/>
        <color rgb="FFF8696B"/>
      </colorScale>
    </cfRule>
  </conditionalFormatting>
  <conditionalFormatting sqref="G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D5" sqref="D5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430</v>
      </c>
      <c r="C2" s="324" t="s">
        <v>431</v>
      </c>
      <c r="D2" s="324" t="s">
        <v>432</v>
      </c>
      <c r="E2" s="324" t="s">
        <v>433</v>
      </c>
      <c r="F2" s="324" t="s">
        <v>434</v>
      </c>
      <c r="G2" s="324" t="s">
        <v>435</v>
      </c>
      <c r="H2" s="324" t="s">
        <v>436</v>
      </c>
      <c r="I2" s="324" t="s">
        <v>437</v>
      </c>
      <c r="J2" s="324" t="s">
        <v>16</v>
      </c>
      <c r="M2" s="335" t="s">
        <v>404</v>
      </c>
    </row>
    <row r="3" spans="2:13" ht="15.75" x14ac:dyDescent="0.25">
      <c r="B3" s="329" t="s">
        <v>398</v>
      </c>
      <c r="C3" s="351">
        <v>5132.3666666666668</v>
      </c>
      <c r="D3" s="351">
        <v>4965.2166666666662</v>
      </c>
      <c r="E3" s="351">
        <v>4295.4833333333336</v>
      </c>
      <c r="F3" s="351">
        <v>6002.4</v>
      </c>
      <c r="G3" s="351">
        <v>4444.6499999999996</v>
      </c>
      <c r="H3" s="351">
        <v>1779.366666666667</v>
      </c>
      <c r="I3" s="330">
        <v>3726.3833333333332</v>
      </c>
      <c r="J3" s="278">
        <f>SUM(C3:I3)</f>
        <v>30345.866666666669</v>
      </c>
      <c r="K3" s="334">
        <f>J3/$M$3</f>
        <v>1.2533940748740608E-2</v>
      </c>
      <c r="M3" s="336">
        <f>Resumen!C6</f>
        <v>2421095.4300000002</v>
      </c>
    </row>
    <row r="4" spans="2:13" x14ac:dyDescent="0.25">
      <c r="B4" s="329" t="s">
        <v>342</v>
      </c>
      <c r="C4" s="351">
        <v>4057.416666666667</v>
      </c>
      <c r="D4" s="351">
        <v>2790.7</v>
      </c>
      <c r="E4" s="351">
        <v>3177.7166666666672</v>
      </c>
      <c r="F4" s="351">
        <v>4792.833333333333</v>
      </c>
      <c r="G4" s="351">
        <v>4466.416666666667</v>
      </c>
      <c r="H4" s="351">
        <v>13707.61666666667</v>
      </c>
      <c r="I4" s="351">
        <v>6590.3666666666668</v>
      </c>
      <c r="J4" s="278">
        <f t="shared" ref="J4:J12" si="0">SUM(C4:I4)</f>
        <v>39583.066666666673</v>
      </c>
      <c r="K4" s="334">
        <f t="shared" ref="K4:K13" si="1">J4/$M$3</f>
        <v>1.6349238520790843E-2</v>
      </c>
    </row>
    <row r="5" spans="2:13" x14ac:dyDescent="0.25">
      <c r="B5" s="329" t="s">
        <v>387</v>
      </c>
      <c r="C5" s="351">
        <v>3098.6166666666668</v>
      </c>
      <c r="D5" s="351">
        <v>95828.616666666683</v>
      </c>
      <c r="E5" s="351">
        <v>51562.883333333331</v>
      </c>
      <c r="F5" s="351">
        <v>17672.916666666672</v>
      </c>
      <c r="G5" s="351">
        <v>1876.0333333333331</v>
      </c>
      <c r="H5" s="351">
        <v>20038.566666666669</v>
      </c>
      <c r="I5" s="351">
        <v>34531.283333333333</v>
      </c>
      <c r="J5" s="278">
        <f t="shared" si="0"/>
        <v>224608.91666666672</v>
      </c>
      <c r="K5" s="334">
        <f t="shared" si="1"/>
        <v>9.2771608208217837E-2</v>
      </c>
    </row>
    <row r="6" spans="2:13" x14ac:dyDescent="0.25">
      <c r="B6" s="329" t="s">
        <v>392</v>
      </c>
      <c r="C6" s="351">
        <v>3243.05</v>
      </c>
      <c r="D6" s="351">
        <v>1691.7666666666671</v>
      </c>
      <c r="E6" s="351">
        <v>1251.2666666666671</v>
      </c>
      <c r="F6" s="351">
        <v>4690.2</v>
      </c>
      <c r="G6" s="351">
        <v>4730.2</v>
      </c>
      <c r="H6" s="351">
        <v>931.66666666666663</v>
      </c>
      <c r="I6" s="351">
        <v>855</v>
      </c>
      <c r="J6" s="278">
        <f t="shared" si="0"/>
        <v>17393.150000000001</v>
      </c>
      <c r="K6" s="334">
        <f t="shared" si="1"/>
        <v>7.1840001779690278E-3</v>
      </c>
    </row>
    <row r="7" spans="2:13" x14ac:dyDescent="0.25">
      <c r="B7" s="329" t="s">
        <v>393</v>
      </c>
      <c r="C7" s="351">
        <v>1608.4833333333329</v>
      </c>
      <c r="D7" s="351">
        <v>1174.366666666667</v>
      </c>
      <c r="E7" s="351">
        <v>2207.833333333333</v>
      </c>
      <c r="F7" s="351">
        <v>1786.133333333333</v>
      </c>
      <c r="G7" s="351">
        <v>1806.15</v>
      </c>
      <c r="H7" s="351">
        <v>2285.1833333333329</v>
      </c>
      <c r="I7" s="330">
        <v>1454</v>
      </c>
      <c r="J7" s="278">
        <f t="shared" si="0"/>
        <v>12322.149999999998</v>
      </c>
      <c r="K7" s="334">
        <f t="shared" si="1"/>
        <v>5.0894937255736329E-3</v>
      </c>
    </row>
    <row r="8" spans="2:13" x14ac:dyDescent="0.25">
      <c r="B8" s="329" t="s">
        <v>394</v>
      </c>
      <c r="C8" s="351">
        <v>903.86666666666679</v>
      </c>
      <c r="D8" s="351">
        <v>860.83333333333337</v>
      </c>
      <c r="E8" s="351">
        <v>695.93333333333328</v>
      </c>
      <c r="F8" s="351">
        <v>715.16666666666663</v>
      </c>
      <c r="G8" s="351">
        <v>789.75</v>
      </c>
      <c r="H8" s="351">
        <v>862.13333333333333</v>
      </c>
      <c r="I8" s="351">
        <v>860.75</v>
      </c>
      <c r="J8" s="278">
        <f t="shared" si="0"/>
        <v>5688.4333333333334</v>
      </c>
      <c r="K8" s="334">
        <f t="shared" si="1"/>
        <v>2.3495287558051082E-3</v>
      </c>
    </row>
    <row r="9" spans="2:13" x14ac:dyDescent="0.25">
      <c r="B9" s="329" t="s">
        <v>397</v>
      </c>
      <c r="C9" s="351">
        <v>327.78333333333342</v>
      </c>
      <c r="D9" s="351">
        <v>176.83333333333329</v>
      </c>
      <c r="E9" s="351">
        <v>195.0333333333333</v>
      </c>
      <c r="F9" s="351">
        <v>237.3833333333333</v>
      </c>
      <c r="G9" s="351">
        <v>284.55</v>
      </c>
      <c r="H9" s="351">
        <v>1020.866666666667</v>
      </c>
      <c r="I9" s="351">
        <v>707.75</v>
      </c>
      <c r="J9" s="278">
        <f t="shared" si="0"/>
        <v>2950.2000000000003</v>
      </c>
      <c r="K9" s="334">
        <f t="shared" si="1"/>
        <v>1.2185393287037843E-3</v>
      </c>
    </row>
    <row r="10" spans="2:13" x14ac:dyDescent="0.25">
      <c r="B10" s="329" t="s">
        <v>395</v>
      </c>
      <c r="C10" s="351">
        <v>1775.1833333333329</v>
      </c>
      <c r="D10" s="351">
        <v>427.68333333333328</v>
      </c>
      <c r="E10" s="351">
        <v>417.55</v>
      </c>
      <c r="F10" s="351">
        <v>516.98333333333335</v>
      </c>
      <c r="G10" s="351">
        <v>1252.166666666667</v>
      </c>
      <c r="H10" s="351">
        <v>527.38333333333333</v>
      </c>
      <c r="I10" s="351">
        <v>524.70000000000005</v>
      </c>
      <c r="J10" s="278">
        <f t="shared" si="0"/>
        <v>5441.65</v>
      </c>
      <c r="K10" s="334">
        <f t="shared" si="1"/>
        <v>2.2475983113148081E-3</v>
      </c>
    </row>
    <row r="11" spans="2:13" x14ac:dyDescent="0.25">
      <c r="B11" s="329" t="s">
        <v>396</v>
      </c>
      <c r="C11" s="351">
        <v>315.51666666666671</v>
      </c>
      <c r="D11" s="351">
        <v>705.05</v>
      </c>
      <c r="E11" s="351">
        <v>328.38333333333333</v>
      </c>
      <c r="F11" s="351">
        <v>331.61666666666667</v>
      </c>
      <c r="G11" s="351">
        <v>371.6</v>
      </c>
      <c r="H11" s="351">
        <v>289.06666666666672</v>
      </c>
      <c r="I11" s="351">
        <v>394.53333333333342</v>
      </c>
      <c r="J11" s="278">
        <f t="shared" si="0"/>
        <v>2735.7666666666664</v>
      </c>
      <c r="K11" s="334">
        <f t="shared" si="1"/>
        <v>1.1299706045319602E-3</v>
      </c>
    </row>
    <row r="12" spans="2:13" x14ac:dyDescent="0.25">
      <c r="B12" s="329" t="s">
        <v>457</v>
      </c>
      <c r="C12" s="351">
        <v>1384.6833333333329</v>
      </c>
      <c r="D12" s="351">
        <v>172.18</v>
      </c>
      <c r="E12" s="351">
        <v>293.36666666666667</v>
      </c>
      <c r="F12" s="351">
        <v>272.68333333333328</v>
      </c>
      <c r="G12" s="351">
        <v>704412.56666666665</v>
      </c>
      <c r="H12" s="351">
        <v>842.1</v>
      </c>
      <c r="I12" s="330">
        <v>389.66666666666669</v>
      </c>
      <c r="J12" s="278">
        <f t="shared" si="0"/>
        <v>707767.24666666659</v>
      </c>
      <c r="K12" s="334">
        <f t="shared" si="1"/>
        <v>0.29233347760549305</v>
      </c>
    </row>
    <row r="13" spans="2:13" ht="20.25" customHeight="1" x14ac:dyDescent="0.25">
      <c r="B13" s="331" t="s">
        <v>16</v>
      </c>
      <c r="C13" s="332">
        <f t="shared" ref="C13:I13" si="2">SUM(C3:C11)</f>
        <v>20462.283333333336</v>
      </c>
      <c r="D13" s="332">
        <f t="shared" si="2"/>
        <v>108621.06666666668</v>
      </c>
      <c r="E13" s="332">
        <f t="shared" si="2"/>
        <v>64132.083333333336</v>
      </c>
      <c r="F13" s="332">
        <f t="shared" si="2"/>
        <v>36745.633333333331</v>
      </c>
      <c r="G13" s="332">
        <f t="shared" si="2"/>
        <v>20021.516666666666</v>
      </c>
      <c r="H13" s="332">
        <f t="shared" si="2"/>
        <v>41441.85</v>
      </c>
      <c r="I13" s="332">
        <f t="shared" si="2"/>
        <v>49644.766666666663</v>
      </c>
      <c r="J13" s="333">
        <f>SUM(J3:J12)</f>
        <v>1048836.4466666668</v>
      </c>
      <c r="K13" s="334">
        <f t="shared" si="1"/>
        <v>0.4332073959871407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K20" sqref="K2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34"/>
      <c r="B1" s="434"/>
    </row>
    <row r="2" spans="1:16" ht="15.75" thickBot="1" x14ac:dyDescent="0.3">
      <c r="A2" s="434"/>
      <c r="B2" s="434"/>
      <c r="C2" s="435" t="s">
        <v>572</v>
      </c>
      <c r="D2" s="436"/>
      <c r="E2" s="436"/>
      <c r="F2" s="436"/>
      <c r="G2" s="436"/>
      <c r="H2" s="436"/>
      <c r="I2" s="437"/>
      <c r="J2" s="435" t="s">
        <v>573</v>
      </c>
      <c r="K2" s="436"/>
      <c r="L2" s="436"/>
      <c r="M2" s="436"/>
      <c r="N2" s="436"/>
      <c r="O2" s="436"/>
      <c r="P2" s="437"/>
    </row>
    <row r="3" spans="1:16" ht="15.75" thickBot="1" x14ac:dyDescent="0.3">
      <c r="A3" s="434"/>
      <c r="B3" s="434"/>
      <c r="C3" s="438" t="s">
        <v>2</v>
      </c>
      <c r="D3" s="439"/>
      <c r="E3" s="439"/>
      <c r="F3" s="439"/>
      <c r="G3" s="439"/>
      <c r="H3" s="439"/>
      <c r="I3" s="440"/>
      <c r="J3" s="438" t="s">
        <v>2</v>
      </c>
      <c r="K3" s="439"/>
      <c r="L3" s="439"/>
      <c r="M3" s="439"/>
      <c r="N3" s="439"/>
      <c r="O3" s="439"/>
      <c r="P3" s="440"/>
    </row>
    <row r="4" spans="1:16" ht="15.75" thickBot="1" x14ac:dyDescent="0.3">
      <c r="A4" s="434"/>
      <c r="B4" s="434"/>
      <c r="C4" s="120">
        <v>45047</v>
      </c>
      <c r="D4" s="120">
        <v>45048</v>
      </c>
      <c r="E4" s="120">
        <v>45049</v>
      </c>
      <c r="F4" s="120">
        <v>45050</v>
      </c>
      <c r="G4" s="120">
        <v>45051</v>
      </c>
      <c r="H4" s="120">
        <v>45052</v>
      </c>
      <c r="I4" s="120">
        <v>45053</v>
      </c>
      <c r="J4" s="120">
        <v>45054</v>
      </c>
      <c r="K4" s="120">
        <v>45055</v>
      </c>
      <c r="L4" s="120">
        <v>45056</v>
      </c>
      <c r="M4" s="120">
        <v>45057</v>
      </c>
      <c r="N4" s="120">
        <v>45058</v>
      </c>
      <c r="O4" s="120">
        <v>45059</v>
      </c>
      <c r="P4" s="120">
        <v>45060</v>
      </c>
    </row>
    <row r="5" spans="1:16" ht="15.75" thickBot="1" x14ac:dyDescent="0.3">
      <c r="B5" s="14" t="s">
        <v>411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13703</v>
      </c>
      <c r="D6" s="177">
        <v>17317</v>
      </c>
      <c r="E6" s="177">
        <v>17002</v>
      </c>
      <c r="F6" s="177">
        <v>17608</v>
      </c>
      <c r="G6" s="177">
        <v>16729</v>
      </c>
      <c r="H6" s="177"/>
      <c r="I6" s="177"/>
      <c r="J6" s="180">
        <v>19116</v>
      </c>
      <c r="K6" s="180">
        <v>17318</v>
      </c>
      <c r="L6" s="180">
        <v>16761</v>
      </c>
      <c r="M6" s="180">
        <v>16517</v>
      </c>
      <c r="N6" s="180">
        <v>15718</v>
      </c>
      <c r="O6" s="180"/>
      <c r="P6" s="181"/>
    </row>
    <row r="7" spans="1:16" x14ac:dyDescent="0.25">
      <c r="B7" s="175" t="s">
        <v>347</v>
      </c>
      <c r="C7" s="176">
        <v>22717</v>
      </c>
      <c r="D7" s="177">
        <v>30603</v>
      </c>
      <c r="E7" s="177">
        <v>30437</v>
      </c>
      <c r="F7" s="177">
        <v>30276</v>
      </c>
      <c r="G7" s="177">
        <v>29527</v>
      </c>
      <c r="H7" s="177"/>
      <c r="I7" s="177"/>
      <c r="J7" s="180">
        <v>30655</v>
      </c>
      <c r="K7" s="180">
        <v>29883</v>
      </c>
      <c r="L7" s="180">
        <v>28897</v>
      </c>
      <c r="M7" s="180">
        <v>29005</v>
      </c>
      <c r="N7" s="180">
        <v>27296</v>
      </c>
      <c r="O7" s="180"/>
      <c r="P7" s="181"/>
    </row>
    <row r="8" spans="1:16" ht="18" customHeight="1" x14ac:dyDescent="0.25">
      <c r="B8" s="175" t="s">
        <v>348</v>
      </c>
      <c r="C8" s="176">
        <v>6792</v>
      </c>
      <c r="D8" s="177">
        <v>10310</v>
      </c>
      <c r="E8" s="177">
        <v>10351</v>
      </c>
      <c r="F8" s="177">
        <v>9764</v>
      </c>
      <c r="G8" s="177">
        <v>9656</v>
      </c>
      <c r="H8" s="177"/>
      <c r="I8" s="177"/>
      <c r="J8" s="180">
        <v>10155</v>
      </c>
      <c r="K8" s="180">
        <v>12364</v>
      </c>
      <c r="L8" s="180">
        <v>10200</v>
      </c>
      <c r="M8" s="180">
        <v>9416</v>
      </c>
      <c r="N8" s="180">
        <v>8375</v>
      </c>
      <c r="O8" s="180"/>
      <c r="P8" s="181"/>
    </row>
    <row r="9" spans="1:16" x14ac:dyDescent="0.25">
      <c r="B9" s="175" t="s">
        <v>349</v>
      </c>
      <c r="C9" s="176">
        <v>24935</v>
      </c>
      <c r="D9" s="177">
        <v>28475</v>
      </c>
      <c r="E9" s="177">
        <v>31345</v>
      </c>
      <c r="F9" s="177">
        <v>28404</v>
      </c>
      <c r="G9" s="177">
        <v>24291</v>
      </c>
      <c r="H9" s="177"/>
      <c r="I9" s="177"/>
      <c r="J9" s="179">
        <v>26754</v>
      </c>
      <c r="K9" s="180">
        <v>25523</v>
      </c>
      <c r="L9" s="180">
        <v>25667</v>
      </c>
      <c r="M9" s="180">
        <v>26709</v>
      </c>
      <c r="N9" s="180">
        <v>22262</v>
      </c>
      <c r="O9" s="180"/>
      <c r="P9" s="181"/>
    </row>
    <row r="10" spans="1:16" x14ac:dyDescent="0.25">
      <c r="B10" s="175" t="s">
        <v>350</v>
      </c>
      <c r="C10" s="176">
        <v>13236</v>
      </c>
      <c r="D10" s="177">
        <v>16428</v>
      </c>
      <c r="E10" s="177">
        <v>16784</v>
      </c>
      <c r="F10" s="177">
        <v>19146</v>
      </c>
      <c r="G10" s="177">
        <v>13582</v>
      </c>
      <c r="H10" s="177"/>
      <c r="I10" s="177"/>
      <c r="J10" s="179">
        <v>15623</v>
      </c>
      <c r="K10" s="180">
        <v>14882</v>
      </c>
      <c r="L10" s="180">
        <v>14750</v>
      </c>
      <c r="M10" s="180">
        <v>15058</v>
      </c>
      <c r="N10" s="180">
        <v>13358</v>
      </c>
      <c r="O10" s="180"/>
      <c r="P10" s="181"/>
    </row>
    <row r="11" spans="1:16" x14ac:dyDescent="0.25">
      <c r="B11" s="175" t="s">
        <v>496</v>
      </c>
      <c r="C11" s="176">
        <v>15003</v>
      </c>
      <c r="D11" s="177">
        <v>19802</v>
      </c>
      <c r="E11" s="177">
        <v>20901</v>
      </c>
      <c r="F11" s="177">
        <v>17816</v>
      </c>
      <c r="G11" s="177">
        <v>15277</v>
      </c>
      <c r="H11" s="177"/>
      <c r="I11" s="177"/>
      <c r="J11" s="179">
        <v>17009</v>
      </c>
      <c r="K11" s="180">
        <v>16063</v>
      </c>
      <c r="L11" s="180">
        <v>16423</v>
      </c>
      <c r="M11" s="180">
        <v>17054</v>
      </c>
      <c r="N11" s="180">
        <v>14566</v>
      </c>
      <c r="O11" s="180"/>
      <c r="P11" s="181"/>
    </row>
    <row r="12" spans="1:16" x14ac:dyDescent="0.25">
      <c r="B12" s="175" t="s">
        <v>352</v>
      </c>
      <c r="C12" s="176">
        <v>19131</v>
      </c>
      <c r="D12" s="177">
        <v>24877</v>
      </c>
      <c r="E12" s="177">
        <v>18952</v>
      </c>
      <c r="F12" s="177">
        <v>19052</v>
      </c>
      <c r="G12" s="177">
        <v>17619</v>
      </c>
      <c r="H12" s="177"/>
      <c r="I12" s="177"/>
      <c r="J12" s="179">
        <v>18514</v>
      </c>
      <c r="K12" s="180">
        <v>17766</v>
      </c>
      <c r="L12" s="180">
        <v>17639</v>
      </c>
      <c r="M12" s="180">
        <v>18006</v>
      </c>
      <c r="N12" s="180">
        <v>15344</v>
      </c>
      <c r="O12" s="180"/>
      <c r="P12" s="181"/>
    </row>
    <row r="13" spans="1:16" x14ac:dyDescent="0.25">
      <c r="B13" s="175" t="s">
        <v>353</v>
      </c>
      <c r="C13" s="176">
        <v>5335</v>
      </c>
      <c r="D13" s="177">
        <v>7228</v>
      </c>
      <c r="E13" s="177">
        <v>6447</v>
      </c>
      <c r="F13" s="177">
        <v>8086</v>
      </c>
      <c r="G13" s="177">
        <v>4325</v>
      </c>
      <c r="H13" s="177"/>
      <c r="I13" s="177"/>
      <c r="J13" s="180">
        <v>5069</v>
      </c>
      <c r="K13" s="180">
        <v>4948</v>
      </c>
      <c r="L13" s="180">
        <v>4539</v>
      </c>
      <c r="M13" s="180">
        <v>7341</v>
      </c>
      <c r="N13" s="180">
        <v>4347</v>
      </c>
      <c r="O13" s="180"/>
      <c r="P13" s="181"/>
    </row>
    <row r="14" spans="1:16" ht="15.75" thickBot="1" x14ac:dyDescent="0.3">
      <c r="B14" s="175" t="s">
        <v>390</v>
      </c>
      <c r="C14" s="176">
        <v>25530</v>
      </c>
      <c r="D14" s="177">
        <v>32094</v>
      </c>
      <c r="E14" s="177">
        <v>34348</v>
      </c>
      <c r="F14" s="177">
        <v>34683</v>
      </c>
      <c r="G14" s="177">
        <v>28429</v>
      </c>
      <c r="H14" s="177"/>
      <c r="I14" s="177"/>
      <c r="J14" s="179">
        <v>30638</v>
      </c>
      <c r="K14" s="180">
        <v>29830</v>
      </c>
      <c r="L14" s="180">
        <v>29365</v>
      </c>
      <c r="M14" s="180">
        <v>29083</v>
      </c>
      <c r="N14" s="180">
        <v>26037</v>
      </c>
      <c r="O14" s="180"/>
      <c r="P14" s="181"/>
    </row>
    <row r="15" spans="1:16" ht="15.75" thickBot="1" x14ac:dyDescent="0.3">
      <c r="B15" s="183" t="s">
        <v>16</v>
      </c>
      <c r="C15" s="182">
        <v>146382</v>
      </c>
      <c r="D15" s="182">
        <v>187134</v>
      </c>
      <c r="E15" s="182">
        <v>186567</v>
      </c>
      <c r="F15" s="182">
        <v>184835</v>
      </c>
      <c r="G15" s="182">
        <v>159435</v>
      </c>
      <c r="H15" s="182"/>
      <c r="I15" s="182"/>
      <c r="J15" s="182">
        <f>SUM(J6:J14)</f>
        <v>173533</v>
      </c>
      <c r="K15" s="182">
        <f t="shared" ref="K15:P15" si="0">SUM(K6:K14)</f>
        <v>168577</v>
      </c>
      <c r="L15" s="182">
        <f t="shared" si="0"/>
        <v>164241</v>
      </c>
      <c r="M15" s="182">
        <f t="shared" si="0"/>
        <v>168189</v>
      </c>
      <c r="N15" s="182">
        <f t="shared" si="0"/>
        <v>147303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412</v>
      </c>
    </row>
    <row r="17" spans="2:16" x14ac:dyDescent="0.25">
      <c r="B17" s="185" t="s">
        <v>358</v>
      </c>
      <c r="C17" s="170"/>
      <c r="D17" s="171"/>
      <c r="E17" s="171"/>
      <c r="F17" s="171"/>
      <c r="G17" s="171"/>
      <c r="H17" s="171">
        <v>10689</v>
      </c>
      <c r="I17" s="172"/>
      <c r="J17" s="173"/>
      <c r="K17" s="174"/>
      <c r="L17" s="174"/>
      <c r="M17" s="174"/>
      <c r="N17" s="174"/>
      <c r="O17" s="445">
        <v>10212</v>
      </c>
      <c r="P17" s="446"/>
    </row>
    <row r="18" spans="2:16" x14ac:dyDescent="0.25">
      <c r="B18" s="175" t="s">
        <v>359</v>
      </c>
      <c r="C18" s="176"/>
      <c r="D18" s="177"/>
      <c r="E18" s="177"/>
      <c r="F18" s="177"/>
      <c r="G18" s="177"/>
      <c r="H18" s="177">
        <v>4087</v>
      </c>
      <c r="I18" s="178"/>
      <c r="J18" s="179"/>
      <c r="K18" s="180"/>
      <c r="L18" s="180"/>
      <c r="M18" s="180"/>
      <c r="N18" s="180"/>
      <c r="O18" s="447">
        <v>3865</v>
      </c>
      <c r="P18" s="448"/>
    </row>
    <row r="19" spans="2:16" x14ac:dyDescent="0.25">
      <c r="B19" s="175" t="s">
        <v>415</v>
      </c>
      <c r="C19" s="176"/>
      <c r="D19" s="177"/>
      <c r="E19" s="177"/>
      <c r="F19" s="177"/>
      <c r="G19" s="177"/>
      <c r="H19" s="177">
        <v>18918</v>
      </c>
      <c r="I19" s="178"/>
      <c r="J19" s="179"/>
      <c r="K19" s="180"/>
      <c r="L19" s="180"/>
      <c r="M19" s="180"/>
      <c r="N19" s="180"/>
      <c r="O19" s="447">
        <v>17881</v>
      </c>
      <c r="P19" s="448"/>
    </row>
    <row r="20" spans="2:16" x14ac:dyDescent="0.25">
      <c r="B20" s="175" t="s">
        <v>455</v>
      </c>
      <c r="C20" s="176"/>
      <c r="D20" s="177"/>
      <c r="E20" s="177"/>
      <c r="F20" s="177"/>
      <c r="G20" s="177"/>
      <c r="H20" s="177">
        <v>23065</v>
      </c>
      <c r="I20" s="178"/>
      <c r="J20" s="179"/>
      <c r="K20" s="180"/>
      <c r="L20" s="180"/>
      <c r="M20" s="180"/>
      <c r="N20" s="180"/>
      <c r="O20" s="447">
        <v>27247</v>
      </c>
      <c r="P20" s="448"/>
    </row>
    <row r="21" spans="2:16" x14ac:dyDescent="0.25">
      <c r="B21" s="175" t="s">
        <v>354</v>
      </c>
      <c r="C21" s="176"/>
      <c r="D21" s="177"/>
      <c r="E21" s="177"/>
      <c r="F21" s="177"/>
      <c r="G21" s="177"/>
      <c r="H21" s="177">
        <v>12453</v>
      </c>
      <c r="I21" s="178"/>
      <c r="J21" s="179"/>
      <c r="K21" s="180"/>
      <c r="L21" s="180"/>
      <c r="M21" s="180"/>
      <c r="N21" s="180"/>
      <c r="O21" s="447">
        <v>13782</v>
      </c>
      <c r="P21" s="448"/>
    </row>
    <row r="22" spans="2:16" x14ac:dyDescent="0.25">
      <c r="B22" s="175" t="s">
        <v>416</v>
      </c>
      <c r="C22" s="176"/>
      <c r="D22" s="177"/>
      <c r="E22" s="177"/>
      <c r="F22" s="177"/>
      <c r="G22" s="177"/>
      <c r="H22" s="177">
        <v>20152</v>
      </c>
      <c r="I22" s="178"/>
      <c r="J22" s="179"/>
      <c r="K22" s="180"/>
      <c r="L22" s="180"/>
      <c r="M22" s="180"/>
      <c r="N22" s="180"/>
      <c r="O22" s="447">
        <v>20312</v>
      </c>
      <c r="P22" s="448"/>
    </row>
    <row r="23" spans="2:16" x14ac:dyDescent="0.25">
      <c r="B23" s="241" t="s">
        <v>413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447"/>
      <c r="P23" s="448"/>
    </row>
    <row r="24" spans="2:16" x14ac:dyDescent="0.25">
      <c r="B24" s="175" t="s">
        <v>355</v>
      </c>
      <c r="C24" s="176"/>
      <c r="D24" s="177"/>
      <c r="E24" s="177"/>
      <c r="F24" s="177"/>
      <c r="G24" s="177"/>
      <c r="H24" s="177"/>
      <c r="I24" s="178">
        <v>23469</v>
      </c>
      <c r="J24" s="179"/>
      <c r="K24" s="180"/>
      <c r="L24" s="180"/>
      <c r="M24" s="349"/>
      <c r="N24" s="180"/>
      <c r="O24" s="447"/>
      <c r="P24" s="449">
        <v>18261</v>
      </c>
    </row>
    <row r="25" spans="2:16" x14ac:dyDescent="0.25">
      <c r="B25" s="175" t="s">
        <v>356</v>
      </c>
      <c r="I25" s="177">
        <v>28561</v>
      </c>
      <c r="J25" s="179"/>
      <c r="K25" s="180"/>
      <c r="L25" s="180"/>
      <c r="M25" s="180"/>
      <c r="N25" s="180"/>
      <c r="O25" s="447"/>
      <c r="P25" s="448">
        <v>21765</v>
      </c>
    </row>
    <row r="26" spans="2:16" x14ac:dyDescent="0.25">
      <c r="B26" s="175" t="s">
        <v>414</v>
      </c>
      <c r="I26" s="177">
        <v>18915</v>
      </c>
      <c r="J26" s="179"/>
      <c r="K26" s="180"/>
      <c r="L26" s="180"/>
      <c r="M26" s="180"/>
      <c r="N26" s="180"/>
      <c r="O26" s="447"/>
      <c r="P26" s="448">
        <v>14832</v>
      </c>
    </row>
    <row r="27" spans="2:16" ht="15.75" thickBot="1" x14ac:dyDescent="0.3">
      <c r="B27" s="175" t="s">
        <v>357</v>
      </c>
      <c r="I27" s="177">
        <v>27319</v>
      </c>
      <c r="J27" s="179"/>
      <c r="K27" s="180"/>
      <c r="L27" s="180"/>
      <c r="M27" s="180"/>
      <c r="N27" s="180"/>
      <c r="O27" s="447"/>
      <c r="P27" s="448">
        <v>5736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89364</v>
      </c>
      <c r="I28" s="274">
        <v>98264</v>
      </c>
      <c r="J28" s="182"/>
      <c r="K28" s="182"/>
      <c r="L28" s="182"/>
      <c r="M28" s="182"/>
      <c r="N28" s="182"/>
      <c r="O28" s="182">
        <f>SUM(O17:O27)</f>
        <v>93299</v>
      </c>
      <c r="P28" s="182">
        <f>SUM(P17:P27)</f>
        <v>60594</v>
      </c>
    </row>
    <row r="29" spans="2:16" ht="15.75" thickBot="1" x14ac:dyDescent="0.3"/>
    <row r="30" spans="2:16" ht="15.75" thickBot="1" x14ac:dyDescent="0.3">
      <c r="B30" s="123" t="s">
        <v>411</v>
      </c>
      <c r="C30" s="188" t="s">
        <v>532</v>
      </c>
      <c r="D30" s="188" t="s">
        <v>537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82359</v>
      </c>
      <c r="D31" s="192">
        <f t="shared" ref="D31:D40" si="2">SUM(J6:P6)</f>
        <v>85430</v>
      </c>
      <c r="E31" s="193">
        <f t="shared" ref="E31:E40" si="3">+IFERROR((D31-C31)/C31,"-")</f>
        <v>3.7287970956422493E-2</v>
      </c>
    </row>
    <row r="32" spans="2:16" x14ac:dyDescent="0.25">
      <c r="B32" s="194" t="s">
        <v>347</v>
      </c>
      <c r="C32" s="195">
        <f t="shared" si="1"/>
        <v>143560</v>
      </c>
      <c r="D32" s="196">
        <f t="shared" si="2"/>
        <v>145736</v>
      </c>
      <c r="E32" s="197">
        <f t="shared" si="3"/>
        <v>1.5157425466703817E-2</v>
      </c>
    </row>
    <row r="33" spans="2:5" x14ac:dyDescent="0.25">
      <c r="B33" s="194" t="s">
        <v>348</v>
      </c>
      <c r="C33" s="195">
        <f t="shared" si="1"/>
        <v>46873</v>
      </c>
      <c r="D33" s="196">
        <f t="shared" si="2"/>
        <v>50510</v>
      </c>
      <c r="E33" s="197">
        <f t="shared" si="3"/>
        <v>7.7592643952808654E-2</v>
      </c>
    </row>
    <row r="34" spans="2:5" x14ac:dyDescent="0.25">
      <c r="B34" s="194" t="s">
        <v>349</v>
      </c>
      <c r="C34" s="195">
        <f t="shared" si="1"/>
        <v>137450</v>
      </c>
      <c r="D34" s="196">
        <f t="shared" si="2"/>
        <v>126915</v>
      </c>
      <c r="E34" s="197">
        <f t="shared" si="3"/>
        <v>-7.6646053110221893E-2</v>
      </c>
    </row>
    <row r="35" spans="2:5" x14ac:dyDescent="0.25">
      <c r="B35" s="194" t="s">
        <v>350</v>
      </c>
      <c r="C35" s="195">
        <f t="shared" si="1"/>
        <v>79176</v>
      </c>
      <c r="D35" s="196">
        <f t="shared" si="2"/>
        <v>73671</v>
      </c>
      <c r="E35" s="197">
        <f t="shared" si="3"/>
        <v>-6.9528645043952716E-2</v>
      </c>
    </row>
    <row r="36" spans="2:5" x14ac:dyDescent="0.25">
      <c r="B36" s="194" t="s">
        <v>351</v>
      </c>
      <c r="C36" s="195">
        <f t="shared" si="1"/>
        <v>88799</v>
      </c>
      <c r="D36" s="196">
        <f t="shared" si="2"/>
        <v>81115</v>
      </c>
      <c r="E36" s="197">
        <f t="shared" si="3"/>
        <v>-8.6532505996689157E-2</v>
      </c>
    </row>
    <row r="37" spans="2:5" x14ac:dyDescent="0.25">
      <c r="B37" s="194" t="s">
        <v>352</v>
      </c>
      <c r="C37" s="195">
        <f t="shared" si="1"/>
        <v>99631</v>
      </c>
      <c r="D37" s="196">
        <f t="shared" si="2"/>
        <v>87269</v>
      </c>
      <c r="E37" s="197">
        <f t="shared" si="3"/>
        <v>-0.12407784725637602</v>
      </c>
    </row>
    <row r="38" spans="2:5" x14ac:dyDescent="0.25">
      <c r="B38" s="190" t="s">
        <v>353</v>
      </c>
      <c r="C38" s="195">
        <f t="shared" si="1"/>
        <v>31421</v>
      </c>
      <c r="D38" s="196">
        <f t="shared" si="2"/>
        <v>26244</v>
      </c>
      <c r="E38" s="198">
        <f t="shared" si="3"/>
        <v>-0.16476242003755451</v>
      </c>
    </row>
    <row r="39" spans="2:5" ht="15.75" thickBot="1" x14ac:dyDescent="0.3">
      <c r="B39" s="190" t="s">
        <v>390</v>
      </c>
      <c r="C39" s="195">
        <f t="shared" si="1"/>
        <v>155084</v>
      </c>
      <c r="D39" s="196">
        <f t="shared" si="2"/>
        <v>144953</v>
      </c>
      <c r="E39" s="198">
        <f t="shared" ref="E39" si="4">+IFERROR((D39-C39)/C39,"-")</f>
        <v>-6.5325887905909055E-2</v>
      </c>
    </row>
    <row r="40" spans="2:5" ht="15.75" thickBot="1" x14ac:dyDescent="0.3">
      <c r="B40" s="199" t="s">
        <v>16</v>
      </c>
      <c r="C40" s="200">
        <f t="shared" si="1"/>
        <v>864353</v>
      </c>
      <c r="D40" s="201">
        <f t="shared" si="2"/>
        <v>821843</v>
      </c>
      <c r="E40" s="202">
        <f t="shared" si="3"/>
        <v>-4.9181295142146787E-2</v>
      </c>
    </row>
    <row r="41" spans="2:5" ht="15.75" thickBot="1" x14ac:dyDescent="0.3">
      <c r="B41" s="123" t="s">
        <v>412</v>
      </c>
      <c r="E41" s="203" t="str">
        <f t="shared" ref="E41:E53" si="5">+IFERROR((D41-C41)/C41,"-")</f>
        <v>-</v>
      </c>
    </row>
    <row r="42" spans="2:5" x14ac:dyDescent="0.25">
      <c r="B42" s="194" t="s">
        <v>358</v>
      </c>
      <c r="C42" s="195">
        <f t="shared" ref="C42:C48" si="6">H17</f>
        <v>10689</v>
      </c>
      <c r="D42" s="195">
        <f>O17</f>
        <v>10212</v>
      </c>
      <c r="E42" s="203">
        <f t="shared" si="5"/>
        <v>-4.4625315745158572E-2</v>
      </c>
    </row>
    <row r="43" spans="2:5" x14ac:dyDescent="0.25">
      <c r="B43" s="194" t="s">
        <v>359</v>
      </c>
      <c r="C43" s="195">
        <f t="shared" si="6"/>
        <v>4087</v>
      </c>
      <c r="D43" s="195">
        <f t="shared" ref="D43:D47" si="7">O18</f>
        <v>3865</v>
      </c>
      <c r="E43" s="203">
        <f t="shared" si="5"/>
        <v>-5.4318571079031076E-2</v>
      </c>
    </row>
    <row r="44" spans="2:5" x14ac:dyDescent="0.25">
      <c r="B44" s="194" t="s">
        <v>415</v>
      </c>
      <c r="C44" s="195">
        <f t="shared" si="6"/>
        <v>18918</v>
      </c>
      <c r="D44" s="195">
        <f t="shared" si="7"/>
        <v>17881</v>
      </c>
      <c r="E44" s="203">
        <f t="shared" si="5"/>
        <v>-5.4815519610952532E-2</v>
      </c>
    </row>
    <row r="45" spans="2:5" ht="15.75" thickBot="1" x14ac:dyDescent="0.3">
      <c r="B45" s="194" t="s">
        <v>455</v>
      </c>
      <c r="C45" s="195">
        <f t="shared" si="6"/>
        <v>23065</v>
      </c>
      <c r="D45" s="195">
        <f t="shared" si="7"/>
        <v>27247</v>
      </c>
      <c r="E45" s="203">
        <f t="shared" si="5"/>
        <v>0.18131367873401258</v>
      </c>
    </row>
    <row r="46" spans="2:5" ht="15.75" thickBot="1" x14ac:dyDescent="0.3">
      <c r="B46" s="194" t="s">
        <v>354</v>
      </c>
      <c r="C46" s="195">
        <f t="shared" si="6"/>
        <v>12453</v>
      </c>
      <c r="D46" s="195">
        <f t="shared" si="7"/>
        <v>13782</v>
      </c>
      <c r="E46" s="203">
        <f t="shared" si="5"/>
        <v>0.10672127198265478</v>
      </c>
    </row>
    <row r="47" spans="2:5" ht="15.75" thickBot="1" x14ac:dyDescent="0.3">
      <c r="B47" s="194" t="s">
        <v>416</v>
      </c>
      <c r="C47" s="195">
        <f t="shared" si="6"/>
        <v>20152</v>
      </c>
      <c r="D47" s="195">
        <f t="shared" si="7"/>
        <v>20312</v>
      </c>
      <c r="E47" s="203">
        <f t="shared" si="5"/>
        <v>7.9396585946804286E-3</v>
      </c>
    </row>
    <row r="48" spans="2:5" ht="15.75" thickBot="1" x14ac:dyDescent="0.3">
      <c r="B48" s="123" t="s">
        <v>413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355</v>
      </c>
      <c r="C49" s="195">
        <f>I24</f>
        <v>23469</v>
      </c>
      <c r="D49" s="196">
        <f>P24</f>
        <v>18261</v>
      </c>
      <c r="E49" s="203">
        <f t="shared" si="5"/>
        <v>-0.22190975329157611</v>
      </c>
    </row>
    <row r="50" spans="2:5" ht="15.75" thickBot="1" x14ac:dyDescent="0.3">
      <c r="B50" s="194" t="s">
        <v>356</v>
      </c>
      <c r="C50" s="195">
        <f>I25</f>
        <v>28561</v>
      </c>
      <c r="D50" s="196">
        <f>P25</f>
        <v>21765</v>
      </c>
      <c r="E50" s="203">
        <f t="shared" si="5"/>
        <v>-0.23794685060046916</v>
      </c>
    </row>
    <row r="51" spans="2:5" ht="15.75" thickBot="1" x14ac:dyDescent="0.3">
      <c r="B51" s="194" t="s">
        <v>414</v>
      </c>
      <c r="C51" s="195">
        <f>I26</f>
        <v>18915</v>
      </c>
      <c r="D51" s="196">
        <f>P26</f>
        <v>14832</v>
      </c>
      <c r="E51" s="203">
        <f t="shared" ref="E51" si="8">+IFERROR((D51-C51)/C51,"-")</f>
        <v>-0.21586042823156226</v>
      </c>
    </row>
    <row r="52" spans="2:5" ht="15.75" thickBot="1" x14ac:dyDescent="0.3">
      <c r="B52" s="194" t="s">
        <v>357</v>
      </c>
      <c r="C52" s="195">
        <f>I27</f>
        <v>27319</v>
      </c>
      <c r="D52" s="196">
        <f>P27</f>
        <v>5736</v>
      </c>
      <c r="E52" s="203">
        <f t="shared" si="5"/>
        <v>-0.79003623851531901</v>
      </c>
    </row>
    <row r="53" spans="2:5" ht="15.75" thickBot="1" x14ac:dyDescent="0.3">
      <c r="B53" s="183" t="s">
        <v>222</v>
      </c>
      <c r="C53" s="204">
        <f>SUM(C42:C52)</f>
        <v>187628</v>
      </c>
      <c r="D53" s="205">
        <f>SUM(D42:D52)</f>
        <v>153893</v>
      </c>
      <c r="E53" s="202">
        <f t="shared" si="5"/>
        <v>-0.17979725840492891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M20" sqref="M20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34"/>
      <c r="B2" s="434"/>
    </row>
    <row r="3" spans="1:20" ht="15.75" thickBot="1" x14ac:dyDescent="0.3">
      <c r="A3" s="434"/>
      <c r="B3" s="434"/>
      <c r="C3" s="435" t="s">
        <v>572</v>
      </c>
      <c r="D3" s="436"/>
      <c r="E3" s="436"/>
      <c r="F3" s="436"/>
      <c r="G3" s="436"/>
      <c r="H3" s="436"/>
      <c r="I3" s="437"/>
      <c r="J3" s="435" t="s">
        <v>573</v>
      </c>
      <c r="K3" s="436"/>
      <c r="L3" s="436"/>
      <c r="M3" s="436"/>
      <c r="N3" s="436"/>
      <c r="O3" s="436"/>
      <c r="P3" s="437"/>
    </row>
    <row r="4" spans="1:20" ht="15.75" thickBot="1" x14ac:dyDescent="0.3">
      <c r="A4" s="434"/>
      <c r="B4" s="434"/>
      <c r="C4" s="438" t="s">
        <v>2</v>
      </c>
      <c r="D4" s="439"/>
      <c r="E4" s="439"/>
      <c r="F4" s="439"/>
      <c r="G4" s="439"/>
      <c r="H4" s="439"/>
      <c r="I4" s="440"/>
      <c r="J4" s="438" t="s">
        <v>2</v>
      </c>
      <c r="K4" s="439"/>
      <c r="L4" s="439"/>
      <c r="M4" s="439"/>
      <c r="N4" s="439"/>
      <c r="O4" s="439"/>
      <c r="P4" s="440"/>
    </row>
    <row r="5" spans="1:20" ht="15.75" thickBot="1" x14ac:dyDescent="0.3">
      <c r="A5" s="434"/>
      <c r="B5" s="434"/>
      <c r="C5" s="120">
        <v>45047</v>
      </c>
      <c r="D5" s="120">
        <v>45048</v>
      </c>
      <c r="E5" s="120">
        <v>45049</v>
      </c>
      <c r="F5" s="120">
        <v>45050</v>
      </c>
      <c r="G5" s="120">
        <v>45051</v>
      </c>
      <c r="H5" s="120">
        <v>45052</v>
      </c>
      <c r="I5" s="120">
        <v>45053</v>
      </c>
      <c r="J5" s="120">
        <v>45054</v>
      </c>
      <c r="K5" s="120">
        <v>45055</v>
      </c>
      <c r="L5" s="120">
        <v>45056</v>
      </c>
      <c r="M5" s="120">
        <v>45057</v>
      </c>
      <c r="N5" s="120">
        <v>45058</v>
      </c>
      <c r="O5" s="120">
        <v>45059</v>
      </c>
      <c r="P5" s="120">
        <v>45060</v>
      </c>
    </row>
    <row r="6" spans="1:20" ht="15.75" thickBot="1" x14ac:dyDescent="0.3">
      <c r="B6" s="14" t="s">
        <v>411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9480.2166666666672</v>
      </c>
      <c r="D7" s="207">
        <v>15170.91666666667</v>
      </c>
      <c r="E7" s="207">
        <v>14632.183333333331</v>
      </c>
      <c r="F7" s="207">
        <v>15329.8</v>
      </c>
      <c r="G7" s="207">
        <v>14687.51666666667</v>
      </c>
      <c r="H7" s="207"/>
      <c r="I7" s="207"/>
      <c r="J7" s="339">
        <v>15673.63333333333</v>
      </c>
      <c r="K7" s="339">
        <v>139525.81666666671</v>
      </c>
      <c r="L7" s="208">
        <v>14765.83333333333</v>
      </c>
      <c r="M7" s="339">
        <v>14704.45</v>
      </c>
      <c r="N7" s="339">
        <v>13657</v>
      </c>
      <c r="O7" s="208"/>
      <c r="P7" s="209"/>
    </row>
    <row r="8" spans="1:20" x14ac:dyDescent="0.25">
      <c r="B8" s="175" t="s">
        <v>347</v>
      </c>
      <c r="C8" s="207">
        <v>19472.98333333333</v>
      </c>
      <c r="D8" s="207">
        <v>33179.333333333343</v>
      </c>
      <c r="E8" s="207">
        <v>31857.266666666659</v>
      </c>
      <c r="F8" s="207">
        <v>30506.55</v>
      </c>
      <c r="G8" s="207">
        <v>30381.883333333331</v>
      </c>
      <c r="H8" s="207"/>
      <c r="I8" s="207"/>
      <c r="J8" s="339">
        <v>31340.75</v>
      </c>
      <c r="K8" s="339">
        <v>30514.766666666659</v>
      </c>
      <c r="L8" s="339">
        <v>29287.65</v>
      </c>
      <c r="M8" s="339">
        <v>29386.883333333331</v>
      </c>
      <c r="N8" s="208">
        <v>27483.7</v>
      </c>
      <c r="O8" s="208"/>
      <c r="P8" s="209"/>
    </row>
    <row r="9" spans="1:20" x14ac:dyDescent="0.25">
      <c r="B9" s="175" t="s">
        <v>348</v>
      </c>
      <c r="C9" s="207">
        <v>5234.9666666666662</v>
      </c>
      <c r="D9" s="207">
        <v>9964.35</v>
      </c>
      <c r="E9" s="207">
        <v>9652.2800000000007</v>
      </c>
      <c r="F9" s="207">
        <v>8852.7999999999993</v>
      </c>
      <c r="G9" s="207">
        <v>8981.8833333333332</v>
      </c>
      <c r="H9" s="207"/>
      <c r="I9" s="207"/>
      <c r="J9" s="339">
        <v>9845.7666666666664</v>
      </c>
      <c r="K9" s="339">
        <v>10191.450000000001</v>
      </c>
      <c r="L9" s="208">
        <v>8860.85</v>
      </c>
      <c r="M9" s="339">
        <v>8551.5333333333328</v>
      </c>
      <c r="N9" s="208">
        <v>7637.1166666666668</v>
      </c>
      <c r="O9" s="208"/>
      <c r="P9" s="209"/>
    </row>
    <row r="10" spans="1:20" ht="17.25" customHeight="1" x14ac:dyDescent="0.25">
      <c r="B10" s="175" t="s">
        <v>349</v>
      </c>
      <c r="C10" s="207">
        <v>25599.683333333331</v>
      </c>
      <c r="D10" s="207">
        <v>25041.316666666669</v>
      </c>
      <c r="E10" s="207">
        <v>18759.98333333333</v>
      </c>
      <c r="F10" s="207">
        <v>23623.23333333333</v>
      </c>
      <c r="G10" s="207">
        <v>24043.416666666672</v>
      </c>
      <c r="H10" s="207"/>
      <c r="I10" s="207"/>
      <c r="J10" s="339">
        <v>25572.083333333328</v>
      </c>
      <c r="K10" s="339">
        <v>24900.716666666671</v>
      </c>
      <c r="L10" s="208">
        <v>25764.683333333331</v>
      </c>
      <c r="M10" s="208">
        <v>23160.933333333331</v>
      </c>
      <c r="N10" s="339">
        <v>21682.566666666669</v>
      </c>
      <c r="O10" s="208"/>
      <c r="P10" s="209"/>
    </row>
    <row r="11" spans="1:20" x14ac:dyDescent="0.25">
      <c r="B11" s="175" t="s">
        <v>350</v>
      </c>
      <c r="C11" s="207">
        <v>5729.9833333333336</v>
      </c>
      <c r="D11" s="207">
        <v>6309.666666666667</v>
      </c>
      <c r="E11" s="207">
        <v>6757.5166666666664</v>
      </c>
      <c r="F11" s="207">
        <v>6836.15</v>
      </c>
      <c r="G11" s="207">
        <v>7612.583333333333</v>
      </c>
      <c r="H11" s="207"/>
      <c r="I11" s="207"/>
      <c r="J11" s="339">
        <v>7773.7</v>
      </c>
      <c r="K11" s="339">
        <v>7542.45</v>
      </c>
      <c r="L11" s="208">
        <v>8102.15</v>
      </c>
      <c r="M11" s="339">
        <v>7418.6</v>
      </c>
      <c r="N11" s="339">
        <v>7318.2666666666664</v>
      </c>
      <c r="O11" s="208"/>
      <c r="P11" s="209"/>
    </row>
    <row r="12" spans="1:20" x14ac:dyDescent="0.25">
      <c r="B12" s="175" t="s">
        <v>496</v>
      </c>
      <c r="C12" s="207">
        <v>6297.65</v>
      </c>
      <c r="D12" s="207">
        <v>6369.2666666666664</v>
      </c>
      <c r="E12" s="207">
        <v>9206.2333333333336</v>
      </c>
      <c r="F12" s="207">
        <v>6457.4333333333334</v>
      </c>
      <c r="G12" s="207">
        <v>6645.6333333333332</v>
      </c>
      <c r="H12" s="207"/>
      <c r="I12" s="207"/>
      <c r="J12" s="339">
        <v>7218.2</v>
      </c>
      <c r="K12" s="339">
        <v>6663.2666666666664</v>
      </c>
      <c r="L12" s="339">
        <v>6968.1833333333334</v>
      </c>
      <c r="M12" s="339">
        <v>6713.51</v>
      </c>
      <c r="N12" s="208">
        <v>6303.1166666666668</v>
      </c>
      <c r="O12" s="208"/>
      <c r="P12" s="209"/>
    </row>
    <row r="13" spans="1:20" x14ac:dyDescent="0.25">
      <c r="B13" s="175" t="s">
        <v>352</v>
      </c>
      <c r="C13" s="207">
        <v>17175.316666666669</v>
      </c>
      <c r="D13" s="207">
        <v>19753.833333333328</v>
      </c>
      <c r="E13" s="207">
        <v>16566.849999999999</v>
      </c>
      <c r="F13" s="207">
        <v>15245.05</v>
      </c>
      <c r="G13" s="207">
        <v>15624.433333333331</v>
      </c>
      <c r="H13" s="207"/>
      <c r="I13" s="207"/>
      <c r="J13" s="339">
        <v>16781.783333333329</v>
      </c>
      <c r="K13" s="339">
        <v>15793</v>
      </c>
      <c r="L13" s="208">
        <v>15950.4</v>
      </c>
      <c r="M13" s="339">
        <v>16117.966666666671</v>
      </c>
      <c r="N13" s="208">
        <v>13414.11666666667</v>
      </c>
      <c r="O13" s="208"/>
      <c r="P13" s="209"/>
    </row>
    <row r="14" spans="1:20" x14ac:dyDescent="0.25">
      <c r="B14" s="175" t="s">
        <v>353</v>
      </c>
      <c r="C14" s="207">
        <v>2350.35</v>
      </c>
      <c r="D14" s="207">
        <v>2594.9333333333329</v>
      </c>
      <c r="E14" s="207">
        <v>3457.666666666667</v>
      </c>
      <c r="F14" s="207">
        <v>3134.6166666666668</v>
      </c>
      <c r="G14" s="207">
        <v>1670.5666666666671</v>
      </c>
      <c r="H14" s="207"/>
      <c r="I14" s="207"/>
      <c r="J14" s="339">
        <v>2672.2333333333331</v>
      </c>
      <c r="K14" s="339">
        <v>2560.666666666667</v>
      </c>
      <c r="L14" s="208">
        <v>2001.6</v>
      </c>
      <c r="M14" s="339">
        <v>3933.666666666667</v>
      </c>
      <c r="N14" s="208">
        <v>2094.3000000000002</v>
      </c>
      <c r="O14" s="339"/>
      <c r="P14" s="340"/>
    </row>
    <row r="15" spans="1:20" ht="15.75" thickBot="1" x14ac:dyDescent="0.3">
      <c r="B15" s="175" t="s">
        <v>390</v>
      </c>
      <c r="C15" s="207">
        <v>20059.266666666659</v>
      </c>
      <c r="D15" s="207">
        <v>20854.633333333331</v>
      </c>
      <c r="E15" s="207">
        <v>22300.95</v>
      </c>
      <c r="F15" s="207">
        <v>21410.566666666669</v>
      </c>
      <c r="G15" s="207">
        <v>22859.666666666672</v>
      </c>
      <c r="H15" s="207"/>
      <c r="I15" s="207"/>
      <c r="J15" s="339">
        <v>23941.216666666671</v>
      </c>
      <c r="K15" s="208">
        <v>23335.383333333331</v>
      </c>
      <c r="L15" s="208">
        <v>23212.48333333333</v>
      </c>
      <c r="M15" s="208">
        <v>21808.916666666672</v>
      </c>
      <c r="N15" s="208">
        <v>20533.400000000001</v>
      </c>
      <c r="O15" s="339"/>
      <c r="P15" s="340"/>
    </row>
    <row r="16" spans="1:20" ht="15.75" thickBot="1" x14ac:dyDescent="0.3">
      <c r="B16" s="183" t="s">
        <v>16</v>
      </c>
      <c r="C16" s="210">
        <v>111400.41666666666</v>
      </c>
      <c r="D16" s="210">
        <v>139238.25</v>
      </c>
      <c r="E16" s="210">
        <v>133190.93</v>
      </c>
      <c r="F16" s="210">
        <v>131396.20000000001</v>
      </c>
      <c r="G16" s="210">
        <v>132507.58333333334</v>
      </c>
      <c r="H16" s="210">
        <v>0</v>
      </c>
      <c r="I16" s="211">
        <v>0</v>
      </c>
      <c r="J16" s="212">
        <f>SUM(J7:J15)</f>
        <v>140819.36666666664</v>
      </c>
      <c r="K16" s="212">
        <f t="shared" ref="K16:P16" si="0">SUM(K7:K15)</f>
        <v>261027.51666666672</v>
      </c>
      <c r="L16" s="212">
        <f t="shared" si="0"/>
        <v>134913.83333333331</v>
      </c>
      <c r="M16" s="212">
        <f t="shared" si="0"/>
        <v>131796.46000000002</v>
      </c>
      <c r="N16" s="212">
        <f t="shared" si="0"/>
        <v>120123.58333333334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412</v>
      </c>
      <c r="C17" s="187"/>
      <c r="D17" s="188"/>
      <c r="R17" s="272"/>
    </row>
    <row r="18" spans="2:18" x14ac:dyDescent="0.25">
      <c r="B18" s="185" t="s">
        <v>358</v>
      </c>
      <c r="C18" s="213"/>
      <c r="D18" s="214"/>
      <c r="E18" s="214"/>
      <c r="F18" s="214"/>
      <c r="G18" s="214"/>
      <c r="H18" s="345">
        <v>6027.5666666666666</v>
      </c>
      <c r="I18" s="346"/>
      <c r="J18" s="215"/>
      <c r="K18" s="216"/>
      <c r="L18" s="216"/>
      <c r="M18" s="216"/>
      <c r="N18" s="216"/>
      <c r="O18" s="450">
        <v>5847.833333333333</v>
      </c>
      <c r="P18" s="377"/>
    </row>
    <row r="19" spans="2:18" x14ac:dyDescent="0.25">
      <c r="B19" s="175" t="s">
        <v>359</v>
      </c>
      <c r="C19" s="206"/>
      <c r="D19" s="207"/>
      <c r="E19" s="207"/>
      <c r="F19" s="207"/>
      <c r="G19" s="207"/>
      <c r="H19" s="347">
        <v>1422.7</v>
      </c>
      <c r="I19" s="348"/>
      <c r="J19" s="179"/>
      <c r="K19" s="208"/>
      <c r="L19" s="208"/>
      <c r="M19" s="180"/>
      <c r="N19" s="180"/>
      <c r="O19" s="378">
        <v>1535.4</v>
      </c>
      <c r="P19" s="379"/>
    </row>
    <row r="20" spans="2:18" x14ac:dyDescent="0.25">
      <c r="B20" s="175" t="s">
        <v>415</v>
      </c>
      <c r="C20" s="206"/>
      <c r="D20" s="207"/>
      <c r="E20" s="207"/>
      <c r="F20" s="207"/>
      <c r="G20" s="207"/>
      <c r="H20" s="347">
        <v>12180.95</v>
      </c>
      <c r="I20" s="348"/>
      <c r="J20" s="179"/>
      <c r="K20" s="208"/>
      <c r="L20" s="208"/>
      <c r="M20" s="180"/>
      <c r="N20" s="180"/>
      <c r="O20" s="378">
        <v>11065.066666666669</v>
      </c>
      <c r="P20" s="379"/>
    </row>
    <row r="21" spans="2:18" x14ac:dyDescent="0.25">
      <c r="B21" s="175" t="s">
        <v>455</v>
      </c>
      <c r="C21" s="206"/>
      <c r="D21" s="207"/>
      <c r="E21" s="207"/>
      <c r="F21" s="207"/>
      <c r="G21" s="207"/>
      <c r="H21" s="347">
        <v>18786.033333333329</v>
      </c>
      <c r="I21" s="348"/>
      <c r="J21" s="179"/>
      <c r="K21" s="208"/>
      <c r="L21" s="208"/>
      <c r="M21" s="180"/>
      <c r="N21" s="180"/>
      <c r="O21" s="378">
        <v>31357.783333333329</v>
      </c>
      <c r="P21" s="379"/>
    </row>
    <row r="22" spans="2:18" x14ac:dyDescent="0.25">
      <c r="B22" s="175" t="s">
        <v>354</v>
      </c>
      <c r="C22" s="206"/>
      <c r="D22" s="207"/>
      <c r="E22" s="207"/>
      <c r="F22" s="207"/>
      <c r="G22" s="207"/>
      <c r="H22" s="347">
        <v>8685.4333333333325</v>
      </c>
      <c r="I22" s="348"/>
      <c r="J22" s="179"/>
      <c r="K22" s="208"/>
      <c r="L22" s="208"/>
      <c r="M22" s="180"/>
      <c r="N22" s="180"/>
      <c r="O22" s="378">
        <v>9928</v>
      </c>
      <c r="P22" s="379"/>
    </row>
    <row r="23" spans="2:18" x14ac:dyDescent="0.25">
      <c r="B23" s="175" t="s">
        <v>416</v>
      </c>
      <c r="C23" s="206"/>
      <c r="D23" s="207"/>
      <c r="E23" s="207"/>
      <c r="F23" s="207"/>
      <c r="G23" s="207" t="s">
        <v>533</v>
      </c>
      <c r="H23" s="347">
        <v>9938.6</v>
      </c>
      <c r="I23" s="348"/>
      <c r="J23" s="179"/>
      <c r="K23" s="208"/>
      <c r="L23" s="208"/>
      <c r="M23" s="180"/>
      <c r="N23" s="180"/>
      <c r="O23" s="378">
        <v>9180.5666666666675</v>
      </c>
      <c r="P23" s="379"/>
    </row>
    <row r="24" spans="2:18" x14ac:dyDescent="0.25">
      <c r="B24" s="241" t="s">
        <v>413</v>
      </c>
      <c r="C24" s="206"/>
      <c r="D24" s="207"/>
      <c r="E24" s="207"/>
      <c r="F24" s="207"/>
      <c r="G24" s="207"/>
      <c r="H24" s="347"/>
      <c r="I24" s="348"/>
      <c r="J24" s="341"/>
      <c r="K24" s="380"/>
      <c r="L24" s="208"/>
      <c r="M24" s="180"/>
      <c r="N24" s="180"/>
      <c r="O24" s="451"/>
      <c r="P24" s="379"/>
    </row>
    <row r="25" spans="2:18" x14ac:dyDescent="0.25">
      <c r="B25" s="175" t="s">
        <v>355</v>
      </c>
      <c r="C25" s="206"/>
      <c r="D25" s="207"/>
      <c r="E25" s="207"/>
      <c r="F25" s="207"/>
      <c r="G25" s="207"/>
      <c r="H25" s="347"/>
      <c r="I25" s="348">
        <v>10983.45</v>
      </c>
      <c r="J25" s="179"/>
      <c r="K25" s="208"/>
      <c r="L25" s="208"/>
      <c r="M25" s="180"/>
      <c r="N25" s="180"/>
      <c r="O25" s="451"/>
      <c r="P25" s="379">
        <v>9504.9500000000007</v>
      </c>
    </row>
    <row r="26" spans="2:18" x14ac:dyDescent="0.25">
      <c r="B26" s="175" t="s">
        <v>356</v>
      </c>
      <c r="C26" s="206"/>
      <c r="D26" s="207"/>
      <c r="E26" s="207"/>
      <c r="F26" s="207"/>
      <c r="G26" s="207"/>
      <c r="H26" s="347"/>
      <c r="I26" s="348">
        <v>14151.45</v>
      </c>
      <c r="J26" s="179"/>
      <c r="K26" s="208"/>
      <c r="L26" s="208"/>
      <c r="M26" s="180"/>
      <c r="N26" s="180"/>
      <c r="O26" s="451"/>
      <c r="P26" s="379">
        <v>11452.13333333333</v>
      </c>
    </row>
    <row r="27" spans="2:18" x14ac:dyDescent="0.25">
      <c r="B27" s="175" t="s">
        <v>414</v>
      </c>
      <c r="C27" s="207"/>
      <c r="D27" s="207"/>
      <c r="E27" s="207"/>
      <c r="F27" s="207"/>
      <c r="G27" s="207"/>
      <c r="H27" s="347"/>
      <c r="I27" s="347">
        <v>7297.416666666667</v>
      </c>
      <c r="J27" s="179"/>
      <c r="K27" s="208"/>
      <c r="L27" s="208"/>
      <c r="M27" s="180"/>
      <c r="N27" s="180"/>
      <c r="O27" s="451"/>
      <c r="P27" s="379">
        <v>6202.5166666666664</v>
      </c>
    </row>
    <row r="28" spans="2:18" ht="15.75" thickBot="1" x14ac:dyDescent="0.3">
      <c r="B28" s="175" t="s">
        <v>357</v>
      </c>
      <c r="E28" s="207"/>
      <c r="H28" s="131"/>
      <c r="I28" s="348">
        <v>3465.7</v>
      </c>
      <c r="J28" s="179"/>
      <c r="K28" s="208"/>
      <c r="L28" s="208"/>
      <c r="M28" s="180"/>
      <c r="N28" s="180"/>
      <c r="O28" s="378"/>
      <c r="P28" s="379">
        <v>1658.616666666667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57041.283333333333</v>
      </c>
      <c r="I29" s="211">
        <v>35898.01666666667</v>
      </c>
      <c r="J29" s="182"/>
      <c r="K29" s="182"/>
      <c r="L29" s="182"/>
      <c r="M29" s="182"/>
      <c r="N29" s="182"/>
      <c r="O29" s="182">
        <f>SUM(O18:O28)</f>
        <v>68914.649999999994</v>
      </c>
      <c r="P29" s="182">
        <f>SUM(P18:P28)</f>
        <v>28818.216666666664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411</v>
      </c>
      <c r="C31" s="188" t="s">
        <v>532</v>
      </c>
      <c r="D31" s="188" t="s">
        <v>537</v>
      </c>
      <c r="E31" s="189" t="s">
        <v>223</v>
      </c>
    </row>
    <row r="32" spans="2:18" x14ac:dyDescent="0.25">
      <c r="B32" s="190" t="s">
        <v>346</v>
      </c>
      <c r="C32" s="191">
        <f t="shared" ref="C32:C41" si="1">SUM(C7:I7)</f>
        <v>69300.633333333331</v>
      </c>
      <c r="D32" s="337">
        <f t="shared" ref="D32:D41" si="2">SUM(J7:P7)</f>
        <v>198326.7333333334</v>
      </c>
      <c r="E32" s="193">
        <f t="shared" ref="E32:E41" si="3">+IFERROR((D32-C32)/C32,"-")</f>
        <v>1.8618314695536702</v>
      </c>
    </row>
    <row r="33" spans="2:5" x14ac:dyDescent="0.25">
      <c r="B33" s="194" t="s">
        <v>347</v>
      </c>
      <c r="C33" s="191">
        <f t="shared" si="1"/>
        <v>145398.01666666666</v>
      </c>
      <c r="D33" s="337">
        <f t="shared" si="2"/>
        <v>148013.75</v>
      </c>
      <c r="E33" s="197">
        <f t="shared" si="3"/>
        <v>1.7990158279325479E-2</v>
      </c>
    </row>
    <row r="34" spans="2:5" x14ac:dyDescent="0.25">
      <c r="B34" s="194" t="s">
        <v>348</v>
      </c>
      <c r="C34" s="191">
        <f t="shared" si="1"/>
        <v>42686.28</v>
      </c>
      <c r="D34" s="192">
        <f t="shared" si="2"/>
        <v>45086.716666666667</v>
      </c>
      <c r="E34" s="197">
        <f t="shared" si="3"/>
        <v>5.6234384131544572E-2</v>
      </c>
    </row>
    <row r="35" spans="2:5" x14ac:dyDescent="0.25">
      <c r="B35" s="194" t="s">
        <v>349</v>
      </c>
      <c r="C35" s="191">
        <f t="shared" si="1"/>
        <v>117067.63333333335</v>
      </c>
      <c r="D35" s="337">
        <f t="shared" si="2"/>
        <v>121080.98333333334</v>
      </c>
      <c r="E35" s="197">
        <f t="shared" si="3"/>
        <v>3.428231942276095E-2</v>
      </c>
    </row>
    <row r="36" spans="2:5" x14ac:dyDescent="0.25">
      <c r="B36" s="194" t="s">
        <v>350</v>
      </c>
      <c r="C36" s="191">
        <f t="shared" si="1"/>
        <v>33245.9</v>
      </c>
      <c r="D36" s="192">
        <f t="shared" si="2"/>
        <v>38155.166666666672</v>
      </c>
      <c r="E36" s="197">
        <f t="shared" si="3"/>
        <v>0.14766532615049283</v>
      </c>
    </row>
    <row r="37" spans="2:5" x14ac:dyDescent="0.25">
      <c r="B37" s="194" t="s">
        <v>351</v>
      </c>
      <c r="C37" s="191">
        <f t="shared" si="1"/>
        <v>34976.216666666667</v>
      </c>
      <c r="D37" s="192">
        <f t="shared" si="2"/>
        <v>33866.276666666672</v>
      </c>
      <c r="E37" s="197">
        <f t="shared" si="3"/>
        <v>-3.173413552923806E-2</v>
      </c>
    </row>
    <row r="38" spans="2:5" x14ac:dyDescent="0.25">
      <c r="B38" s="194" t="s">
        <v>352</v>
      </c>
      <c r="C38" s="191">
        <f t="shared" si="1"/>
        <v>84365.483333333323</v>
      </c>
      <c r="D38" s="192">
        <f t="shared" si="2"/>
        <v>78057.266666666663</v>
      </c>
      <c r="E38" s="197">
        <f t="shared" si="3"/>
        <v>-7.4772482980302493E-2</v>
      </c>
    </row>
    <row r="39" spans="2:5" x14ac:dyDescent="0.25">
      <c r="B39" s="190" t="s">
        <v>353</v>
      </c>
      <c r="C39" s="191">
        <f t="shared" si="1"/>
        <v>13208.133333333335</v>
      </c>
      <c r="D39" s="192">
        <f t="shared" si="2"/>
        <v>13262.466666666667</v>
      </c>
      <c r="E39" s="198">
        <f t="shared" si="3"/>
        <v>4.1136269571273344E-3</v>
      </c>
    </row>
    <row r="40" spans="2:5" ht="15.75" thickBot="1" x14ac:dyDescent="0.3">
      <c r="B40" s="190" t="s">
        <v>390</v>
      </c>
      <c r="C40" s="191">
        <f t="shared" si="1"/>
        <v>107485.08333333333</v>
      </c>
      <c r="D40" s="192">
        <f t="shared" si="2"/>
        <v>112831.40000000002</v>
      </c>
      <c r="E40" s="198">
        <f t="shared" ref="E40" si="4">+IFERROR((D40-C40)/C40,"-")</f>
        <v>4.9740080212680941E-2</v>
      </c>
    </row>
    <row r="41" spans="2:5" ht="15.75" thickBot="1" x14ac:dyDescent="0.3">
      <c r="B41" s="199" t="s">
        <v>16</v>
      </c>
      <c r="C41" s="200">
        <f t="shared" si="1"/>
        <v>647733.38</v>
      </c>
      <c r="D41" s="201">
        <f t="shared" si="2"/>
        <v>788680.76000000013</v>
      </c>
      <c r="E41" s="202">
        <f t="shared" si="3"/>
        <v>0.21760092092212405</v>
      </c>
    </row>
    <row r="42" spans="2:5" ht="15.75" thickBot="1" x14ac:dyDescent="0.3">
      <c r="B42" s="123" t="s">
        <v>412</v>
      </c>
      <c r="E42" s="267" t="str">
        <f t="shared" ref="E42:E54" si="5">+IFERROR((D42-C42)/C42,"-")</f>
        <v>-</v>
      </c>
    </row>
    <row r="43" spans="2:5" ht="15.75" thickBot="1" x14ac:dyDescent="0.3">
      <c r="B43" s="194" t="s">
        <v>358</v>
      </c>
      <c r="C43" s="268">
        <f t="shared" ref="C43:C49" si="6">H18</f>
        <v>6027.5666666666666</v>
      </c>
      <c r="D43" s="269">
        <f>O18</f>
        <v>5847.833333333333</v>
      </c>
      <c r="E43" s="270">
        <f t="shared" si="5"/>
        <v>-2.9818555857255871E-2</v>
      </c>
    </row>
    <row r="44" spans="2:5" ht="15.75" thickBot="1" x14ac:dyDescent="0.3">
      <c r="B44" s="194" t="s">
        <v>359</v>
      </c>
      <c r="C44" s="268">
        <f t="shared" si="6"/>
        <v>1422.7</v>
      </c>
      <c r="D44" s="269">
        <f t="shared" ref="D44:D48" si="7">O19</f>
        <v>1535.4</v>
      </c>
      <c r="E44" s="270">
        <f t="shared" si="5"/>
        <v>7.9215576017431677E-2</v>
      </c>
    </row>
    <row r="45" spans="2:5" ht="15.75" thickBot="1" x14ac:dyDescent="0.3">
      <c r="B45" s="194" t="s">
        <v>415</v>
      </c>
      <c r="C45" s="268">
        <f t="shared" si="6"/>
        <v>12180.95</v>
      </c>
      <c r="D45" s="269">
        <f t="shared" si="7"/>
        <v>11065.066666666669</v>
      </c>
      <c r="E45" s="270">
        <f t="shared" si="5"/>
        <v>-9.1608892026757469E-2</v>
      </c>
    </row>
    <row r="46" spans="2:5" ht="15.75" thickBot="1" x14ac:dyDescent="0.3">
      <c r="B46" s="194" t="s">
        <v>455</v>
      </c>
      <c r="C46" s="268">
        <f t="shared" si="6"/>
        <v>18786.033333333329</v>
      </c>
      <c r="D46" s="269">
        <f t="shared" si="7"/>
        <v>31357.783333333329</v>
      </c>
      <c r="E46" s="270">
        <f t="shared" si="5"/>
        <v>0.66920726568141953</v>
      </c>
    </row>
    <row r="47" spans="2:5" ht="15.75" thickBot="1" x14ac:dyDescent="0.3">
      <c r="B47" s="194" t="s">
        <v>447</v>
      </c>
      <c r="C47" s="268">
        <f t="shared" si="6"/>
        <v>8685.4333333333325</v>
      </c>
      <c r="D47" s="269">
        <f t="shared" si="7"/>
        <v>9928</v>
      </c>
      <c r="E47" s="270">
        <f t="shared" si="5"/>
        <v>0.14306328987615291</v>
      </c>
    </row>
    <row r="48" spans="2:5" ht="15.75" thickBot="1" x14ac:dyDescent="0.3">
      <c r="B48" s="194" t="s">
        <v>416</v>
      </c>
      <c r="C48" s="268">
        <f t="shared" si="6"/>
        <v>9938.6</v>
      </c>
      <c r="D48" s="269">
        <f t="shared" si="7"/>
        <v>9180.5666666666675</v>
      </c>
      <c r="E48" s="270">
        <f t="shared" si="5"/>
        <v>-7.6271641210364921E-2</v>
      </c>
    </row>
    <row r="49" spans="2:5" ht="15.75" thickBot="1" x14ac:dyDescent="0.3">
      <c r="B49" s="123" t="s">
        <v>413</v>
      </c>
      <c r="C49" s="268">
        <f t="shared" si="6"/>
        <v>0</v>
      </c>
      <c r="D49" s="196"/>
      <c r="E49" s="197" t="str">
        <f t="shared" si="5"/>
        <v>-</v>
      </c>
    </row>
    <row r="50" spans="2:5" ht="15.75" thickBot="1" x14ac:dyDescent="0.3">
      <c r="B50" s="194" t="s">
        <v>355</v>
      </c>
      <c r="C50" s="268">
        <f>I25</f>
        <v>10983.45</v>
      </c>
      <c r="D50" s="217">
        <f>P25</f>
        <v>9504.9500000000007</v>
      </c>
      <c r="E50" s="197">
        <f t="shared" si="5"/>
        <v>-0.13461162021040746</v>
      </c>
    </row>
    <row r="51" spans="2:5" ht="15.75" thickBot="1" x14ac:dyDescent="0.3">
      <c r="B51" s="194" t="s">
        <v>356</v>
      </c>
      <c r="C51" s="268">
        <f>I26</f>
        <v>14151.45</v>
      </c>
      <c r="D51" s="217">
        <f>P26</f>
        <v>11452.13333333333</v>
      </c>
      <c r="E51" s="197">
        <f t="shared" si="5"/>
        <v>-0.19074488244431992</v>
      </c>
    </row>
    <row r="52" spans="2:5" ht="15.75" thickBot="1" x14ac:dyDescent="0.3">
      <c r="B52" s="194" t="s">
        <v>414</v>
      </c>
      <c r="C52" s="268">
        <f>I27</f>
        <v>7297.416666666667</v>
      </c>
      <c r="D52" s="338">
        <f>P27</f>
        <v>6202.5166666666664</v>
      </c>
      <c r="E52" s="197">
        <f t="shared" ref="E52" si="8">+IFERROR((D52-C52)/C52,"-")</f>
        <v>-0.15003939750368289</v>
      </c>
    </row>
    <row r="53" spans="2:5" ht="15.75" thickBot="1" x14ac:dyDescent="0.3">
      <c r="B53" s="194" t="s">
        <v>357</v>
      </c>
      <c r="C53" s="268">
        <f>I28</f>
        <v>3465.7</v>
      </c>
      <c r="D53" s="338">
        <f t="shared" ref="D53" si="9">P28</f>
        <v>1658.616666666667</v>
      </c>
      <c r="E53" s="197">
        <f t="shared" si="5"/>
        <v>-0.52141943426532389</v>
      </c>
    </row>
    <row r="54" spans="2:5" ht="15.75" thickBot="1" x14ac:dyDescent="0.3">
      <c r="B54" s="183" t="s">
        <v>222</v>
      </c>
      <c r="C54" s="200">
        <f>SUM(C43:C53)</f>
        <v>92939.3</v>
      </c>
      <c r="D54" s="201">
        <f>SUM(D43:D53)</f>
        <v>97732.866666666654</v>
      </c>
      <c r="E54" s="202">
        <f t="shared" si="5"/>
        <v>5.1577391551976944E-2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zoomScale="70" zoomScaleNormal="70" workbookViewId="0">
      <selection activeCell="H19" sqref="H19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35" t="s">
        <v>572</v>
      </c>
      <c r="D2" s="436"/>
      <c r="E2" s="436"/>
      <c r="F2" s="436"/>
      <c r="G2" s="436"/>
      <c r="H2" s="436"/>
      <c r="I2" s="437"/>
      <c r="J2" s="435" t="s">
        <v>573</v>
      </c>
      <c r="K2" s="436"/>
      <c r="L2" s="436"/>
      <c r="M2" s="436"/>
      <c r="N2" s="436"/>
      <c r="O2" s="436"/>
      <c r="P2" s="437"/>
      <c r="Q2" s="435" t="s">
        <v>573</v>
      </c>
      <c r="R2" s="436"/>
      <c r="S2" s="436"/>
      <c r="T2" s="436"/>
      <c r="U2" s="436"/>
      <c r="V2" s="436"/>
      <c r="W2" s="437"/>
    </row>
    <row r="3" spans="2:23" ht="15.75" thickBot="1" x14ac:dyDescent="0.3">
      <c r="C3" s="438" t="s">
        <v>2</v>
      </c>
      <c r="D3" s="439"/>
      <c r="E3" s="439"/>
      <c r="F3" s="439"/>
      <c r="G3" s="439"/>
      <c r="H3" s="439"/>
      <c r="I3" s="440"/>
      <c r="J3" s="438" t="s">
        <v>2</v>
      </c>
      <c r="K3" s="439"/>
      <c r="L3" s="439"/>
      <c r="M3" s="439"/>
      <c r="N3" s="439"/>
      <c r="O3" s="439"/>
      <c r="P3" s="440"/>
      <c r="Q3" s="441" t="s">
        <v>224</v>
      </c>
      <c r="R3" s="442"/>
      <c r="S3" s="442"/>
      <c r="T3" s="442"/>
      <c r="U3" s="442"/>
      <c r="V3" s="442"/>
      <c r="W3" s="443"/>
    </row>
    <row r="4" spans="2:23" ht="15.75" thickBot="1" x14ac:dyDescent="0.3">
      <c r="C4" s="120">
        <v>45047</v>
      </c>
      <c r="D4" s="120">
        <v>45048</v>
      </c>
      <c r="E4" s="120">
        <v>45049</v>
      </c>
      <c r="F4" s="120">
        <v>45050</v>
      </c>
      <c r="G4" s="120">
        <v>45051</v>
      </c>
      <c r="H4" s="120">
        <v>45052</v>
      </c>
      <c r="I4" s="120">
        <v>45053</v>
      </c>
      <c r="J4" s="120">
        <v>45054</v>
      </c>
      <c r="K4" s="120">
        <v>45055</v>
      </c>
      <c r="L4" s="120">
        <v>45056</v>
      </c>
      <c r="M4" s="120">
        <v>45057</v>
      </c>
      <c r="N4" s="120">
        <v>45058</v>
      </c>
      <c r="O4" s="120">
        <v>45059</v>
      </c>
      <c r="P4" s="120">
        <v>45060</v>
      </c>
      <c r="Q4" s="120">
        <v>45054</v>
      </c>
      <c r="R4" s="120">
        <v>45055</v>
      </c>
      <c r="S4" s="120">
        <v>45056</v>
      </c>
      <c r="T4" s="120">
        <v>45057</v>
      </c>
      <c r="U4" s="120">
        <v>45058</v>
      </c>
      <c r="V4" s="120">
        <v>45059</v>
      </c>
      <c r="W4" s="120">
        <v>45060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411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0.69183512126298385</v>
      </c>
      <c r="D7" s="225">
        <f>IFERROR('Más Vistos-H'!D7/'Más Vistos-U'!D6,0)</f>
        <v>0.87607072048661261</v>
      </c>
      <c r="E7" s="225">
        <f>IFERROR('Más Vistos-H'!E7/'Más Vistos-U'!E6,0)</f>
        <v>0.86061541779398487</v>
      </c>
      <c r="F7" s="225">
        <f>IFERROR('Más Vistos-H'!F7/'Más Vistos-U'!F6,0)</f>
        <v>0.87061562925942748</v>
      </c>
      <c r="G7" s="225">
        <f>IFERROR('Más Vistos-H'!G7/'Más Vistos-U'!G6,0)</f>
        <v>0.8779674019168312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0.81992222919718194</v>
      </c>
      <c r="K7" s="227">
        <f>IFERROR('Más Vistos-H'!K7/'Más Vistos-U'!K6,0)</f>
        <v>8.0566934211032866</v>
      </c>
      <c r="L7" s="227">
        <f>IFERROR('Más Vistos-H'!L7/'Más Vistos-U'!L6,0)</f>
        <v>0.88096374520215559</v>
      </c>
      <c r="M7" s="227">
        <f>IFERROR('Más Vistos-H'!M7/'Más Vistos-U'!M6,0)</f>
        <v>0.89026154870739238</v>
      </c>
      <c r="N7" s="227">
        <f>IFERROR('Más Vistos-H'!N7/'Más Vistos-U'!N6,0)</f>
        <v>0.86887644738516345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0.18514108925312708</v>
      </c>
      <c r="R7" s="25">
        <f t="shared" ref="R7:R16" si="1">IFERROR((K7-D7)/D7,"-")</f>
        <v>8.1963961729347652</v>
      </c>
      <c r="S7" s="25">
        <f t="shared" ref="S7:S16" si="2">IFERROR((L7-E7)/E7,"-")</f>
        <v>2.3643926180557603E-2</v>
      </c>
      <c r="T7" s="25">
        <f t="shared" ref="T7:T16" si="3">IFERROR((M7-F7)/F7,"-")</f>
        <v>2.25655487768768E-2</v>
      </c>
      <c r="U7" s="25">
        <f t="shared" ref="U7:U16" si="4">IFERROR((N7-G7)/G7,"-")</f>
        <v>-1.035454677681635E-2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0.85719872048832724</v>
      </c>
      <c r="D8" s="225">
        <f>IFERROR('Más Vistos-H'!D8/'Más Vistos-U'!D7,0)</f>
        <v>1.0841856462874013</v>
      </c>
      <c r="E8" s="225">
        <f>IFERROR('Más Vistos-H'!E8/'Más Vistos-U'!E7,0)</f>
        <v>1.0466625050651068</v>
      </c>
      <c r="F8" s="225">
        <f>IFERROR('Más Vistos-H'!F8/'Más Vistos-U'!F7,0)</f>
        <v>1.0076149425287355</v>
      </c>
      <c r="G8" s="225">
        <f>IFERROR('Más Vistos-H'!G8/'Más Vistos-U'!G7,0)</f>
        <v>1.0289525970580597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1.0223699233404013</v>
      </c>
      <c r="K8" s="227">
        <f>IFERROR('Más Vistos-H'!K8/'Más Vistos-U'!K7,0)</f>
        <v>1.0211413401153384</v>
      </c>
      <c r="L8" s="227">
        <f>IFERROR('Más Vistos-H'!L8/'Más Vistos-U'!L7,0)</f>
        <v>1.0135187043637748</v>
      </c>
      <c r="M8" s="227">
        <f>IFERROR('Más Vistos-H'!M8/'Más Vistos-U'!M7,0)</f>
        <v>1.0131661207837728</v>
      </c>
      <c r="N8" s="227">
        <f>IFERROR('Más Vistos-H'!N8/'Más Vistos-U'!N7,0)</f>
        <v>1.0068764654161781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0.19268717848526384</v>
      </c>
      <c r="R8" s="25">
        <f t="shared" si="1"/>
        <v>-5.8148995412314115E-2</v>
      </c>
      <c r="S8" s="25">
        <f t="shared" si="2"/>
        <v>-3.1666177531859102E-2</v>
      </c>
      <c r="T8" s="25">
        <f t="shared" si="3"/>
        <v>5.5092258170625023E-3</v>
      </c>
      <c r="U8" s="25">
        <f t="shared" si="4"/>
        <v>-2.1454954975574966E-2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0.77075480957989784</v>
      </c>
      <c r="D9" s="225">
        <f>IFERROR('Más Vistos-H'!D9/'Más Vistos-U'!D8,0)</f>
        <v>0.96647429679922414</v>
      </c>
      <c r="E9" s="225">
        <f>IFERROR('Más Vistos-H'!E9/'Más Vistos-U'!E8,0)</f>
        <v>0.93249734325185973</v>
      </c>
      <c r="F9" s="225">
        <f>IFERROR('Más Vistos-H'!F9/'Más Vistos-U'!F8,0)</f>
        <v>0.90667759115116753</v>
      </c>
      <c r="G9" s="225">
        <f>IFERROR('Más Vistos-H'!G9/'Más Vistos-U'!G8,0)</f>
        <v>0.93018675780171223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0.96954866239947479</v>
      </c>
      <c r="K9" s="227">
        <f>IFERROR('Más Vistos-H'!K9/'Más Vistos-U'!K8,0)</f>
        <v>0.82428421222905213</v>
      </c>
      <c r="L9" s="227">
        <f>IFERROR('Más Vistos-H'!L9/'Más Vistos-U'!L8,0)</f>
        <v>0.8687107843137255</v>
      </c>
      <c r="M9" s="227">
        <f>IFERROR('Más Vistos-H'!M9/'Más Vistos-U'!M8,0)</f>
        <v>0.90819173038799206</v>
      </c>
      <c r="N9" s="227">
        <f>IFERROR('Más Vistos-H'!N9/'Más Vistos-U'!N8,0)</f>
        <v>0.9118945273631841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0.25792100204724006</v>
      </c>
      <c r="R9" s="25">
        <f t="shared" si="1"/>
        <v>-0.14712246879309471</v>
      </c>
      <c r="S9" s="25">
        <f t="shared" si="2"/>
        <v>-6.8404011442750046E-2</v>
      </c>
      <c r="T9" s="25">
        <f t="shared" si="3"/>
        <v>1.6699863894309947E-3</v>
      </c>
      <c r="U9" s="25">
        <f t="shared" si="4"/>
        <v>-1.9665115940542637E-2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1.0266566405988904</v>
      </c>
      <c r="D10" s="225">
        <f>IFERROR('Más Vistos-H'!D10/'Más Vistos-U'!D9,0)</f>
        <v>0.87941410594088387</v>
      </c>
      <c r="E10" s="225">
        <f>IFERROR('Más Vistos-H'!E10/'Más Vistos-U'!E9,0)</f>
        <v>0.59850002658584556</v>
      </c>
      <c r="F10" s="225">
        <f>IFERROR('Más Vistos-H'!F10/'Más Vistos-U'!F9,0)</f>
        <v>0.83168685161714295</v>
      </c>
      <c r="G10" s="225">
        <f>IFERROR('Más Vistos-H'!G10/'Más Vistos-U'!G9,0)</f>
        <v>0.98980761050045996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0.955822805312601</v>
      </c>
      <c r="K10" s="227">
        <f>IFERROR('Más Vistos-H'!K10/'Más Vistos-U'!K9,0)</f>
        <v>0.97561872298188579</v>
      </c>
      <c r="L10" s="227">
        <f>IFERROR('Más Vistos-H'!L10/'Más Vistos-U'!L9,0)</f>
        <v>1.0038057947299384</v>
      </c>
      <c r="M10" s="227">
        <f>IFERROR('Más Vistos-H'!M10/'Más Vistos-U'!M9,0)</f>
        <v>0.86715838606212625</v>
      </c>
      <c r="N10" s="227">
        <f>IFERROR('Más Vistos-H'!N10/'Más Vistos-U'!N9,0)</f>
        <v>0.97397208995897355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-6.8994669186544344E-2</v>
      </c>
      <c r="R10" s="25">
        <f t="shared" si="1"/>
        <v>0.10939626325196676</v>
      </c>
      <c r="S10" s="25">
        <f t="shared" si="2"/>
        <v>0.6772025900419204</v>
      </c>
      <c r="T10" s="25">
        <f t="shared" si="3"/>
        <v>4.2650108482552032E-2</v>
      </c>
      <c r="U10" s="25">
        <f t="shared" si="4"/>
        <v>-1.5998584344567478E-2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350</v>
      </c>
      <c r="C11" s="224">
        <f>IFERROR('Más Vistos-H'!C11/'Más Vistos-U'!C10,0)</f>
        <v>0.43290898559484237</v>
      </c>
      <c r="D11" s="225">
        <f>IFERROR('Más Vistos-H'!D11/'Más Vistos-U'!D10,0)</f>
        <v>0.38408002597191787</v>
      </c>
      <c r="E11" s="225">
        <f>IFERROR('Más Vistos-H'!E11/'Más Vistos-U'!E10,0)</f>
        <v>0.40261657928185574</v>
      </c>
      <c r="F11" s="225">
        <f>IFERROR('Más Vistos-H'!F11/'Más Vistos-U'!F10,0)</f>
        <v>0.35705369267732162</v>
      </c>
      <c r="G11" s="225">
        <f>IFERROR('Más Vistos-H'!G11/'Más Vistos-U'!G10,0)</f>
        <v>0.56049060030432429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Vistos-U'!J10,0)</f>
        <v>0.49758049030275875</v>
      </c>
      <c r="K11" s="227">
        <f>IFERROR('Más Vistos-H'!K11/'Más Vistos-U'!K10,0)</f>
        <v>0.50681696008600996</v>
      </c>
      <c r="L11" s="227">
        <f>IFERROR('Más Vistos-H'!L11/'Más Vistos-U'!L10,0)</f>
        <v>0.54929830508474575</v>
      </c>
      <c r="M11" s="227">
        <f>IFERROR('Más Vistos-H'!M11/'Más Vistos-U'!M10,0)</f>
        <v>0.49266834905033874</v>
      </c>
      <c r="N11" s="227">
        <f>IFERROR('Más Vistos-H'!N11/'Más Vistos-U'!N10,0)</f>
        <v>0.54785646553875333</v>
      </c>
      <c r="O11" s="227">
        <f>IFERROR('Más Vistos-H'!O11/'Más Vistos-U'!O10,0)</f>
        <v>0</v>
      </c>
      <c r="P11" s="227">
        <f>IFERROR('Más Vistos-H'!P11/'Más Vistos-U'!P10,0)</f>
        <v>0</v>
      </c>
      <c r="Q11" s="24">
        <f t="shared" si="0"/>
        <v>0.14938822445335465</v>
      </c>
      <c r="R11" s="25">
        <f t="shared" si="1"/>
        <v>0.31956083580109435</v>
      </c>
      <c r="S11" s="25">
        <f t="shared" si="2"/>
        <v>0.36432112672688527</v>
      </c>
      <c r="T11" s="25">
        <f t="shared" si="3"/>
        <v>0.37981586286400765</v>
      </c>
      <c r="U11" s="25">
        <f t="shared" si="4"/>
        <v>-2.2541207218660084E-2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351</v>
      </c>
      <c r="C12" s="224">
        <f>IFERROR('Más Vistos-H'!C12/'Más Vistos-U'!C11,0)</f>
        <v>0.41975938145704189</v>
      </c>
      <c r="D12" s="225">
        <f>IFERROR('Más Vistos-H'!D12/'Más Vistos-U'!D11,0)</f>
        <v>0.32164764501902166</v>
      </c>
      <c r="E12" s="225">
        <f>IFERROR('Más Vistos-H'!E12/'Más Vistos-U'!E11,0)</f>
        <v>0.44046855812321578</v>
      </c>
      <c r="F12" s="225">
        <f>IFERROR('Más Vistos-H'!F12/'Más Vistos-U'!F11,0)</f>
        <v>0.36245135458763661</v>
      </c>
      <c r="G12" s="225">
        <f>IFERROR('Más Vistos-H'!G12/'Más Vistos-U'!G11,0)</f>
        <v>0.43500905500643666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0.42437533070727262</v>
      </c>
      <c r="K12" s="227">
        <f>IFERROR('Más Vistos-H'!K12/'Más Vistos-U'!K11,0)</f>
        <v>0.41482080972836122</v>
      </c>
      <c r="L12" s="227">
        <f>IFERROR('Más Vistos-H'!L12/'Más Vistos-U'!L11,0)</f>
        <v>0.42429418092512533</v>
      </c>
      <c r="M12" s="227">
        <f>IFERROR('Más Vistos-H'!M12/'Más Vistos-U'!M11,0)</f>
        <v>0.39366189750205233</v>
      </c>
      <c r="N12" s="227">
        <f>IFERROR('Más Vistos-H'!N12/'Más Vistos-U'!N11,0)</f>
        <v>0.43272804247333974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1.0996655355761545E-2</v>
      </c>
      <c r="R12" s="25">
        <f t="shared" si="1"/>
        <v>0.28967463667837356</v>
      </c>
      <c r="S12" s="25">
        <f t="shared" si="2"/>
        <v>-3.6720843973534797E-2</v>
      </c>
      <c r="T12" s="25">
        <f t="shared" si="3"/>
        <v>8.6109604832141307E-2</v>
      </c>
      <c r="U12" s="25">
        <f t="shared" si="4"/>
        <v>-5.2435978213446052E-3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352</v>
      </c>
      <c r="C13" s="224">
        <f>IFERROR('Más Vistos-H'!C13/'Más Vistos-U'!C12,0)</f>
        <v>0.89777411879497515</v>
      </c>
      <c r="D13" s="225">
        <f>IFERROR('Más Vistos-H'!D13/'Más Vistos-U'!D12,0)</f>
        <v>0.79406010906995728</v>
      </c>
      <c r="E13" s="225">
        <f>IFERROR('Más Vistos-H'!E13/'Más Vistos-U'!E12,0)</f>
        <v>0.87414784719290828</v>
      </c>
      <c r="F13" s="225">
        <f>IFERROR('Más Vistos-H'!F13/'Más Vistos-U'!F12,0)</f>
        <v>0.80018108335082927</v>
      </c>
      <c r="G13" s="225">
        <f>IFERROR('Más Vistos-H'!G13/'Más Vistos-U'!G12,0)</f>
        <v>0.8867945589042131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0.90643747074286107</v>
      </c>
      <c r="K13" s="227">
        <f>IFERROR('Más Vistos-H'!K13/'Más Vistos-U'!K12,0)</f>
        <v>0.88894517617921875</v>
      </c>
      <c r="L13" s="227">
        <f>IFERROR('Más Vistos-H'!L13/'Más Vistos-U'!L12,0)</f>
        <v>0.90426894948693237</v>
      </c>
      <c r="M13" s="227">
        <f>IFERROR('Más Vistos-H'!M13/'Más Vistos-U'!M12,0)</f>
        <v>0.89514421118886323</v>
      </c>
      <c r="N13" s="227">
        <f>IFERROR('Más Vistos-H'!N13/'Más Vistos-U'!N12,0)</f>
        <v>0.87422553875564846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9.649812538051538E-3</v>
      </c>
      <c r="R13" s="25">
        <f t="shared" si="1"/>
        <v>0.11949355725776931</v>
      </c>
      <c r="S13" s="25">
        <f t="shared" si="2"/>
        <v>3.4457674855289007E-2</v>
      </c>
      <c r="T13" s="25">
        <f t="shared" si="3"/>
        <v>0.11867704675092722</v>
      </c>
      <c r="U13" s="25">
        <f t="shared" si="4"/>
        <v>-1.4173542250976178E-2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353</v>
      </c>
      <c r="C14" s="224">
        <f>IFERROR('Más Vistos-H'!C14/'Más Vistos-U'!C13,0)</f>
        <v>0.44055295220243673</v>
      </c>
      <c r="D14" s="225">
        <f>IFERROR('Más Vistos-H'!D14/'Más Vistos-U'!D13,0)</f>
        <v>0.35901125253643235</v>
      </c>
      <c r="E14" s="225">
        <f>IFERROR('Más Vistos-H'!E14/'Más Vistos-U'!E13,0)</f>
        <v>0.53632180342278069</v>
      </c>
      <c r="F14" s="225">
        <f>IFERROR('Más Vistos-H'!F14/'Más Vistos-U'!F13,0)</f>
        <v>0.38765974111633278</v>
      </c>
      <c r="G14" s="225">
        <f>IFERROR('Más Vistos-H'!G14/'Más Vistos-U'!G13,0)</f>
        <v>0.3862581888246629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0.52717169724468993</v>
      </c>
      <c r="K14" s="227">
        <f>IFERROR('Más Vistos-H'!K14/'Más Vistos-U'!K13,0)</f>
        <v>0.51751549447588252</v>
      </c>
      <c r="L14" s="227">
        <f>IFERROR('Más Vistos-H'!L14/'Más Vistos-U'!L13,0)</f>
        <v>0.44097818902842034</v>
      </c>
      <c r="M14" s="227">
        <f>IFERROR('Más Vistos-H'!M14/'Más Vistos-U'!M13,0)</f>
        <v>0.53584888525632302</v>
      </c>
      <c r="N14" s="227">
        <f>IFERROR('Más Vistos-H'!N14/'Más Vistos-U'!N13,0)</f>
        <v>0.48178053830227746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0.19661369787496366</v>
      </c>
      <c r="R14" s="25">
        <f t="shared" si="1"/>
        <v>0.44150215576701241</v>
      </c>
      <c r="S14" s="25">
        <f t="shared" si="2"/>
        <v>-0.17777314624518684</v>
      </c>
      <c r="T14" s="25">
        <f t="shared" si="3"/>
        <v>0.38226601429711055</v>
      </c>
      <c r="U14" s="25">
        <f t="shared" si="4"/>
        <v>0.24730181065747125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390</v>
      </c>
      <c r="C15" s="224">
        <f>IFERROR('Más Vistos-H'!C15/'Más Vistos-U'!C14,0)</f>
        <v>0.78571353962658286</v>
      </c>
      <c r="D15" s="225">
        <f>IFERROR('Más Vistos-H'!D15/'Más Vistos-U'!D14,0)</f>
        <v>0.64979850854780741</v>
      </c>
      <c r="E15" s="225">
        <f>IFERROR('Más Vistos-H'!E15/'Más Vistos-U'!E14,0)</f>
        <v>0.64926487713986258</v>
      </c>
      <c r="F15" s="225">
        <f>IFERROR('Más Vistos-H'!F15/'Más Vistos-U'!F14,0)</f>
        <v>0.61732164653192256</v>
      </c>
      <c r="G15" s="225">
        <f>IFERROR('Más Vistos-H'!G15/'Más Vistos-U'!G14,0)</f>
        <v>0.80409675566030014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0.78142230780947419</v>
      </c>
      <c r="K15" s="227">
        <f>IFERROR('Más Vistos-H'!K15/'Más Vistos-U'!K14,0)</f>
        <v>0.78227902558945128</v>
      </c>
      <c r="L15" s="227">
        <f>IFERROR('Más Vistos-H'!L15/'Más Vistos-U'!L14,0)</f>
        <v>0.79048129859810423</v>
      </c>
      <c r="M15" s="227">
        <f>IFERROR('Más Vistos-H'!M15/'Más Vistos-U'!M14,0)</f>
        <v>0.74988538550585127</v>
      </c>
      <c r="N15" s="227">
        <f>IFERROR('Más Vistos-H'!N15/'Más Vistos-U'!N14,0)</f>
        <v>0.78862388139954687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-5.4615729533541062E-3</v>
      </c>
      <c r="R15" s="25">
        <f t="shared" ref="R15" si="8">IFERROR((K15-D15)/D15,"-")</f>
        <v>0.20387937999075437</v>
      </c>
      <c r="S15" s="25">
        <f t="shared" ref="S15" si="9">IFERROR((L15-E15)/E15,"-")</f>
        <v>0.21750201871434555</v>
      </c>
      <c r="T15" s="25">
        <f t="shared" ref="T15" si="10">IFERROR((M15-F15)/F15,"-")</f>
        <v>0.21474014351945075</v>
      </c>
      <c r="U15" s="25">
        <f t="shared" ref="U15" si="11">IFERROR((N15-G15)/G15,"-")</f>
        <v>-1.9242552779668184E-2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0.76102537652625768</v>
      </c>
      <c r="D16" s="228">
        <f>IFERROR('Más Vistos-H'!D16/'Más Vistos-U'!D15,0)</f>
        <v>0.74405639808906987</v>
      </c>
      <c r="E16" s="228">
        <f>IFERROR('Más Vistos-H'!E16/'Más Vistos-U'!E15,0)</f>
        <v>0.71390401303553142</v>
      </c>
      <c r="F16" s="228">
        <f>IFERROR('Más Vistos-H'!F16/'Más Vistos-U'!F15,0)</f>
        <v>0.71088376119241492</v>
      </c>
      <c r="G16" s="228">
        <f>IFERROR('Más Vistos-H'!G16/'Más Vistos-U'!G15,0)</f>
        <v>0.83110724328618779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0.81148465517605661</v>
      </c>
      <c r="K16" s="230">
        <f>IFERROR('Más Vistos-H'!K16/'Más Vistos-U'!K15,0)</f>
        <v>1.5484171427102553</v>
      </c>
      <c r="L16" s="230">
        <f>IFERROR('Más Vistos-H'!L16/'Más Vistos-U'!L15,0)</f>
        <v>0.82143821173357023</v>
      </c>
      <c r="M16" s="230">
        <f>IFERROR('Más Vistos-H'!M16/'Más Vistos-U'!M15,0)</f>
        <v>0.78362116428541717</v>
      </c>
      <c r="N16" s="230">
        <f>IFERROR('Más Vistos-H'!N16/'Más Vistos-U'!N15,0)</f>
        <v>0.81548633315908936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6.6304331243358924E-2</v>
      </c>
      <c r="R16" s="115">
        <f t="shared" si="1"/>
        <v>1.0810480854502331</v>
      </c>
      <c r="S16" s="115">
        <f t="shared" si="2"/>
        <v>0.15062837122991041</v>
      </c>
      <c r="T16" s="115">
        <f t="shared" si="3"/>
        <v>0.10231968581051103</v>
      </c>
      <c r="U16" s="115">
        <f t="shared" si="4"/>
        <v>-1.8795300189339639E-2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44" t="s">
        <v>203</v>
      </c>
      <c r="K2" s="444"/>
      <c r="L2" s="444"/>
      <c r="M2" s="444"/>
      <c r="N2" s="444"/>
      <c r="O2" s="444"/>
      <c r="P2" s="444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26" t="s">
        <v>203</v>
      </c>
      <c r="K2" s="426"/>
      <c r="L2" s="426"/>
      <c r="M2" s="426"/>
      <c r="N2" s="426"/>
      <c r="O2" s="426"/>
      <c r="P2" s="426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26" t="s">
        <v>203</v>
      </c>
      <c r="K2" s="426"/>
      <c r="L2" s="426"/>
      <c r="M2" s="426"/>
      <c r="N2" s="426"/>
      <c r="O2" s="426"/>
      <c r="P2" s="426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E8" sqref="E8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27" t="s">
        <v>401</v>
      </c>
      <c r="C2" s="428"/>
      <c r="D2" s="429"/>
      <c r="G2" s="427" t="s">
        <v>402</v>
      </c>
      <c r="H2" s="428"/>
      <c r="I2" s="429"/>
    </row>
    <row r="3" spans="2:10" ht="15.75" thickBot="1" x14ac:dyDescent="0.3">
      <c r="B3" s="427" t="str">
        <f>Replay!A1</f>
        <v>08/05 –14/05</v>
      </c>
      <c r="C3" s="428"/>
      <c r="D3" s="429"/>
      <c r="G3" s="427" t="str">
        <f>Replay!A1</f>
        <v>08/05 –14/05</v>
      </c>
      <c r="H3" s="428"/>
      <c r="I3" s="429"/>
    </row>
    <row r="4" spans="2:10" ht="15.75" thickBot="1" x14ac:dyDescent="0.3">
      <c r="B4" s="293" t="s">
        <v>367</v>
      </c>
      <c r="C4" s="293" t="s">
        <v>366</v>
      </c>
      <c r="D4" s="293" t="s">
        <v>368</v>
      </c>
      <c r="G4" s="293" t="s">
        <v>367</v>
      </c>
      <c r="H4" s="293" t="s">
        <v>366</v>
      </c>
      <c r="I4" s="293" t="s">
        <v>368</v>
      </c>
    </row>
    <row r="5" spans="2:10" ht="31.5" customHeight="1" x14ac:dyDescent="0.25">
      <c r="B5" s="292" t="s">
        <v>375</v>
      </c>
      <c r="C5" s="381">
        <v>47452.2</v>
      </c>
      <c r="D5" s="295">
        <f>C5/C8</f>
        <v>1.8740445999803453E-2</v>
      </c>
      <c r="G5" s="292" t="s">
        <v>406</v>
      </c>
      <c r="H5" s="294">
        <f>SUM(Destacados!H4:H78)</f>
        <v>546737.88666666613</v>
      </c>
      <c r="I5" s="295">
        <f>H5/C8</f>
        <v>0.21592490635046041</v>
      </c>
    </row>
    <row r="6" spans="2:10" x14ac:dyDescent="0.25">
      <c r="B6" s="283" t="s">
        <v>196</v>
      </c>
      <c r="C6" s="284">
        <v>2421095.4300000002</v>
      </c>
      <c r="D6" s="285">
        <f>C6/C8</f>
        <v>0.95617080275068234</v>
      </c>
      <c r="G6" s="280" t="s">
        <v>405</v>
      </c>
      <c r="H6" s="281">
        <f>SUM('Más Vistos-H'!J16:P16)+SUM('Más Vistos-H'!J29:P29)</f>
        <v>886413.62666666682</v>
      </c>
      <c r="I6" s="282">
        <f>H6/C8</f>
        <v>0.35007411045297393</v>
      </c>
      <c r="J6" s="285">
        <f>H6/C6</f>
        <v>0.36612089539430787</v>
      </c>
    </row>
    <row r="7" spans="2:10" x14ac:dyDescent="0.25">
      <c r="B7" s="286" t="s">
        <v>369</v>
      </c>
      <c r="C7" s="287">
        <v>63526.58</v>
      </c>
      <c r="D7" s="288">
        <f>C7/C8</f>
        <v>2.5088751249514124E-2</v>
      </c>
      <c r="G7" s="280" t="s">
        <v>407</v>
      </c>
      <c r="H7" s="281">
        <f>SUM(Partidos!G2:G25)</f>
        <v>162592.17000000004</v>
      </c>
      <c r="I7" s="282">
        <f>H7/C8</f>
        <v>6.421303505160697E-2</v>
      </c>
      <c r="J7" s="285">
        <f>H7/C6</f>
        <v>6.7156448269368729E-2</v>
      </c>
    </row>
    <row r="8" spans="2:10" x14ac:dyDescent="0.25">
      <c r="B8" s="289" t="s">
        <v>16</v>
      </c>
      <c r="C8" s="290">
        <f>SUM(C5:C7)</f>
        <v>2532074.2100000004</v>
      </c>
      <c r="D8" s="291">
        <f>SUM(D5:D7)</f>
        <v>0.99999999999999989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65"/>
  <sheetViews>
    <sheetView showGridLines="0" zoomScale="87" zoomScaleNormal="87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K14" sqref="K14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408</v>
      </c>
      <c r="C2" s="293" t="s">
        <v>375</v>
      </c>
      <c r="D2" s="293" t="s">
        <v>196</v>
      </c>
      <c r="E2" s="293" t="s">
        <v>369</v>
      </c>
      <c r="F2" s="293" t="s">
        <v>419</v>
      </c>
      <c r="G2" s="293" t="s">
        <v>438</v>
      </c>
    </row>
    <row r="3" spans="2:8" ht="24.95" customHeight="1" x14ac:dyDescent="0.25">
      <c r="B3" s="299" t="s">
        <v>385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384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383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382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381</v>
      </c>
      <c r="C7" s="300">
        <v>113859</v>
      </c>
      <c r="D7" s="300">
        <v>5963927</v>
      </c>
      <c r="E7" s="300">
        <v>395604</v>
      </c>
      <c r="F7" s="297" t="s">
        <v>422</v>
      </c>
      <c r="G7" s="297" t="s">
        <v>421</v>
      </c>
    </row>
    <row r="8" spans="2:8" ht="24.95" customHeight="1" x14ac:dyDescent="0.25">
      <c r="B8" s="301" t="s">
        <v>380</v>
      </c>
      <c r="C8" s="300">
        <v>112412</v>
      </c>
      <c r="D8" s="302">
        <v>6225747</v>
      </c>
      <c r="E8" s="300">
        <v>376269</v>
      </c>
      <c r="F8" s="297" t="s">
        <v>423</v>
      </c>
      <c r="G8" s="296"/>
    </row>
    <row r="9" spans="2:8" ht="24.95" customHeight="1" x14ac:dyDescent="0.25">
      <c r="B9" s="301" t="s">
        <v>389</v>
      </c>
      <c r="C9" s="281">
        <v>99203.687000000005</v>
      </c>
      <c r="D9" s="281">
        <v>5511680.5379999997</v>
      </c>
      <c r="E9" s="281">
        <v>364261.46899999998</v>
      </c>
      <c r="F9" s="297" t="s">
        <v>418</v>
      </c>
      <c r="G9" s="296"/>
    </row>
    <row r="10" spans="2:8" ht="24.95" customHeight="1" x14ac:dyDescent="0.25">
      <c r="B10" s="301" t="s">
        <v>379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386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391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442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443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399</v>
      </c>
      <c r="C15" s="281">
        <v>114272.19</v>
      </c>
      <c r="D15" s="281">
        <v>5606485.2999999998</v>
      </c>
      <c r="E15" s="281">
        <v>264332.23</v>
      </c>
      <c r="F15" s="298" t="s">
        <v>425</v>
      </c>
      <c r="G15" s="356" t="s">
        <v>424</v>
      </c>
      <c r="H15" s="430" t="s">
        <v>482</v>
      </c>
    </row>
    <row r="16" spans="2:8" ht="24.95" customHeight="1" x14ac:dyDescent="0.25">
      <c r="B16" s="301" t="s">
        <v>400</v>
      </c>
      <c r="C16" s="287">
        <v>125845.21</v>
      </c>
      <c r="D16" s="281">
        <v>6044714.2199999997</v>
      </c>
      <c r="E16" s="281">
        <v>283597.23</v>
      </c>
      <c r="F16" s="296"/>
      <c r="G16" s="357"/>
      <c r="H16" s="430"/>
    </row>
    <row r="17" spans="2:8" ht="24.95" customHeight="1" x14ac:dyDescent="0.25">
      <c r="B17" s="303" t="s">
        <v>417</v>
      </c>
      <c r="C17" s="304">
        <v>126278.9</v>
      </c>
      <c r="D17" s="304">
        <v>5912788.4100000001</v>
      </c>
      <c r="E17" s="305">
        <v>267736.38</v>
      </c>
      <c r="F17" s="306" t="s">
        <v>426</v>
      </c>
      <c r="G17" s="358" t="s">
        <v>427</v>
      </c>
      <c r="H17" s="430"/>
    </row>
    <row r="18" spans="2:8" ht="24.95" customHeight="1" x14ac:dyDescent="0.25">
      <c r="B18" s="303" t="s">
        <v>441</v>
      </c>
      <c r="C18" s="304">
        <v>125308.59</v>
      </c>
      <c r="D18" s="304">
        <v>5916998.4100000001</v>
      </c>
      <c r="E18" s="305">
        <v>252904.34</v>
      </c>
      <c r="F18" s="306" t="s">
        <v>426</v>
      </c>
      <c r="G18" s="358" t="s">
        <v>428</v>
      </c>
      <c r="H18" s="430"/>
    </row>
    <row r="19" spans="2:8" ht="24.95" customHeight="1" x14ac:dyDescent="0.25">
      <c r="B19" s="303" t="s">
        <v>440</v>
      </c>
      <c r="C19" s="304">
        <v>117247.22</v>
      </c>
      <c r="D19" s="304">
        <v>5740230.1799999997</v>
      </c>
      <c r="E19" s="305">
        <v>239734.7</v>
      </c>
      <c r="F19" s="306" t="s">
        <v>426</v>
      </c>
      <c r="G19" s="358" t="s">
        <v>449</v>
      </c>
      <c r="H19" s="430"/>
    </row>
    <row r="20" spans="2:8" ht="24.75" customHeight="1" x14ac:dyDescent="0.25">
      <c r="B20" s="303" t="s">
        <v>444</v>
      </c>
      <c r="C20" s="304">
        <v>118928.22</v>
      </c>
      <c r="D20" s="304">
        <v>5816188.1500000004</v>
      </c>
      <c r="E20" s="305">
        <v>238912.56</v>
      </c>
      <c r="F20" s="306" t="s">
        <v>426</v>
      </c>
      <c r="G20" s="358" t="s">
        <v>450</v>
      </c>
      <c r="H20" s="430"/>
    </row>
    <row r="21" spans="2:8" ht="33" customHeight="1" x14ac:dyDescent="0.25">
      <c r="B21" s="303" t="s">
        <v>445</v>
      </c>
      <c r="C21" s="304">
        <v>131610.35</v>
      </c>
      <c r="D21" s="304">
        <v>6046323.7000000002</v>
      </c>
      <c r="E21" s="305">
        <v>263303.90000000002</v>
      </c>
      <c r="F21" s="306" t="s">
        <v>452</v>
      </c>
      <c r="G21" s="358" t="s">
        <v>427</v>
      </c>
      <c r="H21" s="430"/>
    </row>
    <row r="22" spans="2:8" ht="33" customHeight="1" x14ac:dyDescent="0.25">
      <c r="B22" s="303" t="s">
        <v>446</v>
      </c>
      <c r="C22" s="304">
        <v>130821.32</v>
      </c>
      <c r="D22" s="304">
        <v>6076205.3600000003</v>
      </c>
      <c r="E22" s="305">
        <v>249110.57</v>
      </c>
      <c r="F22" s="306" t="s">
        <v>453</v>
      </c>
      <c r="G22" s="358" t="s">
        <v>451</v>
      </c>
      <c r="H22" s="430"/>
    </row>
    <row r="23" spans="2:8" ht="24.75" customHeight="1" x14ac:dyDescent="0.25">
      <c r="B23" s="303" t="s">
        <v>448</v>
      </c>
      <c r="C23" s="304">
        <v>127202.39</v>
      </c>
      <c r="D23" s="304">
        <v>6114404.1100000003</v>
      </c>
      <c r="E23" s="305">
        <v>244551.5</v>
      </c>
      <c r="F23" s="306" t="s">
        <v>454</v>
      </c>
      <c r="G23" s="358" t="s">
        <v>454</v>
      </c>
      <c r="H23" s="430"/>
    </row>
    <row r="24" spans="2:8" x14ac:dyDescent="0.25">
      <c r="B24" s="303" t="s">
        <v>456</v>
      </c>
      <c r="C24" s="304">
        <v>132633.9</v>
      </c>
      <c r="D24" s="304">
        <v>5755835.5099999998</v>
      </c>
      <c r="E24" s="305">
        <v>247107.48</v>
      </c>
      <c r="F24" s="306"/>
      <c r="G24" s="358"/>
      <c r="H24" s="430"/>
    </row>
    <row r="25" spans="2:8" ht="22.5" x14ac:dyDescent="0.25">
      <c r="B25" s="303" t="s">
        <v>458</v>
      </c>
      <c r="C25" s="304">
        <v>116869.8</v>
      </c>
      <c r="D25" s="304">
        <v>5411097.5300000003</v>
      </c>
      <c r="E25" s="305">
        <v>210703.58</v>
      </c>
      <c r="F25" s="306" t="s">
        <v>479</v>
      </c>
      <c r="G25" s="358" t="s">
        <v>480</v>
      </c>
      <c r="H25" s="430"/>
    </row>
    <row r="26" spans="2:8" ht="22.5" x14ac:dyDescent="0.25">
      <c r="B26" s="303" t="s">
        <v>472</v>
      </c>
      <c r="C26" s="304">
        <v>134421.4</v>
      </c>
      <c r="D26" s="304">
        <v>5337041.28</v>
      </c>
      <c r="E26" s="305">
        <v>221698.33</v>
      </c>
      <c r="F26" s="306" t="s">
        <v>479</v>
      </c>
      <c r="G26" s="358" t="s">
        <v>481</v>
      </c>
      <c r="H26" s="430"/>
    </row>
    <row r="27" spans="2:8" x14ac:dyDescent="0.25">
      <c r="B27" s="303" t="s">
        <v>474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475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477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478</v>
      </c>
      <c r="C30" s="304">
        <v>107036.54</v>
      </c>
      <c r="D30" s="304">
        <v>4659302.5</v>
      </c>
      <c r="E30" s="305">
        <v>191987.59</v>
      </c>
      <c r="F30" s="306" t="s">
        <v>485</v>
      </c>
      <c r="G30" s="307" t="s">
        <v>449</v>
      </c>
    </row>
    <row r="31" spans="2:8" x14ac:dyDescent="0.25">
      <c r="B31" s="303" t="s">
        <v>483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486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487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488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490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492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494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499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501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505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509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514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515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520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522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523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525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527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529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531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536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538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542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x14ac:dyDescent="0.25">
      <c r="B54" s="303" t="s">
        <v>547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x14ac:dyDescent="0.25">
      <c r="B55" s="303" t="s">
        <v>555</v>
      </c>
      <c r="C55" s="304">
        <v>55813.54</v>
      </c>
      <c r="D55" s="304">
        <v>2687112.53</v>
      </c>
      <c r="E55" s="305">
        <v>76120.19</v>
      </c>
      <c r="F55" s="306"/>
      <c r="G55" s="307"/>
    </row>
    <row r="56" spans="2:7" ht="15.75" thickBot="1" x14ac:dyDescent="0.3">
      <c r="B56" s="303" t="s">
        <v>571</v>
      </c>
      <c r="C56" s="304">
        <v>48124.57</v>
      </c>
      <c r="D56" s="304">
        <v>2580254.36</v>
      </c>
      <c r="E56" s="305">
        <v>67886.3</v>
      </c>
      <c r="F56" s="306"/>
      <c r="G56" s="307"/>
    </row>
    <row r="57" spans="2:7" ht="15.75" thickBot="1" x14ac:dyDescent="0.3">
      <c r="B57" s="342" t="s">
        <v>649</v>
      </c>
      <c r="C57" s="376">
        <v>47452.2</v>
      </c>
      <c r="D57" s="375">
        <v>2421095.4300000002</v>
      </c>
      <c r="E57" s="350">
        <v>63526.58</v>
      </c>
      <c r="F57" s="343"/>
      <c r="G57" s="344"/>
    </row>
    <row r="58" spans="2:7" x14ac:dyDescent="0.25">
      <c r="B58" s="364"/>
      <c r="C58" s="365"/>
      <c r="D58" s="365"/>
      <c r="E58" s="207"/>
      <c r="F58" s="366"/>
      <c r="G58" s="367"/>
    </row>
    <row r="59" spans="2:7" x14ac:dyDescent="0.25">
      <c r="B59" s="364"/>
      <c r="C59" s="365"/>
      <c r="D59" s="365"/>
      <c r="E59" s="207"/>
      <c r="F59" s="366"/>
      <c r="G59" s="367"/>
    </row>
    <row r="60" spans="2:7" x14ac:dyDescent="0.25">
      <c r="D60" s="360">
        <f>D23-D30</f>
        <v>1455101.6100000003</v>
      </c>
    </row>
    <row r="61" spans="2:7" x14ac:dyDescent="0.25">
      <c r="D61" s="361">
        <f>D60/D23</f>
        <v>0.2379792999975594</v>
      </c>
    </row>
    <row r="65" spans="6:6" x14ac:dyDescent="0.25">
      <c r="F65"/>
    </row>
  </sheetData>
  <mergeCells count="1">
    <mergeCell ref="H15:H26"/>
  </mergeCells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6"/>
  <sheetViews>
    <sheetView showGridLines="0" topLeftCell="A43" zoomScale="90" zoomScaleNormal="90" workbookViewId="0">
      <selection activeCell="F15" sqref="F15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408</v>
      </c>
      <c r="C2" s="293" t="s">
        <v>8</v>
      </c>
      <c r="D2" s="293" t="s">
        <v>409</v>
      </c>
      <c r="E2" s="293" t="s">
        <v>410</v>
      </c>
    </row>
    <row r="3" spans="2:6" ht="20.100000000000001" customHeight="1" x14ac:dyDescent="0.25">
      <c r="B3" s="325" t="s">
        <v>388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379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386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391</v>
      </c>
      <c r="C6" s="310">
        <v>610566.51666666579</v>
      </c>
      <c r="D6" s="352">
        <v>2165471.8499999978</v>
      </c>
      <c r="E6" s="310">
        <v>621346.44999999984</v>
      </c>
    </row>
    <row r="7" spans="2:6" ht="20.100000000000001" customHeight="1" x14ac:dyDescent="0.25">
      <c r="B7" s="311" t="s">
        <v>442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443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399</v>
      </c>
      <c r="C9" s="310">
        <v>610706.95333333267</v>
      </c>
      <c r="D9" s="310">
        <v>1347746.1333333317</v>
      </c>
      <c r="E9" s="310">
        <v>335206.93333333335</v>
      </c>
      <c r="F9" s="309" t="s">
        <v>403</v>
      </c>
    </row>
    <row r="10" spans="2:6" ht="20.100000000000001" customHeight="1" x14ac:dyDescent="0.25">
      <c r="B10" s="311" t="s">
        <v>400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417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441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440</v>
      </c>
      <c r="C13" s="310">
        <v>975683.08333333232</v>
      </c>
      <c r="D13" s="359">
        <v>1889718.6499999987</v>
      </c>
      <c r="E13" s="310">
        <v>424470.00669999997</v>
      </c>
    </row>
    <row r="14" spans="2:6" x14ac:dyDescent="0.25">
      <c r="B14" s="311" t="s">
        <v>444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445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446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448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456</v>
      </c>
      <c r="C18" s="310">
        <v>1413896.4399999988</v>
      </c>
      <c r="D18" s="352">
        <v>1911445.8866666649</v>
      </c>
      <c r="E18" s="310">
        <v>305591.94333333336</v>
      </c>
    </row>
    <row r="19" spans="2:5" x14ac:dyDescent="0.25">
      <c r="B19" s="311" t="s">
        <v>458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472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474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475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477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478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483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486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487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488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490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490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492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494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499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502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506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509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514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515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521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522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523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525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527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529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531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536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538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542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547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555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11" t="s">
        <v>571</v>
      </c>
      <c r="C51" s="310">
        <v>493305.98333333299</v>
      </c>
      <c r="D51" s="310">
        <v>740672.68</v>
      </c>
      <c r="E51" s="310">
        <v>233382.45</v>
      </c>
    </row>
    <row r="52" spans="2:5" x14ac:dyDescent="0.25">
      <c r="B52" s="311" t="s">
        <v>649</v>
      </c>
      <c r="C52" s="310">
        <v>546737.88666666613</v>
      </c>
      <c r="D52" s="310">
        <v>886413.62666666682</v>
      </c>
      <c r="E52" s="310">
        <v>162592.17000000004</v>
      </c>
    </row>
    <row r="53" spans="2:5" x14ac:dyDescent="0.25">
      <c r="B53" s="417"/>
      <c r="C53" s="418"/>
      <c r="D53" s="418"/>
      <c r="E53" s="418"/>
    </row>
    <row r="54" spans="2:5" x14ac:dyDescent="0.25">
      <c r="B54" s="355"/>
    </row>
    <row r="55" spans="2:5" x14ac:dyDescent="0.25">
      <c r="B55" s="355"/>
      <c r="D55" s="360">
        <f>D18-D24</f>
        <v>547080.1633333331</v>
      </c>
    </row>
    <row r="56" spans="2:5" x14ac:dyDescent="0.25">
      <c r="B56" s="355"/>
      <c r="D56" s="361">
        <f>D55/D18</f>
        <v>0.28621273934538427</v>
      </c>
    </row>
  </sheetData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6"/>
  <sheetViews>
    <sheetView tabSelected="1" topLeftCell="A52" zoomScaleNormal="100" zoomScaleSheetLayoutView="91" workbookViewId="0">
      <selection activeCell="K29" sqref="K29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31" t="s">
        <v>574</v>
      </c>
      <c r="C2" s="431"/>
      <c r="D2" s="431"/>
      <c r="E2" s="431"/>
      <c r="F2" s="431"/>
      <c r="G2" s="431"/>
      <c r="H2" s="431"/>
      <c r="I2" s="431"/>
    </row>
    <row r="4" spans="2:9" x14ac:dyDescent="0.25">
      <c r="B4" s="454" t="s">
        <v>370</v>
      </c>
      <c r="C4" s="454"/>
      <c r="D4" s="454" t="s">
        <v>214</v>
      </c>
      <c r="E4" s="454" t="s">
        <v>216</v>
      </c>
      <c r="F4" s="454" t="s">
        <v>371</v>
      </c>
      <c r="G4" s="454" t="s">
        <v>372</v>
      </c>
      <c r="H4" s="454" t="s">
        <v>373</v>
      </c>
      <c r="I4" s="454" t="s">
        <v>374</v>
      </c>
    </row>
    <row r="5" spans="2:9" x14ac:dyDescent="0.25">
      <c r="B5" s="391" t="s">
        <v>577</v>
      </c>
      <c r="C5" s="460" t="s">
        <v>578</v>
      </c>
      <c r="D5" s="464" t="s">
        <v>387</v>
      </c>
      <c r="E5" s="469">
        <v>45055</v>
      </c>
      <c r="F5" s="472">
        <v>0.58333333333333337</v>
      </c>
      <c r="G5" s="472">
        <v>0.66666666666666663</v>
      </c>
      <c r="H5" s="477">
        <v>60918.016666666597</v>
      </c>
      <c r="I5" s="479">
        <v>70065</v>
      </c>
    </row>
    <row r="6" spans="2:9" x14ac:dyDescent="0.25">
      <c r="B6" s="455"/>
      <c r="C6" s="456" t="s">
        <v>594</v>
      </c>
      <c r="D6" s="462" t="s">
        <v>484</v>
      </c>
      <c r="E6" s="467">
        <v>45057</v>
      </c>
      <c r="F6" s="470">
        <v>0.86111111111111116</v>
      </c>
      <c r="G6" s="470">
        <v>0.89583333333333337</v>
      </c>
      <c r="H6" s="475">
        <v>54401.85</v>
      </c>
      <c r="I6" s="478">
        <v>26283</v>
      </c>
    </row>
    <row r="7" spans="2:9" x14ac:dyDescent="0.25">
      <c r="B7" s="391" t="s">
        <v>577</v>
      </c>
      <c r="C7" s="457" t="s">
        <v>579</v>
      </c>
      <c r="D7" s="393" t="s">
        <v>387</v>
      </c>
      <c r="E7" s="394">
        <v>45056</v>
      </c>
      <c r="F7" s="452">
        <v>0.58333333333333337</v>
      </c>
      <c r="G7" s="452">
        <v>0.66666666666666663</v>
      </c>
      <c r="H7" s="411">
        <v>35088.183333333298</v>
      </c>
      <c r="I7" s="407">
        <v>42730</v>
      </c>
    </row>
    <row r="8" spans="2:9" x14ac:dyDescent="0.25">
      <c r="B8" s="391"/>
      <c r="C8" s="397" t="s">
        <v>507</v>
      </c>
      <c r="D8" s="393" t="s">
        <v>484</v>
      </c>
      <c r="E8" s="394">
        <v>45054</v>
      </c>
      <c r="F8" s="452">
        <v>0.20833333333333334</v>
      </c>
      <c r="G8" s="452">
        <v>0.39583333333333331</v>
      </c>
      <c r="H8" s="411">
        <v>31340.75</v>
      </c>
      <c r="I8" s="407">
        <v>30655</v>
      </c>
    </row>
    <row r="9" spans="2:9" x14ac:dyDescent="0.25">
      <c r="B9" s="391"/>
      <c r="C9" s="397" t="s">
        <v>594</v>
      </c>
      <c r="D9" s="393" t="s">
        <v>484</v>
      </c>
      <c r="E9" s="394">
        <v>45054</v>
      </c>
      <c r="F9" s="452">
        <v>0.86111111111111116</v>
      </c>
      <c r="G9" s="452">
        <v>0.89583333333333337</v>
      </c>
      <c r="H9" s="411">
        <v>21758.5666666666</v>
      </c>
      <c r="I9" s="407">
        <v>27583</v>
      </c>
    </row>
    <row r="10" spans="2:9" x14ac:dyDescent="0.25">
      <c r="B10" s="391"/>
      <c r="C10" s="397" t="s">
        <v>594</v>
      </c>
      <c r="D10" s="393" t="s">
        <v>484</v>
      </c>
      <c r="E10" s="394">
        <v>45055</v>
      </c>
      <c r="F10" s="452">
        <v>0.86111111111111116</v>
      </c>
      <c r="G10" s="452">
        <v>0.89583333333333337</v>
      </c>
      <c r="H10" s="411">
        <v>21360.75</v>
      </c>
      <c r="I10" s="407">
        <v>26743</v>
      </c>
    </row>
    <row r="11" spans="2:9" x14ac:dyDescent="0.25">
      <c r="B11" s="391"/>
      <c r="C11" s="397" t="s">
        <v>594</v>
      </c>
      <c r="D11" s="393" t="s">
        <v>484</v>
      </c>
      <c r="E11" s="394">
        <v>45056</v>
      </c>
      <c r="F11" s="452">
        <v>0.86111111111111116</v>
      </c>
      <c r="G11" s="452">
        <v>0.89583333333333337</v>
      </c>
      <c r="H11" s="411">
        <v>21278.733333333301</v>
      </c>
      <c r="I11" s="407">
        <v>26297</v>
      </c>
    </row>
    <row r="12" spans="2:9" x14ac:dyDescent="0.25">
      <c r="B12" s="391"/>
      <c r="C12" s="397" t="s">
        <v>594</v>
      </c>
      <c r="D12" s="393" t="s">
        <v>484</v>
      </c>
      <c r="E12" s="394">
        <v>45058</v>
      </c>
      <c r="F12" s="452">
        <v>0.86111111111111116</v>
      </c>
      <c r="G12" s="452">
        <v>0.89583333333333337</v>
      </c>
      <c r="H12" s="411">
        <v>18729.95</v>
      </c>
      <c r="I12" s="407">
        <v>23254</v>
      </c>
    </row>
    <row r="13" spans="2:9" x14ac:dyDescent="0.25">
      <c r="B13" s="391"/>
      <c r="C13" s="397" t="s">
        <v>530</v>
      </c>
      <c r="D13" s="393" t="s">
        <v>378</v>
      </c>
      <c r="E13" s="394">
        <v>45054</v>
      </c>
      <c r="F13" s="452">
        <v>0.90625</v>
      </c>
      <c r="G13" s="452">
        <v>0.95833333333333337</v>
      </c>
      <c r="H13" s="411">
        <v>16781.7833333333</v>
      </c>
      <c r="I13" s="407">
        <v>18514</v>
      </c>
    </row>
    <row r="14" spans="2:9" x14ac:dyDescent="0.25">
      <c r="B14" s="391"/>
      <c r="C14" s="397" t="s">
        <v>530</v>
      </c>
      <c r="D14" s="393" t="s">
        <v>378</v>
      </c>
      <c r="E14" s="394">
        <v>45057</v>
      </c>
      <c r="F14" s="452">
        <v>0.90625</v>
      </c>
      <c r="G14" s="452">
        <v>0.95833333333333337</v>
      </c>
      <c r="H14" s="411">
        <v>16117.9666666666</v>
      </c>
      <c r="I14" s="407">
        <v>18006</v>
      </c>
    </row>
    <row r="15" spans="2:9" x14ac:dyDescent="0.25">
      <c r="B15" s="391"/>
      <c r="C15" s="397" t="s">
        <v>530</v>
      </c>
      <c r="D15" s="393" t="s">
        <v>378</v>
      </c>
      <c r="E15" s="394">
        <v>45056</v>
      </c>
      <c r="F15" s="452">
        <v>0.90625</v>
      </c>
      <c r="G15" s="452">
        <v>0.95833333333333337</v>
      </c>
      <c r="H15" s="411">
        <v>15950.4</v>
      </c>
      <c r="I15" s="407">
        <v>17639</v>
      </c>
    </row>
    <row r="16" spans="2:9" x14ac:dyDescent="0.25">
      <c r="B16" s="391"/>
      <c r="C16" s="397" t="s">
        <v>530</v>
      </c>
      <c r="D16" s="393" t="s">
        <v>378</v>
      </c>
      <c r="E16" s="394">
        <v>45055</v>
      </c>
      <c r="F16" s="452">
        <v>0.90625</v>
      </c>
      <c r="G16" s="452">
        <v>0.95833333333333337</v>
      </c>
      <c r="H16" s="411">
        <v>15793</v>
      </c>
      <c r="I16" s="407">
        <v>17766</v>
      </c>
    </row>
    <row r="17" spans="2:9" x14ac:dyDescent="0.25">
      <c r="B17" s="391"/>
      <c r="C17" s="397" t="s">
        <v>530</v>
      </c>
      <c r="D17" s="393" t="s">
        <v>378</v>
      </c>
      <c r="E17" s="394">
        <v>45058</v>
      </c>
      <c r="F17" s="452">
        <v>0.90625</v>
      </c>
      <c r="G17" s="452">
        <v>0.95833333333333337</v>
      </c>
      <c r="H17" s="411">
        <v>13414.116666666599</v>
      </c>
      <c r="I17" s="407">
        <v>15344</v>
      </c>
    </row>
    <row r="18" spans="2:9" x14ac:dyDescent="0.25">
      <c r="B18" s="391" t="s">
        <v>580</v>
      </c>
      <c r="C18" s="392" t="s">
        <v>581</v>
      </c>
      <c r="D18" s="393" t="s">
        <v>387</v>
      </c>
      <c r="E18" s="394">
        <v>45057</v>
      </c>
      <c r="F18" s="452">
        <v>0.58333333333333337</v>
      </c>
      <c r="G18" s="452">
        <v>0.66666666666666663</v>
      </c>
      <c r="H18" s="411">
        <v>11916.4333333333</v>
      </c>
      <c r="I18" s="407">
        <v>15414</v>
      </c>
    </row>
    <row r="19" spans="2:9" x14ac:dyDescent="0.25">
      <c r="B19" s="391"/>
      <c r="C19" s="392" t="s">
        <v>570</v>
      </c>
      <c r="D19" s="399" t="s">
        <v>484</v>
      </c>
      <c r="E19" s="394">
        <v>45060</v>
      </c>
      <c r="F19" s="453">
        <v>0.83333333333333337</v>
      </c>
      <c r="G19" s="453">
        <v>0.91666666666666663</v>
      </c>
      <c r="H19" s="411">
        <v>11452.1333333333</v>
      </c>
      <c r="I19" s="407">
        <v>21765</v>
      </c>
    </row>
    <row r="20" spans="2:9" x14ac:dyDescent="0.25">
      <c r="B20" s="391"/>
      <c r="C20" s="397" t="s">
        <v>566</v>
      </c>
      <c r="D20" s="393" t="s">
        <v>495</v>
      </c>
      <c r="E20" s="394">
        <v>45056</v>
      </c>
      <c r="F20" s="452">
        <v>0.83333333333333337</v>
      </c>
      <c r="G20" s="452">
        <v>0.89583333333333337</v>
      </c>
      <c r="H20" s="411">
        <v>11132.65</v>
      </c>
      <c r="I20" s="407">
        <v>15220</v>
      </c>
    </row>
    <row r="21" spans="2:9" x14ac:dyDescent="0.25">
      <c r="B21" s="391"/>
      <c r="C21" s="397" t="s">
        <v>566</v>
      </c>
      <c r="D21" s="393" t="s">
        <v>495</v>
      </c>
      <c r="E21" s="394">
        <v>45054</v>
      </c>
      <c r="F21" s="452">
        <v>0.83333333333333337</v>
      </c>
      <c r="G21" s="452">
        <v>0.89583333333333337</v>
      </c>
      <c r="H21" s="411">
        <v>10188.916666666601</v>
      </c>
      <c r="I21" s="407">
        <v>16454</v>
      </c>
    </row>
    <row r="22" spans="2:9" x14ac:dyDescent="0.25">
      <c r="B22" s="391"/>
      <c r="C22" s="397" t="s">
        <v>566</v>
      </c>
      <c r="D22" s="393" t="s">
        <v>495</v>
      </c>
      <c r="E22" s="394">
        <v>45055</v>
      </c>
      <c r="F22" s="452">
        <v>0.83333333333333337</v>
      </c>
      <c r="G22" s="452">
        <v>0.89583333333333337</v>
      </c>
      <c r="H22" s="411">
        <v>10187.1</v>
      </c>
      <c r="I22" s="407">
        <v>15324</v>
      </c>
    </row>
    <row r="23" spans="2:9" x14ac:dyDescent="0.25">
      <c r="B23" s="391"/>
      <c r="C23" s="397" t="s">
        <v>566</v>
      </c>
      <c r="D23" s="393" t="s">
        <v>495</v>
      </c>
      <c r="E23" s="394">
        <v>45057</v>
      </c>
      <c r="F23" s="452">
        <v>0.83333333333333337</v>
      </c>
      <c r="G23" s="452">
        <v>0.89583333333333337</v>
      </c>
      <c r="H23" s="411">
        <v>10132.5333333333</v>
      </c>
      <c r="I23" s="407">
        <v>16351</v>
      </c>
    </row>
    <row r="24" spans="2:9" x14ac:dyDescent="0.25">
      <c r="B24" s="391"/>
      <c r="C24" s="397" t="s">
        <v>566</v>
      </c>
      <c r="D24" s="393" t="s">
        <v>495</v>
      </c>
      <c r="E24" s="394">
        <v>45058</v>
      </c>
      <c r="F24" s="452">
        <v>0.83333333333333337</v>
      </c>
      <c r="G24" s="452">
        <v>0.89583333333333337</v>
      </c>
      <c r="H24" s="411">
        <v>9644.4333333333307</v>
      </c>
      <c r="I24" s="407">
        <v>13656</v>
      </c>
    </row>
    <row r="25" spans="2:9" x14ac:dyDescent="0.25">
      <c r="B25" s="391"/>
      <c r="C25" s="398" t="s">
        <v>567</v>
      </c>
      <c r="D25" s="393" t="s">
        <v>495</v>
      </c>
      <c r="E25" s="394">
        <v>45059</v>
      </c>
      <c r="F25" s="453">
        <v>0.91666666666666663</v>
      </c>
      <c r="G25" s="453">
        <v>0.97916666666666663</v>
      </c>
      <c r="H25" s="411">
        <v>8715.2833333333292</v>
      </c>
      <c r="I25" s="407">
        <v>11996</v>
      </c>
    </row>
    <row r="26" spans="2:9" x14ac:dyDescent="0.25">
      <c r="B26" s="391" t="s">
        <v>588</v>
      </c>
      <c r="C26" s="392" t="s">
        <v>589</v>
      </c>
      <c r="D26" s="393" t="s">
        <v>387</v>
      </c>
      <c r="E26" s="394">
        <v>45060</v>
      </c>
      <c r="F26" s="452">
        <v>0.33333333333333331</v>
      </c>
      <c r="G26" s="452">
        <v>0.41666666666666669</v>
      </c>
      <c r="H26" s="411">
        <v>7458.9333333333298</v>
      </c>
      <c r="I26" s="407">
        <v>9035</v>
      </c>
    </row>
    <row r="27" spans="2:9" x14ac:dyDescent="0.25">
      <c r="B27" s="391"/>
      <c r="C27" s="397" t="s">
        <v>543</v>
      </c>
      <c r="D27" s="393" t="s">
        <v>484</v>
      </c>
      <c r="E27" s="394">
        <v>45054</v>
      </c>
      <c r="F27" s="452">
        <v>0.89583333333333337</v>
      </c>
      <c r="G27" s="452">
        <v>0.9375</v>
      </c>
      <c r="H27" s="411">
        <v>7220.3333333333303</v>
      </c>
      <c r="I27" s="407">
        <v>17009</v>
      </c>
    </row>
    <row r="28" spans="2:9" x14ac:dyDescent="0.25">
      <c r="B28" s="391" t="s">
        <v>585</v>
      </c>
      <c r="C28" s="392" t="s">
        <v>586</v>
      </c>
      <c r="D28" s="393" t="s">
        <v>587</v>
      </c>
      <c r="E28" s="394">
        <v>45059</v>
      </c>
      <c r="F28" s="452">
        <v>0.79166666666666663</v>
      </c>
      <c r="G28" s="452">
        <v>0.875</v>
      </c>
      <c r="H28" s="411">
        <v>7049.7666666666601</v>
      </c>
      <c r="I28" s="407">
        <v>11681</v>
      </c>
    </row>
    <row r="29" spans="2:9" x14ac:dyDescent="0.25">
      <c r="B29" s="391"/>
      <c r="C29" s="397" t="s">
        <v>543</v>
      </c>
      <c r="D29" s="393" t="s">
        <v>484</v>
      </c>
      <c r="E29" s="394">
        <v>45056</v>
      </c>
      <c r="F29" s="452">
        <v>0.89583333333333337</v>
      </c>
      <c r="G29" s="452">
        <v>0.9375</v>
      </c>
      <c r="H29" s="411">
        <v>6968.1833333333298</v>
      </c>
      <c r="I29" s="407">
        <v>16423</v>
      </c>
    </row>
    <row r="30" spans="2:9" x14ac:dyDescent="0.25">
      <c r="B30" s="391"/>
      <c r="C30" s="397" t="s">
        <v>510</v>
      </c>
      <c r="D30" s="393" t="s">
        <v>495</v>
      </c>
      <c r="E30" s="394">
        <v>45056</v>
      </c>
      <c r="F30" s="452">
        <v>0.61458333333333337</v>
      </c>
      <c r="G30" s="452">
        <v>0.75</v>
      </c>
      <c r="H30" s="411">
        <v>6717.55</v>
      </c>
      <c r="I30" s="407">
        <v>10905</v>
      </c>
    </row>
    <row r="31" spans="2:9" x14ac:dyDescent="0.25">
      <c r="B31" s="391"/>
      <c r="C31" s="397" t="s">
        <v>543</v>
      </c>
      <c r="D31" s="393" t="s">
        <v>484</v>
      </c>
      <c r="E31" s="394">
        <v>45057</v>
      </c>
      <c r="F31" s="452">
        <v>0.89583333333333337</v>
      </c>
      <c r="G31" s="452">
        <v>0.9375</v>
      </c>
      <c r="H31" s="411">
        <v>6713.85</v>
      </c>
      <c r="I31" s="407">
        <v>17054</v>
      </c>
    </row>
    <row r="32" spans="2:9" x14ac:dyDescent="0.25">
      <c r="B32" s="391"/>
      <c r="C32" s="397" t="s">
        <v>543</v>
      </c>
      <c r="D32" s="393" t="s">
        <v>484</v>
      </c>
      <c r="E32" s="394">
        <v>45055</v>
      </c>
      <c r="F32" s="452">
        <v>0.89583333333333337</v>
      </c>
      <c r="G32" s="452">
        <v>0.9375</v>
      </c>
      <c r="H32" s="411">
        <v>6663.2666666666601</v>
      </c>
      <c r="I32" s="407">
        <v>16063</v>
      </c>
    </row>
    <row r="33" spans="2:9" x14ac:dyDescent="0.25">
      <c r="B33" s="391"/>
      <c r="C33" s="397" t="s">
        <v>510</v>
      </c>
      <c r="D33" s="393" t="s">
        <v>495</v>
      </c>
      <c r="E33" s="394">
        <v>45055</v>
      </c>
      <c r="F33" s="452">
        <v>0.61458333333333337</v>
      </c>
      <c r="G33" s="452">
        <v>0.75</v>
      </c>
      <c r="H33" s="411">
        <v>6478.75</v>
      </c>
      <c r="I33" s="407">
        <v>13651</v>
      </c>
    </row>
    <row r="34" spans="2:9" x14ac:dyDescent="0.25">
      <c r="B34" s="391"/>
      <c r="C34" s="397" t="s">
        <v>510</v>
      </c>
      <c r="D34" s="393" t="s">
        <v>495</v>
      </c>
      <c r="E34" s="394">
        <v>45057</v>
      </c>
      <c r="F34" s="452">
        <v>0.61458333333333337</v>
      </c>
      <c r="G34" s="452">
        <v>0.75</v>
      </c>
      <c r="H34" s="411">
        <v>6384.8333333333303</v>
      </c>
      <c r="I34" s="407">
        <v>9720</v>
      </c>
    </row>
    <row r="35" spans="2:9" x14ac:dyDescent="0.25">
      <c r="B35" s="391"/>
      <c r="C35" s="397" t="s">
        <v>543</v>
      </c>
      <c r="D35" s="393" t="s">
        <v>484</v>
      </c>
      <c r="E35" s="394">
        <v>45058</v>
      </c>
      <c r="F35" s="452">
        <v>0.89583333333333337</v>
      </c>
      <c r="G35" s="452">
        <v>0.9375</v>
      </c>
      <c r="H35" s="411">
        <v>6303.1166666666604</v>
      </c>
      <c r="I35" s="407">
        <v>14566</v>
      </c>
    </row>
    <row r="36" spans="2:9" x14ac:dyDescent="0.25">
      <c r="B36" s="391"/>
      <c r="C36" s="397" t="s">
        <v>510</v>
      </c>
      <c r="D36" s="393" t="s">
        <v>495</v>
      </c>
      <c r="E36" s="394">
        <v>45058</v>
      </c>
      <c r="F36" s="452">
        <v>0.61458333333333337</v>
      </c>
      <c r="G36" s="452">
        <v>0.75</v>
      </c>
      <c r="H36" s="411">
        <v>6037.6833333333298</v>
      </c>
      <c r="I36" s="407">
        <v>8970</v>
      </c>
    </row>
    <row r="37" spans="2:9" x14ac:dyDescent="0.25">
      <c r="B37" s="391"/>
      <c r="C37" s="397" t="s">
        <v>510</v>
      </c>
      <c r="D37" s="393" t="s">
        <v>495</v>
      </c>
      <c r="E37" s="394">
        <v>45054</v>
      </c>
      <c r="F37" s="452">
        <v>0.61458333333333337</v>
      </c>
      <c r="G37" s="452">
        <v>0.75</v>
      </c>
      <c r="H37" s="411">
        <v>5945.5333333333301</v>
      </c>
      <c r="I37" s="407">
        <v>9371</v>
      </c>
    </row>
    <row r="38" spans="2:9" x14ac:dyDescent="0.25">
      <c r="B38" s="391" t="s">
        <v>583</v>
      </c>
      <c r="C38" s="392" t="s">
        <v>584</v>
      </c>
      <c r="D38" s="393" t="s">
        <v>387</v>
      </c>
      <c r="E38" s="394">
        <v>45059</v>
      </c>
      <c r="F38" s="452">
        <v>0.58333333333333337</v>
      </c>
      <c r="G38" s="452">
        <v>0.66666666666666663</v>
      </c>
      <c r="H38" s="411">
        <v>5825.2666666666601</v>
      </c>
      <c r="I38" s="407">
        <v>10876</v>
      </c>
    </row>
    <row r="39" spans="2:9" x14ac:dyDescent="0.25">
      <c r="B39" s="391" t="s">
        <v>590</v>
      </c>
      <c r="C39" s="392" t="s">
        <v>591</v>
      </c>
      <c r="D39" s="393" t="s">
        <v>387</v>
      </c>
      <c r="E39" s="394">
        <v>45060</v>
      </c>
      <c r="F39" s="452">
        <v>0.58333333333333337</v>
      </c>
      <c r="G39" s="452">
        <v>0.66666666666666663</v>
      </c>
      <c r="H39" s="411">
        <v>5746.3666666666604</v>
      </c>
      <c r="I39" s="407">
        <v>11843</v>
      </c>
    </row>
    <row r="40" spans="2:9" x14ac:dyDescent="0.25">
      <c r="B40" s="391"/>
      <c r="C40" s="392" t="s">
        <v>526</v>
      </c>
      <c r="D40" s="393" t="s">
        <v>484</v>
      </c>
      <c r="E40" s="394">
        <v>45059</v>
      </c>
      <c r="F40" s="453">
        <v>0.91666666666666663</v>
      </c>
      <c r="G40" s="453">
        <v>0.97916666666666663</v>
      </c>
      <c r="H40" s="411">
        <v>5070.5166666666601</v>
      </c>
      <c r="I40" s="407">
        <v>12573</v>
      </c>
    </row>
    <row r="41" spans="2:9" x14ac:dyDescent="0.25">
      <c r="B41" s="391"/>
      <c r="C41" s="392" t="s">
        <v>597</v>
      </c>
      <c r="D41" s="395" t="s">
        <v>484</v>
      </c>
      <c r="E41" s="394">
        <v>45059</v>
      </c>
      <c r="F41" s="453">
        <v>0.69444444444444453</v>
      </c>
      <c r="G41" s="453">
        <v>0.76388888888888884</v>
      </c>
      <c r="H41" s="411">
        <v>4214.5</v>
      </c>
      <c r="I41" s="407">
        <v>7021</v>
      </c>
    </row>
    <row r="42" spans="2:9" x14ac:dyDescent="0.25">
      <c r="B42" s="391"/>
      <c r="C42" s="392" t="s">
        <v>595</v>
      </c>
      <c r="D42" s="393" t="s">
        <v>378</v>
      </c>
      <c r="E42" s="394">
        <v>45059</v>
      </c>
      <c r="F42" s="453">
        <v>0.77083333333333337</v>
      </c>
      <c r="G42" s="453">
        <v>0.83333333333333337</v>
      </c>
      <c r="H42" s="411">
        <v>4092.36666666666</v>
      </c>
      <c r="I42" s="407">
        <v>7070</v>
      </c>
    </row>
    <row r="43" spans="2:9" x14ac:dyDescent="0.25">
      <c r="B43" s="391" t="s">
        <v>592</v>
      </c>
      <c r="C43" s="392" t="s">
        <v>593</v>
      </c>
      <c r="D43" s="393" t="s">
        <v>387</v>
      </c>
      <c r="E43" s="394">
        <v>45060</v>
      </c>
      <c r="F43" s="452">
        <v>0.70833333333333337</v>
      </c>
      <c r="G43" s="452">
        <v>0.79166666666666663</v>
      </c>
      <c r="H43" s="411">
        <v>3428.05</v>
      </c>
      <c r="I43" s="407">
        <v>6404</v>
      </c>
    </row>
    <row r="44" spans="2:9" x14ac:dyDescent="0.25">
      <c r="B44" s="391"/>
      <c r="C44" s="458" t="s">
        <v>603</v>
      </c>
      <c r="D44" s="399" t="s">
        <v>569</v>
      </c>
      <c r="E44" s="394">
        <v>45060</v>
      </c>
      <c r="F44" s="453">
        <v>0.78819444444444453</v>
      </c>
      <c r="G44" s="453">
        <v>0.91666666666666663</v>
      </c>
      <c r="H44" s="411">
        <v>2400.88333333333</v>
      </c>
      <c r="I44" s="407">
        <v>4051</v>
      </c>
    </row>
    <row r="45" spans="2:9" x14ac:dyDescent="0.25">
      <c r="B45" s="391"/>
      <c r="C45" s="458" t="s">
        <v>552</v>
      </c>
      <c r="D45" s="399" t="s">
        <v>549</v>
      </c>
      <c r="E45" s="394">
        <v>45060</v>
      </c>
      <c r="F45" s="453">
        <v>0.76666666666666661</v>
      </c>
      <c r="G45" s="453">
        <v>0.875</v>
      </c>
      <c r="H45" s="411">
        <v>1623.4</v>
      </c>
      <c r="I45" s="407">
        <v>4040</v>
      </c>
    </row>
    <row r="46" spans="2:9" ht="60" x14ac:dyDescent="0.25">
      <c r="B46" s="391"/>
      <c r="C46" s="396" t="s">
        <v>601</v>
      </c>
      <c r="D46" s="395" t="s">
        <v>602</v>
      </c>
      <c r="E46" s="413">
        <v>45060</v>
      </c>
      <c r="F46" s="453">
        <v>0.67222222222222217</v>
      </c>
      <c r="G46" s="453">
        <v>0.91666666666666663</v>
      </c>
      <c r="H46" s="411">
        <v>984.25</v>
      </c>
      <c r="I46" s="407">
        <v>2238</v>
      </c>
    </row>
    <row r="47" spans="2:9" x14ac:dyDescent="0.25">
      <c r="B47" s="391"/>
      <c r="C47" s="399" t="s">
        <v>599</v>
      </c>
      <c r="D47" s="395" t="s">
        <v>378</v>
      </c>
      <c r="E47" s="394">
        <v>45060</v>
      </c>
      <c r="F47" s="453">
        <v>0.6875</v>
      </c>
      <c r="G47" s="453">
        <v>0.77083333333333337</v>
      </c>
      <c r="H47" s="411">
        <v>870.53333333333296</v>
      </c>
      <c r="I47" s="407">
        <v>4017</v>
      </c>
    </row>
    <row r="48" spans="2:9" x14ac:dyDescent="0.25">
      <c r="B48" s="391" t="s">
        <v>565</v>
      </c>
      <c r="C48" s="397" t="s">
        <v>575</v>
      </c>
      <c r="D48" s="393" t="s">
        <v>576</v>
      </c>
      <c r="E48" s="394">
        <v>45054</v>
      </c>
      <c r="F48" s="452">
        <v>0.375</v>
      </c>
      <c r="G48" s="452">
        <v>0.45833333333333331</v>
      </c>
      <c r="H48" s="411">
        <v>746.93333333333305</v>
      </c>
      <c r="I48" s="407">
        <v>1233</v>
      </c>
    </row>
    <row r="49" spans="2:9" x14ac:dyDescent="0.25">
      <c r="B49" s="391"/>
      <c r="C49" s="392" t="s">
        <v>598</v>
      </c>
      <c r="D49" s="395" t="s">
        <v>568</v>
      </c>
      <c r="E49" s="394">
        <v>45059</v>
      </c>
      <c r="F49" s="453">
        <v>0.91666666666666663</v>
      </c>
      <c r="G49" s="453">
        <v>2.2222222222222223E-2</v>
      </c>
      <c r="H49" s="411">
        <v>736.21</v>
      </c>
      <c r="I49" s="412">
        <v>2072</v>
      </c>
    </row>
    <row r="50" spans="2:9" x14ac:dyDescent="0.25">
      <c r="B50" s="391"/>
      <c r="C50" s="399" t="s">
        <v>600</v>
      </c>
      <c r="D50" s="395" t="s">
        <v>550</v>
      </c>
      <c r="E50" s="394">
        <v>45060</v>
      </c>
      <c r="F50" s="453">
        <v>0.875</v>
      </c>
      <c r="G50" s="453">
        <v>0.95277777777777783</v>
      </c>
      <c r="H50" s="411">
        <v>481.06666666666598</v>
      </c>
      <c r="I50" s="407">
        <v>1269</v>
      </c>
    </row>
    <row r="51" spans="2:9" ht="30" x14ac:dyDescent="0.25">
      <c r="B51" s="391"/>
      <c r="C51" s="392" t="s">
        <v>596</v>
      </c>
      <c r="D51" s="466" t="s">
        <v>548</v>
      </c>
      <c r="E51" s="394">
        <v>45059</v>
      </c>
      <c r="F51" s="453">
        <v>0.81944444444444453</v>
      </c>
      <c r="G51" s="453">
        <v>0.91666666666666663</v>
      </c>
      <c r="H51" s="414">
        <v>193.31666666666601</v>
      </c>
      <c r="I51" s="415">
        <v>116</v>
      </c>
    </row>
    <row r="52" spans="2:9" x14ac:dyDescent="0.25">
      <c r="B52" s="391" t="s">
        <v>580</v>
      </c>
      <c r="C52" s="459" t="s">
        <v>582</v>
      </c>
      <c r="D52" s="463" t="s">
        <v>576</v>
      </c>
      <c r="E52" s="394">
        <v>45057</v>
      </c>
      <c r="F52" s="471">
        <v>0.58333333333333337</v>
      </c>
      <c r="G52" s="471">
        <v>0.66666666666666663</v>
      </c>
      <c r="H52" s="414">
        <v>81.6666666666666</v>
      </c>
      <c r="I52" s="415">
        <v>48</v>
      </c>
    </row>
    <row r="53" spans="2:9" x14ac:dyDescent="0.25">
      <c r="B53" s="401"/>
      <c r="C53" s="401"/>
      <c r="D53" s="401"/>
      <c r="E53" s="468"/>
      <c r="F53" s="401"/>
      <c r="G53" s="401"/>
      <c r="H53" s="476"/>
      <c r="I53" s="415"/>
    </row>
    <row r="54" spans="2:9" x14ac:dyDescent="0.25">
      <c r="B54" s="387" t="s">
        <v>196</v>
      </c>
      <c r="C54" s="461" t="s">
        <v>493</v>
      </c>
      <c r="D54" s="465"/>
      <c r="E54" s="401"/>
      <c r="F54" s="473"/>
      <c r="G54" s="474"/>
      <c r="H54" s="401"/>
      <c r="I54" s="401"/>
    </row>
    <row r="55" spans="2:9" x14ac:dyDescent="0.25">
      <c r="B55" s="368"/>
      <c r="C55" s="369"/>
      <c r="D55" s="368"/>
      <c r="E55" s="370"/>
      <c r="F55" s="371"/>
      <c r="G55" s="372"/>
      <c r="H55" s="373"/>
      <c r="I55" s="373"/>
    </row>
    <row r="57" spans="2:9" x14ac:dyDescent="0.25">
      <c r="B57" s="387" t="s">
        <v>375</v>
      </c>
      <c r="C57" s="388" t="s">
        <v>493</v>
      </c>
    </row>
    <row r="58" spans="2:9" x14ac:dyDescent="0.25">
      <c r="B58" s="390" t="s">
        <v>370</v>
      </c>
      <c r="C58" s="389" t="s">
        <v>214</v>
      </c>
      <c r="D58" s="400" t="s">
        <v>376</v>
      </c>
      <c r="E58" s="389" t="s">
        <v>371</v>
      </c>
      <c r="F58" s="389" t="s">
        <v>377</v>
      </c>
      <c r="G58" s="389" t="s">
        <v>372</v>
      </c>
      <c r="H58" s="389" t="s">
        <v>373</v>
      </c>
      <c r="I58" s="389" t="s">
        <v>374</v>
      </c>
    </row>
    <row r="59" spans="2:9" x14ac:dyDescent="0.25">
      <c r="B59" s="401" t="s">
        <v>476</v>
      </c>
      <c r="C59" s="401" t="s">
        <v>378</v>
      </c>
      <c r="D59" s="402">
        <v>45054</v>
      </c>
      <c r="E59" s="403">
        <v>0.375</v>
      </c>
      <c r="F59" s="402">
        <v>45058</v>
      </c>
      <c r="G59" s="403">
        <v>0.95833333333333337</v>
      </c>
      <c r="H59" s="414">
        <v>1923.46</v>
      </c>
      <c r="I59" s="415">
        <v>2503</v>
      </c>
    </row>
    <row r="60" spans="2:9" x14ac:dyDescent="0.25">
      <c r="B60" s="401" t="s">
        <v>604</v>
      </c>
      <c r="C60" s="401" t="s">
        <v>387</v>
      </c>
      <c r="D60" s="402">
        <v>45055</v>
      </c>
      <c r="E60" s="403">
        <v>0.70833333333333337</v>
      </c>
      <c r="F60" s="402">
        <v>45056</v>
      </c>
      <c r="G60" s="403">
        <v>0.70833333333333337</v>
      </c>
      <c r="H60" s="414">
        <v>1516.53</v>
      </c>
      <c r="I60" s="415">
        <v>2103</v>
      </c>
    </row>
    <row r="61" spans="2:9" x14ac:dyDescent="0.25">
      <c r="B61" s="401" t="s">
        <v>605</v>
      </c>
      <c r="C61" s="401" t="s">
        <v>387</v>
      </c>
      <c r="D61" s="402">
        <v>45056</v>
      </c>
      <c r="E61" s="403">
        <v>0.70833333333333337</v>
      </c>
      <c r="F61" s="402">
        <v>45057</v>
      </c>
      <c r="G61" s="403">
        <v>0.70833333333333337</v>
      </c>
      <c r="H61" s="416">
        <v>557.22</v>
      </c>
      <c r="I61" s="401">
        <v>1159</v>
      </c>
    </row>
    <row r="62" spans="2:9" x14ac:dyDescent="0.25">
      <c r="B62" s="404"/>
      <c r="D62" s="370"/>
      <c r="E62" s="405"/>
      <c r="F62" s="370"/>
      <c r="G62" s="405"/>
    </row>
    <row r="64" spans="2:9" x14ac:dyDescent="0.25">
      <c r="B64" s="387" t="s">
        <v>369</v>
      </c>
      <c r="C64" s="388" t="s">
        <v>493</v>
      </c>
    </row>
    <row r="65" spans="2:9" x14ac:dyDescent="0.25">
      <c r="B65" s="406" t="s">
        <v>370</v>
      </c>
      <c r="C65" s="389" t="s">
        <v>214</v>
      </c>
      <c r="D65" s="389" t="s">
        <v>376</v>
      </c>
      <c r="E65" s="389" t="s">
        <v>371</v>
      </c>
      <c r="F65" s="389" t="s">
        <v>377</v>
      </c>
      <c r="G65" s="389" t="s">
        <v>372</v>
      </c>
      <c r="H65" s="389" t="s">
        <v>373</v>
      </c>
      <c r="I65" s="389" t="s">
        <v>374</v>
      </c>
    </row>
    <row r="66" spans="2:9" x14ac:dyDescent="0.25">
      <c r="B66" s="407" t="s">
        <v>516</v>
      </c>
      <c r="C66" s="408" t="s">
        <v>516</v>
      </c>
      <c r="D66" s="409" t="s">
        <v>516</v>
      </c>
      <c r="E66" s="403" t="s">
        <v>516</v>
      </c>
      <c r="F66" s="402" t="s">
        <v>516</v>
      </c>
      <c r="G66" s="403" t="s">
        <v>516</v>
      </c>
      <c r="H66" s="407" t="s">
        <v>516</v>
      </c>
      <c r="I66" s="407" t="s">
        <v>516</v>
      </c>
    </row>
  </sheetData>
  <autoFilter ref="B3:I49" xr:uid="{7D46FBD9-20BA-4FF6-9F60-44AF332FA66D}">
    <sortState xmlns:xlrd2="http://schemas.microsoft.com/office/spreadsheetml/2017/richdata2" ref="B4:I54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32" t="s">
        <v>573</v>
      </c>
      <c r="B1" s="433"/>
      <c r="C1" s="433"/>
    </row>
    <row r="2" spans="1:3" ht="15.75" thickBot="1" x14ac:dyDescent="0.3">
      <c r="A2" s="323" t="s">
        <v>429</v>
      </c>
      <c r="B2" s="324" t="s">
        <v>373</v>
      </c>
      <c r="C2" s="324" t="s">
        <v>374</v>
      </c>
    </row>
    <row r="3" spans="1:3" x14ac:dyDescent="0.25">
      <c r="A3" s="327" t="s">
        <v>360</v>
      </c>
      <c r="B3" s="276">
        <v>4037.0219999999999</v>
      </c>
      <c r="C3" s="277">
        <v>4092</v>
      </c>
    </row>
    <row r="4" spans="1:3" x14ac:dyDescent="0.25">
      <c r="A4" s="327" t="s">
        <v>508</v>
      </c>
      <c r="B4" s="276">
        <v>3744.34</v>
      </c>
      <c r="C4" s="277">
        <v>2605</v>
      </c>
    </row>
    <row r="5" spans="1:3" x14ac:dyDescent="0.25">
      <c r="A5" s="327" t="s">
        <v>606</v>
      </c>
      <c r="B5" s="276">
        <v>1729.7090000000001</v>
      </c>
      <c r="C5" s="277">
        <v>2309</v>
      </c>
    </row>
    <row r="6" spans="1:3" x14ac:dyDescent="0.25">
      <c r="A6" s="327" t="s">
        <v>511</v>
      </c>
      <c r="B6" s="276">
        <v>1406.606</v>
      </c>
      <c r="C6" s="277">
        <v>1358</v>
      </c>
    </row>
    <row r="7" spans="1:3" x14ac:dyDescent="0.25">
      <c r="A7" s="327" t="s">
        <v>503</v>
      </c>
      <c r="B7" s="276">
        <v>1144.9480000000001</v>
      </c>
      <c r="C7" s="277">
        <v>886</v>
      </c>
    </row>
    <row r="8" spans="1:3" x14ac:dyDescent="0.25">
      <c r="A8" s="327" t="s">
        <v>513</v>
      </c>
      <c r="B8" s="276">
        <v>944.77300000000002</v>
      </c>
      <c r="C8" s="277">
        <v>1138</v>
      </c>
    </row>
    <row r="9" spans="1:3" x14ac:dyDescent="0.25">
      <c r="A9" s="327" t="s">
        <v>362</v>
      </c>
      <c r="B9" s="276">
        <v>943.39599999999996</v>
      </c>
      <c r="C9" s="277">
        <v>471</v>
      </c>
    </row>
    <row r="10" spans="1:3" x14ac:dyDescent="0.25">
      <c r="A10" s="327" t="s">
        <v>473</v>
      </c>
      <c r="B10" s="276">
        <v>861.19299999999998</v>
      </c>
      <c r="C10" s="277">
        <v>510</v>
      </c>
    </row>
    <row r="11" spans="1:3" x14ac:dyDescent="0.25">
      <c r="A11" s="327" t="s">
        <v>551</v>
      </c>
      <c r="B11" s="276">
        <v>609.34299999999996</v>
      </c>
      <c r="C11" s="277">
        <v>756</v>
      </c>
    </row>
    <row r="12" spans="1:3" x14ac:dyDescent="0.25">
      <c r="A12" s="322" t="s">
        <v>607</v>
      </c>
      <c r="B12" s="273">
        <v>602.08199999999999</v>
      </c>
      <c r="C12" s="275">
        <v>1216</v>
      </c>
    </row>
    <row r="13" spans="1:3" x14ac:dyDescent="0.25">
      <c r="A13" s="322" t="s">
        <v>512</v>
      </c>
      <c r="B13" s="273">
        <v>561.03200000000004</v>
      </c>
      <c r="C13" s="275">
        <v>616</v>
      </c>
    </row>
    <row r="14" spans="1:3" x14ac:dyDescent="0.25">
      <c r="A14" s="322" t="s">
        <v>364</v>
      </c>
      <c r="B14" s="273">
        <v>420.67099999999999</v>
      </c>
      <c r="C14" s="275">
        <v>452</v>
      </c>
    </row>
    <row r="15" spans="1:3" x14ac:dyDescent="0.25">
      <c r="A15" s="322" t="s">
        <v>608</v>
      </c>
      <c r="B15" s="273">
        <v>378.61099999999999</v>
      </c>
      <c r="C15" s="275">
        <v>405</v>
      </c>
    </row>
    <row r="16" spans="1:3" x14ac:dyDescent="0.25">
      <c r="A16" s="322" t="s">
        <v>609</v>
      </c>
      <c r="B16" s="273">
        <v>360.97699999999998</v>
      </c>
      <c r="C16" s="275">
        <v>392</v>
      </c>
    </row>
    <row r="17" spans="1:3" x14ac:dyDescent="0.25">
      <c r="A17" s="322" t="s">
        <v>610</v>
      </c>
      <c r="B17" s="273">
        <v>358.12799999999999</v>
      </c>
      <c r="C17" s="275">
        <v>410</v>
      </c>
    </row>
    <row r="18" spans="1:3" x14ac:dyDescent="0.25">
      <c r="A18" s="322" t="s">
        <v>556</v>
      </c>
      <c r="B18" s="273">
        <v>343.608</v>
      </c>
      <c r="C18" s="275">
        <v>314</v>
      </c>
    </row>
    <row r="19" spans="1:3" x14ac:dyDescent="0.25">
      <c r="A19" s="322" t="s">
        <v>465</v>
      </c>
      <c r="B19" s="273">
        <v>341.12599999999998</v>
      </c>
      <c r="C19" s="275">
        <v>545</v>
      </c>
    </row>
    <row r="20" spans="1:3" x14ac:dyDescent="0.25">
      <c r="A20" s="327" t="s">
        <v>459</v>
      </c>
      <c r="B20" s="276">
        <v>335.91300000000001</v>
      </c>
      <c r="C20" s="277">
        <v>469</v>
      </c>
    </row>
    <row r="21" spans="1:3" x14ac:dyDescent="0.25">
      <c r="A21" s="322" t="s">
        <v>611</v>
      </c>
      <c r="B21" s="273">
        <v>323.286</v>
      </c>
      <c r="C21" s="275">
        <v>313</v>
      </c>
    </row>
    <row r="22" spans="1:3" x14ac:dyDescent="0.25">
      <c r="A22" s="322" t="s">
        <v>528</v>
      </c>
      <c r="B22" s="273">
        <v>309.84800000000001</v>
      </c>
      <c r="C22" s="275">
        <v>577</v>
      </c>
    </row>
    <row r="23" spans="1:3" x14ac:dyDescent="0.25">
      <c r="A23" s="322" t="s">
        <v>612</v>
      </c>
      <c r="B23" s="273">
        <v>265.24299999999999</v>
      </c>
      <c r="C23" s="275">
        <v>320</v>
      </c>
    </row>
    <row r="24" spans="1:3" x14ac:dyDescent="0.25">
      <c r="A24" s="322" t="s">
        <v>540</v>
      </c>
      <c r="B24" s="273">
        <v>248.38300000000001</v>
      </c>
      <c r="C24" s="275">
        <v>352</v>
      </c>
    </row>
    <row r="25" spans="1:3" x14ac:dyDescent="0.25">
      <c r="A25" s="322" t="s">
        <v>463</v>
      </c>
      <c r="B25" s="273">
        <v>248.29499999999999</v>
      </c>
      <c r="C25" s="275">
        <v>492</v>
      </c>
    </row>
    <row r="26" spans="1:3" x14ac:dyDescent="0.25">
      <c r="A26" s="322" t="s">
        <v>613</v>
      </c>
      <c r="B26" s="273">
        <v>242.762</v>
      </c>
      <c r="C26" s="275">
        <v>269</v>
      </c>
    </row>
    <row r="27" spans="1:3" x14ac:dyDescent="0.25">
      <c r="A27" s="322" t="s">
        <v>614</v>
      </c>
      <c r="B27" s="273">
        <v>237.77699999999999</v>
      </c>
      <c r="C27" s="275">
        <v>323</v>
      </c>
    </row>
    <row r="28" spans="1:3" x14ac:dyDescent="0.25">
      <c r="A28" s="322" t="s">
        <v>461</v>
      </c>
      <c r="B28" s="273">
        <v>223.17599999999999</v>
      </c>
      <c r="C28" s="275">
        <v>181</v>
      </c>
    </row>
    <row r="29" spans="1:3" x14ac:dyDescent="0.25">
      <c r="A29" s="322" t="s">
        <v>615</v>
      </c>
      <c r="B29" s="273">
        <v>222.90899999999999</v>
      </c>
      <c r="C29" s="275">
        <v>266</v>
      </c>
    </row>
    <row r="30" spans="1:3" x14ac:dyDescent="0.25">
      <c r="A30" s="322" t="s">
        <v>518</v>
      </c>
      <c r="B30" s="273">
        <v>219.19499999999999</v>
      </c>
      <c r="C30" s="275">
        <v>824</v>
      </c>
    </row>
    <row r="31" spans="1:3" x14ac:dyDescent="0.25">
      <c r="A31" s="322" t="s">
        <v>363</v>
      </c>
      <c r="B31" s="273">
        <v>216.44</v>
      </c>
      <c r="C31" s="275">
        <v>461</v>
      </c>
    </row>
    <row r="32" spans="1:3" x14ac:dyDescent="0.25">
      <c r="A32" s="322" t="s">
        <v>460</v>
      </c>
      <c r="B32" s="273">
        <v>214.964</v>
      </c>
      <c r="C32" s="275">
        <v>314</v>
      </c>
    </row>
    <row r="33" spans="1:3" x14ac:dyDescent="0.25">
      <c r="A33" s="322" t="s">
        <v>557</v>
      </c>
      <c r="B33" s="273">
        <v>206.99299999999999</v>
      </c>
      <c r="C33" s="275">
        <v>190</v>
      </c>
    </row>
    <row r="34" spans="1:3" x14ac:dyDescent="0.25">
      <c r="A34" s="322" t="s">
        <v>616</v>
      </c>
      <c r="B34" s="273">
        <v>202.596</v>
      </c>
      <c r="C34" s="275">
        <v>266</v>
      </c>
    </row>
    <row r="35" spans="1:3" x14ac:dyDescent="0.25">
      <c r="A35" s="322" t="s">
        <v>558</v>
      </c>
      <c r="B35" s="273">
        <v>199.45500000000001</v>
      </c>
      <c r="C35" s="275">
        <v>204</v>
      </c>
    </row>
    <row r="36" spans="1:3" x14ac:dyDescent="0.25">
      <c r="A36" s="322" t="s">
        <v>617</v>
      </c>
      <c r="B36" s="273">
        <v>199.012</v>
      </c>
      <c r="C36" s="275">
        <v>222</v>
      </c>
    </row>
    <row r="37" spans="1:3" x14ac:dyDescent="0.25">
      <c r="A37" s="322" t="s">
        <v>618</v>
      </c>
      <c r="B37" s="273">
        <v>196.63499999999999</v>
      </c>
      <c r="C37" s="275">
        <v>237</v>
      </c>
    </row>
    <row r="38" spans="1:3" x14ac:dyDescent="0.25">
      <c r="A38" s="322" t="s">
        <v>619</v>
      </c>
      <c r="B38" s="273">
        <v>190.53100000000001</v>
      </c>
      <c r="C38" s="275">
        <v>231</v>
      </c>
    </row>
    <row r="39" spans="1:3" x14ac:dyDescent="0.25">
      <c r="A39" s="322" t="s">
        <v>620</v>
      </c>
      <c r="B39" s="273">
        <v>189.46700000000001</v>
      </c>
      <c r="C39" s="275">
        <v>179</v>
      </c>
    </row>
    <row r="40" spans="1:3" x14ac:dyDescent="0.25">
      <c r="A40" s="322">
        <v>2012</v>
      </c>
      <c r="B40" s="273">
        <v>187.184</v>
      </c>
      <c r="C40" s="275">
        <v>195</v>
      </c>
    </row>
    <row r="41" spans="1:3" x14ac:dyDescent="0.25">
      <c r="A41" s="322" t="s">
        <v>552</v>
      </c>
      <c r="B41" s="273">
        <v>185.29599999999999</v>
      </c>
      <c r="C41" s="275">
        <v>198</v>
      </c>
    </row>
    <row r="42" spans="1:3" x14ac:dyDescent="0.25">
      <c r="A42" s="322" t="s">
        <v>491</v>
      </c>
      <c r="B42" s="273">
        <v>184.791</v>
      </c>
      <c r="C42" s="275">
        <v>194</v>
      </c>
    </row>
    <row r="43" spans="1:3" x14ac:dyDescent="0.25">
      <c r="A43" s="322" t="s">
        <v>621</v>
      </c>
      <c r="B43" s="273">
        <v>181.19499999999999</v>
      </c>
      <c r="C43" s="275">
        <v>367</v>
      </c>
    </row>
    <row r="44" spans="1:3" x14ac:dyDescent="0.25">
      <c r="A44" s="322" t="s">
        <v>539</v>
      </c>
      <c r="B44" s="273">
        <v>170.96799999999999</v>
      </c>
      <c r="C44" s="275">
        <v>204</v>
      </c>
    </row>
    <row r="45" spans="1:3" x14ac:dyDescent="0.25">
      <c r="A45" s="322" t="s">
        <v>622</v>
      </c>
      <c r="B45" s="273">
        <v>170.85900000000001</v>
      </c>
      <c r="C45" s="275">
        <v>190</v>
      </c>
    </row>
    <row r="46" spans="1:3" x14ac:dyDescent="0.25">
      <c r="A46" s="322" t="s">
        <v>623</v>
      </c>
      <c r="B46" s="273">
        <v>162.99199999999999</v>
      </c>
      <c r="C46" s="275">
        <v>166</v>
      </c>
    </row>
    <row r="47" spans="1:3" x14ac:dyDescent="0.25">
      <c r="A47" s="322" t="s">
        <v>365</v>
      </c>
      <c r="B47" s="273">
        <v>162.86600000000001</v>
      </c>
      <c r="C47" s="275">
        <v>680</v>
      </c>
    </row>
    <row r="48" spans="1:3" x14ac:dyDescent="0.25">
      <c r="A48" s="322" t="s">
        <v>624</v>
      </c>
      <c r="B48" s="273">
        <v>162.804</v>
      </c>
      <c r="C48" s="275">
        <v>241</v>
      </c>
    </row>
    <row r="49" spans="1:3" x14ac:dyDescent="0.25">
      <c r="A49" s="322" t="s">
        <v>524</v>
      </c>
      <c r="B49" s="273">
        <v>159.75</v>
      </c>
      <c r="C49" s="275">
        <v>208</v>
      </c>
    </row>
    <row r="50" spans="1:3" x14ac:dyDescent="0.25">
      <c r="A50" s="322" t="s">
        <v>625</v>
      </c>
      <c r="B50" s="273">
        <v>154.56399999999999</v>
      </c>
      <c r="C50" s="275">
        <v>147</v>
      </c>
    </row>
    <row r="51" spans="1:3" x14ac:dyDescent="0.25">
      <c r="A51" s="322" t="s">
        <v>361</v>
      </c>
      <c r="B51" s="273">
        <v>153.16399999999999</v>
      </c>
      <c r="C51" s="275">
        <v>281</v>
      </c>
    </row>
    <row r="52" spans="1:3" x14ac:dyDescent="0.25">
      <c r="A52" s="322" t="s">
        <v>541</v>
      </c>
      <c r="B52" s="273">
        <v>150.30099999999999</v>
      </c>
      <c r="C52" s="275">
        <v>206</v>
      </c>
    </row>
    <row r="53" spans="1:3" x14ac:dyDescent="0.25">
      <c r="A53" s="322" t="s">
        <v>626</v>
      </c>
      <c r="B53" s="273">
        <v>149.81100000000001</v>
      </c>
      <c r="C53" s="275">
        <v>200</v>
      </c>
    </row>
    <row r="54" spans="1:3" x14ac:dyDescent="0.25">
      <c r="A54" s="322" t="s">
        <v>504</v>
      </c>
      <c r="B54" s="273">
        <v>149.63</v>
      </c>
      <c r="C54" s="275">
        <v>245</v>
      </c>
    </row>
    <row r="55" spans="1:3" x14ac:dyDescent="0.25">
      <c r="A55" s="322" t="s">
        <v>627</v>
      </c>
      <c r="B55" s="273">
        <v>148.97800000000001</v>
      </c>
      <c r="C55" s="275">
        <v>205</v>
      </c>
    </row>
    <row r="56" spans="1:3" x14ac:dyDescent="0.25">
      <c r="A56" s="322" t="s">
        <v>462</v>
      </c>
      <c r="B56" s="273">
        <v>146.56200000000001</v>
      </c>
      <c r="C56" s="275">
        <v>466</v>
      </c>
    </row>
    <row r="57" spans="1:3" x14ac:dyDescent="0.25">
      <c r="A57" s="322" t="s">
        <v>464</v>
      </c>
      <c r="B57" s="273">
        <v>135.32300000000001</v>
      </c>
      <c r="C57" s="275">
        <v>306</v>
      </c>
    </row>
    <row r="58" spans="1:3" x14ac:dyDescent="0.25">
      <c r="A58" s="322" t="s">
        <v>628</v>
      </c>
      <c r="B58" s="273">
        <v>135.09399999999999</v>
      </c>
      <c r="C58" s="275">
        <v>180</v>
      </c>
    </row>
    <row r="59" spans="1:3" x14ac:dyDescent="0.25">
      <c r="A59" s="322" t="s">
        <v>629</v>
      </c>
      <c r="B59" s="273">
        <v>131.43899999999999</v>
      </c>
      <c r="C59" s="275">
        <v>169</v>
      </c>
    </row>
    <row r="60" spans="1:3" x14ac:dyDescent="0.25">
      <c r="A60" s="322" t="s">
        <v>517</v>
      </c>
      <c r="B60" s="273">
        <v>125.904</v>
      </c>
      <c r="C60" s="275">
        <v>165</v>
      </c>
    </row>
    <row r="61" spans="1:3" x14ac:dyDescent="0.25">
      <c r="A61" s="322" t="s">
        <v>630</v>
      </c>
      <c r="B61" s="273">
        <v>120.91200000000001</v>
      </c>
      <c r="C61" s="275">
        <v>168</v>
      </c>
    </row>
    <row r="62" spans="1:3" x14ac:dyDescent="0.25">
      <c r="A62" s="322" t="s">
        <v>631</v>
      </c>
      <c r="B62" s="273">
        <v>120.325</v>
      </c>
      <c r="C62" s="275">
        <v>147</v>
      </c>
    </row>
    <row r="63" spans="1:3" x14ac:dyDescent="0.25">
      <c r="A63" s="322" t="s">
        <v>500</v>
      </c>
      <c r="B63" s="273">
        <v>119.938</v>
      </c>
      <c r="C63" s="275">
        <v>254</v>
      </c>
    </row>
    <row r="64" spans="1:3" x14ac:dyDescent="0.25">
      <c r="A64" s="322" t="s">
        <v>544</v>
      </c>
      <c r="B64" s="273">
        <v>119.776</v>
      </c>
      <c r="C64" s="275">
        <v>161</v>
      </c>
    </row>
    <row r="65" spans="1:3" x14ac:dyDescent="0.25">
      <c r="A65" s="322" t="s">
        <v>632</v>
      </c>
      <c r="B65" s="273">
        <v>117.167</v>
      </c>
      <c r="C65" s="275">
        <v>151</v>
      </c>
    </row>
    <row r="66" spans="1:3" x14ac:dyDescent="0.25">
      <c r="A66" s="322" t="s">
        <v>553</v>
      </c>
      <c r="B66" s="273">
        <v>115.09</v>
      </c>
      <c r="C66" s="275">
        <v>122</v>
      </c>
    </row>
    <row r="67" spans="1:3" x14ac:dyDescent="0.25">
      <c r="A67" s="322" t="s">
        <v>633</v>
      </c>
      <c r="B67" s="273">
        <v>112.93600000000001</v>
      </c>
      <c r="C67" s="275">
        <v>206</v>
      </c>
    </row>
    <row r="68" spans="1:3" x14ac:dyDescent="0.25">
      <c r="A68" s="322" t="s">
        <v>634</v>
      </c>
      <c r="B68" s="273">
        <v>111.783</v>
      </c>
      <c r="C68" s="275">
        <v>248</v>
      </c>
    </row>
    <row r="69" spans="1:3" x14ac:dyDescent="0.25">
      <c r="A69" s="322" t="s">
        <v>560</v>
      </c>
      <c r="B69" s="273">
        <v>106.952</v>
      </c>
      <c r="C69" s="275">
        <v>259</v>
      </c>
    </row>
    <row r="70" spans="1:3" x14ac:dyDescent="0.25">
      <c r="A70" s="322" t="s">
        <v>635</v>
      </c>
      <c r="B70" s="273">
        <v>106.834</v>
      </c>
      <c r="C70" s="275">
        <v>228</v>
      </c>
    </row>
    <row r="71" spans="1:3" x14ac:dyDescent="0.25">
      <c r="A71" s="322" t="s">
        <v>559</v>
      </c>
      <c r="B71" s="273">
        <v>102.233</v>
      </c>
      <c r="C71" s="275">
        <v>162</v>
      </c>
    </row>
    <row r="72" spans="1:3" x14ac:dyDescent="0.25">
      <c r="A72" s="322" t="s">
        <v>636</v>
      </c>
      <c r="B72" s="273">
        <v>100.25</v>
      </c>
      <c r="C72" s="275">
        <v>68</v>
      </c>
    </row>
    <row r="73" spans="1:3" x14ac:dyDescent="0.25">
      <c r="A73" s="322" t="s">
        <v>498</v>
      </c>
      <c r="B73" s="273">
        <v>99.156999999999996</v>
      </c>
      <c r="C73" s="275">
        <v>240</v>
      </c>
    </row>
    <row r="74" spans="1:3" x14ac:dyDescent="0.25">
      <c r="A74" s="322" t="s">
        <v>469</v>
      </c>
      <c r="B74" s="273">
        <v>97.94</v>
      </c>
      <c r="C74" s="275">
        <v>529</v>
      </c>
    </row>
    <row r="75" spans="1:3" x14ac:dyDescent="0.25">
      <c r="A75" s="322" t="s">
        <v>637</v>
      </c>
      <c r="B75" s="273">
        <v>94.358999999999995</v>
      </c>
      <c r="C75" s="275">
        <v>312</v>
      </c>
    </row>
    <row r="76" spans="1:3" x14ac:dyDescent="0.25">
      <c r="A76" s="322" t="s">
        <v>563</v>
      </c>
      <c r="B76" s="273">
        <v>93.634</v>
      </c>
      <c r="C76" s="275">
        <v>150</v>
      </c>
    </row>
    <row r="77" spans="1:3" x14ac:dyDescent="0.25">
      <c r="A77" s="322" t="s">
        <v>638</v>
      </c>
      <c r="B77" s="273">
        <v>93.552999999999997</v>
      </c>
      <c r="C77" s="275">
        <v>71</v>
      </c>
    </row>
    <row r="78" spans="1:3" x14ac:dyDescent="0.25">
      <c r="A78" s="322" t="s">
        <v>534</v>
      </c>
      <c r="B78" s="273">
        <v>88.775999999999996</v>
      </c>
      <c r="C78" s="275">
        <v>247</v>
      </c>
    </row>
    <row r="79" spans="1:3" x14ac:dyDescent="0.25">
      <c r="A79" s="322" t="s">
        <v>639</v>
      </c>
      <c r="B79" s="273">
        <v>86.078000000000003</v>
      </c>
      <c r="C79" s="275">
        <v>209</v>
      </c>
    </row>
    <row r="80" spans="1:3" x14ac:dyDescent="0.25">
      <c r="A80" s="322" t="s">
        <v>640</v>
      </c>
      <c r="B80" s="273">
        <v>86.061999999999998</v>
      </c>
      <c r="C80" s="275">
        <v>225</v>
      </c>
    </row>
    <row r="81" spans="1:3" x14ac:dyDescent="0.25">
      <c r="A81" s="322" t="s">
        <v>468</v>
      </c>
      <c r="B81" s="273">
        <v>79.507000000000005</v>
      </c>
      <c r="C81" s="275">
        <v>214</v>
      </c>
    </row>
    <row r="82" spans="1:3" x14ac:dyDescent="0.25">
      <c r="A82" s="322" t="s">
        <v>641</v>
      </c>
      <c r="B82" s="273">
        <v>78.281999999999996</v>
      </c>
      <c r="C82" s="275">
        <v>154</v>
      </c>
    </row>
    <row r="83" spans="1:3" x14ac:dyDescent="0.25">
      <c r="A83" s="322" t="s">
        <v>466</v>
      </c>
      <c r="B83" s="273">
        <v>75.631</v>
      </c>
      <c r="C83" s="275">
        <v>323</v>
      </c>
    </row>
    <row r="84" spans="1:3" x14ac:dyDescent="0.25">
      <c r="A84" s="322" t="s">
        <v>519</v>
      </c>
      <c r="B84" s="273">
        <v>73.644000000000005</v>
      </c>
      <c r="C84" s="275">
        <v>431</v>
      </c>
    </row>
    <row r="85" spans="1:3" x14ac:dyDescent="0.25">
      <c r="A85" s="322" t="s">
        <v>642</v>
      </c>
      <c r="B85" s="273">
        <v>72.757000000000005</v>
      </c>
      <c r="C85" s="275">
        <v>115</v>
      </c>
    </row>
    <row r="86" spans="1:3" x14ac:dyDescent="0.25">
      <c r="A86" s="322" t="s">
        <v>554</v>
      </c>
      <c r="B86" s="273">
        <v>69.165999999999997</v>
      </c>
      <c r="C86" s="275">
        <v>127</v>
      </c>
    </row>
    <row r="87" spans="1:3" x14ac:dyDescent="0.25">
      <c r="A87" s="322" t="s">
        <v>643</v>
      </c>
      <c r="B87" s="273">
        <v>66.766000000000005</v>
      </c>
      <c r="C87" s="275">
        <v>43</v>
      </c>
    </row>
    <row r="88" spans="1:3" x14ac:dyDescent="0.25">
      <c r="A88" s="322" t="s">
        <v>489</v>
      </c>
      <c r="B88" s="273">
        <v>65.272999999999996</v>
      </c>
      <c r="C88" s="275">
        <v>167</v>
      </c>
    </row>
    <row r="89" spans="1:3" x14ac:dyDescent="0.25">
      <c r="A89" s="322" t="s">
        <v>545</v>
      </c>
      <c r="B89" s="273">
        <v>64.825000000000003</v>
      </c>
      <c r="C89" s="275">
        <v>167</v>
      </c>
    </row>
    <row r="90" spans="1:3" x14ac:dyDescent="0.25">
      <c r="A90" s="322" t="s">
        <v>470</v>
      </c>
      <c r="B90" s="273">
        <v>63.884</v>
      </c>
      <c r="C90" s="275">
        <v>150</v>
      </c>
    </row>
    <row r="91" spans="1:3" x14ac:dyDescent="0.25">
      <c r="A91" s="322" t="s">
        <v>561</v>
      </c>
      <c r="B91" s="273">
        <v>61.631</v>
      </c>
      <c r="C91" s="275">
        <v>113</v>
      </c>
    </row>
    <row r="92" spans="1:3" x14ac:dyDescent="0.25">
      <c r="A92" s="322" t="s">
        <v>467</v>
      </c>
      <c r="B92" s="273">
        <v>53.197000000000003</v>
      </c>
      <c r="C92" s="275">
        <v>132</v>
      </c>
    </row>
    <row r="93" spans="1:3" x14ac:dyDescent="0.25">
      <c r="A93" s="322" t="s">
        <v>644</v>
      </c>
      <c r="B93" s="273">
        <v>52.564999999999998</v>
      </c>
      <c r="C93" s="275">
        <v>199</v>
      </c>
    </row>
    <row r="94" spans="1:3" x14ac:dyDescent="0.25">
      <c r="A94" s="322" t="s">
        <v>471</v>
      </c>
      <c r="B94" s="273">
        <v>51.59</v>
      </c>
      <c r="C94" s="275">
        <v>810</v>
      </c>
    </row>
    <row r="95" spans="1:3" x14ac:dyDescent="0.25">
      <c r="A95" s="322" t="s">
        <v>562</v>
      </c>
      <c r="B95" s="273">
        <v>46.067</v>
      </c>
      <c r="C95" s="275">
        <v>81</v>
      </c>
    </row>
    <row r="96" spans="1:3" x14ac:dyDescent="0.25">
      <c r="A96" s="322" t="s">
        <v>546</v>
      </c>
      <c r="B96" s="273">
        <v>45.040999999999997</v>
      </c>
      <c r="C96" s="275">
        <v>181</v>
      </c>
    </row>
    <row r="97" spans="1:3" x14ac:dyDescent="0.25">
      <c r="A97" s="322" t="s">
        <v>645</v>
      </c>
      <c r="B97" s="273">
        <v>44.036000000000001</v>
      </c>
      <c r="C97" s="275">
        <v>262</v>
      </c>
    </row>
    <row r="98" spans="1:3" x14ac:dyDescent="0.25">
      <c r="A98" s="322" t="s">
        <v>535</v>
      </c>
      <c r="B98" s="273">
        <v>42.49</v>
      </c>
      <c r="C98" s="275">
        <v>243</v>
      </c>
    </row>
    <row r="99" spans="1:3" x14ac:dyDescent="0.25">
      <c r="A99" s="322" t="s">
        <v>646</v>
      </c>
      <c r="B99" s="273">
        <v>34.917999999999999</v>
      </c>
      <c r="C99" s="275">
        <v>206</v>
      </c>
    </row>
    <row r="100" spans="1:3" x14ac:dyDescent="0.25">
      <c r="A100" s="322" t="s">
        <v>564</v>
      </c>
      <c r="B100" s="273">
        <v>32.850999999999999</v>
      </c>
      <c r="C100" s="275">
        <v>42</v>
      </c>
    </row>
    <row r="101" spans="1:3" x14ac:dyDescent="0.25">
      <c r="A101" s="322" t="s">
        <v>647</v>
      </c>
      <c r="B101" s="273">
        <v>32.408000000000001</v>
      </c>
      <c r="C101" s="275">
        <v>173</v>
      </c>
    </row>
    <row r="102" spans="1:3" x14ac:dyDescent="0.25">
      <c r="A102" s="322" t="s">
        <v>648</v>
      </c>
      <c r="B102" s="273">
        <v>29.390999999999998</v>
      </c>
      <c r="C102" s="275">
        <v>128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2023-05-16T22:23:45Z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