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988AF95C-1D50-4DEB-A19E-BD59936F969B}" xr6:coauthVersionLast="47" xr6:coauthVersionMax="47" xr10:uidLastSave="{00000000-0000-0000-0000-000000000000}"/>
  <bookViews>
    <workbookView xWindow="-120" yWindow="-120" windowWidth="20730" windowHeight="11160" tabRatio="769" firstSheet="5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H7" i="10"/>
  <c r="I8" i="4"/>
  <c r="J8" i="4"/>
  <c r="I17" i="4"/>
  <c r="J17" i="4"/>
  <c r="I4" i="4"/>
  <c r="J4" i="4"/>
  <c r="I16" i="4"/>
  <c r="J16" i="4"/>
  <c r="I6" i="4"/>
  <c r="J6" i="4"/>
  <c r="I18" i="4"/>
  <c r="J18" i="4"/>
  <c r="I15" i="4"/>
  <c r="J15" i="4"/>
  <c r="I10" i="4"/>
  <c r="J10" i="4"/>
  <c r="I12" i="4"/>
  <c r="J12" i="4"/>
  <c r="I2" i="4"/>
  <c r="J2" i="4"/>
  <c r="I14" i="4"/>
  <c r="J14" i="4"/>
  <c r="I9" i="4"/>
  <c r="J9" i="4"/>
  <c r="J11" i="4"/>
  <c r="J7" i="4"/>
  <c r="J13" i="4"/>
  <c r="J3" i="4"/>
  <c r="I7" i="4"/>
  <c r="I13" i="4"/>
  <c r="I3" i="4"/>
  <c r="J5" i="4"/>
  <c r="I5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0" i="13"/>
  <c r="D61" i="13" s="1"/>
  <c r="D55" i="14"/>
  <c r="D56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<sst xmlns="http://schemas.openxmlformats.org/spreadsheetml/2006/main" count="1472" uniqueCount="714">
  <si>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</si>
  <si>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</si>
  <si>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</si>
  <si>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</si>
  <si>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</si>
  <si>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</si>
  <si>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</si>
  <si>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</si>
  <si>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</si>
  <si>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</si>
  <si>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</si>
  <si>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</si>
  <si>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</si>
  <si>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</si>
  <si>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</si>
  <si>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</si>
  <si>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</si>
  <si>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</si>
  <si>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</si>
  <si>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</si>
  <si>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</si>
  <si>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</si>
  <si>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</si>
  <si>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</si>
  <si>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</si>
  <si>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</si>
  <si>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</si>
  <si>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</si>
  <si>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</si>
  <si>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</si>
  <si>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</si>
  <si>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</si>
  <si>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</si>
  <si>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</si>
  <si>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</si>
  <si>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</si>
  <si>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</si>
  <si>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</si>
  <si>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</si>
  <si>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</si>
  <si>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</si>
  <si>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</si>
  <si>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</si>
  <si>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</si>
  <si>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</si>
  <si>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</si>
  <si>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</si>
  <si>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</si>
  <si>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</si>
  <si>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</si>
  <si>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</si>
  <si>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</si>
  <si>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</si>
  <si>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</si>
  <si>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</si>
  <si>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</si>
  <si>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</si>
  <si>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</si>
  <si>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</si>
  <si>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</si>
  <si>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</si>
  <si>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</si>
  <si>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</si>
  <si>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</si>
  <si>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</si>
  <si>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</si>
  <si>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</si>
  <si>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</si>
  <si>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</si>
  <si>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</si>
  <si>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</si>
  <si>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</si>
  <si>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</si>
  <si>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</si>
  <si>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</si>
  <si>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</si>
  <si>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</si>
  <si>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</si>
  <si>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</si>
  <si>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</si>
  <si>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</si>
  <si>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</si>
  <si>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</si>
  <si>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</si>
  <si>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</si>
  <si>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</si>
  <si>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</si>
  <si>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</si>
  <si>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</si>
  <si>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</si>
  <si>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</si>
  <si>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</si>
  <si>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</si>
  <si>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</si>
  <si>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</si>
  <si>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</si>
  <si>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</si>
  <si>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</si>
  <si>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</si>
  <si>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</si>
  <si>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</si>
  <si>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</si>
  <si>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</si>
  <si>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</si>
  <si>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</si>
  <si>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</si>
  <si>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</si>
  <si>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</si>
  <si>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</si>
  <si>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</si>
  <si>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</si>
  <si>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</si>
  <si>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</si>
  <si>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</si>
  <si>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</si>
  <si>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</si>
  <si>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</si>
  <si>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</si>
  <si>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</si>
  <si>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</si>
  <si>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</si>
  <si>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</si>
  <si>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</si>
  <si>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</si>
  <si>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</si>
  <si>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</si>
  <si>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</si>
  <si>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</si>
  <si>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</si>
  <si>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</si>
  <si>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</si>
  <si>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</si>
  <si>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</si>
  <si>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</si>
  <si>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</si>
  <si>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</si>
  <si>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</si>
  <si>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</si>
  <si>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</si>
  <si>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</si>
  <si>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</si>
  <si>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</si>
  <si>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</si>
  <si>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</si>
  <si>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</si>
  <si>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</si>
  <si>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</si>
  <si>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</si>
  <si>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</si>
  <si>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</si>
  <si>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</si>
  <si>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</si>
  <si>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</si>
  <si>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</si>
  <si>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</si>
  <si>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</si>
  <si>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</si>
  <si>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</si>
  <si>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</si>
  <si>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</si>
  <si>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</si>
  <si>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</si>
  <si>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</si>
  <si>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</si>
  <si>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</si>
  <si>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</si>
  <si>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</si>
  <si>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</si>
  <si>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</si>
  <si>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</si>
  <si>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</si>
  <si>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</si>
  <si>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</si>
  <si>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</si>
  <si>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</si>
  <si>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</si>
  <si>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</si>
  <si>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</si>
  <si>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</si>
  <si>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</si>
  <si>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</si>
  <si>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</si>
  <si>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</si>
  <si>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</si>
  <si>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</si>
  <si>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</si>
  <si>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</si>
  <si>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</si>
  <si>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</si>
  <si>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</si>
  <si>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</si>
  <si>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</si>
  <si>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</si>
  <si>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</si>
  <si>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</si>
  <si>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</si>
  <si>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</si>
  <si>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</si>
  <si>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</si>
  <si>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</si>
  <si>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</si>
  <si>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</si>
  <si>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</si>
  <si>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</si>
  <si>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</si>
  <si>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</si>
  <si>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</si>
  <si>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</si>
  <si>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</si>
  <si>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</si>
  <si>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</si>
  <si>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</si>
  <si>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</si>
  <si>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</si>
  <si>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</si>
  <si>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</si>
  <si>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</si>
  <si>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</si>
  <si>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</si>
  <si>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</si>
  <si>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</si>
  <si>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</si>
  <si>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</si>
  <si>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</si>
  <si>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</si>
  <si>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</si>
  <si>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</si>
  <si>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</si>
  <si>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</si>
  <si>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</si>
  <si>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</si>
  <si>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</si>
  <si>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</si>
  <si>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</si>
  <si>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</si>
  <si>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</si>
  <si>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</si>
  <si>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</si>
  <si>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</si>
  <si>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</si>
  <si>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</si>
  <si>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</si>
  <si>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</si>
  <si>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</si>
  <si>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</si>
  <si>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</si>
  <si>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</si>
  <si>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</si>
  <si>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</si>
  <si>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</si>
  <si>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</si>
  <si>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</si>
  <si>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</si>
  <si>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</si>
  <si>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</si>
  <si>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</si>
  <si>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</si>
  <si>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</si>
  <si>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</si>
  <si>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</si>
  <si>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</si>
  <si>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</si>
  <si>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</si>
  <si>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</si>
  <si>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</si>
  <si>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</si>
  <si>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</si>
  <si>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</si>
  <si>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</si>
  <si>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</si>
  <si>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</si>
  <si>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</si>
  <si>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</si>
  <si>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</si>
  <si>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</si>
  <si>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</si>
  <si>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</si>
  <si>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</si>
  <si>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</si>
  <si>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</si>
  <si>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</si>
  <si>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</si>
  <si>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</si>
  <si>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</si>
  <si>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</si>
  <si>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</si>
  <si>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</si>
  <si>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</si>
  <si>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</si>
  <si>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</si>
  <si>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</si>
  <si>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</si>
  <si>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</si>
  <si>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</si>
  <si>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</si>
  <si>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</si>
  <si>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</si>
  <si>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</si>
  <si>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</si>
  <si>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</si>
  <si>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</si>
  <si>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</si>
  <si>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</si>
  <si>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</si>
  <si>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</si>
  <si>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</si>
  <si>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</si>
  <si>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</si>
  <si>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</si>
  <si>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</si>
  <si>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</si>
  <si>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</si>
  <si>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</si>
  <si>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</si>
  <si>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</si>
  <si>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</si>
  <si>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</si>
  <si>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</si>
  <si>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</si>
  <si>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</si>
  <si>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</si>
  <si>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</si>
  <si>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</si>
  <si>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</si>
  <si>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</si>
  <si>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</si>
  <si>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</si>
  <si>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</si>
  <si>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</si>
  <si>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</si>
  <si>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</si>
  <si>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</si>
  <si>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</si>
  <si>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</si>
  <si>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</si>
  <si>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</si>
  <si>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</si>
  <si>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</si>
  <si>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</si>
  <si>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</si>
  <si>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</si>
  <si>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</si>
  <si>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</si>
  <si>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</si>
  <si>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</si>
  <si>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</si>
  <si>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</si>
  <si>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</si>
  <si>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</si>
  <si>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</si>
  <si>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Luz de Luna 21:30 a 22:30</t>
  </si>
  <si>
    <t>Magaly TV 21:45 a 23:00</t>
  </si>
  <si>
    <t>Al Angulo 22:00 a 23:30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</si>
  <si>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</si>
  <si>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</si>
  <si>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</si>
  <si>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</si>
  <si>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</si>
  <si>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</si>
  <si>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</si>
  <si>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</si>
  <si>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</si>
  <si>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</si>
  <si>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</si>
  <si>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</si>
  <si>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</si>
  <si>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</si>
  <si>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</si>
  <si>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</si>
  <si>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</si>
  <si>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</si>
  <si>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</si>
  <si>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</si>
  <si>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</si>
  <si>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</si>
  <si>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</si>
  <si>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</si>
  <si>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</si>
  <si>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</si>
  <si>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</si>
  <si>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</si>
  <si>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</si>
  <si>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</si>
  <si>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</si>
  <si>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</si>
  <si>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</si>
  <si>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</si>
  <si>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</si>
  <si>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</si>
  <si>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</si>
  <si>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</si>
  <si>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</si>
  <si>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</si>
  <si>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</si>
  <si>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</si>
  <si>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</si>
  <si>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</si>
  <si>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</si>
  <si>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</si>
  <si>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</si>
  <si>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</si>
  <si>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</si>
  <si>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</si>
  <si>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</si>
  <si>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</si>
  <si>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</si>
  <si>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</si>
  <si>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</si>
  <si>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</si>
  <si>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</si>
  <si>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</si>
  <si>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</si>
  <si>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</si>
  <si>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</si>
  <si>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</si>
  <si>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</si>
  <si>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</si>
  <si>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</si>
  <si>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</si>
  <si>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</si>
  <si>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</si>
  <si>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</si>
  <si>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</si>
  <si>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</si>
  <si>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</si>
  <si>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</si>
  <si>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</si>
  <si>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</si>
  <si>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</si>
  <si>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</si>
  <si>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</si>
  <si>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</si>
  <si>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</si>
  <si>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</si>
  <si>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</si>
  <si>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</si>
  <si>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</si>
  <si>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</si>
  <si>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</si>
  <si>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</si>
  <si>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</si>
  <si>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</si>
  <si>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</si>
  <si>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</si>
  <si>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</si>
  <si>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</si>
  <si>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</si>
  <si>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</si>
  <si>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</si>
  <si>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</si>
  <si>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</si>
  <si>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</si>
  <si>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</si>
  <si>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</si>
  <si>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</si>
  <si>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</si>
  <si>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</si>
  <si>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</si>
  <si>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</si>
  <si>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</si>
  <si>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</si>
  <si>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</si>
  <si>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</si>
  <si>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</si>
  <si>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</si>
  <si>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</si>
  <si>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</si>
  <si>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</si>
  <si>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</si>
  <si>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</si>
  <si>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</si>
  <si>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</si>
  <si>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</si>
  <si>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</si>
  <si>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</si>
  <si>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</si>
  <si>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</si>
  <si>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</si>
  <si>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</si>
  <si>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</si>
  <si>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</si>
  <si>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</si>
  <si>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</si>
  <si>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</si>
  <si>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</si>
  <si>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</si>
  <si>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12/12-18/12</t>
  </si>
  <si>
    <t> </t>
  </si>
  <si>
    <t>19/12-25/12</t>
  </si>
  <si>
    <t>Latina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</si>
  <si>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</si>
  <si>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</si>
  <si>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</si>
  <si>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</si>
  <si>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</si>
  <si>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</si>
  <si>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</si>
  <si>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</si>
  <si>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</si>
  <si>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</si>
  <si>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</si>
  <si>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</si>
  <si>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</si>
  <si>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</si>
  <si>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</si>
  <si>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</si>
  <si>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</si>
  <si>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</si>
  <si>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</si>
  <si>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</si>
  <si>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</si>
  <si>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</si>
  <si>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</si>
  <si>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</si>
  <si>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</si>
  <si>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</si>
  <si>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</si>
  <si>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27/02-05/03</t>
  </si>
  <si>
    <t>06/03-12/03</t>
  </si>
  <si>
    <t>El Patrón del Mal</t>
  </si>
  <si>
    <t>13/03-19/03</t>
  </si>
  <si>
    <t>Magaly Tv, la firme</t>
  </si>
  <si>
    <t>20/03-26/03</t>
  </si>
  <si>
    <t xml:space="preserve">    </t>
  </si>
  <si>
    <t>Masha y el oso</t>
  </si>
  <si>
    <t>Hora y treinta</t>
  </si>
  <si>
    <t>27/03-02/04</t>
  </si>
  <si>
    <t>03/04-09/04</t>
  </si>
  <si>
    <t>La promesa</t>
  </si>
  <si>
    <t>Equipo F</t>
  </si>
  <si>
    <t>Día D</t>
  </si>
  <si>
    <t>10/04-16/04</t>
  </si>
  <si>
    <t>Luz de Luna 3</t>
  </si>
  <si>
    <t>Las mil y una noches</t>
  </si>
  <si>
    <t>Gol Perú noticias</t>
  </si>
  <si>
    <t>17/04-23/04</t>
  </si>
  <si>
    <t>Star channel</t>
  </si>
  <si>
    <t>TNT</t>
  </si>
  <si>
    <t>Cinecanal</t>
  </si>
  <si>
    <t>Corazón de león</t>
  </si>
  <si>
    <t>Marimar</t>
  </si>
  <si>
    <t>24/04-30/04</t>
  </si>
  <si>
    <t>Spidey y sus sorprendentes amigos</t>
  </si>
  <si>
    <t>A Corazón Abierto</t>
  </si>
  <si>
    <t>Pedro el escamoso</t>
  </si>
  <si>
    <t>Steven Universe</t>
  </si>
  <si>
    <t>FX</t>
  </si>
  <si>
    <t>01/05-07/05</t>
  </si>
  <si>
    <t>08/05 –14/05</t>
  </si>
  <si>
    <t>GOLPERU</t>
  </si>
  <si>
    <t>Premier #36</t>
  </si>
  <si>
    <t>Cinemax</t>
  </si>
  <si>
    <t>Kong: La isla calavera</t>
  </si>
  <si>
    <t>60 segundos</t>
  </si>
  <si>
    <t>Miraculous: Las aventuras de Ladybug</t>
  </si>
  <si>
    <t>A que no me dejas</t>
  </si>
  <si>
    <t>Suerte de vivir</t>
  </si>
  <si>
    <t>El camerino</t>
  </si>
  <si>
    <t>Almas Suspendidas : Piloto</t>
  </si>
  <si>
    <t>Alice</t>
  </si>
  <si>
    <t>Fútbol 7 Superliga Peruana</t>
  </si>
  <si>
    <t>Ampliación de noticias</t>
  </si>
  <si>
    <t>08/05-14/05</t>
  </si>
  <si>
    <t>08/04 –14/04</t>
  </si>
  <si>
    <t>15/05 –21/05</t>
  </si>
  <si>
    <t>Fútbol UEFA Champions League : Manchester City vs. Real Madrid</t>
  </si>
  <si>
    <t>Fútbol Peruano Primera División : Universitario de Deportes vs. Universidad César Vallejo</t>
  </si>
  <si>
    <t>300: El nacimiento de un imperio</t>
  </si>
  <si>
    <t>Fútbol 7 : Universitarios vs. Los Íntimos</t>
  </si>
  <si>
    <t>Un sueño posible</t>
  </si>
  <si>
    <t>Parker</t>
  </si>
  <si>
    <t>Francotirador</t>
  </si>
  <si>
    <t>Aquaman</t>
  </si>
  <si>
    <t>Venom</t>
  </si>
  <si>
    <t>El orfanato</t>
  </si>
  <si>
    <t>Enemigos cercanos</t>
  </si>
  <si>
    <t>El gran maestro</t>
  </si>
  <si>
    <t>REPLAY Manchester VS Real Madrid (UCL)</t>
  </si>
  <si>
    <t>Escuadrón suicida</t>
  </si>
  <si>
    <t>Contacto Sangriento 2</t>
  </si>
  <si>
    <t>Tierra de policías</t>
  </si>
  <si>
    <t>Misión imposible: Repercusión</t>
  </si>
  <si>
    <t>Estafa telefónica</t>
  </si>
  <si>
    <t>Fútbol UEFA Champions League : Inter vs. Milan</t>
  </si>
  <si>
    <t>La última fortaleza</t>
  </si>
  <si>
    <t>Dos policías rebeldes 2</t>
  </si>
  <si>
    <t>Votos de amor</t>
  </si>
  <si>
    <t>Smack Down</t>
  </si>
  <si>
    <t>ATV noticias edición matinal</t>
  </si>
  <si>
    <t>WWE RAW</t>
  </si>
  <si>
    <t>MMA</t>
  </si>
  <si>
    <t>Como dice el dicho</t>
  </si>
  <si>
    <t>Movistar Deportes</t>
  </si>
  <si>
    <t>PJ Masks: Héroes en pijamas</t>
  </si>
  <si>
    <t>Fútbol Peruano Primera División : Alianza Lima vs. Melgar</t>
  </si>
  <si>
    <t>El show de los Looney Tunes</t>
  </si>
  <si>
    <t>Será anunciado</t>
  </si>
  <si>
    <t>Yo soy Betty, la fea</t>
  </si>
  <si>
    <t>Primer noticiero tarde</t>
  </si>
  <si>
    <t>Fútbol: Previa</t>
  </si>
  <si>
    <t>Drama total: La guardería</t>
  </si>
  <si>
    <t>Escandalositos</t>
  </si>
  <si>
    <t>El príncipe del rap</t>
  </si>
  <si>
    <t>Fútbol Peruano Femenino Primera División</t>
  </si>
  <si>
    <t>Sabrina, la bruja adolescente : Me caigo en pedazos</t>
  </si>
  <si>
    <t>Camotillo, el tinterillo</t>
  </si>
  <si>
    <t>Sabrina, la bruja adolescente : La cabeza grande</t>
  </si>
  <si>
    <t>Premier #36-SOEN 16471</t>
  </si>
  <si>
    <t>UCL #SF - VTA- SOIU 7920</t>
  </si>
  <si>
    <t>UCL #SF - VTA- SOIU 7919</t>
  </si>
  <si>
    <t>UEL #SF Vuelta-SOUC 5369</t>
  </si>
  <si>
    <t>UEL #SF - Vuelta-SOUC 5370</t>
  </si>
  <si>
    <t>LPF AFA #17-SOAR 4298</t>
  </si>
  <si>
    <t xml:space="preserve">Premier League Fecha #37 </t>
  </si>
  <si>
    <t xml:space="preserve">Bundesliga Fecha #33 </t>
  </si>
  <si>
    <t xml:space="preserve">LaLiga Fecha #35 </t>
  </si>
  <si>
    <t xml:space="preserve">Serie A Fecha #36 </t>
  </si>
  <si>
    <t xml:space="preserve">LPF AFA Fecha #17 </t>
  </si>
  <si>
    <t>FECHA #8 - APERTURA 2023</t>
  </si>
  <si>
    <t>FECHA #16 - APERTURA 2023</t>
  </si>
  <si>
    <t>2023-05-15 14:00:00</t>
  </si>
  <si>
    <t>Leicester City vs. Liverpool</t>
  </si>
  <si>
    <t>2023-05-16 14:00:00</t>
  </si>
  <si>
    <t>Inter (ITA) vs. Milan (ITA)</t>
  </si>
  <si>
    <t>2023-05-17 14:00:00</t>
  </si>
  <si>
    <t>Manchester City (ING) vs. Real Madrid (ESP)</t>
  </si>
  <si>
    <t>2023-05-18 14:00:00</t>
  </si>
  <si>
    <t>Sevilla vs. Juventus</t>
  </si>
  <si>
    <t>Bayer Leverkusen vs. Roma</t>
  </si>
  <si>
    <t>2023-05-19 19:30:00</t>
  </si>
  <si>
    <t>Argentinos Jrs. vs. Boca Juniors</t>
  </si>
  <si>
    <t>2023-05-20 11:20:00</t>
  </si>
  <si>
    <t xml:space="preserve"> Nottingham Forest vs. Arsenal</t>
  </si>
  <si>
    <t>2023-05-20 11:30:00</t>
  </si>
  <si>
    <t xml:space="preserve"> Bayern Munich vs. RB Leipzig</t>
  </si>
  <si>
    <t>2023-05-20 13:50:00</t>
  </si>
  <si>
    <t xml:space="preserve"> Barcelona vs. Real Sociedad</t>
  </si>
  <si>
    <t>2023-05-21 09:00:00</t>
  </si>
  <si>
    <t xml:space="preserve"> Atlético Madrid vs. Osasuna</t>
  </si>
  <si>
    <t>2023-05-21 09:50:00</t>
  </si>
  <si>
    <t xml:space="preserve"> Manchester City vs. Chelsea</t>
  </si>
  <si>
    <t>2023-05-21 10:50:00</t>
  </si>
  <si>
    <t xml:space="preserve"> Napoli vs. Inter</t>
  </si>
  <si>
    <t>2023-05-21 11:15:00</t>
  </si>
  <si>
    <t xml:space="preserve"> Valencia vs. Real Madrid</t>
  </si>
  <si>
    <t>2023-05-21 18:20:00</t>
  </si>
  <si>
    <t xml:space="preserve"> River Plate vs. Platense</t>
  </si>
  <si>
    <t>2023-05-17 19:30:00</t>
  </si>
  <si>
    <t>Carlos A. Mannucci vs. UTC</t>
  </si>
  <si>
    <t>2023-05-19 20:30:00</t>
  </si>
  <si>
    <t>Universitario vs. U. César Vallejo</t>
  </si>
  <si>
    <t>2023-05-21 15:00:00</t>
  </si>
  <si>
    <t>Deportivo Municipal vs. Sport Huancayo</t>
  </si>
  <si>
    <t>20,138</t>
  </si>
  <si>
    <t>119,966</t>
  </si>
  <si>
    <t>356,340</t>
  </si>
  <si>
    <t>44,311</t>
  </si>
  <si>
    <t>6,053</t>
  </si>
  <si>
    <t>33,612</t>
  </si>
  <si>
    <t>16,244</t>
  </si>
  <si>
    <t>4,625</t>
  </si>
  <si>
    <t>23,745</t>
  </si>
  <si>
    <t>4,906</t>
  </si>
  <si>
    <t>33,791</t>
  </si>
  <si>
    <t>3,210</t>
  </si>
  <si>
    <t>10,707</t>
  </si>
  <si>
    <t>10,841</t>
  </si>
  <si>
    <t>14,249</t>
  </si>
  <si>
    <t>180,032</t>
  </si>
  <si>
    <t>22,638</t>
  </si>
  <si>
    <t>15/05-21/05</t>
  </si>
  <si>
    <t>PROGRAMAS DESTACADOS DEL 15 AL 21 DE MAYO</t>
  </si>
  <si>
    <t>Especial Cine y Música: Música, glamour y fama | Sing: ven y canta | Bohemian Rhapsody</t>
  </si>
  <si>
    <t>FECHA #16 - APERTURA</t>
  </si>
  <si>
    <t xml:space="preserve">Universitario vs U. César Vallejo </t>
  </si>
  <si>
    <t>UCL #SF - VTA</t>
  </si>
  <si>
    <t>Manchester City vs Real Madrid</t>
  </si>
  <si>
    <t xml:space="preserve">Inter vs Milan </t>
  </si>
  <si>
    <t>UEL #SF Vuelta</t>
  </si>
  <si>
    <t xml:space="preserve">Sevilla vs Juventus </t>
  </si>
  <si>
    <t xml:space="preserve"> Premier League Fecha #37 </t>
  </si>
  <si>
    <t xml:space="preserve">M.City vs Chelsea </t>
  </si>
  <si>
    <t xml:space="preserve">Punto Final </t>
  </si>
  <si>
    <t>América Hoy</t>
  </si>
  <si>
    <t>Mande quien mande</t>
  </si>
  <si>
    <t>El rey león</t>
  </si>
  <si>
    <t>D. Municipal vs S. Huancayo</t>
  </si>
  <si>
    <t>En esta cocina mando yo</t>
  </si>
  <si>
    <t>Leicester City vs Liverpool</t>
  </si>
  <si>
    <t>Nottingham vs Arsenal</t>
  </si>
  <si>
    <t xml:space="preserve">FECHA #8 - APERTURA </t>
  </si>
  <si>
    <t>Carlos A. Mannucci vs UTC</t>
  </si>
  <si>
    <t>Noche de Superhéroes: La mujer maravilla - Aquaman</t>
  </si>
  <si>
    <t xml:space="preserve"> LaLiga Fecha #35 </t>
  </si>
  <si>
    <t>Barcelona vs Real Sociedad</t>
  </si>
  <si>
    <t>Cinescape</t>
  </si>
  <si>
    <t>Rescatando al soldado Ryan</t>
  </si>
  <si>
    <t xml:space="preserve">Noche de acción: Duro de cuidar + Armados y Peligrosos </t>
  </si>
  <si>
    <t>Paramount</t>
  </si>
  <si>
    <t>Maratón Comando Especial 1 y 2</t>
  </si>
  <si>
    <t xml:space="preserve"> Serie A Fecha #36 </t>
  </si>
  <si>
    <t>Napoli vs Inter</t>
  </si>
  <si>
    <t>ESPN EXTRA</t>
  </si>
  <si>
    <t xml:space="preserve">Jojo Rabbit </t>
  </si>
  <si>
    <t>UEL #SF - Vuelta</t>
  </si>
  <si>
    <t>Bayer Leverkusen vs Roma</t>
  </si>
  <si>
    <t>ESPN3</t>
  </si>
  <si>
    <t>Amenaza en lo profundo</t>
  </si>
  <si>
    <t xml:space="preserve">Replay - M. City vs Real Madrid </t>
  </si>
  <si>
    <t>Luz de luna 21:30 a 22:30</t>
  </si>
  <si>
    <t>El gran chef 22:30 a 00:00</t>
  </si>
  <si>
    <t>Mujeres de la PM  22 a 23:30 pm</t>
  </si>
  <si>
    <t>El gran chef - Latina: Famosos: 20:00 a 21:30</t>
  </si>
  <si>
    <t>El gran chef - Famosos: 20:00 a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</si>
</sst>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1" fillId="0" borderId="0" applyBorder="0" applyProtection="0"/>
    <xf numFmtId="165" fontId="31" fillId="0" borderId="0" applyBorder="0" applyProtection="0"/>
    <xf numFmtId="0" fontId="31" fillId="0" borderId="0"/>
    <xf numFmtId="0" fontId="20" fillId="0" borderId="0"/>
    <xf numFmtId="0" fontId="19" fillId="0" borderId="0"/>
    <xf numFmtId="0" fontId="32" fillId="0" borderId="0" applyNumberFormat="0" applyFill="0" applyBorder="0" applyAlignment="0" applyProtection="0"/>
    <xf numFmtId="0" fontId="33" fillId="0" borderId="36" applyNumberFormat="0" applyFill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5" fillId="0" borderId="0" applyNumberFormat="0" applyFill="0" applyBorder="0" applyAlignment="0" applyProtection="0"/>
    <xf numFmtId="0" fontId="36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39" applyNumberFormat="0" applyAlignment="0" applyProtection="0"/>
    <xf numFmtId="0" fontId="40" fillId="18" borderId="40" applyNumberFormat="0" applyAlignment="0" applyProtection="0"/>
    <xf numFmtId="0" fontId="41" fillId="18" borderId="39" applyNumberFormat="0" applyAlignment="0" applyProtection="0"/>
    <xf numFmtId="0" fontId="42" fillId="0" borderId="41" applyNumberFormat="0" applyFill="0" applyAlignment="0" applyProtection="0"/>
    <xf numFmtId="0" fontId="43" fillId="19" borderId="42" applyNumberFormat="0" applyAlignment="0" applyProtection="0"/>
    <xf numFmtId="0" fontId="44" fillId="0" borderId="0" applyNumberFormat="0" applyFill="0" applyBorder="0" applyAlignment="0" applyProtection="0"/>
    <xf numFmtId="0" fontId="45" fillId="0" borderId="44" applyNumberFormat="0" applyFill="0" applyAlignment="0" applyProtection="0"/>
    <xf numFmtId="0" fontId="46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46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46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46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46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46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0" borderId="0"/>
    <xf numFmtId="0" fontId="18" fillId="20" borderId="43" applyNumberFormat="0" applyFont="0" applyAlignment="0" applyProtection="0"/>
    <xf numFmtId="0" fontId="47" fillId="0" borderId="0" applyNumberFormat="0" applyFill="0" applyBorder="0" applyAlignment="0" applyProtection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3" fillId="0" borderId="0"/>
    <xf numFmtId="0" fontId="1" fillId="0" borderId="0"/>
    <xf numFmtId="0" fontId="1" fillId="20" borderId="43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483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2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4" fillId="2" borderId="3" xfId="0" applyFont="1" applyFill="1" applyBorder="1"/>
    <xf numFmtId="0" fontId="0" fillId="2" borderId="4" xfId="0" applyFill="1" applyBorder="1" applyAlignment="1">
      <alignment vertical="center"/>
    </xf>
    <xf numFmtId="164" fontId="21" fillId="5" borderId="18" xfId="1" applyFont="1" applyFill="1" applyBorder="1" applyAlignment="1" applyProtection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2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1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5" fillId="2" borderId="0" xfId="0" applyFont="1" applyFill="1"/>
    <xf numFmtId="0" fontId="26" fillId="2" borderId="0" xfId="0" applyFont="1" applyFill="1" applyAlignment="1">
      <alignment horizontal="center" vertical="center"/>
    </xf>
    <xf numFmtId="0" fontId="21" fillId="2" borderId="0" xfId="0" applyFont="1" applyFill="1"/>
    <xf numFmtId="164" fontId="21" fillId="2" borderId="0" xfId="1" applyFont="1" applyFill="1" applyBorder="1" applyProtection="1"/>
    <xf numFmtId="3" fontId="26" fillId="0" borderId="0" xfId="0" applyNumberFormat="1" applyFont="1"/>
    <xf numFmtId="0" fontId="27" fillId="2" borderId="0" xfId="0" applyFont="1" applyFill="1" applyAlignment="1">
      <alignment horizontal="center" vertical="center"/>
    </xf>
    <xf numFmtId="165" fontId="26" fillId="0" borderId="0" xfId="2" applyFont="1" applyBorder="1" applyAlignment="1" applyProtection="1">
      <alignment horizontal="center" vertical="center"/>
    </xf>
    <xf numFmtId="0" fontId="23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6" fillId="2" borderId="0" xfId="0" applyNumberFormat="1" applyFont="1" applyFill="1"/>
    <xf numFmtId="167" fontId="21" fillId="7" borderId="13" xfId="0" applyNumberFormat="1" applyFont="1" applyFill="1" applyBorder="1" applyAlignment="1">
      <alignment horizontal="center" vertical="center"/>
    </xf>
    <xf numFmtId="168" fontId="21" fillId="2" borderId="11" xfId="0" applyNumberFormat="1" applyFont="1" applyFill="1" applyBorder="1" applyAlignment="1">
      <alignment horizontal="center" vertical="center"/>
    </xf>
    <xf numFmtId="168" fontId="21" fillId="7" borderId="11" xfId="0" applyNumberFormat="1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vertical="center"/>
    </xf>
    <xf numFmtId="0" fontId="28" fillId="0" borderId="15" xfId="0" applyFont="1" applyBorder="1"/>
    <xf numFmtId="0" fontId="28" fillId="0" borderId="16" xfId="0" applyFont="1" applyBorder="1"/>
    <xf numFmtId="0" fontId="28" fillId="0" borderId="17" xfId="0" applyFont="1" applyBorder="1"/>
    <xf numFmtId="0" fontId="28" fillId="2" borderId="3" xfId="0" applyFont="1" applyFill="1" applyBorder="1"/>
    <xf numFmtId="0" fontId="28" fillId="2" borderId="0" xfId="0" applyFont="1" applyFill="1"/>
    <xf numFmtId="0" fontId="28" fillId="0" borderId="4" xfId="0" applyFont="1" applyBorder="1"/>
    <xf numFmtId="0" fontId="28" fillId="0" borderId="3" xfId="0" applyFont="1" applyBorder="1"/>
    <xf numFmtId="0" fontId="28" fillId="0" borderId="0" xfId="0" applyFont="1"/>
    <xf numFmtId="0" fontId="0" fillId="0" borderId="3" xfId="0" applyBorder="1"/>
    <xf numFmtId="0" fontId="0" fillId="0" borderId="4" xfId="0" applyBorder="1"/>
    <xf numFmtId="0" fontId="22" fillId="8" borderId="11" xfId="0" applyFont="1" applyFill="1" applyBorder="1" applyAlignment="1">
      <alignment vertical="center"/>
    </xf>
    <xf numFmtId="0" fontId="0" fillId="2" borderId="4" xfId="0" applyFill="1" applyBorder="1"/>
    <xf numFmtId="0" fontId="2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28" fillId="0" borderId="14" xfId="0" applyFont="1" applyBorder="1"/>
    <xf numFmtId="0" fontId="23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28" fillId="0" borderId="19" xfId="0" applyNumberFormat="1" applyFont="1" applyBorder="1"/>
    <xf numFmtId="0" fontId="28" fillId="0" borderId="20" xfId="0" applyFont="1" applyBorder="1"/>
    <xf numFmtId="3" fontId="28" fillId="0" borderId="14" xfId="0" applyNumberFormat="1" applyFont="1" applyBorder="1"/>
    <xf numFmtId="3" fontId="28" fillId="2" borderId="19" xfId="0" applyNumberFormat="1" applyFont="1" applyFill="1" applyBorder="1"/>
    <xf numFmtId="3" fontId="28" fillId="2" borderId="14" xfId="0" applyNumberFormat="1" applyFont="1" applyFill="1" applyBorder="1"/>
    <xf numFmtId="0" fontId="28" fillId="2" borderId="14" xfId="0" applyFont="1" applyFill="1" applyBorder="1"/>
    <xf numFmtId="3" fontId="2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3" fillId="2" borderId="18" xfId="0" applyFont="1" applyFill="1" applyBorder="1"/>
    <xf numFmtId="0" fontId="2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28" fillId="2" borderId="19" xfId="0" applyFont="1" applyFill="1" applyBorder="1"/>
    <xf numFmtId="3" fontId="28" fillId="0" borderId="20" xfId="0" applyNumberFormat="1" applyFont="1" applyBorder="1"/>
    <xf numFmtId="3" fontId="0" fillId="0" borderId="20" xfId="0" applyNumberFormat="1" applyBorder="1"/>
    <xf numFmtId="0" fontId="28" fillId="0" borderId="19" xfId="0" applyFont="1" applyBorder="1"/>
    <xf numFmtId="0" fontId="28" fillId="8" borderId="18" xfId="0" applyFont="1" applyFill="1" applyBorder="1"/>
    <xf numFmtId="0" fontId="28" fillId="10" borderId="18" xfId="0" applyFont="1" applyFill="1" applyBorder="1"/>
    <xf numFmtId="0" fontId="28" fillId="0" borderId="18" xfId="0" applyFont="1" applyBorder="1"/>
    <xf numFmtId="0" fontId="28" fillId="11" borderId="18" xfId="0" applyFont="1" applyFill="1" applyBorder="1"/>
    <xf numFmtId="0" fontId="2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4" fillId="2" borderId="13" xfId="0" applyFont="1" applyFill="1" applyBorder="1"/>
    <xf numFmtId="0" fontId="30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2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1" fillId="2" borderId="0" xfId="0" applyNumberFormat="1" applyFont="1" applyFill="1" applyAlignment="1">
      <alignment horizontal="center" vertical="center"/>
    </xf>
    <xf numFmtId="167" fontId="21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1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0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28" fillId="2" borderId="16" xfId="0" applyFont="1" applyFill="1" applyBorder="1"/>
    <xf numFmtId="0" fontId="48" fillId="0" borderId="46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1" fillId="46" borderId="51" xfId="2" applyNumberFormat="1" applyFill="1" applyBorder="1" applyAlignment="1">
      <alignment horizontal="center" vertical="center"/>
    </xf>
    <xf numFmtId="0" fontId="49" fillId="50" borderId="51" xfId="0" applyFont="1" applyFill="1" applyBorder="1" applyAlignment="1">
      <alignment horizontal="center" vertical="center"/>
    </xf>
    <xf numFmtId="4" fontId="49" fillId="50" borderId="51" xfId="0" applyNumberFormat="1" applyFont="1" applyFill="1" applyBorder="1" applyAlignment="1">
      <alignment horizontal="center" vertical="center"/>
    </xf>
    <xf numFmtId="169" fontId="4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1" fillId="0" borderId="56" xfId="2" applyNumberForma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 wrapText="1"/>
    </xf>
    <xf numFmtId="0" fontId="53" fillId="48" borderId="51" xfId="0" applyFont="1" applyFill="1" applyBorder="1" applyAlignment="1">
      <alignment horizontal="center" vertical="center" wrapText="1"/>
    </xf>
    <xf numFmtId="4" fontId="4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4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49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5" fillId="0" borderId="57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9" fillId="0" borderId="58" xfId="0" applyNumberFormat="1" applyFont="1" applyBorder="1" applyAlignment="1">
      <alignment horizontal="center" vertical="center"/>
    </xf>
    <xf numFmtId="3" fontId="12" fillId="51" borderId="58" xfId="51" applyNumberFormat="1" applyFont="1" applyFill="1" applyBorder="1" applyAlignment="1">
      <alignment horizontal="center"/>
    </xf>
    <xf numFmtId="0" fontId="57" fillId="0" borderId="0" xfId="0" applyFont="1"/>
    <xf numFmtId="0" fontId="57" fillId="52" borderId="58" xfId="0" applyFont="1" applyFill="1" applyBorder="1" applyAlignment="1">
      <alignment horizontal="center"/>
    </xf>
    <xf numFmtId="0" fontId="57" fillId="51" borderId="58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2" fontId="57" fillId="53" borderId="58" xfId="0" applyNumberFormat="1" applyFont="1" applyFill="1" applyBorder="1" applyAlignment="1">
      <alignment horizontal="center"/>
    </xf>
    <xf numFmtId="2" fontId="57" fillId="0" borderId="0" xfId="0" applyNumberFormat="1" applyFont="1" applyAlignment="1">
      <alignment horizontal="center"/>
    </xf>
    <xf numFmtId="0" fontId="57" fillId="52" borderId="58" xfId="0" applyFont="1" applyFill="1" applyBorder="1" applyAlignment="1">
      <alignment horizontal="left" indent="1"/>
    </xf>
    <xf numFmtId="0" fontId="57" fillId="51" borderId="58" xfId="0" applyFont="1" applyFill="1" applyBorder="1" applyAlignment="1">
      <alignment horizontal="left" indent="1"/>
    </xf>
    <xf numFmtId="0" fontId="57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6" fillId="3" borderId="52" xfId="0" applyFont="1" applyFill="1" applyBorder="1" applyAlignment="1">
      <alignment horizontal="left" vertical="center" indent="1"/>
    </xf>
    <xf numFmtId="0" fontId="56" fillId="3" borderId="52" xfId="0" applyFont="1" applyFill="1" applyBorder="1" applyAlignment="1">
      <alignment horizontal="center" vertical="center"/>
    </xf>
    <xf numFmtId="4" fontId="4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9" fillId="45" borderId="50" xfId="0" applyFont="1" applyFill="1" applyBorder="1" applyAlignment="1">
      <alignment horizontal="left" vertical="center" wrapText="1" indent="1"/>
    </xf>
    <xf numFmtId="4" fontId="51" fillId="45" borderId="21" xfId="0" applyNumberFormat="1" applyFont="1" applyFill="1" applyBorder="1" applyAlignment="1">
      <alignment horizontal="center" vertical="center" wrapText="1"/>
    </xf>
    <xf numFmtId="0" fontId="49" fillId="49" borderId="50" xfId="0" applyFont="1" applyFill="1" applyBorder="1" applyAlignment="1">
      <alignment horizontal="left" vertical="center" wrapText="1" indent="1"/>
    </xf>
    <xf numFmtId="4" fontId="49" fillId="49" borderId="21" xfId="0" applyNumberFormat="1" applyFont="1" applyFill="1" applyBorder="1" applyAlignment="1">
      <alignment horizontal="center" vertical="center" wrapText="1"/>
    </xf>
    <xf numFmtId="4" fontId="49" fillId="49" borderId="21" xfId="0" applyNumberFormat="1" applyFont="1" applyFill="1" applyBorder="1" applyAlignment="1">
      <alignment horizontal="center"/>
    </xf>
    <xf numFmtId="169" fontId="49" fillId="47" borderId="21" xfId="2" applyNumberFormat="1" applyFont="1" applyFill="1" applyBorder="1" applyAlignment="1">
      <alignment horizontal="center"/>
    </xf>
    <xf numFmtId="0" fontId="59" fillId="47" borderId="21" xfId="0" applyFont="1" applyFill="1" applyBorder="1" applyAlignment="1">
      <alignment horizontal="center" vertical="center" wrapText="1"/>
    </xf>
    <xf numFmtId="4" fontId="6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3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 vertical="center"/>
    </xf>
    <xf numFmtId="4" fontId="49" fillId="0" borderId="63" xfId="0" applyNumberFormat="1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/>
    </xf>
    <xf numFmtId="4" fontId="28" fillId="0" borderId="16" xfId="0" applyNumberFormat="1" applyFont="1" applyBorder="1" applyAlignment="1">
      <alignment horizontal="center" vertical="center"/>
    </xf>
    <xf numFmtId="4" fontId="28" fillId="0" borderId="17" xfId="0" applyNumberFormat="1" applyFont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28" fillId="0" borderId="4" xfId="0" applyNumberFormat="1" applyFont="1" applyBorder="1" applyAlignment="1">
      <alignment horizontal="center" vertical="center"/>
    </xf>
    <xf numFmtId="3" fontId="28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1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6" fillId="3" borderId="67" xfId="0" applyFont="1" applyFill="1" applyBorder="1" applyAlignment="1">
      <alignment horizontal="left" vertical="center" indent="1"/>
    </xf>
    <xf numFmtId="0" fontId="56" fillId="3" borderId="6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3" fillId="48" borderId="68" xfId="0" applyFont="1" applyFill="1" applyBorder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53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/>
    </xf>
    <xf numFmtId="165" fontId="61" fillId="0" borderId="0" xfId="2" applyFont="1" applyAlignment="1">
      <alignment horizontal="center" vertical="center"/>
    </xf>
    <xf numFmtId="4" fontId="5" fillId="0" borderId="58" xfId="51" applyNumberFormat="1" applyFont="1" applyBorder="1" applyAlignment="1">
      <alignment horizontal="center"/>
    </xf>
    <xf numFmtId="3" fontId="5" fillId="51" borderId="58" xfId="51" applyNumberFormat="1" applyFont="1" applyFill="1" applyBorder="1" applyAlignment="1">
      <alignment horizontal="center" wrapText="1"/>
    </xf>
    <xf numFmtId="4" fontId="49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vertical="center" wrapText="1"/>
    </xf>
    <xf numFmtId="14" fontId="51" fillId="0" borderId="0" xfId="0" applyNumberFormat="1" applyFont="1"/>
    <xf numFmtId="18" fontId="57" fillId="0" borderId="0" xfId="0" applyNumberFormat="1" applyFont="1" applyAlignment="1">
      <alignment vertical="center"/>
    </xf>
    <xf numFmtId="18" fontId="57" fillId="0" borderId="0" xfId="0" applyNumberFormat="1" applyFont="1"/>
    <xf numFmtId="0" fontId="44" fillId="0" borderId="0" xfId="0" applyFont="1"/>
    <xf numFmtId="4" fontId="5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8" fillId="3" borderId="17" xfId="0" applyNumberFormat="1" applyFont="1" applyFill="1" applyBorder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2" fontId="28" fillId="3" borderId="4" xfId="0" applyNumberFormat="1" applyFont="1" applyFill="1" applyBorder="1" applyAlignment="1">
      <alignment horizontal="center" vertical="center"/>
    </xf>
    <xf numFmtId="4" fontId="28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2" fillId="0" borderId="58" xfId="51" applyNumberFormat="1" applyFont="1" applyBorder="1" applyAlignment="1">
      <alignment horizontal="center"/>
    </xf>
    <xf numFmtId="0" fontId="57" fillId="46" borderId="0" xfId="0" applyFont="1" applyFill="1"/>
    <xf numFmtId="49" fontId="57" fillId="51" borderId="58" xfId="0" applyNumberFormat="1" applyFont="1" applyFill="1" applyBorder="1" applyAlignment="1">
      <alignment horizontal="center"/>
    </xf>
    <xf numFmtId="0" fontId="62" fillId="55" borderId="21" xfId="0" applyFont="1" applyFill="1" applyBorder="1"/>
    <xf numFmtId="0" fontId="62" fillId="55" borderId="0" xfId="0" applyFont="1" applyFill="1"/>
    <xf numFmtId="0" fontId="49" fillId="56" borderId="70" xfId="0" applyFont="1" applyFill="1" applyBorder="1"/>
    <xf numFmtId="0" fontId="49" fillId="56" borderId="21" xfId="0" applyFont="1" applyFill="1" applyBorder="1"/>
    <xf numFmtId="0" fontId="51" fillId="0" borderId="21" xfId="0" applyFont="1" applyBorder="1"/>
    <xf numFmtId="0" fontId="51" fillId="0" borderId="46" xfId="0" applyFont="1" applyBorder="1" applyAlignment="1">
      <alignment wrapText="1"/>
    </xf>
    <xf numFmtId="0" fontId="57" fillId="0" borderId="46" xfId="0" applyFont="1" applyBorder="1"/>
    <xf numFmtId="170" fontId="51" fillId="0" borderId="9" xfId="0" applyNumberFormat="1" applyFont="1" applyBorder="1"/>
    <xf numFmtId="0" fontId="57" fillId="0" borderId="46" xfId="0" applyFont="1" applyBorder="1" applyAlignment="1">
      <alignment vertical="center"/>
    </xf>
    <xf numFmtId="0" fontId="51" fillId="0" borderId="46" xfId="0" applyFont="1" applyBorder="1" applyAlignment="1">
      <alignment vertical="center" wrapText="1"/>
    </xf>
    <xf numFmtId="0" fontId="51" fillId="0" borderId="46" xfId="0" applyFont="1" applyBorder="1"/>
    <xf numFmtId="0" fontId="51" fillId="0" borderId="46" xfId="0" applyFont="1" applyBorder="1" applyAlignment="1">
      <alignment horizontal="left" vertical="center" wrapText="1"/>
    </xf>
    <xf numFmtId="0" fontId="51" fillId="0" borderId="46" xfId="0" applyFont="1" applyBorder="1" applyAlignment="1">
      <alignment vertical="center"/>
    </xf>
    <xf numFmtId="0" fontId="49" fillId="56" borderId="72" xfId="0" applyFont="1" applyFill="1" applyBorder="1"/>
    <xf numFmtId="0" fontId="0" fillId="0" borderId="21" xfId="0" applyBorder="1"/>
    <xf numFmtId="14" fontId="51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49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1" fillId="0" borderId="71" xfId="0" applyNumberFormat="1" applyFont="1" applyBorder="1"/>
    <xf numFmtId="2" fontId="0" fillId="0" borderId="66" xfId="0" applyNumberFormat="1" applyBorder="1"/>
    <xf numFmtId="3" fontId="0" fillId="0" borderId="46" xfId="0" applyNumberFormat="1" applyBorder="1"/>
    <xf numFmtId="2" fontId="0" fillId="0" borderId="74" xfId="0" applyNumberFormat="1" applyBorder="1"/>
    <xf numFmtId="0" fontId="0" fillId="0" borderId="75" xfId="0" applyBorder="1"/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28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49" fillId="56" borderId="0" xfId="0" applyFont="1" applyFill="1" applyBorder="1"/>
    <xf numFmtId="0" fontId="51" fillId="0" borderId="50" xfId="0" applyFont="1" applyBorder="1"/>
    <xf numFmtId="0" fontId="51" fillId="0" borderId="21" xfId="0" applyFont="1" applyBorder="1" applyAlignment="1">
      <alignment wrapText="1"/>
    </xf>
    <xf numFmtId="0" fontId="51" fillId="0" borderId="46" xfId="0" applyFont="1" applyBorder="1" applyAlignment="1">
      <alignment horizontal="left" wrapText="1"/>
    </xf>
    <xf numFmtId="0" fontId="51" fillId="0" borderId="75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62" fillId="55" borderId="27" xfId="0" applyFont="1" applyFill="1" applyBorder="1"/>
    <xf numFmtId="0" fontId="57" fillId="0" borderId="21" xfId="0" applyFont="1" applyBorder="1"/>
    <xf numFmtId="0" fontId="57" fillId="0" borderId="72" xfId="0" applyFont="1" applyBorder="1"/>
    <xf numFmtId="0" fontId="57" fillId="0" borderId="0" xfId="0" applyFont="1" applyBorder="1"/>
    <xf numFmtId="0" fontId="0" fillId="0" borderId="27" xfId="0" applyBorder="1"/>
    <xf numFmtId="0" fontId="57" fillId="0" borderId="71" xfId="0" applyFont="1" applyBorder="1"/>
    <xf numFmtId="170" fontId="51" fillId="0" borderId="70" xfId="0" applyNumberFormat="1" applyFont="1" applyBorder="1"/>
    <xf numFmtId="170" fontId="51" fillId="0" borderId="0" xfId="0" applyNumberFormat="1" applyFont="1" applyBorder="1"/>
    <xf numFmtId="0" fontId="0" fillId="0" borderId="76" xfId="0" applyBorder="1"/>
    <xf numFmtId="0" fontId="0" fillId="0" borderId="77" xfId="0" applyBorder="1"/>
    <xf numFmtId="2" fontId="0" fillId="0" borderId="70" xfId="0" applyNumberFormat="1" applyBorder="1"/>
    <xf numFmtId="2" fontId="0" fillId="0" borderId="0" xfId="0" applyNumberFormat="1" applyBorder="1"/>
    <xf numFmtId="0" fontId="0" fillId="0" borderId="70" xfId="0" applyBorder="1"/>
    <xf numFmtId="0" fontId="0" fillId="0" borderId="0" xfId="0" applyBorder="1"/>
    <xf numFmtId="170" fontId="51" fillId="0" borderId="9" xfId="0" applyNumberFormat="1" applyFont="1" applyBorder="1" applyAlignment="1">
      <alignment vertical="center"/>
    </xf>
    <xf numFmtId="21" fontId="57" fillId="0" borderId="46" xfId="0" applyNumberFormat="1" applyFont="1" applyBorder="1" applyAlignment="1">
      <alignment vertical="center"/>
    </xf>
    <xf numFmtId="21" fontId="57" fillId="0" borderId="46" xfId="0" applyNumberFormat="1" applyFont="1" applyBorder="1"/>
    <xf numFmtId="21" fontId="57" fillId="0" borderId="75" xfId="0" applyNumberFormat="1" applyFont="1" applyBorder="1"/>
    <xf numFmtId="21" fontId="57" fillId="0" borderId="21" xfId="0" applyNumberFormat="1" applyFont="1" applyBorder="1" applyAlignment="1">
      <alignment vertical="center"/>
    </xf>
    <xf numFmtId="0" fontId="51" fillId="0" borderId="70" xfId="0" applyFont="1" applyBorder="1" applyAlignment="1">
      <alignment wrapText="1"/>
    </xf>
    <xf numFmtId="0" fontId="51" fillId="0" borderId="21" xfId="0" applyFont="1" applyBorder="1" applyAlignment="1">
      <alignment vertical="center"/>
    </xf>
    <xf numFmtId="0" fontId="57" fillId="0" borderId="21" xfId="0" applyFont="1" applyBorder="1" applyAlignment="1">
      <alignment vertical="center"/>
    </xf>
    <xf numFmtId="21" fontId="57" fillId="0" borderId="70" xfId="0" applyNumberFormat="1" applyFont="1" applyBorder="1"/>
    <xf numFmtId="21" fontId="57" fillId="0" borderId="0" xfId="0" applyNumberFormat="1" applyFont="1" applyBorder="1"/>
    <xf numFmtId="0" fontId="0" fillId="46" borderId="0" xfId="0" applyFill="1"/>
    <xf numFmtId="0" fontId="29" fillId="58" borderId="12" xfId="0" applyFont="1" applyFill="1" applyBorder="1" applyAlignment="1">
      <alignment vertical="center" wrapText="1"/>
    </xf>
    <xf numFmtId="3" fontId="0" fillId="46" borderId="3" xfId="0" applyNumberFormat="1" applyFill="1" applyBorder="1" applyAlignment="1">
      <alignment horizontal="center" vertical="center"/>
    </xf>
    <xf numFmtId="3" fontId="0" fillId="46" borderId="0" xfId="0" applyNumberFormat="1" applyFill="1" applyAlignment="1">
      <alignment horizontal="center" vertical="center"/>
    </xf>
    <xf numFmtId="4" fontId="0" fillId="46" borderId="3" xfId="0" applyNumberFormat="1" applyFill="1" applyBorder="1" applyAlignment="1">
      <alignment horizontal="center" vertical="center"/>
    </xf>
    <xf numFmtId="4" fontId="28" fillId="46" borderId="0" xfId="0" applyNumberFormat="1" applyFont="1" applyFill="1" applyAlignment="1">
      <alignment horizontal="center" vertical="center"/>
    </xf>
    <xf numFmtId="4" fontId="28" fillId="46" borderId="4" xfId="0" applyNumberFormat="1" applyFont="1" applyFill="1" applyBorder="1" applyAlignment="1">
      <alignment horizontal="center" vertical="center"/>
    </xf>
    <xf numFmtId="3" fontId="0" fillId="46" borderId="4" xfId="0" applyNumberForma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1" fillId="3" borderId="53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3" fillId="0" borderId="0" xfId="0" applyFont="1" applyAlignment="1">
      <alignment horizontal="left"/>
    </xf>
    <xf numFmtId="0" fontId="58" fillId="54" borderId="60" xfId="0" applyFont="1" applyFill="1" applyBorder="1" applyAlignment="1">
      <alignment horizontal="center" vertical="center"/>
    </xf>
    <xf numFmtId="0" fontId="58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12" borderId="53" xfId="0" applyFont="1" applyFill="1" applyBorder="1" applyAlignment="1">
      <alignment horizontal="center" vertical="center"/>
    </xf>
    <xf numFmtId="0" fontId="21" fillId="12" borderId="54" xfId="0" applyFont="1" applyFill="1" applyBorder="1" applyAlignment="1">
      <alignment horizontal="center" vertical="center"/>
    </xf>
    <xf numFmtId="0" fontId="21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0.1839068240878147</c:v>
                </c:pt>
                <c:pt idx="1">
                  <c:v>0.29042433406599821</c:v>
                </c:pt>
                <c:pt idx="2">
                  <c:v>7.1448307740588066E-2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1.971071186258732E-2</c:v>
                </c:pt>
                <c:pt idx="1">
                  <c:v>0.95466721055070647</c:v>
                </c:pt>
                <c:pt idx="2">
                  <c:v>2.5622077586706246E-2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General'!$B$47:$B$58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f>'Historico General'!$C$47:$C$58</c:f>
              <c:numCache>
                <c:formatCode>#,##0.00</c:formatCode>
                <c:ptCount val="12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  <c:pt idx="11">
                  <c:v>53057.279999999999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General'!$B$47:$B$58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f>'Historico General'!$D$47:$D$58</c:f>
              <c:numCache>
                <c:formatCode>#,##0.00</c:formatCode>
                <c:ptCount val="12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  <c:pt idx="11">
                  <c:v>2569772.5099999998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General'!$B$47:$B$58</c15:sqref>
                        </c15:formulaRef>
                      </c:ext>
                    </c:extLst>
                    <c:strCache>
                      <c:ptCount val="12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  <c:pt idx="11">
                        <c:v>15/05-21/05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  <c:pt idx="11">
                        <c:v>68969.490000000005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Dinamizado'!$C$3:$C$53</c15:sqref>
                  </c15:fullRef>
                </c:ext>
              </c:extLst>
              <c:f>'Historico Dinamizado'!$C$42:$C$53</c:f>
              <c:numCache>
                <c:formatCode>#,##0.00</c:formatCode>
                <c:ptCount val="12"/>
                <c:pt idx="0">
                  <c:v>940381.27999999851</c:v>
                </c:pt>
                <c:pt idx="1">
                  <c:v>899766.59999999858</c:v>
                </c:pt>
                <c:pt idx="2">
                  <c:v>1007209.7966666651</c:v>
                </c:pt>
                <c:pt idx="3">
                  <c:v>781341.08666666609</c:v>
                </c:pt>
                <c:pt idx="4">
                  <c:v>796625.34333333233</c:v>
                </c:pt>
                <c:pt idx="5">
                  <c:v>837576.16666666546</c:v>
                </c:pt>
                <c:pt idx="6">
                  <c:v>1131897.4233333319</c:v>
                </c:pt>
                <c:pt idx="7">
                  <c:v>580122.69333333266</c:v>
                </c:pt>
                <c:pt idx="8">
                  <c:v>504944.39333333273</c:v>
                </c:pt>
                <c:pt idx="9">
                  <c:v>493305.98333333299</c:v>
                </c:pt>
                <c:pt idx="10">
                  <c:v>546737.88666666613</c:v>
                </c:pt>
                <c:pt idx="11">
                  <c:v>495040.25666666625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19F-4159-BFF9-42DB0154691B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19F-4159-BFF9-42DB0154691B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319F-4159-BFF9-42DB0154691B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19F-4159-BFF9-42DB0154691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Dinamizado'!$D$3:$D$53</c15:sqref>
                  </c15:fullRef>
                </c:ext>
              </c:extLst>
              <c:f>'Historico Dinamizado'!$D$42:$D$53</c:f>
              <c:numCache>
                <c:formatCode>#,##0.00</c:formatCode>
                <c:ptCount val="12"/>
                <c:pt idx="0">
                  <c:v>1139445.6433333333</c:v>
                </c:pt>
                <c:pt idx="1">
                  <c:v>1211102.5999999999</c:v>
                </c:pt>
                <c:pt idx="2">
                  <c:v>1488318.7166666663</c:v>
                </c:pt>
                <c:pt idx="3">
                  <c:v>1351766.0666666669</c:v>
                </c:pt>
                <c:pt idx="4">
                  <c:v>1209802.1166666667</c:v>
                </c:pt>
                <c:pt idx="5">
                  <c:v>905458.3600000001</c:v>
                </c:pt>
                <c:pt idx="6">
                  <c:v>969150.96666666679</c:v>
                </c:pt>
                <c:pt idx="7">
                  <c:v>895035.51666666672</c:v>
                </c:pt>
                <c:pt idx="8">
                  <c:v>878514.07333333336</c:v>
                </c:pt>
                <c:pt idx="9">
                  <c:v>740672.68</c:v>
                </c:pt>
                <c:pt idx="10">
                  <c:v>886413.62666666682</c:v>
                </c:pt>
                <c:pt idx="11">
                  <c:v>781764.01333333342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Dinamizado'!$B$3:$B$53</c15:sqref>
                  </c15:fullRef>
                </c:ext>
              </c:extLst>
              <c:f>'Historico Dinamizado'!$B$42:$B$53</c:f>
              <c:strCache>
                <c:ptCount val="12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Dinamizado'!$E$3:$E$53</c15:sqref>
                  </c15:fullRef>
                </c:ext>
              </c:extLst>
              <c:f>'Historico Dinamizado'!$E$42:$E$53</c:f>
              <c:numCache>
                <c:formatCode>#,##0.00</c:formatCode>
                <c:ptCount val="12"/>
                <c:pt idx="0">
                  <c:v>280639.21666666662</c:v>
                </c:pt>
                <c:pt idx="1">
                  <c:v>139776.32333333333</c:v>
                </c:pt>
                <c:pt idx="2">
                  <c:v>143109.49999999997</c:v>
                </c:pt>
                <c:pt idx="3">
                  <c:v>101006.86666666665</c:v>
                </c:pt>
                <c:pt idx="4">
                  <c:v>129730.85</c:v>
                </c:pt>
                <c:pt idx="5">
                  <c:v>329781.38</c:v>
                </c:pt>
                <c:pt idx="6">
                  <c:v>218307.43333333335</c:v>
                </c:pt>
                <c:pt idx="7">
                  <c:v>387678.94</c:v>
                </c:pt>
                <c:pt idx="8">
                  <c:v>253332.00999999998</c:v>
                </c:pt>
                <c:pt idx="9">
                  <c:v>233382.45</c:v>
                </c:pt>
                <c:pt idx="10">
                  <c:v>162592.17000000004</c:v>
                </c:pt>
                <c:pt idx="11">
                  <c:v>192324.50333333336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57" t="s">
        <v>339</v>
      </c>
      <c r="D2" s="457"/>
      <c r="E2" s="457"/>
      <c r="F2" s="458" t="s">
        <v>343</v>
      </c>
      <c r="G2" s="458"/>
      <c r="H2" s="458"/>
      <c r="I2" s="459" t="s">
        <v>0</v>
      </c>
      <c r="J2" s="459"/>
      <c r="K2" s="459"/>
    </row>
    <row r="3" spans="2:11" x14ac:dyDescent="0.25">
      <c r="C3" s="457" t="s">
        <v>1</v>
      </c>
      <c r="D3" s="457"/>
      <c r="E3" s="457"/>
      <c r="F3" s="463" t="s">
        <v>2</v>
      </c>
      <c r="G3" s="463"/>
      <c r="H3" s="463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57" t="s">
        <v>339</v>
      </c>
      <c r="D241" s="457"/>
      <c r="E241" s="457"/>
      <c r="F241" s="458" t="s">
        <v>343</v>
      </c>
      <c r="G241" s="458"/>
      <c r="H241" s="458"/>
      <c r="I241" s="459" t="s">
        <v>0</v>
      </c>
      <c r="J241" s="459"/>
      <c r="K241" s="459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60" t="s">
        <v>1</v>
      </c>
      <c r="D242" s="460"/>
      <c r="E242" s="460"/>
      <c r="F242" s="461" t="s">
        <v>2</v>
      </c>
      <c r="G242" s="461"/>
      <c r="H242" s="461"/>
      <c r="I242" s="462"/>
      <c r="J242" s="462"/>
      <c r="K242" s="462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showGridLines="0" topLeftCell="B1" zoomScale="90" zoomScaleNormal="90" workbookViewId="0">
      <pane ySplit="1" topLeftCell="A2" activePane="bottomLeft" state="frozen"/>
      <selection pane="bottomLeft" activeCell="C21" sqref="C21:C22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12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435</v>
      </c>
      <c r="C1" s="353" t="s">
        <v>215</v>
      </c>
      <c r="D1" s="354" t="s">
        <v>416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490</v>
      </c>
      <c r="B2" s="320" t="s">
        <v>609</v>
      </c>
      <c r="C2" s="319" t="s">
        <v>625</v>
      </c>
      <c r="D2" s="314"/>
      <c r="E2" s="384" t="s">
        <v>624</v>
      </c>
      <c r="F2" s="312">
        <v>67290</v>
      </c>
      <c r="G2" s="362">
        <v>53362.683333333327</v>
      </c>
      <c r="H2" s="312" t="s">
        <v>655</v>
      </c>
      <c r="I2" s="317">
        <f t="shared" ref="I2:I18" si="0">F2/G2</f>
        <v>1.2609935594817978</v>
      </c>
      <c r="J2" s="317">
        <f t="shared" ref="J2:J18" si="1">H2/F2</f>
        <v>5.2955862683905481</v>
      </c>
    </row>
    <row r="3" spans="1:10" x14ac:dyDescent="0.25">
      <c r="A3" s="320" t="s">
        <v>342</v>
      </c>
      <c r="B3" s="320" t="s">
        <v>619</v>
      </c>
      <c r="C3" s="319" t="s">
        <v>650</v>
      </c>
      <c r="D3" s="314"/>
      <c r="E3" s="315" t="s">
        <v>649</v>
      </c>
      <c r="F3" s="312">
        <v>56678</v>
      </c>
      <c r="G3" s="362">
        <v>46929.24</v>
      </c>
      <c r="H3" s="312" t="s">
        <v>668</v>
      </c>
      <c r="I3" s="317">
        <f t="shared" si="0"/>
        <v>1.2077331744558404</v>
      </c>
      <c r="J3" s="317">
        <f t="shared" si="1"/>
        <v>3.1764000141148241</v>
      </c>
    </row>
    <row r="4" spans="1:10" ht="14.25" customHeight="1" x14ac:dyDescent="0.25">
      <c r="A4" s="320" t="s">
        <v>490</v>
      </c>
      <c r="B4" s="320" t="s">
        <v>608</v>
      </c>
      <c r="C4" s="319" t="s">
        <v>623</v>
      </c>
      <c r="D4" s="314"/>
      <c r="E4" s="315" t="s">
        <v>622</v>
      </c>
      <c r="F4" s="312">
        <v>38345</v>
      </c>
      <c r="G4" s="362">
        <v>30946.51666666667</v>
      </c>
      <c r="H4" s="312" t="s">
        <v>654</v>
      </c>
      <c r="I4" s="317">
        <f t="shared" si="0"/>
        <v>1.2390732182566588</v>
      </c>
      <c r="J4" s="317">
        <f t="shared" si="1"/>
        <v>3.1285956448037555</v>
      </c>
    </row>
    <row r="5" spans="1:10" x14ac:dyDescent="0.25">
      <c r="A5" s="320" t="s">
        <v>490</v>
      </c>
      <c r="B5" s="320" t="s">
        <v>610</v>
      </c>
      <c r="C5" s="319" t="s">
        <v>627</v>
      </c>
      <c r="D5" s="314"/>
      <c r="E5" s="315" t="s">
        <v>626</v>
      </c>
      <c r="F5" s="312">
        <v>15229</v>
      </c>
      <c r="G5" s="382">
        <v>13772.54</v>
      </c>
      <c r="H5" s="312" t="s">
        <v>656</v>
      </c>
      <c r="I5" s="317">
        <f t="shared" si="0"/>
        <v>1.105751008891606</v>
      </c>
      <c r="J5" s="317">
        <f t="shared" si="1"/>
        <v>2.90964606999803</v>
      </c>
    </row>
    <row r="6" spans="1:10" s="383" customFormat="1" x14ac:dyDescent="0.25">
      <c r="A6" s="320" t="s">
        <v>490</v>
      </c>
      <c r="B6" s="320" t="s">
        <v>613</v>
      </c>
      <c r="C6" s="319" t="s">
        <v>640</v>
      </c>
      <c r="D6" s="314"/>
      <c r="E6" s="315" t="s">
        <v>639</v>
      </c>
      <c r="F6" s="363">
        <v>14919</v>
      </c>
      <c r="G6" s="374">
        <v>12446.23</v>
      </c>
      <c r="H6" s="312" t="s">
        <v>663</v>
      </c>
      <c r="I6" s="317">
        <f t="shared" si="0"/>
        <v>1.1986762256522658</v>
      </c>
      <c r="J6" s="317">
        <f t="shared" si="1"/>
        <v>2.2649641396876468</v>
      </c>
    </row>
    <row r="7" spans="1:10" x14ac:dyDescent="0.25">
      <c r="A7" s="320" t="s">
        <v>342</v>
      </c>
      <c r="B7" s="320" t="s">
        <v>619</v>
      </c>
      <c r="C7" s="319" t="s">
        <v>652</v>
      </c>
      <c r="D7" s="314"/>
      <c r="E7" s="315" t="s">
        <v>651</v>
      </c>
      <c r="F7" s="312">
        <v>12076</v>
      </c>
      <c r="G7" s="362">
        <v>7989.2833333333338</v>
      </c>
      <c r="H7" s="312" t="s">
        <v>669</v>
      </c>
      <c r="I7" s="317">
        <f t="shared" si="0"/>
        <v>1.5115248134480146</v>
      </c>
      <c r="J7" s="317">
        <f t="shared" si="1"/>
        <v>1.8746273600529977</v>
      </c>
    </row>
    <row r="8" spans="1:10" x14ac:dyDescent="0.25">
      <c r="A8" s="320" t="s">
        <v>490</v>
      </c>
      <c r="B8" s="320" t="s">
        <v>607</v>
      </c>
      <c r="C8" s="319" t="s">
        <v>621</v>
      </c>
      <c r="D8" s="314"/>
      <c r="E8" s="315" t="s">
        <v>620</v>
      </c>
      <c r="F8" s="312">
        <v>8705</v>
      </c>
      <c r="G8" s="382">
        <v>5073.4666666666662</v>
      </c>
      <c r="H8" s="312" t="s">
        <v>653</v>
      </c>
      <c r="I8" s="317">
        <f t="shared" si="0"/>
        <v>1.7157893353656934</v>
      </c>
      <c r="J8" s="317">
        <f t="shared" si="1"/>
        <v>2.31338311315336</v>
      </c>
    </row>
    <row r="9" spans="1:10" x14ac:dyDescent="0.25">
      <c r="A9" s="320" t="s">
        <v>490</v>
      </c>
      <c r="B9" s="320" t="s">
        <v>613</v>
      </c>
      <c r="C9" s="319" t="s">
        <v>632</v>
      </c>
      <c r="D9" s="314"/>
      <c r="E9" s="315" t="s">
        <v>631</v>
      </c>
      <c r="F9" s="312">
        <v>7299</v>
      </c>
      <c r="G9" s="374">
        <v>4908.1000000000004</v>
      </c>
      <c r="H9" s="312" t="s">
        <v>659</v>
      </c>
      <c r="I9" s="317">
        <f t="shared" si="0"/>
        <v>1.4871335139870825</v>
      </c>
      <c r="J9" s="317">
        <f t="shared" si="1"/>
        <v>2.2255103438827235</v>
      </c>
    </row>
    <row r="10" spans="1:10" x14ac:dyDescent="0.25">
      <c r="A10" s="320" t="s">
        <v>390</v>
      </c>
      <c r="B10" s="320" t="s">
        <v>615</v>
      </c>
      <c r="C10" s="319" t="s">
        <v>644</v>
      </c>
      <c r="D10" s="314"/>
      <c r="E10" s="315" t="s">
        <v>643</v>
      </c>
      <c r="F10" s="312">
        <v>5861</v>
      </c>
      <c r="G10" s="362">
        <v>4332.3599999999997</v>
      </c>
      <c r="H10" s="312" t="s">
        <v>665</v>
      </c>
      <c r="I10" s="317">
        <f t="shared" si="0"/>
        <v>1.3528423307389046</v>
      </c>
      <c r="J10" s="317">
        <f t="shared" si="1"/>
        <v>1.8268213615423989</v>
      </c>
    </row>
    <row r="11" spans="1:10" ht="19.5" customHeight="1" x14ac:dyDescent="0.25">
      <c r="A11" s="320" t="s">
        <v>342</v>
      </c>
      <c r="B11" s="320" t="s">
        <v>618</v>
      </c>
      <c r="C11" s="319" t="s">
        <v>648</v>
      </c>
      <c r="D11" s="314"/>
      <c r="E11" s="315" t="s">
        <v>647</v>
      </c>
      <c r="F11" s="363">
        <v>8116</v>
      </c>
      <c r="G11" s="362">
        <v>2882.9333333333329</v>
      </c>
      <c r="H11" s="312" t="s">
        <v>667</v>
      </c>
      <c r="I11" s="317">
        <f t="shared" si="0"/>
        <v>2.8151882342059018</v>
      </c>
      <c r="J11" s="317">
        <f t="shared" si="1"/>
        <v>1.7556678166584525</v>
      </c>
    </row>
    <row r="12" spans="1:10" x14ac:dyDescent="0.25">
      <c r="A12" s="320" t="s">
        <v>490</v>
      </c>
      <c r="B12" s="320" t="s">
        <v>617</v>
      </c>
      <c r="C12" s="319" t="s">
        <v>646</v>
      </c>
      <c r="D12" s="314"/>
      <c r="E12" s="315" t="s">
        <v>645</v>
      </c>
      <c r="F12" s="312">
        <v>6159</v>
      </c>
      <c r="G12" s="362">
        <v>2483.7333333333331</v>
      </c>
      <c r="H12" s="312" t="s">
        <v>666</v>
      </c>
      <c r="I12" s="317">
        <f t="shared" si="0"/>
        <v>2.4797348078161909</v>
      </c>
      <c r="J12" s="317">
        <f t="shared" si="1"/>
        <v>1.7601883422633544</v>
      </c>
    </row>
    <row r="13" spans="1:10" x14ac:dyDescent="0.25">
      <c r="A13" s="320" t="s">
        <v>490</v>
      </c>
      <c r="B13" s="320" t="s">
        <v>615</v>
      </c>
      <c r="C13" s="319" t="s">
        <v>636</v>
      </c>
      <c r="D13" s="314"/>
      <c r="E13" s="384" t="s">
        <v>635</v>
      </c>
      <c r="F13" s="312">
        <v>9518</v>
      </c>
      <c r="G13" s="362">
        <v>2254.2666666666669</v>
      </c>
      <c r="H13" s="312" t="s">
        <v>661</v>
      </c>
      <c r="I13" s="317">
        <f t="shared" si="0"/>
        <v>4.2222156503223509</v>
      </c>
      <c r="J13" s="317">
        <f t="shared" si="1"/>
        <v>2.4947467955452827</v>
      </c>
    </row>
    <row r="14" spans="1:10" x14ac:dyDescent="0.25">
      <c r="A14" s="320" t="s">
        <v>490</v>
      </c>
      <c r="B14" s="320" t="s">
        <v>612</v>
      </c>
      <c r="C14" s="319" t="s">
        <v>630</v>
      </c>
      <c r="D14" s="314"/>
      <c r="E14" s="384" t="s">
        <v>629</v>
      </c>
      <c r="F14" s="312">
        <v>17689</v>
      </c>
      <c r="G14" s="362">
        <v>2146.6999999999998</v>
      </c>
      <c r="H14" s="312" t="s">
        <v>658</v>
      </c>
      <c r="I14" s="317">
        <f t="shared" si="0"/>
        <v>8.2400894396049758</v>
      </c>
      <c r="J14" s="317">
        <f t="shared" si="1"/>
        <v>1.9001639436938209</v>
      </c>
    </row>
    <row r="15" spans="1:10" x14ac:dyDescent="0.25">
      <c r="A15" s="320" t="s">
        <v>390</v>
      </c>
      <c r="B15" s="320" t="s">
        <v>615</v>
      </c>
      <c r="C15" s="319" t="s">
        <v>638</v>
      </c>
      <c r="D15" s="314"/>
      <c r="E15" s="315" t="s">
        <v>637</v>
      </c>
      <c r="F15" s="312">
        <v>2708</v>
      </c>
      <c r="G15" s="362">
        <v>1027.5</v>
      </c>
      <c r="H15" s="312" t="s">
        <v>662</v>
      </c>
      <c r="I15" s="317">
        <f t="shared" si="0"/>
        <v>2.6355231143552311</v>
      </c>
      <c r="J15" s="317">
        <f t="shared" si="1"/>
        <v>1.8116691285081241</v>
      </c>
    </row>
    <row r="16" spans="1:10" x14ac:dyDescent="0.25">
      <c r="A16" s="320" t="s">
        <v>391</v>
      </c>
      <c r="B16" s="320" t="s">
        <v>614</v>
      </c>
      <c r="C16" s="319" t="s">
        <v>634</v>
      </c>
      <c r="D16" s="314"/>
      <c r="E16" s="315" t="s">
        <v>633</v>
      </c>
      <c r="F16" s="312">
        <v>2214</v>
      </c>
      <c r="G16" s="362">
        <v>889.98333333333335</v>
      </c>
      <c r="H16" s="312" t="s">
        <v>660</v>
      </c>
      <c r="I16" s="317">
        <f t="shared" si="0"/>
        <v>2.4876870353377405</v>
      </c>
      <c r="J16" s="317">
        <f t="shared" si="1"/>
        <v>2.0889792231255644</v>
      </c>
    </row>
    <row r="17" spans="1:10" x14ac:dyDescent="0.25">
      <c r="A17" s="320" t="s">
        <v>452</v>
      </c>
      <c r="B17" s="320" t="s">
        <v>616</v>
      </c>
      <c r="C17" s="319" t="s">
        <v>642</v>
      </c>
      <c r="D17" s="314"/>
      <c r="E17" s="315" t="s">
        <v>641</v>
      </c>
      <c r="F17" s="312">
        <v>1817</v>
      </c>
      <c r="G17" s="362">
        <v>609.11666666666667</v>
      </c>
      <c r="H17" s="312" t="s">
        <v>664</v>
      </c>
      <c r="I17" s="317">
        <f t="shared" si="0"/>
        <v>2.9830081812460665</v>
      </c>
      <c r="J17" s="317">
        <f t="shared" si="1"/>
        <v>1.7666483214089157</v>
      </c>
    </row>
    <row r="18" spans="1:10" x14ac:dyDescent="0.25">
      <c r="A18" s="320" t="s">
        <v>390</v>
      </c>
      <c r="B18" s="320" t="s">
        <v>611</v>
      </c>
      <c r="C18" s="319" t="s">
        <v>628</v>
      </c>
      <c r="D18" s="314"/>
      <c r="E18" s="315" t="s">
        <v>626</v>
      </c>
      <c r="F18" s="363">
        <v>3036</v>
      </c>
      <c r="G18" s="362">
        <v>269.85000000000002</v>
      </c>
      <c r="H18" s="312" t="s">
        <v>657</v>
      </c>
      <c r="I18" s="317">
        <f t="shared" si="0"/>
        <v>11.250694830461367</v>
      </c>
      <c r="J18" s="317">
        <f t="shared" si="1"/>
        <v>1.993741765480896</v>
      </c>
    </row>
  </sheetData>
  <autoFilter ref="A1:J1" xr:uid="{00000000-0001-0000-0300-000000000000}">
    <sortState xmlns:xlrd2="http://schemas.microsoft.com/office/spreadsheetml/2017/richdata2" ref="A2:J18">
      <sortCondition descending="1" ref="G1"/>
    </sortState>
  </autoFilter>
  <phoneticPr fontId="50" type="noConversion"/>
  <conditionalFormatting sqref="G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G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G5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7">
    <cfRule type="colorScale" priority="143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8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4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3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29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G17">
    <cfRule type="colorScale" priority="96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8" sqref="H8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426</v>
      </c>
      <c r="C2" s="324" t="s">
        <v>427</v>
      </c>
      <c r="D2" s="324" t="s">
        <v>428</v>
      </c>
      <c r="E2" s="324" t="s">
        <v>429</v>
      </c>
      <c r="F2" s="324" t="s">
        <v>430</v>
      </c>
      <c r="G2" s="324" t="s">
        <v>431</v>
      </c>
      <c r="H2" s="324" t="s">
        <v>432</v>
      </c>
      <c r="I2" s="324" t="s">
        <v>433</v>
      </c>
      <c r="J2" s="324" t="s">
        <v>16</v>
      </c>
      <c r="M2" s="335" t="s">
        <v>401</v>
      </c>
    </row>
    <row r="3" spans="2:13" ht="15.75" x14ac:dyDescent="0.25">
      <c r="B3" s="329" t="s">
        <v>395</v>
      </c>
      <c r="C3" s="351">
        <v>5732.6833333333334</v>
      </c>
      <c r="D3" s="351">
        <v>4421.833333333333</v>
      </c>
      <c r="E3" s="351">
        <v>4794.5166666666664</v>
      </c>
      <c r="F3" s="351">
        <v>2416.1833333333329</v>
      </c>
      <c r="G3" s="351">
        <v>4292.3166666666666</v>
      </c>
      <c r="H3" s="351">
        <v>1908.75</v>
      </c>
      <c r="I3" s="330">
        <v>3690.4333333333329</v>
      </c>
      <c r="J3" s="278">
        <f>SUM(C3:I3)</f>
        <v>27256.716666666667</v>
      </c>
      <c r="K3" s="334">
        <f>J3/$M$3</f>
        <v>1.0606665205032747E-2</v>
      </c>
      <c r="M3" s="336">
        <f>Resumen!C6</f>
        <v>2569772.5099999998</v>
      </c>
    </row>
    <row r="4" spans="2:13" x14ac:dyDescent="0.25">
      <c r="B4" s="329" t="s">
        <v>342</v>
      </c>
      <c r="C4" s="351">
        <v>6053.0333333333338</v>
      </c>
      <c r="D4" s="351">
        <v>3713.6</v>
      </c>
      <c r="E4" s="351">
        <v>10816.76666666667</v>
      </c>
      <c r="F4" s="351">
        <v>3810.3833333333332</v>
      </c>
      <c r="G4" s="351">
        <v>73055.116666666669</v>
      </c>
      <c r="H4" s="351">
        <v>5912.8833333333332</v>
      </c>
      <c r="I4" s="351">
        <v>15627.58333333333</v>
      </c>
      <c r="J4" s="278">
        <f t="shared" ref="J4:J12" si="0">SUM(C4:I4)</f>
        <v>118989.36666666665</v>
      </c>
      <c r="K4" s="334">
        <f t="shared" ref="K4:K13" si="1">J4/$M$3</f>
        <v>4.6303463128985943E-2</v>
      </c>
    </row>
    <row r="5" spans="2:13" x14ac:dyDescent="0.25">
      <c r="B5" s="329" t="s">
        <v>384</v>
      </c>
      <c r="C5" s="351">
        <v>8798.6833333333325</v>
      </c>
      <c r="D5" s="351">
        <v>45115.366666666669</v>
      </c>
      <c r="E5" s="351">
        <v>88439.933333333334</v>
      </c>
      <c r="F5" s="351">
        <v>22328.799999999999</v>
      </c>
      <c r="G5" s="351">
        <v>5718.1166666666668</v>
      </c>
      <c r="H5" s="351">
        <v>17518.900000000001</v>
      </c>
      <c r="I5" s="351">
        <v>24038.083333333328</v>
      </c>
      <c r="J5" s="278">
        <f t="shared" si="0"/>
        <v>211957.8833333333</v>
      </c>
      <c r="K5" s="334">
        <f t="shared" si="1"/>
        <v>8.2481185594647566E-2</v>
      </c>
    </row>
    <row r="6" spans="2:13" x14ac:dyDescent="0.25">
      <c r="B6" s="329" t="s">
        <v>389</v>
      </c>
      <c r="C6" s="351">
        <v>1190.05</v>
      </c>
      <c r="D6" s="351">
        <v>2605.2166666666672</v>
      </c>
      <c r="E6" s="351">
        <v>2002.666666666667</v>
      </c>
      <c r="F6" s="330">
        <v>2381.083333333333</v>
      </c>
      <c r="G6" s="351">
        <v>329.03333333333342</v>
      </c>
      <c r="H6" s="351">
        <v>2634.1833333333329</v>
      </c>
      <c r="I6" s="351">
        <v>1282.883333333333</v>
      </c>
      <c r="J6" s="278">
        <f t="shared" si="0"/>
        <v>12425.116666666667</v>
      </c>
      <c r="K6" s="334">
        <f t="shared" si="1"/>
        <v>4.8351037371267809E-3</v>
      </c>
    </row>
    <row r="7" spans="2:13" x14ac:dyDescent="0.25">
      <c r="B7" s="329" t="s">
        <v>390</v>
      </c>
      <c r="C7" s="351">
        <v>1806.9333333333329</v>
      </c>
      <c r="D7" s="351">
        <v>1899.633333333333</v>
      </c>
      <c r="E7" s="351">
        <v>2774.666666666667</v>
      </c>
      <c r="F7" s="351">
        <v>1207.75</v>
      </c>
      <c r="G7" s="351">
        <v>855.93333333333328</v>
      </c>
      <c r="H7" s="351">
        <v>706.88333333333333</v>
      </c>
      <c r="I7" s="330">
        <v>6379.916666666667</v>
      </c>
      <c r="J7" s="278">
        <f t="shared" si="0"/>
        <v>15631.716666666667</v>
      </c>
      <c r="K7" s="334">
        <f t="shared" si="1"/>
        <v>6.0829184707352438E-3</v>
      </c>
    </row>
    <row r="8" spans="2:13" x14ac:dyDescent="0.25">
      <c r="B8" s="329" t="s">
        <v>391</v>
      </c>
      <c r="C8" s="351">
        <v>946.3</v>
      </c>
      <c r="D8" s="351">
        <v>1025.25</v>
      </c>
      <c r="E8" s="351">
        <v>737.38333333333333</v>
      </c>
      <c r="F8" s="351">
        <v>2142.3166666666671</v>
      </c>
      <c r="G8" s="351">
        <v>871.95</v>
      </c>
      <c r="H8" s="351">
        <v>2678.3166666666671</v>
      </c>
      <c r="I8" s="351">
        <v>900.48333333333335</v>
      </c>
      <c r="J8" s="278">
        <f t="shared" si="0"/>
        <v>9302</v>
      </c>
      <c r="K8" s="334">
        <f t="shared" si="1"/>
        <v>3.6197756664460546E-3</v>
      </c>
    </row>
    <row r="9" spans="2:13" x14ac:dyDescent="0.25">
      <c r="B9" s="329" t="s">
        <v>394</v>
      </c>
      <c r="C9" s="351">
        <v>233.06666666666661</v>
      </c>
      <c r="D9" s="351">
        <v>198.6666666666666</v>
      </c>
      <c r="E9" s="351">
        <v>269.31666666666672</v>
      </c>
      <c r="F9" s="351">
        <v>121.1666666666667</v>
      </c>
      <c r="G9" s="351">
        <v>345.15</v>
      </c>
      <c r="H9" s="351">
        <v>487</v>
      </c>
      <c r="I9" s="351">
        <v>680.5333333333333</v>
      </c>
      <c r="J9" s="278">
        <f t="shared" si="0"/>
        <v>2334.9</v>
      </c>
      <c r="K9" s="334">
        <f t="shared" si="1"/>
        <v>9.0860182794935424E-4</v>
      </c>
    </row>
    <row r="10" spans="2:13" x14ac:dyDescent="0.25">
      <c r="B10" s="329" t="s">
        <v>392</v>
      </c>
      <c r="C10" s="351">
        <v>1355.8</v>
      </c>
      <c r="D10" s="351">
        <v>303.48333333333329</v>
      </c>
      <c r="E10" s="351">
        <v>283.06666666666672</v>
      </c>
      <c r="F10" s="330">
        <v>428.96666666666658</v>
      </c>
      <c r="G10" s="351">
        <v>864.2166666666667</v>
      </c>
      <c r="H10" s="351">
        <v>1176.383333333333</v>
      </c>
      <c r="I10" s="351">
        <v>637.63333333333333</v>
      </c>
      <c r="J10" s="278">
        <f t="shared" si="0"/>
        <v>5049.5499999999993</v>
      </c>
      <c r="K10" s="334">
        <f t="shared" si="1"/>
        <v>1.9649793825524267E-3</v>
      </c>
    </row>
    <row r="11" spans="2:13" x14ac:dyDescent="0.25">
      <c r="B11" s="329" t="s">
        <v>393</v>
      </c>
      <c r="C11" s="351">
        <v>350.81666666666672</v>
      </c>
      <c r="D11" s="351">
        <v>611.1</v>
      </c>
      <c r="E11" s="351">
        <v>609.91666666666663</v>
      </c>
      <c r="F11" s="351">
        <v>337.45</v>
      </c>
      <c r="G11" s="351">
        <v>277.63333333333333</v>
      </c>
      <c r="H11" s="351">
        <v>450</v>
      </c>
      <c r="I11" s="330">
        <v>589.35</v>
      </c>
      <c r="J11" s="278">
        <f t="shared" si="0"/>
        <v>3226.2666666666669</v>
      </c>
      <c r="K11" s="334">
        <f t="shared" si="1"/>
        <v>1.255467810520966E-3</v>
      </c>
    </row>
    <row r="12" spans="2:13" x14ac:dyDescent="0.25">
      <c r="B12" s="329" t="s">
        <v>452</v>
      </c>
      <c r="C12" s="351">
        <v>438.16666666666669</v>
      </c>
      <c r="D12" s="351">
        <v>161.65</v>
      </c>
      <c r="E12" s="351">
        <v>241.2166666666667</v>
      </c>
      <c r="F12" s="351">
        <v>1215.1833333333329</v>
      </c>
      <c r="G12" s="351">
        <v>750.4666666666667</v>
      </c>
      <c r="H12" s="351">
        <v>1106</v>
      </c>
      <c r="I12" s="330">
        <v>1116.75</v>
      </c>
      <c r="J12" s="278">
        <f t="shared" si="0"/>
        <v>5029.4333333333325</v>
      </c>
      <c r="K12" s="334">
        <f t="shared" si="1"/>
        <v>1.9571511928631116E-3</v>
      </c>
    </row>
    <row r="13" spans="2:13" ht="20.25" customHeight="1" x14ac:dyDescent="0.25">
      <c r="B13" s="331" t="s">
        <v>16</v>
      </c>
      <c r="C13" s="332">
        <f t="shared" ref="C13:I13" si="2">SUM(C3:C11)</f>
        <v>26467.366666666665</v>
      </c>
      <c r="D13" s="332">
        <f t="shared" si="2"/>
        <v>59894.149999999994</v>
      </c>
      <c r="E13" s="332">
        <f t="shared" si="2"/>
        <v>110728.23333333335</v>
      </c>
      <c r="F13" s="332">
        <f t="shared" si="2"/>
        <v>35174.099999999991</v>
      </c>
      <c r="G13" s="332">
        <f t="shared" si="2"/>
        <v>86609.46666666666</v>
      </c>
      <c r="H13" s="332">
        <f t="shared" si="2"/>
        <v>33473.300000000003</v>
      </c>
      <c r="I13" s="332">
        <f t="shared" si="2"/>
        <v>53826.89999999998</v>
      </c>
      <c r="J13" s="333">
        <f>SUM(J3:J12)</f>
        <v>411202.94999999995</v>
      </c>
      <c r="K13" s="334">
        <f t="shared" si="1"/>
        <v>0.1600153120168602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5" activePane="bottomLeft" state="frozen"/>
      <selection activeCell="L33" sqref="L33:L37"/>
      <selection pane="bottomLeft" activeCell="B10" sqref="B1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2"/>
      <c r="B1" s="472"/>
    </row>
    <row r="2" spans="1:16" ht="15.75" thickBot="1" x14ac:dyDescent="0.3">
      <c r="A2" s="472"/>
      <c r="B2" s="472"/>
      <c r="C2" s="473" t="s">
        <v>548</v>
      </c>
      <c r="D2" s="474"/>
      <c r="E2" s="474"/>
      <c r="F2" s="474"/>
      <c r="G2" s="474"/>
      <c r="H2" s="474"/>
      <c r="I2" s="475"/>
      <c r="J2" s="473" t="s">
        <v>564</v>
      </c>
      <c r="K2" s="474"/>
      <c r="L2" s="474"/>
      <c r="M2" s="474"/>
      <c r="N2" s="474"/>
      <c r="O2" s="474"/>
      <c r="P2" s="475"/>
    </row>
    <row r="3" spans="1:16" ht="15.75" thickBot="1" x14ac:dyDescent="0.3">
      <c r="A3" s="472"/>
      <c r="B3" s="472"/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</row>
    <row r="4" spans="1:16" ht="15.75" thickBot="1" x14ac:dyDescent="0.3">
      <c r="A4" s="472"/>
      <c r="B4" s="472"/>
      <c r="C4" s="120">
        <v>45054</v>
      </c>
      <c r="D4" s="120">
        <v>45055</v>
      </c>
      <c r="E4" s="120">
        <v>45056</v>
      </c>
      <c r="F4" s="120">
        <v>45057</v>
      </c>
      <c r="G4" s="120">
        <v>45058</v>
      </c>
      <c r="H4" s="120">
        <v>45059</v>
      </c>
      <c r="I4" s="120">
        <v>45060</v>
      </c>
      <c r="J4" s="120">
        <v>45061</v>
      </c>
      <c r="K4" s="120">
        <v>45062</v>
      </c>
      <c r="L4" s="120">
        <v>45063</v>
      </c>
      <c r="M4" s="120">
        <v>45064</v>
      </c>
      <c r="N4" s="120">
        <v>45065</v>
      </c>
      <c r="O4" s="120">
        <v>45066</v>
      </c>
      <c r="P4" s="120">
        <v>45067</v>
      </c>
    </row>
    <row r="5" spans="1:16" ht="15.75" thickBot="1" x14ac:dyDescent="0.3">
      <c r="B5" s="14" t="s">
        <v>408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19116</v>
      </c>
      <c r="D6" s="177">
        <v>17318</v>
      </c>
      <c r="E6" s="177">
        <v>16761</v>
      </c>
      <c r="F6" s="177">
        <v>16517</v>
      </c>
      <c r="G6" s="177">
        <v>15718</v>
      </c>
      <c r="H6" s="177"/>
      <c r="I6" s="177"/>
      <c r="J6" s="180">
        <v>17055</v>
      </c>
      <c r="K6" s="180">
        <v>16263</v>
      </c>
      <c r="L6" s="180">
        <v>62000</v>
      </c>
      <c r="M6" s="180">
        <v>15716</v>
      </c>
      <c r="N6" s="180">
        <v>15384</v>
      </c>
      <c r="O6" s="180"/>
      <c r="P6" s="181"/>
    </row>
    <row r="7" spans="1:16" x14ac:dyDescent="0.25">
      <c r="B7" s="175" t="s">
        <v>347</v>
      </c>
      <c r="C7" s="176">
        <v>30655</v>
      </c>
      <c r="D7" s="177">
        <v>29883</v>
      </c>
      <c r="E7" s="177">
        <v>28897</v>
      </c>
      <c r="F7" s="177">
        <v>29005</v>
      </c>
      <c r="G7" s="177">
        <v>27296</v>
      </c>
      <c r="H7" s="177"/>
      <c r="I7" s="177"/>
      <c r="J7" s="180">
        <v>27641</v>
      </c>
      <c r="K7" s="180">
        <v>29232</v>
      </c>
      <c r="L7" s="180">
        <v>28276</v>
      </c>
      <c r="M7" s="180">
        <v>27427</v>
      </c>
      <c r="N7" s="180">
        <v>26755</v>
      </c>
      <c r="O7" s="180"/>
      <c r="P7" s="181"/>
    </row>
    <row r="8" spans="1:16" ht="18" customHeight="1" x14ac:dyDescent="0.25">
      <c r="B8" s="175" t="s">
        <v>348</v>
      </c>
      <c r="C8" s="176">
        <v>10155</v>
      </c>
      <c r="D8" s="177">
        <v>12364</v>
      </c>
      <c r="E8" s="177">
        <v>10200</v>
      </c>
      <c r="F8" s="177">
        <v>9416</v>
      </c>
      <c r="G8" s="177">
        <v>8375</v>
      </c>
      <c r="H8" s="177"/>
      <c r="I8" s="177"/>
      <c r="J8" s="180">
        <v>10165</v>
      </c>
      <c r="K8" s="180">
        <v>13257</v>
      </c>
      <c r="L8" s="180">
        <v>12735</v>
      </c>
      <c r="M8" s="180">
        <v>10785</v>
      </c>
      <c r="N8" s="180">
        <v>10055</v>
      </c>
      <c r="O8" s="180"/>
      <c r="P8" s="181"/>
    </row>
    <row r="9" spans="1:16" x14ac:dyDescent="0.25">
      <c r="B9" s="175" t="s">
        <v>349</v>
      </c>
      <c r="C9" s="176">
        <v>26754</v>
      </c>
      <c r="D9" s="177">
        <v>25523</v>
      </c>
      <c r="E9" s="177">
        <v>25667</v>
      </c>
      <c r="F9" s="177">
        <v>26709</v>
      </c>
      <c r="G9" s="177">
        <v>22262</v>
      </c>
      <c r="H9" s="177"/>
      <c r="I9" s="177"/>
      <c r="J9" s="179">
        <v>62864</v>
      </c>
      <c r="K9" s="180">
        <v>25596</v>
      </c>
      <c r="L9" s="180">
        <v>25641</v>
      </c>
      <c r="M9" s="180">
        <v>27369</v>
      </c>
      <c r="N9" s="180">
        <v>27146</v>
      </c>
      <c r="O9" s="180"/>
      <c r="P9" s="181"/>
    </row>
    <row r="10" spans="1:16" s="449" customFormat="1" x14ac:dyDescent="0.25">
      <c r="B10" s="450" t="s">
        <v>713</v>
      </c>
      <c r="C10" s="451">
        <v>16454</v>
      </c>
      <c r="D10" s="452">
        <v>15324</v>
      </c>
      <c r="E10" s="452">
        <v>15220</v>
      </c>
      <c r="F10" s="452">
        <v>16351</v>
      </c>
      <c r="G10" s="452">
        <v>13656</v>
      </c>
      <c r="H10" s="452"/>
      <c r="I10" s="452"/>
      <c r="J10" s="179">
        <v>16812</v>
      </c>
      <c r="K10" s="180">
        <v>16459</v>
      </c>
      <c r="L10" s="180">
        <v>16300</v>
      </c>
      <c r="M10" s="180">
        <v>16635</v>
      </c>
      <c r="N10" s="180">
        <v>18787</v>
      </c>
      <c r="O10" s="180"/>
      <c r="P10" s="181"/>
    </row>
    <row r="11" spans="1:16" x14ac:dyDescent="0.25">
      <c r="B11" s="175" t="s">
        <v>350</v>
      </c>
      <c r="C11" s="176">
        <v>17009</v>
      </c>
      <c r="D11" s="177">
        <v>16063</v>
      </c>
      <c r="E11" s="177">
        <v>16423</v>
      </c>
      <c r="F11" s="177">
        <v>17054</v>
      </c>
      <c r="G11" s="177">
        <v>14566</v>
      </c>
      <c r="H11" s="177"/>
      <c r="I11" s="177"/>
      <c r="J11" s="179">
        <v>19233</v>
      </c>
      <c r="K11" s="180">
        <v>17120</v>
      </c>
      <c r="L11" s="180">
        <v>16364</v>
      </c>
      <c r="M11" s="180">
        <v>16010</v>
      </c>
      <c r="N11" s="180">
        <v>16427</v>
      </c>
      <c r="O11" s="180"/>
      <c r="P11" s="181"/>
    </row>
    <row r="12" spans="1:16" x14ac:dyDescent="0.25">
      <c r="B12" s="175" t="s">
        <v>351</v>
      </c>
      <c r="C12" s="176">
        <v>18514</v>
      </c>
      <c r="D12" s="177">
        <v>17766</v>
      </c>
      <c r="E12" s="177">
        <v>17639</v>
      </c>
      <c r="F12" s="177">
        <v>18006</v>
      </c>
      <c r="G12" s="177">
        <v>15344</v>
      </c>
      <c r="H12" s="177"/>
      <c r="I12" s="177"/>
      <c r="J12" s="179">
        <v>32514</v>
      </c>
      <c r="K12" s="180">
        <v>28575</v>
      </c>
      <c r="L12" s="180">
        <v>23691</v>
      </c>
      <c r="M12" s="180">
        <v>22298</v>
      </c>
      <c r="N12" s="180">
        <v>20301</v>
      </c>
      <c r="O12" s="180"/>
      <c r="P12" s="181"/>
    </row>
    <row r="13" spans="1:16" x14ac:dyDescent="0.25">
      <c r="B13" s="175" t="s">
        <v>352</v>
      </c>
      <c r="C13" s="176">
        <v>5069</v>
      </c>
      <c r="D13" s="177">
        <v>4948</v>
      </c>
      <c r="E13" s="177">
        <v>4539</v>
      </c>
      <c r="F13" s="177">
        <v>7341</v>
      </c>
      <c r="G13" s="177">
        <v>4347</v>
      </c>
      <c r="H13" s="177"/>
      <c r="I13" s="177"/>
      <c r="J13" s="180">
        <v>9135</v>
      </c>
      <c r="K13" s="180">
        <v>4916</v>
      </c>
      <c r="L13" s="180">
        <v>5809</v>
      </c>
      <c r="M13" s="180">
        <v>3819</v>
      </c>
      <c r="N13" s="180">
        <v>6326</v>
      </c>
      <c r="O13" s="180"/>
      <c r="P13" s="181"/>
    </row>
    <row r="14" spans="1:16" ht="15.75" thickBot="1" x14ac:dyDescent="0.3">
      <c r="B14" s="175" t="s">
        <v>387</v>
      </c>
      <c r="C14" s="176">
        <v>30638</v>
      </c>
      <c r="D14" s="177">
        <v>29830</v>
      </c>
      <c r="E14" s="177">
        <v>29365</v>
      </c>
      <c r="F14" s="177">
        <v>29083</v>
      </c>
      <c r="G14" s="177">
        <v>26037</v>
      </c>
      <c r="H14" s="177"/>
      <c r="I14" s="177"/>
      <c r="J14" s="179">
        <v>28576</v>
      </c>
      <c r="K14" s="180">
        <v>29521</v>
      </c>
      <c r="L14" s="180">
        <v>29408</v>
      </c>
      <c r="M14" s="180">
        <v>28847</v>
      </c>
      <c r="N14" s="180">
        <v>28891</v>
      </c>
      <c r="O14" s="180"/>
      <c r="P14" s="181"/>
    </row>
    <row r="15" spans="1:16" ht="15.75" thickBot="1" x14ac:dyDescent="0.3">
      <c r="B15" s="183" t="s">
        <v>16</v>
      </c>
      <c r="C15" s="182">
        <v>173533</v>
      </c>
      <c r="D15" s="182">
        <v>168577</v>
      </c>
      <c r="E15" s="182">
        <v>164241</v>
      </c>
      <c r="F15" s="182">
        <v>168189</v>
      </c>
      <c r="G15" s="182">
        <v>147303</v>
      </c>
      <c r="H15" s="182"/>
      <c r="I15" s="182"/>
      <c r="J15" s="182">
        <f>SUM(J6:J14)</f>
        <v>223995</v>
      </c>
      <c r="K15" s="182">
        <f t="shared" ref="K15:P15" si="0">SUM(K6:K14)</f>
        <v>180939</v>
      </c>
      <c r="L15" s="182">
        <f t="shared" si="0"/>
        <v>220224</v>
      </c>
      <c r="M15" s="182">
        <f t="shared" si="0"/>
        <v>168906</v>
      </c>
      <c r="N15" s="182">
        <f t="shared" si="0"/>
        <v>170072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409</v>
      </c>
    </row>
    <row r="17" spans="2:16" x14ac:dyDescent="0.25">
      <c r="B17" s="185" t="s">
        <v>356</v>
      </c>
      <c r="C17" s="170"/>
      <c r="D17" s="171"/>
      <c r="E17" s="171"/>
      <c r="F17" s="171"/>
      <c r="G17" s="171"/>
      <c r="H17" s="171">
        <v>10212</v>
      </c>
      <c r="I17" s="172"/>
      <c r="J17" s="173"/>
      <c r="K17" s="174"/>
      <c r="L17" s="174"/>
      <c r="M17" s="174"/>
      <c r="N17" s="174"/>
      <c r="O17" s="412">
        <v>10174</v>
      </c>
      <c r="P17" s="413"/>
    </row>
    <row r="18" spans="2:16" x14ac:dyDescent="0.25">
      <c r="B18" s="175" t="s">
        <v>357</v>
      </c>
      <c r="C18" s="176"/>
      <c r="D18" s="177"/>
      <c r="E18" s="177"/>
      <c r="F18" s="177"/>
      <c r="G18" s="177"/>
      <c r="H18" s="177">
        <v>3865</v>
      </c>
      <c r="I18" s="178"/>
      <c r="J18" s="179"/>
      <c r="K18" s="180"/>
      <c r="L18" s="180"/>
      <c r="M18" s="180"/>
      <c r="N18" s="180"/>
      <c r="O18" s="414">
        <v>3836</v>
      </c>
      <c r="P18" s="415"/>
    </row>
    <row r="19" spans="2:16" x14ac:dyDescent="0.25">
      <c r="B19" s="175" t="s">
        <v>412</v>
      </c>
      <c r="C19" s="176"/>
      <c r="D19" s="177"/>
      <c r="E19" s="177"/>
      <c r="F19" s="177"/>
      <c r="G19" s="177"/>
      <c r="H19" s="177">
        <v>17881</v>
      </c>
      <c r="I19" s="178"/>
      <c r="J19" s="179"/>
      <c r="K19" s="180"/>
      <c r="L19" s="180"/>
      <c r="M19" s="180"/>
      <c r="N19" s="180"/>
      <c r="O19" s="414">
        <v>18801</v>
      </c>
      <c r="P19" s="415"/>
    </row>
    <row r="20" spans="2:16" x14ac:dyDescent="0.25">
      <c r="B20" s="175" t="s">
        <v>450</v>
      </c>
      <c r="C20" s="176"/>
      <c r="D20" s="177"/>
      <c r="E20" s="177"/>
      <c r="F20" s="177"/>
      <c r="G20" s="177"/>
      <c r="H20" s="177">
        <v>27247</v>
      </c>
      <c r="I20" s="178"/>
      <c r="J20" s="179"/>
      <c r="K20" s="180"/>
      <c r="L20" s="180"/>
      <c r="M20" s="180"/>
      <c r="N20" s="180"/>
      <c r="O20" s="414">
        <v>25282</v>
      </c>
      <c r="P20" s="415"/>
    </row>
    <row r="21" spans="2:16" s="449" customFormat="1" x14ac:dyDescent="0.25">
      <c r="B21" s="450" t="s">
        <v>710</v>
      </c>
      <c r="C21" s="451"/>
      <c r="D21" s="452"/>
      <c r="E21" s="452"/>
      <c r="F21" s="452"/>
      <c r="G21" s="452"/>
      <c r="H21" s="452">
        <v>10536</v>
      </c>
      <c r="I21" s="456"/>
      <c r="J21" s="179"/>
      <c r="K21" s="180"/>
      <c r="L21" s="180"/>
      <c r="M21" s="180"/>
      <c r="N21" s="180"/>
      <c r="O21" s="414">
        <v>10233</v>
      </c>
      <c r="P21" s="415"/>
    </row>
    <row r="22" spans="2:16" s="449" customFormat="1" x14ac:dyDescent="0.25">
      <c r="B22" s="450" t="s">
        <v>711</v>
      </c>
      <c r="C22" s="451"/>
      <c r="D22" s="452"/>
      <c r="E22" s="452"/>
      <c r="F22" s="452"/>
      <c r="G22" s="452"/>
      <c r="H22" s="452">
        <v>10455</v>
      </c>
      <c r="I22" s="456"/>
      <c r="J22" s="179"/>
      <c r="K22" s="180"/>
      <c r="L22" s="180"/>
      <c r="M22" s="180"/>
      <c r="N22" s="180"/>
      <c r="O22" s="414">
        <v>9280</v>
      </c>
      <c r="P22" s="415"/>
    </row>
    <row r="23" spans="2:16" x14ac:dyDescent="0.25">
      <c r="B23" s="241" t="s">
        <v>410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414"/>
      <c r="P23" s="415"/>
    </row>
    <row r="24" spans="2:16" x14ac:dyDescent="0.25">
      <c r="B24" s="175" t="s">
        <v>353</v>
      </c>
      <c r="C24" s="176"/>
      <c r="D24" s="177"/>
      <c r="E24" s="177"/>
      <c r="F24" s="177"/>
      <c r="G24" s="177"/>
      <c r="H24" s="177"/>
      <c r="I24" s="178">
        <v>18261</v>
      </c>
      <c r="J24" s="179"/>
      <c r="K24" s="180"/>
      <c r="L24" s="180"/>
      <c r="M24" s="349"/>
      <c r="N24" s="180"/>
      <c r="O24" s="414"/>
      <c r="P24" s="416">
        <v>21906</v>
      </c>
    </row>
    <row r="25" spans="2:16" x14ac:dyDescent="0.25">
      <c r="B25" s="175" t="s">
        <v>354</v>
      </c>
      <c r="I25" s="177">
        <v>21765</v>
      </c>
      <c r="J25" s="179"/>
      <c r="K25" s="180"/>
      <c r="L25" s="180"/>
      <c r="M25" s="180"/>
      <c r="N25" s="180"/>
      <c r="O25" s="414"/>
      <c r="P25" s="415">
        <v>26024</v>
      </c>
    </row>
    <row r="26" spans="2:16" x14ac:dyDescent="0.25">
      <c r="B26" s="175" t="s">
        <v>411</v>
      </c>
      <c r="I26" s="177">
        <v>14832</v>
      </c>
      <c r="J26" s="179"/>
      <c r="K26" s="180"/>
      <c r="L26" s="180"/>
      <c r="M26" s="180"/>
      <c r="N26" s="180"/>
      <c r="O26" s="414"/>
      <c r="P26" s="415">
        <v>17919</v>
      </c>
    </row>
    <row r="27" spans="2:16" ht="15.75" thickBot="1" x14ac:dyDescent="0.3">
      <c r="B27" s="175" t="s">
        <v>355</v>
      </c>
      <c r="I27" s="177">
        <v>5736</v>
      </c>
      <c r="J27" s="179"/>
      <c r="K27" s="180"/>
      <c r="L27" s="180"/>
      <c r="M27" s="180"/>
      <c r="N27" s="180"/>
      <c r="O27" s="414"/>
      <c r="P27" s="415">
        <v>4671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93299</v>
      </c>
      <c r="I28" s="274">
        <v>60594</v>
      </c>
      <c r="J28" s="182"/>
      <c r="K28" s="182"/>
      <c r="L28" s="182"/>
      <c r="M28" s="182"/>
      <c r="N28" s="182"/>
      <c r="O28" s="182">
        <f>SUM(O17:O27)</f>
        <v>77606</v>
      </c>
      <c r="P28" s="182">
        <f>SUM(P17:P27)</f>
        <v>70520</v>
      </c>
    </row>
    <row r="29" spans="2:16" ht="15.75" thickBot="1" x14ac:dyDescent="0.3"/>
    <row r="30" spans="2:16" ht="15.75" thickBot="1" x14ac:dyDescent="0.3">
      <c r="B30" s="123" t="s">
        <v>408</v>
      </c>
      <c r="C30" s="188" t="s">
        <v>563</v>
      </c>
      <c r="D30" s="188" t="s">
        <v>564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85430</v>
      </c>
      <c r="D31" s="192">
        <f t="shared" ref="D31:D40" si="2">SUM(J6:P6)</f>
        <v>126418</v>
      </c>
      <c r="E31" s="193">
        <f t="shared" ref="E31:E40" si="3">+IFERROR((D31-C31)/C31,"-")</f>
        <v>0.47978461898630459</v>
      </c>
    </row>
    <row r="32" spans="2:16" x14ac:dyDescent="0.25">
      <c r="B32" s="194" t="s">
        <v>347</v>
      </c>
      <c r="C32" s="195">
        <f t="shared" si="1"/>
        <v>145736</v>
      </c>
      <c r="D32" s="196">
        <f t="shared" si="2"/>
        <v>139331</v>
      </c>
      <c r="E32" s="197">
        <f t="shared" si="3"/>
        <v>-4.3949333040566502E-2</v>
      </c>
    </row>
    <row r="33" spans="2:5" x14ac:dyDescent="0.25">
      <c r="B33" s="194" t="s">
        <v>348</v>
      </c>
      <c r="C33" s="195">
        <f t="shared" si="1"/>
        <v>50510</v>
      </c>
      <c r="D33" s="196">
        <f t="shared" si="2"/>
        <v>56997</v>
      </c>
      <c r="E33" s="197">
        <f t="shared" si="3"/>
        <v>0.12843001385864186</v>
      </c>
    </row>
    <row r="34" spans="2:5" x14ac:dyDescent="0.25">
      <c r="B34" s="194" t="s">
        <v>349</v>
      </c>
      <c r="C34" s="195">
        <f t="shared" si="1"/>
        <v>126915</v>
      </c>
      <c r="D34" s="196">
        <f t="shared" si="2"/>
        <v>168616</v>
      </c>
      <c r="E34" s="197">
        <f t="shared" si="3"/>
        <v>0.32857424260331719</v>
      </c>
    </row>
    <row r="35" spans="2:5" x14ac:dyDescent="0.25">
      <c r="B35" s="450" t="s">
        <v>713</v>
      </c>
      <c r="C35" s="195">
        <f t="shared" si="1"/>
        <v>77005</v>
      </c>
      <c r="D35" s="196">
        <f>SUM(J10:N10)</f>
        <v>84993</v>
      </c>
      <c r="E35" s="197">
        <f t="shared" si="3"/>
        <v>0.10373352379715603</v>
      </c>
    </row>
    <row r="36" spans="2:5" x14ac:dyDescent="0.25">
      <c r="B36" s="175" t="s">
        <v>350</v>
      </c>
      <c r="C36" s="195">
        <f t="shared" si="1"/>
        <v>81115</v>
      </c>
      <c r="D36" s="196">
        <f t="shared" si="2"/>
        <v>85154</v>
      </c>
      <c r="E36" s="197">
        <f t="shared" si="3"/>
        <v>4.979350305122357E-2</v>
      </c>
    </row>
    <row r="37" spans="2:5" x14ac:dyDescent="0.25">
      <c r="B37" s="194" t="s">
        <v>351</v>
      </c>
      <c r="C37" s="195">
        <f t="shared" si="1"/>
        <v>87269</v>
      </c>
      <c r="D37" s="196">
        <f t="shared" si="2"/>
        <v>127379</v>
      </c>
      <c r="E37" s="197">
        <f t="shared" si="3"/>
        <v>0.4596133793214085</v>
      </c>
    </row>
    <row r="38" spans="2:5" x14ac:dyDescent="0.25">
      <c r="B38" s="190" t="s">
        <v>352</v>
      </c>
      <c r="C38" s="195">
        <f t="shared" si="1"/>
        <v>26244</v>
      </c>
      <c r="D38" s="196">
        <f t="shared" si="2"/>
        <v>30005</v>
      </c>
      <c r="E38" s="198">
        <f t="shared" si="3"/>
        <v>0.14330894680688919</v>
      </c>
    </row>
    <row r="39" spans="2:5" ht="15.75" thickBot="1" x14ac:dyDescent="0.3">
      <c r="B39" s="190" t="s">
        <v>387</v>
      </c>
      <c r="C39" s="195">
        <f t="shared" si="1"/>
        <v>144953</v>
      </c>
      <c r="D39" s="196">
        <f t="shared" si="2"/>
        <v>145243</v>
      </c>
      <c r="E39" s="198">
        <f t="shared" ref="E39" si="4">+IFERROR((D39-C39)/C39,"-")</f>
        <v>2.000648486060999E-3</v>
      </c>
    </row>
    <row r="40" spans="2:5" ht="15.75" thickBot="1" x14ac:dyDescent="0.3">
      <c r="B40" s="199" t="s">
        <v>16</v>
      </c>
      <c r="C40" s="200">
        <f t="shared" si="1"/>
        <v>821843</v>
      </c>
      <c r="D40" s="201">
        <f t="shared" si="2"/>
        <v>964136</v>
      </c>
      <c r="E40" s="202">
        <f t="shared" si="3"/>
        <v>0.17313890852632438</v>
      </c>
    </row>
    <row r="41" spans="2:5" ht="15.75" thickBot="1" x14ac:dyDescent="0.3">
      <c r="B41" s="123" t="s">
        <v>409</v>
      </c>
      <c r="E41" s="203" t="str">
        <f t="shared" ref="E41:E53" si="5">+IFERROR((D41-C41)/C41,"-")</f>
        <v>-</v>
      </c>
    </row>
    <row r="42" spans="2:5" x14ac:dyDescent="0.25">
      <c r="B42" s="194" t="s">
        <v>356</v>
      </c>
      <c r="C42" s="195">
        <f t="shared" ref="C42:C48" si="6">H17</f>
        <v>10212</v>
      </c>
      <c r="D42" s="195">
        <f>O17</f>
        <v>10174</v>
      </c>
      <c r="E42" s="203">
        <f t="shared" si="5"/>
        <v>-3.7211124167645907E-3</v>
      </c>
    </row>
    <row r="43" spans="2:5" x14ac:dyDescent="0.25">
      <c r="B43" s="194" t="s">
        <v>357</v>
      </c>
      <c r="C43" s="195">
        <f t="shared" si="6"/>
        <v>3865</v>
      </c>
      <c r="D43" s="195">
        <f t="shared" ref="D43:D45" si="7">O18</f>
        <v>3836</v>
      </c>
      <c r="E43" s="203">
        <f t="shared" si="5"/>
        <v>-7.5032341526520049E-3</v>
      </c>
    </row>
    <row r="44" spans="2:5" x14ac:dyDescent="0.25">
      <c r="B44" s="194" t="s">
        <v>412</v>
      </c>
      <c r="C44" s="195">
        <f t="shared" si="6"/>
        <v>17881</v>
      </c>
      <c r="D44" s="195">
        <f t="shared" si="7"/>
        <v>18801</v>
      </c>
      <c r="E44" s="203">
        <f t="shared" si="5"/>
        <v>5.1451261115150158E-2</v>
      </c>
    </row>
    <row r="45" spans="2:5" ht="15.75" thickBot="1" x14ac:dyDescent="0.3">
      <c r="B45" s="194" t="s">
        <v>450</v>
      </c>
      <c r="C45" s="195">
        <f t="shared" si="6"/>
        <v>27247</v>
      </c>
      <c r="D45" s="195">
        <f t="shared" si="7"/>
        <v>25282</v>
      </c>
      <c r="E45" s="203">
        <f t="shared" si="5"/>
        <v>-7.2118031342900138E-2</v>
      </c>
    </row>
    <row r="46" spans="2:5" ht="15.75" thickBot="1" x14ac:dyDescent="0.3">
      <c r="B46" s="450" t="s">
        <v>710</v>
      </c>
      <c r="C46" s="195">
        <f>O21</f>
        <v>10233</v>
      </c>
      <c r="D46" s="195" t="e">
        <f>#REF!</f>
        <v>#REF!</v>
      </c>
      <c r="E46" s="203" t="str">
        <f t="shared" si="5"/>
        <v>-</v>
      </c>
    </row>
    <row r="47" spans="2:5" ht="15.75" thickBot="1" x14ac:dyDescent="0.3">
      <c r="B47" s="450" t="s">
        <v>711</v>
      </c>
      <c r="C47" s="195">
        <f>O22</f>
        <v>9280</v>
      </c>
      <c r="D47" s="195" t="e">
        <f>#REF!</f>
        <v>#REF!</v>
      </c>
      <c r="E47" s="203" t="str">
        <f t="shared" si="5"/>
        <v>-</v>
      </c>
    </row>
    <row r="48" spans="2:5" ht="15.75" thickBot="1" x14ac:dyDescent="0.3">
      <c r="B48" s="123" t="s">
        <v>410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353</v>
      </c>
      <c r="C49" s="195">
        <f>I24</f>
        <v>18261</v>
      </c>
      <c r="D49" s="196">
        <f>P24</f>
        <v>21906</v>
      </c>
      <c r="E49" s="203">
        <f t="shared" si="5"/>
        <v>0.19960571710202071</v>
      </c>
    </row>
    <row r="50" spans="2:5" ht="15.75" thickBot="1" x14ac:dyDescent="0.3">
      <c r="B50" s="194" t="s">
        <v>354</v>
      </c>
      <c r="C50" s="195">
        <f>I25</f>
        <v>21765</v>
      </c>
      <c r="D50" s="196">
        <f>P25</f>
        <v>26024</v>
      </c>
      <c r="E50" s="203">
        <f t="shared" si="5"/>
        <v>0.19568113944406157</v>
      </c>
    </row>
    <row r="51" spans="2:5" ht="15.75" thickBot="1" x14ac:dyDescent="0.3">
      <c r="B51" s="194" t="s">
        <v>411</v>
      </c>
      <c r="C51" s="195">
        <f>I26</f>
        <v>14832</v>
      </c>
      <c r="D51" s="196">
        <f>P26</f>
        <v>17919</v>
      </c>
      <c r="E51" s="203">
        <f t="shared" ref="E51" si="8">+IFERROR((D51-C51)/C51,"-")</f>
        <v>0.20813106796116504</v>
      </c>
    </row>
    <row r="52" spans="2:5" ht="15.75" thickBot="1" x14ac:dyDescent="0.3">
      <c r="B52" s="194" t="s">
        <v>355</v>
      </c>
      <c r="C52" s="195">
        <f>I27</f>
        <v>5736</v>
      </c>
      <c r="D52" s="196">
        <f>P27</f>
        <v>4671</v>
      </c>
      <c r="E52" s="203">
        <f t="shared" si="5"/>
        <v>-0.1856694560669456</v>
      </c>
    </row>
    <row r="53" spans="2:5" ht="15.75" thickBot="1" x14ac:dyDescent="0.3">
      <c r="B53" s="183" t="s">
        <v>222</v>
      </c>
      <c r="C53" s="204">
        <f>SUM(C42:C52)</f>
        <v>139312</v>
      </c>
      <c r="D53" s="205" t="e">
        <f>SUM(D42:D52)</f>
        <v>#REF!</v>
      </c>
      <c r="E53" s="202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B12" sqref="B12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2"/>
      <c r="B2" s="472"/>
    </row>
    <row r="3" spans="1:20" ht="15.75" thickBot="1" x14ac:dyDescent="0.3">
      <c r="A3" s="472"/>
      <c r="B3" s="472"/>
      <c r="C3" s="473" t="s">
        <v>563</v>
      </c>
      <c r="D3" s="474"/>
      <c r="E3" s="474"/>
      <c r="F3" s="474"/>
      <c r="G3" s="474"/>
      <c r="H3" s="474"/>
      <c r="I3" s="475"/>
      <c r="J3" s="473" t="s">
        <v>564</v>
      </c>
      <c r="K3" s="474"/>
      <c r="L3" s="474"/>
      <c r="M3" s="474"/>
      <c r="N3" s="474"/>
      <c r="O3" s="474"/>
      <c r="P3" s="475"/>
    </row>
    <row r="4" spans="1:20" ht="15.75" thickBot="1" x14ac:dyDescent="0.3">
      <c r="A4" s="472"/>
      <c r="B4" s="472"/>
      <c r="C4" s="476" t="s">
        <v>2</v>
      </c>
      <c r="D4" s="477"/>
      <c r="E4" s="477"/>
      <c r="F4" s="477"/>
      <c r="G4" s="477"/>
      <c r="H4" s="477"/>
      <c r="I4" s="478"/>
      <c r="J4" s="476" t="s">
        <v>2</v>
      </c>
      <c r="K4" s="477"/>
      <c r="L4" s="477"/>
      <c r="M4" s="477"/>
      <c r="N4" s="477"/>
      <c r="O4" s="477"/>
      <c r="P4" s="478"/>
    </row>
    <row r="5" spans="1:20" ht="15.75" thickBot="1" x14ac:dyDescent="0.3">
      <c r="A5" s="472"/>
      <c r="B5" s="472"/>
      <c r="C5" s="120">
        <v>45054</v>
      </c>
      <c r="D5" s="120">
        <v>45055</v>
      </c>
      <c r="E5" s="120">
        <v>45056</v>
      </c>
      <c r="F5" s="120">
        <v>45057</v>
      </c>
      <c r="G5" s="120">
        <v>45058</v>
      </c>
      <c r="H5" s="120">
        <v>45059</v>
      </c>
      <c r="I5" s="120">
        <v>45060</v>
      </c>
      <c r="J5" s="120">
        <v>45061</v>
      </c>
      <c r="K5" s="120">
        <v>45062</v>
      </c>
      <c r="L5" s="120">
        <v>45063</v>
      </c>
      <c r="M5" s="120">
        <v>45064</v>
      </c>
      <c r="N5" s="120">
        <v>45065</v>
      </c>
      <c r="O5" s="120">
        <v>45066</v>
      </c>
      <c r="P5" s="120">
        <v>45067</v>
      </c>
    </row>
    <row r="6" spans="1:20" ht="15.75" thickBot="1" x14ac:dyDescent="0.3">
      <c r="B6" s="14" t="s">
        <v>408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15673.63333333333</v>
      </c>
      <c r="D7" s="207">
        <v>139525.81666666671</v>
      </c>
      <c r="E7" s="207">
        <v>14765.83333333333</v>
      </c>
      <c r="F7" s="207">
        <v>14704.45</v>
      </c>
      <c r="G7" s="207">
        <v>13657</v>
      </c>
      <c r="H7" s="207"/>
      <c r="I7" s="207"/>
      <c r="J7" s="339">
        <v>13983.283333333329</v>
      </c>
      <c r="K7" s="339">
        <v>14290.16666666667</v>
      </c>
      <c r="L7" s="339">
        <v>13963.34</v>
      </c>
      <c r="M7" s="339">
        <v>13170.11666666667</v>
      </c>
      <c r="N7" s="339">
        <v>12838.11666666667</v>
      </c>
      <c r="O7" s="208"/>
      <c r="P7" s="209"/>
    </row>
    <row r="8" spans="1:20" x14ac:dyDescent="0.25">
      <c r="B8" s="175" t="s">
        <v>347</v>
      </c>
      <c r="C8" s="207">
        <v>31340.75</v>
      </c>
      <c r="D8" s="207">
        <v>30514.766666666659</v>
      </c>
      <c r="E8" s="207">
        <v>29287.65</v>
      </c>
      <c r="F8" s="207">
        <v>29386.883333333331</v>
      </c>
      <c r="G8" s="207">
        <v>27483.7</v>
      </c>
      <c r="H8" s="207"/>
      <c r="I8" s="207"/>
      <c r="J8" s="339">
        <v>28042.5</v>
      </c>
      <c r="K8" s="339">
        <v>28925.65</v>
      </c>
      <c r="L8" s="339">
        <v>29384.75</v>
      </c>
      <c r="M8" s="339">
        <v>27975.65</v>
      </c>
      <c r="N8" s="208">
        <v>27302.45</v>
      </c>
      <c r="O8" s="208"/>
      <c r="P8" s="209"/>
    </row>
    <row r="9" spans="1:20" x14ac:dyDescent="0.25">
      <c r="B9" s="175" t="s">
        <v>348</v>
      </c>
      <c r="C9" s="207">
        <v>9845.7666666666664</v>
      </c>
      <c r="D9" s="207">
        <v>10191.450000000001</v>
      </c>
      <c r="E9" s="207">
        <v>8860.85</v>
      </c>
      <c r="F9" s="207">
        <v>8551.5333333333328</v>
      </c>
      <c r="G9" s="207">
        <v>7637.1166666666668</v>
      </c>
      <c r="H9" s="207"/>
      <c r="I9" s="207"/>
      <c r="J9" s="339">
        <v>9974.8666666666686</v>
      </c>
      <c r="K9" s="339">
        <v>12985.5</v>
      </c>
      <c r="L9" s="208">
        <v>9434.2333333333336</v>
      </c>
      <c r="M9" s="339">
        <v>10532.1</v>
      </c>
      <c r="N9" s="208">
        <v>9625.2333333333336</v>
      </c>
      <c r="O9" s="208"/>
      <c r="P9" s="209"/>
    </row>
    <row r="10" spans="1:20" ht="17.25" customHeight="1" x14ac:dyDescent="0.25">
      <c r="B10" s="175" t="s">
        <v>349</v>
      </c>
      <c r="C10" s="207">
        <v>25572.083333333328</v>
      </c>
      <c r="D10" s="207">
        <v>24900.716666666671</v>
      </c>
      <c r="E10" s="207">
        <v>25764.683333333331</v>
      </c>
      <c r="F10" s="207">
        <v>23160.933333333331</v>
      </c>
      <c r="G10" s="207">
        <v>21682.566666666669</v>
      </c>
      <c r="H10" s="207"/>
      <c r="I10" s="207"/>
      <c r="J10" s="339">
        <v>22396.54</v>
      </c>
      <c r="K10" s="339">
        <v>24441.666666666672</v>
      </c>
      <c r="L10" s="208">
        <v>24197.23333333333</v>
      </c>
      <c r="M10" s="208">
        <v>26238.75</v>
      </c>
      <c r="N10" s="339">
        <v>19012.083333333328</v>
      </c>
      <c r="O10" s="208"/>
      <c r="P10" s="209"/>
    </row>
    <row r="11" spans="1:20" s="449" customFormat="1" x14ac:dyDescent="0.25">
      <c r="B11" s="450" t="s">
        <v>712</v>
      </c>
      <c r="C11" s="365">
        <v>10188.91666666667</v>
      </c>
      <c r="D11" s="365">
        <v>10187.1</v>
      </c>
      <c r="E11" s="365">
        <v>11132.65</v>
      </c>
      <c r="F11" s="365">
        <v>10132.533333333329</v>
      </c>
      <c r="G11" s="365">
        <v>9644.4333333333325</v>
      </c>
      <c r="H11" s="365"/>
      <c r="I11" s="365"/>
      <c r="J11" s="339">
        <v>10529.76666666667</v>
      </c>
      <c r="K11" s="339">
        <v>11658.55</v>
      </c>
      <c r="L11" s="208">
        <v>11303.58333333333</v>
      </c>
      <c r="M11" s="339">
        <v>11975.05</v>
      </c>
      <c r="N11" s="208">
        <v>10414.25</v>
      </c>
      <c r="O11" s="208"/>
      <c r="P11" s="209"/>
    </row>
    <row r="12" spans="1:20" x14ac:dyDescent="0.25">
      <c r="B12" s="175" t="s">
        <v>709</v>
      </c>
      <c r="C12" s="207">
        <v>7218.2</v>
      </c>
      <c r="D12" s="207">
        <v>6663.2666666666664</v>
      </c>
      <c r="E12" s="207">
        <v>6968.1833333333334</v>
      </c>
      <c r="F12" s="207">
        <v>6713.51</v>
      </c>
      <c r="G12" s="207">
        <v>6303.1166666666668</v>
      </c>
      <c r="H12" s="207"/>
      <c r="I12" s="207"/>
      <c r="J12" s="339">
        <v>6109.05</v>
      </c>
      <c r="K12" s="339">
        <v>5812.9</v>
      </c>
      <c r="L12" s="339">
        <v>6102.1166666666668</v>
      </c>
      <c r="M12" s="339">
        <v>6336.85</v>
      </c>
      <c r="N12" s="208">
        <v>5825.5333333333338</v>
      </c>
      <c r="O12" s="208"/>
      <c r="P12" s="209"/>
    </row>
    <row r="13" spans="1:20" x14ac:dyDescent="0.25">
      <c r="B13" s="175" t="s">
        <v>351</v>
      </c>
      <c r="C13" s="207">
        <v>16781.783333333329</v>
      </c>
      <c r="D13" s="207">
        <v>15793</v>
      </c>
      <c r="E13" s="207">
        <v>15950.4</v>
      </c>
      <c r="F13" s="207">
        <v>16117.966666666671</v>
      </c>
      <c r="G13" s="207">
        <v>13414.11666666667</v>
      </c>
      <c r="H13" s="207"/>
      <c r="I13" s="207"/>
      <c r="J13" s="339">
        <v>28606.583333333328</v>
      </c>
      <c r="K13" s="339">
        <v>27318.55</v>
      </c>
      <c r="L13" s="208">
        <v>22248.2</v>
      </c>
      <c r="M13" s="339">
        <v>20625.583333333328</v>
      </c>
      <c r="N13" s="208">
        <v>17454.51666666667</v>
      </c>
      <c r="O13" s="208"/>
      <c r="P13" s="209"/>
    </row>
    <row r="14" spans="1:20" x14ac:dyDescent="0.25">
      <c r="B14" s="175" t="s">
        <v>352</v>
      </c>
      <c r="C14" s="207">
        <v>2672.2333333333331</v>
      </c>
      <c r="D14" s="207">
        <v>2560.666666666667</v>
      </c>
      <c r="E14" s="207">
        <v>2001.6</v>
      </c>
      <c r="F14" s="207">
        <v>3933.666666666667</v>
      </c>
      <c r="G14" s="207">
        <v>2094.3000000000002</v>
      </c>
      <c r="H14" s="207"/>
      <c r="I14" s="207"/>
      <c r="J14" s="339">
        <v>4351.3999999999996</v>
      </c>
      <c r="K14" s="339">
        <v>2182.3000000000002</v>
      </c>
      <c r="L14" s="208">
        <v>2805.1</v>
      </c>
      <c r="M14" s="339">
        <v>886.25</v>
      </c>
      <c r="N14" s="208">
        <v>2824.6333333333332</v>
      </c>
      <c r="O14" s="339"/>
      <c r="P14" s="340"/>
    </row>
    <row r="15" spans="1:20" ht="15.75" thickBot="1" x14ac:dyDescent="0.3">
      <c r="B15" s="175" t="s">
        <v>387</v>
      </c>
      <c r="C15" s="207">
        <v>23941.216666666671</v>
      </c>
      <c r="D15" s="207">
        <v>23335.383333333331</v>
      </c>
      <c r="E15" s="207">
        <v>23212.48333333333</v>
      </c>
      <c r="F15" s="207">
        <v>21808.916666666672</v>
      </c>
      <c r="G15" s="207">
        <v>20533.400000000001</v>
      </c>
      <c r="H15" s="207"/>
      <c r="I15" s="207"/>
      <c r="J15" s="339">
        <v>20238.366666666661</v>
      </c>
      <c r="K15" s="208">
        <v>21538.783333333329</v>
      </c>
      <c r="L15" s="208">
        <v>22175.8</v>
      </c>
      <c r="M15" s="208">
        <v>21290.55</v>
      </c>
      <c r="N15" s="208">
        <v>18190.566666666669</v>
      </c>
      <c r="O15" s="339"/>
      <c r="P15" s="340"/>
    </row>
    <row r="16" spans="1:20" ht="15.75" thickBot="1" x14ac:dyDescent="0.3">
      <c r="B16" s="183" t="s">
        <v>16</v>
      </c>
      <c r="C16" s="210">
        <v>140819.36666666664</v>
      </c>
      <c r="D16" s="210">
        <v>261027.51666666672</v>
      </c>
      <c r="E16" s="210">
        <v>134913.83333333331</v>
      </c>
      <c r="F16" s="210">
        <v>131796.46000000002</v>
      </c>
      <c r="G16" s="210">
        <v>120123.58333333334</v>
      </c>
      <c r="H16" s="210">
        <v>0</v>
      </c>
      <c r="I16" s="211">
        <v>0</v>
      </c>
      <c r="J16" s="212">
        <f t="shared" ref="J16:P16" si="0">SUM(J7:J15)</f>
        <v>144232.35666666666</v>
      </c>
      <c r="K16" s="212">
        <f t="shared" si="0"/>
        <v>149154.06666666668</v>
      </c>
      <c r="L16" s="212">
        <f t="shared" si="0"/>
        <v>141614.35666666666</v>
      </c>
      <c r="M16" s="212">
        <f t="shared" si="0"/>
        <v>139030.9</v>
      </c>
      <c r="N16" s="212">
        <f t="shared" si="0"/>
        <v>123487.38333333335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409</v>
      </c>
      <c r="C17" s="187"/>
      <c r="D17" s="188"/>
      <c r="R17" s="272"/>
    </row>
    <row r="18" spans="2:18" x14ac:dyDescent="0.25">
      <c r="B18" s="185" t="s">
        <v>356</v>
      </c>
      <c r="C18" s="213"/>
      <c r="D18" s="214"/>
      <c r="E18" s="214"/>
      <c r="F18" s="214"/>
      <c r="G18" s="214"/>
      <c r="H18" s="345">
        <v>5847.833333333333</v>
      </c>
      <c r="I18" s="346"/>
      <c r="J18" s="215"/>
      <c r="K18" s="216"/>
      <c r="L18" s="417"/>
      <c r="M18" s="216"/>
      <c r="N18" s="216"/>
      <c r="O18" s="417">
        <v>6245.25</v>
      </c>
      <c r="P18" s="377"/>
    </row>
    <row r="19" spans="2:18" x14ac:dyDescent="0.25">
      <c r="B19" s="175" t="s">
        <v>357</v>
      </c>
      <c r="C19" s="206"/>
      <c r="D19" s="207"/>
      <c r="E19" s="207"/>
      <c r="F19" s="207"/>
      <c r="G19" s="207"/>
      <c r="H19" s="347">
        <v>1535.4</v>
      </c>
      <c r="I19" s="348"/>
      <c r="J19" s="179"/>
      <c r="K19" s="208"/>
      <c r="L19" s="380"/>
      <c r="M19" s="180"/>
      <c r="N19" s="180"/>
      <c r="O19" s="378">
        <v>1482.0166666666671</v>
      </c>
      <c r="P19" s="379"/>
    </row>
    <row r="20" spans="2:18" x14ac:dyDescent="0.25">
      <c r="B20" s="175" t="s">
        <v>412</v>
      </c>
      <c r="C20" s="206"/>
      <c r="D20" s="207"/>
      <c r="E20" s="207"/>
      <c r="F20" s="207"/>
      <c r="G20" s="207"/>
      <c r="H20" s="347">
        <v>11065.066666666669</v>
      </c>
      <c r="I20" s="348"/>
      <c r="J20" s="179"/>
      <c r="K20" s="208"/>
      <c r="L20" s="380"/>
      <c r="M20" s="180"/>
      <c r="N20" s="180"/>
      <c r="O20" s="378">
        <v>11209.76666666667</v>
      </c>
      <c r="P20" s="379"/>
    </row>
    <row r="21" spans="2:18" x14ac:dyDescent="0.25">
      <c r="B21" s="175" t="s">
        <v>450</v>
      </c>
      <c r="C21" s="206"/>
      <c r="D21" s="207"/>
      <c r="E21" s="207"/>
      <c r="F21" s="207"/>
      <c r="G21" s="207"/>
      <c r="H21" s="347">
        <v>31357.783333333329</v>
      </c>
      <c r="I21" s="348"/>
      <c r="J21" s="179"/>
      <c r="K21" s="208"/>
      <c r="L21" s="380"/>
      <c r="M21" s="180"/>
      <c r="N21" s="180"/>
      <c r="O21" s="378">
        <v>21987.316666666669</v>
      </c>
      <c r="P21" s="379"/>
    </row>
    <row r="22" spans="2:18" s="449" customFormat="1" x14ac:dyDescent="0.25">
      <c r="B22" s="450" t="s">
        <v>710</v>
      </c>
      <c r="C22" s="453"/>
      <c r="D22" s="365"/>
      <c r="E22" s="365"/>
      <c r="F22" s="365"/>
      <c r="G22" s="365"/>
      <c r="H22" s="454">
        <v>7501.1333333333332</v>
      </c>
      <c r="I22" s="455"/>
      <c r="J22" s="179"/>
      <c r="K22" s="208"/>
      <c r="L22" s="380"/>
      <c r="M22" s="180"/>
      <c r="N22" s="180"/>
      <c r="O22" s="378">
        <v>7937.9666666666662</v>
      </c>
      <c r="P22" s="379"/>
    </row>
    <row r="23" spans="2:18" s="449" customFormat="1" x14ac:dyDescent="0.25">
      <c r="B23" s="450" t="s">
        <v>711</v>
      </c>
      <c r="C23" s="453"/>
      <c r="D23" s="365"/>
      <c r="E23" s="365"/>
      <c r="F23" s="365"/>
      <c r="G23" s="365" t="s">
        <v>523</v>
      </c>
      <c r="H23" s="454">
        <v>4079.833333333333</v>
      </c>
      <c r="I23" s="455"/>
      <c r="J23" s="179"/>
      <c r="K23" s="208"/>
      <c r="L23" s="380"/>
      <c r="M23" s="180"/>
      <c r="N23" s="180"/>
      <c r="O23" s="378">
        <v>3386.2333333333331</v>
      </c>
      <c r="P23" s="379"/>
    </row>
    <row r="24" spans="2:18" x14ac:dyDescent="0.25">
      <c r="B24" s="241" t="s">
        <v>410</v>
      </c>
      <c r="C24" s="206"/>
      <c r="D24" s="207"/>
      <c r="E24" s="207"/>
      <c r="F24" s="207"/>
      <c r="G24" s="207"/>
      <c r="H24" s="347"/>
      <c r="I24" s="348"/>
      <c r="J24" s="341"/>
      <c r="K24" s="380"/>
      <c r="L24" s="380"/>
      <c r="M24" s="180"/>
      <c r="N24" s="180"/>
      <c r="O24" s="418"/>
      <c r="P24" s="379"/>
    </row>
    <row r="25" spans="2:18" x14ac:dyDescent="0.25">
      <c r="B25" s="175" t="s">
        <v>353</v>
      </c>
      <c r="C25" s="206"/>
      <c r="D25" s="207"/>
      <c r="E25" s="207"/>
      <c r="F25" s="207"/>
      <c r="G25" s="207"/>
      <c r="H25" s="347"/>
      <c r="I25" s="348">
        <v>9504.9500000000007</v>
      </c>
      <c r="J25" s="179"/>
      <c r="K25" s="208"/>
      <c r="L25" s="380"/>
      <c r="M25" s="180"/>
      <c r="N25" s="180"/>
      <c r="O25" s="418"/>
      <c r="P25" s="379">
        <v>9998.9666666666672</v>
      </c>
    </row>
    <row r="26" spans="2:18" x14ac:dyDescent="0.25">
      <c r="B26" s="175" t="s">
        <v>354</v>
      </c>
      <c r="C26" s="206"/>
      <c r="D26" s="207"/>
      <c r="E26" s="207"/>
      <c r="F26" s="207"/>
      <c r="G26" s="207"/>
      <c r="H26" s="347"/>
      <c r="I26" s="348">
        <v>11452.13333333333</v>
      </c>
      <c r="J26" s="179"/>
      <c r="K26" s="208"/>
      <c r="L26" s="380"/>
      <c r="M26" s="180"/>
      <c r="N26" s="180"/>
      <c r="O26" s="418"/>
      <c r="P26" s="379">
        <v>13489.36666666667</v>
      </c>
    </row>
    <row r="27" spans="2:18" x14ac:dyDescent="0.25">
      <c r="B27" s="175" t="s">
        <v>411</v>
      </c>
      <c r="C27" s="207"/>
      <c r="D27" s="207"/>
      <c r="E27" s="207"/>
      <c r="F27" s="207"/>
      <c r="G27" s="207"/>
      <c r="H27" s="347"/>
      <c r="I27" s="347">
        <v>6202.5166666666664</v>
      </c>
      <c r="J27" s="179"/>
      <c r="K27" s="208"/>
      <c r="L27" s="380"/>
      <c r="M27" s="180"/>
      <c r="N27" s="180"/>
      <c r="O27" s="418"/>
      <c r="P27" s="379">
        <v>7528.55</v>
      </c>
    </row>
    <row r="28" spans="2:18" ht="15.75" thickBot="1" x14ac:dyDescent="0.3">
      <c r="B28" s="175" t="s">
        <v>355</v>
      </c>
      <c r="E28" s="207"/>
      <c r="H28" s="131"/>
      <c r="I28" s="348">
        <v>1658.616666666667</v>
      </c>
      <c r="J28" s="179"/>
      <c r="K28" s="208"/>
      <c r="L28" s="208"/>
      <c r="M28" s="180"/>
      <c r="N28" s="180"/>
      <c r="O28" s="378"/>
      <c r="P28" s="379">
        <v>979.51666666666677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68914.649999999994</v>
      </c>
      <c r="I29" s="211">
        <v>28818.216666666664</v>
      </c>
      <c r="J29" s="182"/>
      <c r="K29" s="182"/>
      <c r="L29" s="182"/>
      <c r="M29" s="182"/>
      <c r="N29" s="182"/>
      <c r="O29" s="182">
        <f>SUM(O18:O28)</f>
        <v>52248.55</v>
      </c>
      <c r="P29" s="182">
        <f>SUM(P18:P28)</f>
        <v>31996.400000000001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408</v>
      </c>
      <c r="C31" s="188" t="s">
        <v>563</v>
      </c>
      <c r="D31" s="188" t="s">
        <v>564</v>
      </c>
      <c r="E31" s="189" t="s">
        <v>223</v>
      </c>
    </row>
    <row r="32" spans="2:18" x14ac:dyDescent="0.25">
      <c r="B32" s="190" t="s">
        <v>346</v>
      </c>
      <c r="C32" s="191">
        <f t="shared" ref="C32:C40" si="1">SUM(C7:I7)</f>
        <v>198326.7333333334</v>
      </c>
      <c r="D32" s="337">
        <f t="shared" ref="D32:D40" si="2">SUM(J7:P7)</f>
        <v>68245.023333333331</v>
      </c>
      <c r="E32" s="193">
        <f t="shared" ref="E32:E41" si="3">+IFERROR((D32-C32)/C32,"-")</f>
        <v>-0.65589599452217073</v>
      </c>
    </row>
    <row r="33" spans="2:5" x14ac:dyDescent="0.25">
      <c r="B33" s="194" t="s">
        <v>347</v>
      </c>
      <c r="C33" s="191">
        <f t="shared" si="1"/>
        <v>148013.75</v>
      </c>
      <c r="D33" s="337">
        <f t="shared" si="2"/>
        <v>141631</v>
      </c>
      <c r="E33" s="197">
        <f t="shared" si="3"/>
        <v>-4.3122682858856017E-2</v>
      </c>
    </row>
    <row r="34" spans="2:5" x14ac:dyDescent="0.25">
      <c r="B34" s="194" t="s">
        <v>348</v>
      </c>
      <c r="C34" s="191">
        <f t="shared" si="1"/>
        <v>45086.716666666667</v>
      </c>
      <c r="D34" s="192">
        <f t="shared" si="2"/>
        <v>52551.933333333334</v>
      </c>
      <c r="E34" s="197">
        <f t="shared" si="3"/>
        <v>0.16557463524918464</v>
      </c>
    </row>
    <row r="35" spans="2:5" x14ac:dyDescent="0.25">
      <c r="B35" s="194" t="s">
        <v>349</v>
      </c>
      <c r="C35" s="191">
        <f t="shared" si="1"/>
        <v>121080.98333333334</v>
      </c>
      <c r="D35" s="337">
        <f t="shared" si="2"/>
        <v>116286.27333333333</v>
      </c>
      <c r="E35" s="197">
        <f t="shared" si="3"/>
        <v>-3.9599199378817999E-2</v>
      </c>
    </row>
    <row r="36" spans="2:5" x14ac:dyDescent="0.25">
      <c r="B36" s="450" t="s">
        <v>713</v>
      </c>
      <c r="C36" s="191">
        <f t="shared" si="1"/>
        <v>51285.633333333331</v>
      </c>
      <c r="D36" s="192">
        <f t="shared" si="2"/>
        <v>55881.2</v>
      </c>
      <c r="E36" s="197">
        <f t="shared" si="3"/>
        <v>8.9607290930728473E-2</v>
      </c>
    </row>
    <row r="37" spans="2:5" x14ac:dyDescent="0.25">
      <c r="B37" s="175" t="s">
        <v>350</v>
      </c>
      <c r="C37" s="191">
        <f t="shared" si="1"/>
        <v>33866.276666666672</v>
      </c>
      <c r="D37" s="192">
        <f t="shared" si="2"/>
        <v>30186.449999999997</v>
      </c>
      <c r="E37" s="197">
        <f t="shared" si="3"/>
        <v>-0.10865755048557177</v>
      </c>
    </row>
    <row r="38" spans="2:5" x14ac:dyDescent="0.25">
      <c r="B38" s="194" t="s">
        <v>351</v>
      </c>
      <c r="C38" s="191">
        <f t="shared" si="1"/>
        <v>78057.266666666663</v>
      </c>
      <c r="D38" s="192">
        <f t="shared" si="2"/>
        <v>116253.43333333332</v>
      </c>
      <c r="E38" s="197">
        <f t="shared" si="3"/>
        <v>0.48933518041027985</v>
      </c>
    </row>
    <row r="39" spans="2:5" x14ac:dyDescent="0.25">
      <c r="B39" s="190" t="s">
        <v>352</v>
      </c>
      <c r="C39" s="191">
        <f t="shared" si="1"/>
        <v>13262.466666666667</v>
      </c>
      <c r="D39" s="192">
        <f t="shared" si="2"/>
        <v>13049.683333333332</v>
      </c>
      <c r="E39" s="198">
        <f t="shared" si="3"/>
        <v>-1.604402398749363E-2</v>
      </c>
    </row>
    <row r="40" spans="2:5" ht="15.75" thickBot="1" x14ac:dyDescent="0.3">
      <c r="B40" s="190" t="s">
        <v>387</v>
      </c>
      <c r="C40" s="191">
        <f t="shared" si="1"/>
        <v>112831.40000000002</v>
      </c>
      <c r="D40" s="192">
        <f t="shared" si="2"/>
        <v>103434.06666666667</v>
      </c>
      <c r="E40" s="198">
        <f t="shared" ref="E40" si="4">+IFERROR((D40-C40)/C40,"-")</f>
        <v>-8.3286508306494075E-2</v>
      </c>
    </row>
    <row r="41" spans="2:5" ht="15.75" thickBot="1" x14ac:dyDescent="0.3">
      <c r="B41" s="199" t="s">
        <v>16</v>
      </c>
      <c r="C41" s="200">
        <f t="shared" ref="C41" si="5">SUM(C16:I16)</f>
        <v>788680.76000000013</v>
      </c>
      <c r="D41" s="201">
        <f t="shared" ref="D41" si="6">SUM(J16:P16)</f>
        <v>697519.06333333335</v>
      </c>
      <c r="E41" s="202">
        <f t="shared" si="3"/>
        <v>-0.11558757521442105</v>
      </c>
    </row>
    <row r="42" spans="2:5" ht="15.75" thickBot="1" x14ac:dyDescent="0.3">
      <c r="B42" s="123" t="s">
        <v>409</v>
      </c>
      <c r="E42" s="267" t="str">
        <f t="shared" ref="E42:E54" si="7">+IFERROR((D42-C42)/C42,"-")</f>
        <v>-</v>
      </c>
    </row>
    <row r="43" spans="2:5" ht="15.75" thickBot="1" x14ac:dyDescent="0.3">
      <c r="B43" s="194" t="s">
        <v>356</v>
      </c>
      <c r="C43" s="268">
        <f t="shared" ref="C43:C49" si="8">H18</f>
        <v>5847.833333333333</v>
      </c>
      <c r="D43" s="269">
        <f>O18</f>
        <v>6245.25</v>
      </c>
      <c r="E43" s="270">
        <f t="shared" si="7"/>
        <v>6.7959643172685089E-2</v>
      </c>
    </row>
    <row r="44" spans="2:5" ht="15.75" thickBot="1" x14ac:dyDescent="0.3">
      <c r="B44" s="194" t="s">
        <v>357</v>
      </c>
      <c r="C44" s="268">
        <f t="shared" si="8"/>
        <v>1535.4</v>
      </c>
      <c r="D44" s="269">
        <f t="shared" ref="D44:D48" si="9">O19</f>
        <v>1482.0166666666671</v>
      </c>
      <c r="E44" s="270">
        <f t="shared" si="7"/>
        <v>-3.4768355694498487E-2</v>
      </c>
    </row>
    <row r="45" spans="2:5" ht="15.75" thickBot="1" x14ac:dyDescent="0.3">
      <c r="B45" s="194" t="s">
        <v>412</v>
      </c>
      <c r="C45" s="268">
        <f t="shared" si="8"/>
        <v>11065.066666666669</v>
      </c>
      <c r="D45" s="269">
        <f t="shared" si="9"/>
        <v>11209.76666666667</v>
      </c>
      <c r="E45" s="270">
        <f t="shared" si="7"/>
        <v>1.3077191883163893E-2</v>
      </c>
    </row>
    <row r="46" spans="2:5" ht="15.75" thickBot="1" x14ac:dyDescent="0.3">
      <c r="B46" s="194" t="s">
        <v>450</v>
      </c>
      <c r="C46" s="268">
        <f t="shared" si="8"/>
        <v>31357.783333333329</v>
      </c>
      <c r="D46" s="269">
        <f t="shared" si="9"/>
        <v>21987.316666666669</v>
      </c>
      <c r="E46" s="270">
        <f t="shared" si="7"/>
        <v>-0.29882426850962557</v>
      </c>
    </row>
    <row r="47" spans="2:5" ht="15.75" thickBot="1" x14ac:dyDescent="0.3">
      <c r="B47" s="450" t="s">
        <v>710</v>
      </c>
      <c r="C47" s="268">
        <f t="shared" si="8"/>
        <v>7501.1333333333332</v>
      </c>
      <c r="D47" s="269">
        <f t="shared" si="9"/>
        <v>7937.9666666666662</v>
      </c>
      <c r="E47" s="270">
        <f t="shared" si="7"/>
        <v>5.823564439151413E-2</v>
      </c>
    </row>
    <row r="48" spans="2:5" ht="15.75" thickBot="1" x14ac:dyDescent="0.3">
      <c r="B48" s="450" t="s">
        <v>711</v>
      </c>
      <c r="C48" s="268">
        <f t="shared" si="8"/>
        <v>4079.833333333333</v>
      </c>
      <c r="D48" s="269">
        <f t="shared" si="9"/>
        <v>3386.2333333333331</v>
      </c>
      <c r="E48" s="270">
        <f t="shared" si="7"/>
        <v>-0.1700069447281343</v>
      </c>
    </row>
    <row r="49" spans="2:5" ht="15.75" thickBot="1" x14ac:dyDescent="0.3">
      <c r="B49" s="123" t="s">
        <v>410</v>
      </c>
      <c r="C49" s="268">
        <f t="shared" si="8"/>
        <v>0</v>
      </c>
      <c r="D49" s="196"/>
      <c r="E49" s="197" t="str">
        <f t="shared" si="7"/>
        <v>-</v>
      </c>
    </row>
    <row r="50" spans="2:5" ht="15.75" thickBot="1" x14ac:dyDescent="0.3">
      <c r="B50" s="194" t="s">
        <v>353</v>
      </c>
      <c r="C50" s="268">
        <f>I25</f>
        <v>9504.9500000000007</v>
      </c>
      <c r="D50" s="217">
        <f>P25</f>
        <v>9998.9666666666672</v>
      </c>
      <c r="E50" s="197">
        <f t="shared" si="7"/>
        <v>5.1974672845903069E-2</v>
      </c>
    </row>
    <row r="51" spans="2:5" ht="15.75" thickBot="1" x14ac:dyDescent="0.3">
      <c r="B51" s="194" t="s">
        <v>354</v>
      </c>
      <c r="C51" s="268">
        <f>I26</f>
        <v>11452.13333333333</v>
      </c>
      <c r="D51" s="217">
        <f>P26</f>
        <v>13489.36666666667</v>
      </c>
      <c r="E51" s="197">
        <f t="shared" si="7"/>
        <v>0.17789116438276492</v>
      </c>
    </row>
    <row r="52" spans="2:5" ht="15.75" thickBot="1" x14ac:dyDescent="0.3">
      <c r="B52" s="194" t="s">
        <v>411</v>
      </c>
      <c r="C52" s="268">
        <f>I27</f>
        <v>6202.5166666666664</v>
      </c>
      <c r="D52" s="338">
        <f>P27</f>
        <v>7528.55</v>
      </c>
      <c r="E52" s="197">
        <f t="shared" ref="E52" si="10">+IFERROR((D52-C52)/C52,"-")</f>
        <v>0.21378956391357279</v>
      </c>
    </row>
    <row r="53" spans="2:5" ht="15.75" thickBot="1" x14ac:dyDescent="0.3">
      <c r="B53" s="194" t="s">
        <v>355</v>
      </c>
      <c r="C53" s="268">
        <f>I28</f>
        <v>1658.616666666667</v>
      </c>
      <c r="D53" s="338">
        <f t="shared" ref="D53" si="11">P28</f>
        <v>979.51666666666677</v>
      </c>
      <c r="E53" s="197">
        <f t="shared" si="7"/>
        <v>-0.40943758352844245</v>
      </c>
    </row>
    <row r="54" spans="2:5" ht="15.75" thickBot="1" x14ac:dyDescent="0.3">
      <c r="B54" s="183" t="s">
        <v>222</v>
      </c>
      <c r="C54" s="200">
        <f>SUM(C43:C53)</f>
        <v>90205.266666666663</v>
      </c>
      <c r="D54" s="201">
        <f>SUM(D43:D53)</f>
        <v>84244.950000000012</v>
      </c>
      <c r="E54" s="202">
        <f t="shared" si="7"/>
        <v>-6.6075040703462082E-2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tabSelected="1" zoomScale="70" zoomScaleNormal="70" workbookViewId="0">
      <selection activeCell="I25" sqref="I25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73" t="s">
        <v>548</v>
      </c>
      <c r="D2" s="474"/>
      <c r="E2" s="474"/>
      <c r="F2" s="474"/>
      <c r="G2" s="474"/>
      <c r="H2" s="474"/>
      <c r="I2" s="475"/>
      <c r="J2" s="473" t="s">
        <v>564</v>
      </c>
      <c r="K2" s="474"/>
      <c r="L2" s="474"/>
      <c r="M2" s="474"/>
      <c r="N2" s="474"/>
      <c r="O2" s="474"/>
      <c r="P2" s="475"/>
      <c r="Q2" s="473" t="s">
        <v>548</v>
      </c>
      <c r="R2" s="474"/>
      <c r="S2" s="474"/>
      <c r="T2" s="474"/>
      <c r="U2" s="474"/>
      <c r="V2" s="474"/>
      <c r="W2" s="475"/>
    </row>
    <row r="3" spans="2:23" ht="15.75" thickBot="1" x14ac:dyDescent="0.3"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  <c r="Q3" s="479" t="s">
        <v>224</v>
      </c>
      <c r="R3" s="480"/>
      <c r="S3" s="480"/>
      <c r="T3" s="480"/>
      <c r="U3" s="480"/>
      <c r="V3" s="480"/>
      <c r="W3" s="481"/>
    </row>
    <row r="4" spans="2:23" ht="15.75" thickBot="1" x14ac:dyDescent="0.3">
      <c r="C4" s="120">
        <v>45054</v>
      </c>
      <c r="D4" s="120">
        <v>45055</v>
      </c>
      <c r="E4" s="120">
        <v>45056</v>
      </c>
      <c r="F4" s="120">
        <v>45057</v>
      </c>
      <c r="G4" s="120">
        <v>45058</v>
      </c>
      <c r="H4" s="120">
        <v>45059</v>
      </c>
      <c r="I4" s="120">
        <v>45060</v>
      </c>
      <c r="J4" s="120">
        <v>45061</v>
      </c>
      <c r="K4" s="120">
        <v>45062</v>
      </c>
      <c r="L4" s="120">
        <v>45063</v>
      </c>
      <c r="M4" s="120">
        <v>45064</v>
      </c>
      <c r="N4" s="120">
        <v>45065</v>
      </c>
      <c r="O4" s="120">
        <v>45066</v>
      </c>
      <c r="P4" s="120">
        <v>45067</v>
      </c>
      <c r="Q4" s="120">
        <v>45061</v>
      </c>
      <c r="R4" s="120">
        <v>45062</v>
      </c>
      <c r="S4" s="120">
        <v>45063</v>
      </c>
      <c r="T4" s="120">
        <v>45064</v>
      </c>
      <c r="U4" s="120">
        <v>45065</v>
      </c>
      <c r="V4" s="120">
        <v>45066</v>
      </c>
      <c r="W4" s="120">
        <v>45067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408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0.81992222919718194</v>
      </c>
      <c r="D7" s="225">
        <f>IFERROR('Más Vistos-H'!D7/'Más Vistos-U'!D6,0)</f>
        <v>8.0566934211032866</v>
      </c>
      <c r="E7" s="225">
        <f>IFERROR('Más Vistos-H'!E7/'Más Vistos-U'!E6,0)</f>
        <v>0.88096374520215559</v>
      </c>
      <c r="F7" s="225">
        <f>IFERROR('Más Vistos-H'!F7/'Más Vistos-U'!F6,0)</f>
        <v>0.89026154870739238</v>
      </c>
      <c r="G7" s="225">
        <f>IFERROR('Más Vistos-H'!G7/'Más Vistos-U'!G6,0)</f>
        <v>0.86887644738516345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0.81989348187237343</v>
      </c>
      <c r="K7" s="227">
        <f>IFERROR('Más Vistos-H'!K7/'Más Vistos-U'!K6,0)</f>
        <v>0.87869191826026372</v>
      </c>
      <c r="L7" s="227">
        <f>IFERROR('Más Vistos-H'!L7/'Más Vistos-U'!L6,0)</f>
        <v>0.2252151612903226</v>
      </c>
      <c r="M7" s="227">
        <f>IFERROR('Más Vistos-H'!M7/'Más Vistos-U'!M6,0)</f>
        <v>0.83800691439721753</v>
      </c>
      <c r="N7" s="227">
        <f>IFERROR('Más Vistos-H'!N7/'Más Vistos-U'!N6,0)</f>
        <v>0.8345109637718845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-3.5061038455630955E-5</v>
      </c>
      <c r="R7" s="25">
        <f t="shared" ref="R7:R16" si="1">IFERROR((K7-D7)/D7,"-")</f>
        <v>-0.89093640873082447</v>
      </c>
      <c r="S7" s="25">
        <f t="shared" ref="S7:S16" si="2">IFERROR((L7-E7)/E7,"-")</f>
        <v>-0.74435365528164588</v>
      </c>
      <c r="T7" s="25">
        <f t="shared" ref="T7:T16" si="3">IFERROR((M7-F7)/F7,"-")</f>
        <v>-5.8695823026441524E-2</v>
      </c>
      <c r="U7" s="25">
        <f t="shared" ref="U7:U16" si="4">IFERROR((N7-G7)/G7,"-")</f>
        <v>-3.9551634431684753E-2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1.0223699233404013</v>
      </c>
      <c r="D8" s="225">
        <f>IFERROR('Más Vistos-H'!D8/'Más Vistos-U'!D7,0)</f>
        <v>1.0211413401153384</v>
      </c>
      <c r="E8" s="225">
        <f>IFERROR('Más Vistos-H'!E8/'Más Vistos-U'!E7,0)</f>
        <v>1.0135187043637748</v>
      </c>
      <c r="F8" s="225">
        <f>IFERROR('Más Vistos-H'!F8/'Más Vistos-U'!F7,0)</f>
        <v>1.0131661207837728</v>
      </c>
      <c r="G8" s="225">
        <f>IFERROR('Más Vistos-H'!G8/'Más Vistos-U'!G7,0)</f>
        <v>1.0068764654161781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1.0145255236785935</v>
      </c>
      <c r="K8" s="227">
        <f>IFERROR('Más Vistos-H'!K8/'Más Vistos-U'!K7,0)</f>
        <v>0.98952004652435688</v>
      </c>
      <c r="L8" s="227">
        <f>IFERROR('Más Vistos-H'!L8/'Más Vistos-U'!L7,0)</f>
        <v>1.0392116989673221</v>
      </c>
      <c r="M8" s="227">
        <f>IFERROR('Más Vistos-H'!M8/'Más Vistos-U'!M7,0)</f>
        <v>1.0200040106464434</v>
      </c>
      <c r="N8" s="227">
        <f>IFERROR('Más Vistos-H'!N8/'Más Vistos-U'!N7,0)</f>
        <v>1.0204615959633714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-7.6727605954777433E-3</v>
      </c>
      <c r="R8" s="25">
        <f t="shared" si="1"/>
        <v>-3.0966617792018779E-2</v>
      </c>
      <c r="S8" s="25">
        <f t="shared" si="2"/>
        <v>2.5350291507126987E-2</v>
      </c>
      <c r="T8" s="25">
        <f t="shared" si="3"/>
        <v>6.7490313013831692E-3</v>
      </c>
      <c r="U8" s="25">
        <f t="shared" si="4"/>
        <v>1.3492350863100187E-2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0.96954866239947479</v>
      </c>
      <c r="D9" s="225">
        <f>IFERROR('Más Vistos-H'!D9/'Más Vistos-U'!D8,0)</f>
        <v>0.82428421222905213</v>
      </c>
      <c r="E9" s="225">
        <f>IFERROR('Más Vistos-H'!E9/'Más Vistos-U'!E8,0)</f>
        <v>0.8687107843137255</v>
      </c>
      <c r="F9" s="225">
        <f>IFERROR('Más Vistos-H'!F9/'Más Vistos-U'!F8,0)</f>
        <v>0.90819173038799206</v>
      </c>
      <c r="G9" s="225">
        <f>IFERROR('Más Vistos-H'!G9/'Más Vistos-U'!G8,0)</f>
        <v>0.9118945273631841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0.98129529431054285</v>
      </c>
      <c r="K9" s="227">
        <f>IFERROR('Más Vistos-H'!K9/'Más Vistos-U'!K8,0)</f>
        <v>0.97952025345100702</v>
      </c>
      <c r="L9" s="227">
        <f>IFERROR('Más Vistos-H'!L9/'Más Vistos-U'!L8,0)</f>
        <v>0.74081141211883261</v>
      </c>
      <c r="M9" s="227">
        <f>IFERROR('Más Vistos-H'!M9/'Más Vistos-U'!M8,0)</f>
        <v>0.97655076495132132</v>
      </c>
      <c r="N9" s="227">
        <f>IFERROR('Más Vistos-H'!N9/'Más Vistos-U'!N8,0)</f>
        <v>0.95725841206696505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1.2115567136152881E-2</v>
      </c>
      <c r="R9" s="25">
        <f t="shared" si="1"/>
        <v>0.18832829613727686</v>
      </c>
      <c r="S9" s="25">
        <f t="shared" si="2"/>
        <v>-0.14722894489669811</v>
      </c>
      <c r="T9" s="25">
        <f t="shared" si="3"/>
        <v>7.5269386712126671E-2</v>
      </c>
      <c r="U9" s="25">
        <f t="shared" si="4"/>
        <v>4.9746854863746401E-2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0.955822805312601</v>
      </c>
      <c r="D10" s="225">
        <f>IFERROR('Más Vistos-H'!D10/'Más Vistos-U'!D9,0)</f>
        <v>0.97561872298188579</v>
      </c>
      <c r="E10" s="225">
        <f>IFERROR('Más Vistos-H'!E10/'Más Vistos-U'!E9,0)</f>
        <v>1.0038057947299384</v>
      </c>
      <c r="F10" s="225">
        <f>IFERROR('Más Vistos-H'!F10/'Más Vistos-U'!F9,0)</f>
        <v>0.86715838606212625</v>
      </c>
      <c r="G10" s="225">
        <f>IFERROR('Más Vistos-H'!G10/'Más Vistos-U'!G9,0)</f>
        <v>0.97397208995897355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0.35626972512089594</v>
      </c>
      <c r="K10" s="227">
        <f>IFERROR('Más Vistos-H'!K10/'Más Vistos-U'!K9,0)</f>
        <v>0.95490180757410026</v>
      </c>
      <c r="L10" s="227">
        <f>IFERROR('Más Vistos-H'!L10/'Más Vistos-U'!L9,0)</f>
        <v>0.94369304369304352</v>
      </c>
      <c r="M10" s="227">
        <f>IFERROR('Más Vistos-H'!M10/'Más Vistos-U'!M9,0)</f>
        <v>0.95870327743066974</v>
      </c>
      <c r="N10" s="227">
        <f>IFERROR('Más Vistos-H'!N10/'Más Vistos-U'!N9,0)</f>
        <v>0.70036408065031053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-0.62726383683178788</v>
      </c>
      <c r="R10" s="25">
        <f t="shared" si="1"/>
        <v>-2.1234643124176882E-2</v>
      </c>
      <c r="S10" s="25">
        <f t="shared" si="2"/>
        <v>-5.9884841622245708E-2</v>
      </c>
      <c r="T10" s="25">
        <f t="shared" si="3"/>
        <v>0.1055688243808149</v>
      </c>
      <c r="U10" s="25">
        <f t="shared" si="4"/>
        <v>-0.28091976364557653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713</v>
      </c>
      <c r="C11" s="224">
        <f>IFERROR('Más Vistos-H'!C11/'Más Vistos-U'!C10,0)</f>
        <v>0.61923645719379294</v>
      </c>
      <c r="D11" s="225">
        <f>IFERROR('Más Vistos-H'!D11/'Más Vistos-U'!D10,0)</f>
        <v>0.66478073610023491</v>
      </c>
      <c r="E11" s="225">
        <f>IFERROR('Más Vistos-H'!E11/'Más Vistos-U'!E10,0)</f>
        <v>0.7314487516425755</v>
      </c>
      <c r="F11" s="225">
        <f>IFERROR('Más Vistos-H'!F11/'Más Vistos-U'!F10,0)</f>
        <v>0.61968890791592746</v>
      </c>
      <c r="G11" s="225">
        <f>IFERROR('Más Vistos-H'!G11/'Más Vistos-U'!G10,0)</f>
        <v>0.70624145674672911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Vistos-U'!#REF!,0)</f>
        <v>0</v>
      </c>
      <c r="K11" s="227">
        <f>IFERROR('Más Vistos-H'!K11/'Más Vistos-U'!#REF!,0)</f>
        <v>0</v>
      </c>
      <c r="L11" s="227">
        <f>IFERROR('Más Vistos-H'!L11/'Más Vistos-U'!#REF!,0)</f>
        <v>0</v>
      </c>
      <c r="M11" s="227">
        <f>IFERROR('Más Vistos-H'!M11/'Más Vistos-U'!#REF!,0)</f>
        <v>0</v>
      </c>
      <c r="N11" s="227">
        <f>IFERROR('Más Vistos-H'!N11/'Más Vistos-U'!#REF!,0)</f>
        <v>0</v>
      </c>
      <c r="O11" s="227">
        <f>IFERROR('Más Vistos-H'!O11/'Más Vistos-U'!J10,0)</f>
        <v>0</v>
      </c>
      <c r="P11" s="227">
        <f>IFERROR('Más Vistos-H'!P11/'Más Vistos-U'!K10,0)</f>
        <v>0</v>
      </c>
      <c r="Q11" s="24">
        <f t="shared" si="0"/>
        <v>-1</v>
      </c>
      <c r="R11" s="25">
        <f t="shared" si="1"/>
        <v>-1</v>
      </c>
      <c r="S11" s="25">
        <f t="shared" si="2"/>
        <v>-1</v>
      </c>
      <c r="T11" s="25">
        <f t="shared" si="3"/>
        <v>-1</v>
      </c>
      <c r="U11" s="25">
        <f t="shared" si="4"/>
        <v>-1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350</v>
      </c>
      <c r="C12" s="224">
        <f>IFERROR('Más Vistos-H'!C12/'Más Vistos-U'!C11,0)</f>
        <v>0.42437533070727262</v>
      </c>
      <c r="D12" s="225">
        <f>IFERROR('Más Vistos-H'!D12/'Más Vistos-U'!D11,0)</f>
        <v>0.41482080972836122</v>
      </c>
      <c r="E12" s="225">
        <f>IFERROR('Más Vistos-H'!E12/'Más Vistos-U'!E11,0)</f>
        <v>0.42429418092512533</v>
      </c>
      <c r="F12" s="225">
        <f>IFERROR('Más Vistos-H'!F12/'Más Vistos-U'!F11,0)</f>
        <v>0.39366189750205233</v>
      </c>
      <c r="G12" s="225">
        <f>IFERROR('Más Vistos-H'!G12/'Más Vistos-U'!G11,0)</f>
        <v>0.43272804247333974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0.31763375448447984</v>
      </c>
      <c r="K12" s="227">
        <f>IFERROR('Más Vistos-H'!K12/'Más Vistos-U'!K11,0)</f>
        <v>0.33953855140186912</v>
      </c>
      <c r="L12" s="227">
        <f>IFERROR('Más Vistos-H'!L12/'Más Vistos-U'!L11,0)</f>
        <v>0.37289884298867432</v>
      </c>
      <c r="M12" s="227">
        <f>IFERROR('Más Vistos-H'!M12/'Más Vistos-U'!M11,0)</f>
        <v>0.3958057464084947</v>
      </c>
      <c r="N12" s="227">
        <f>IFERROR('Más Vistos-H'!N12/'Más Vistos-U'!N11,0)</f>
        <v>0.35463160244313224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-0.2515263458997371</v>
      </c>
      <c r="R12" s="25">
        <f t="shared" si="1"/>
        <v>-0.1814813928351123</v>
      </c>
      <c r="S12" s="25">
        <f t="shared" si="2"/>
        <v>-0.12113137593447383</v>
      </c>
      <c r="T12" s="25">
        <f t="shared" si="3"/>
        <v>5.4459141716431741E-3</v>
      </c>
      <c r="U12" s="25">
        <f t="shared" si="4"/>
        <v>-0.18047464542356068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351</v>
      </c>
      <c r="C13" s="224">
        <f>IFERROR('Más Vistos-H'!C13/'Más Vistos-U'!C12,0)</f>
        <v>0.90643747074286107</v>
      </c>
      <c r="D13" s="225">
        <f>IFERROR('Más Vistos-H'!D13/'Más Vistos-U'!D12,0)</f>
        <v>0.88894517617921875</v>
      </c>
      <c r="E13" s="225">
        <f>IFERROR('Más Vistos-H'!E13/'Más Vistos-U'!E12,0)</f>
        <v>0.90426894948693237</v>
      </c>
      <c r="F13" s="225">
        <f>IFERROR('Más Vistos-H'!F13/'Más Vistos-U'!F12,0)</f>
        <v>0.89514421118886323</v>
      </c>
      <c r="G13" s="225">
        <f>IFERROR('Más Vistos-H'!G13/'Más Vistos-U'!G12,0)</f>
        <v>0.87422553875564846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0.879823563183039</v>
      </c>
      <c r="K13" s="227">
        <f>IFERROR('Más Vistos-H'!K13/'Más Vistos-U'!K12,0)</f>
        <v>0.95602974628171478</v>
      </c>
      <c r="L13" s="227">
        <f>IFERROR('Más Vistos-H'!L13/'Más Vistos-U'!L12,0)</f>
        <v>0.93909923599679201</v>
      </c>
      <c r="M13" s="227">
        <f>IFERROR('Más Vistos-H'!M13/'Más Vistos-U'!M12,0)</f>
        <v>0.92499701019523406</v>
      </c>
      <c r="N13" s="227">
        <f>IFERROR('Más Vistos-H'!N13/'Más Vistos-U'!N12,0)</f>
        <v>0.85978605323218904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-2.9360996669754759E-2</v>
      </c>
      <c r="R13" s="25">
        <f t="shared" si="1"/>
        <v>7.5465362656933085E-2</v>
      </c>
      <c r="S13" s="25">
        <f t="shared" si="2"/>
        <v>3.8517618601879217E-2</v>
      </c>
      <c r="T13" s="25">
        <f t="shared" si="3"/>
        <v>3.3349709056066608E-2</v>
      </c>
      <c r="U13" s="25">
        <f t="shared" si="4"/>
        <v>-1.651688824375027E-2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352</v>
      </c>
      <c r="C14" s="224">
        <f>IFERROR('Más Vistos-H'!C14/'Más Vistos-U'!C13,0)</f>
        <v>0.52717169724468993</v>
      </c>
      <c r="D14" s="225">
        <f>IFERROR('Más Vistos-H'!D14/'Más Vistos-U'!D13,0)</f>
        <v>0.51751549447588252</v>
      </c>
      <c r="E14" s="225">
        <f>IFERROR('Más Vistos-H'!E14/'Más Vistos-U'!E13,0)</f>
        <v>0.44097818902842034</v>
      </c>
      <c r="F14" s="225">
        <f>IFERROR('Más Vistos-H'!F14/'Más Vistos-U'!F13,0)</f>
        <v>0.53584888525632302</v>
      </c>
      <c r="G14" s="225">
        <f>IFERROR('Más Vistos-H'!G14/'Más Vistos-U'!G13,0)</f>
        <v>0.48178053830227746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0.47634373289545701</v>
      </c>
      <c r="K14" s="227">
        <f>IFERROR('Más Vistos-H'!K14/'Más Vistos-U'!K13,0)</f>
        <v>0.4439178193653377</v>
      </c>
      <c r="L14" s="227">
        <f>IFERROR('Más Vistos-H'!L14/'Más Vistos-U'!L13,0)</f>
        <v>0.4828886211051816</v>
      </c>
      <c r="M14" s="227">
        <f>IFERROR('Más Vistos-H'!M14/'Más Vistos-U'!M13,0)</f>
        <v>0.23206336737365801</v>
      </c>
      <c r="N14" s="227">
        <f>IFERROR('Más Vistos-H'!N14/'Más Vistos-U'!N13,0)</f>
        <v>0.44651175044788699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-9.6416337627550627E-2</v>
      </c>
      <c r="R14" s="25">
        <f t="shared" si="1"/>
        <v>-0.14221347166635348</v>
      </c>
      <c r="S14" s="25">
        <f t="shared" si="2"/>
        <v>9.5039693843135181E-2</v>
      </c>
      <c r="T14" s="25">
        <f t="shared" si="3"/>
        <v>-0.56692385902295828</v>
      </c>
      <c r="U14" s="25">
        <f t="shared" si="4"/>
        <v>-7.3205090389645885E-2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387</v>
      </c>
      <c r="C15" s="224">
        <f>IFERROR('Más Vistos-H'!C15/'Más Vistos-U'!C14,0)</f>
        <v>0.78142230780947419</v>
      </c>
      <c r="D15" s="225">
        <f>IFERROR('Más Vistos-H'!D15/'Más Vistos-U'!D14,0)</f>
        <v>0.78227902558945128</v>
      </c>
      <c r="E15" s="225">
        <f>IFERROR('Más Vistos-H'!E15/'Más Vistos-U'!E14,0)</f>
        <v>0.79048129859810423</v>
      </c>
      <c r="F15" s="225">
        <f>IFERROR('Más Vistos-H'!F15/'Más Vistos-U'!F14,0)</f>
        <v>0.74988538550585127</v>
      </c>
      <c r="G15" s="225">
        <f>IFERROR('Más Vistos-H'!G15/'Más Vistos-U'!G14,0)</f>
        <v>0.78862388139954687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0.70822951661067546</v>
      </c>
      <c r="K15" s="227">
        <f>IFERROR('Más Vistos-H'!K15/'Más Vistos-U'!K14,0)</f>
        <v>0.72960886600499064</v>
      </c>
      <c r="L15" s="227">
        <f>IFERROR('Más Vistos-H'!L15/'Más Vistos-U'!L14,0)</f>
        <v>0.75407372143634388</v>
      </c>
      <c r="M15" s="227">
        <f>IFERROR('Más Vistos-H'!M15/'Más Vistos-U'!M14,0)</f>
        <v>0.7380507505113183</v>
      </c>
      <c r="N15" s="227">
        <f>IFERROR('Más Vistos-H'!N15/'Más Vistos-U'!N14,0)</f>
        <v>0.62962745030170886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-9.3666114298652126E-2</v>
      </c>
      <c r="R15" s="25">
        <f t="shared" ref="R15" si="8">IFERROR((K15-D15)/D15,"-")</f>
        <v>-6.7329121530228173E-2</v>
      </c>
      <c r="S15" s="25">
        <f t="shared" ref="S15" si="9">IFERROR((L15-E15)/E15,"-")</f>
        <v>-4.6057480709952456E-2</v>
      </c>
      <c r="T15" s="25">
        <f t="shared" ref="T15" si="10">IFERROR((M15-F15)/F15,"-")</f>
        <v>-1.5781925109194732E-2</v>
      </c>
      <c r="U15" s="25">
        <f t="shared" ref="U15" si="11">IFERROR((N15-G15)/G15,"-")</f>
        <v>-0.2016124984899923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0.81148465517605661</v>
      </c>
      <c r="D16" s="228">
        <f>IFERROR('Más Vistos-H'!D16/'Más Vistos-U'!D15,0)</f>
        <v>1.5484171427102553</v>
      </c>
      <c r="E16" s="228">
        <f>IFERROR('Más Vistos-H'!E16/'Más Vistos-U'!E15,0)</f>
        <v>0.82143821173357023</v>
      </c>
      <c r="F16" s="228">
        <f>IFERROR('Más Vistos-H'!F16/'Más Vistos-U'!F15,0)</f>
        <v>0.78362116428541717</v>
      </c>
      <c r="G16" s="228">
        <f>IFERROR('Más Vistos-H'!G16/'Más Vistos-U'!G15,0)</f>
        <v>0.81548633315908936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0.64390882236954694</v>
      </c>
      <c r="K16" s="230">
        <f>IFERROR('Más Vistos-H'!K16/'Más Vistos-U'!K15,0)</f>
        <v>0.82433343097213252</v>
      </c>
      <c r="L16" s="230">
        <f>IFERROR('Más Vistos-H'!L16/'Más Vistos-U'!L15,0)</f>
        <v>0.64304688256805187</v>
      </c>
      <c r="M16" s="230">
        <f>IFERROR('Más Vistos-H'!M16/'Más Vistos-U'!M15,0)</f>
        <v>0.82312588066735337</v>
      </c>
      <c r="N16" s="230">
        <f>IFERROR('Más Vistos-H'!N16/'Más Vistos-U'!N15,0)</f>
        <v>0.72608885256440414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-0.20650523917812477</v>
      </c>
      <c r="R16" s="115">
        <f t="shared" si="1"/>
        <v>-0.46762832299229823</v>
      </c>
      <c r="S16" s="115">
        <f t="shared" si="2"/>
        <v>-0.21716950419075315</v>
      </c>
      <c r="T16" s="115">
        <f t="shared" si="3"/>
        <v>5.0413028874686516E-2</v>
      </c>
      <c r="U16" s="115">
        <f t="shared" si="4"/>
        <v>-0.10962474410622046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2" t="s">
        <v>203</v>
      </c>
      <c r="K2" s="482"/>
      <c r="L2" s="482"/>
      <c r="M2" s="482"/>
      <c r="N2" s="482"/>
      <c r="O2" s="482"/>
      <c r="P2" s="482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4" t="s">
        <v>203</v>
      </c>
      <c r="K2" s="464"/>
      <c r="L2" s="464"/>
      <c r="M2" s="464"/>
      <c r="N2" s="464"/>
      <c r="O2" s="464"/>
      <c r="P2" s="464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4" t="s">
        <v>203</v>
      </c>
      <c r="K2" s="464"/>
      <c r="L2" s="464"/>
      <c r="M2" s="464"/>
      <c r="N2" s="464"/>
      <c r="O2" s="464"/>
      <c r="P2" s="464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5" t="s">
        <v>398</v>
      </c>
      <c r="C2" s="466"/>
      <c r="D2" s="467"/>
      <c r="G2" s="465" t="s">
        <v>399</v>
      </c>
      <c r="H2" s="466"/>
      <c r="I2" s="467"/>
    </row>
    <row r="3" spans="2:10" ht="15.75" thickBot="1" x14ac:dyDescent="0.3">
      <c r="B3" s="465" t="str">
        <f>Replay!A1</f>
        <v>15/05 –21/05</v>
      </c>
      <c r="C3" s="466"/>
      <c r="D3" s="467"/>
      <c r="G3" s="465" t="str">
        <f>Replay!A1</f>
        <v>15/05 –21/05</v>
      </c>
      <c r="H3" s="466"/>
      <c r="I3" s="467"/>
    </row>
    <row r="4" spans="2:10" ht="15.75" thickBot="1" x14ac:dyDescent="0.3">
      <c r="B4" s="293" t="s">
        <v>364</v>
      </c>
      <c r="C4" s="293" t="s">
        <v>363</v>
      </c>
      <c r="D4" s="293" t="s">
        <v>365</v>
      </c>
      <c r="G4" s="293" t="s">
        <v>364</v>
      </c>
      <c r="H4" s="293" t="s">
        <v>363</v>
      </c>
      <c r="I4" s="293" t="s">
        <v>365</v>
      </c>
    </row>
    <row r="5" spans="2:10" ht="31.5" customHeight="1" x14ac:dyDescent="0.25">
      <c r="B5" s="292" t="s">
        <v>372</v>
      </c>
      <c r="C5" s="381">
        <v>53057.279999999999</v>
      </c>
      <c r="D5" s="295">
        <f>C5/C8</f>
        <v>1.971071186258732E-2</v>
      </c>
      <c r="G5" s="292" t="s">
        <v>403</v>
      </c>
      <c r="H5" s="294">
        <f>SUM(Destacados!H4:H78)</f>
        <v>495040.25666666625</v>
      </c>
      <c r="I5" s="295">
        <f>H5/C8</f>
        <v>0.1839068240878147</v>
      </c>
    </row>
    <row r="6" spans="2:10" x14ac:dyDescent="0.25">
      <c r="B6" s="283" t="s">
        <v>196</v>
      </c>
      <c r="C6" s="284">
        <v>2569772.5099999998</v>
      </c>
      <c r="D6" s="285">
        <f>C6/C8</f>
        <v>0.95466721055070647</v>
      </c>
      <c r="G6" s="280" t="s">
        <v>402</v>
      </c>
      <c r="H6" s="281">
        <f>SUM('Más Vistos-H'!J16:P16)+SUM('Más Vistos-H'!J29:P29)</f>
        <v>781764.01333333342</v>
      </c>
      <c r="I6" s="282">
        <f>H6/C8</f>
        <v>0.29042433406599821</v>
      </c>
      <c r="J6" s="285">
        <f>H6/C6</f>
        <v>0.30421526041358948</v>
      </c>
    </row>
    <row r="7" spans="2:10" x14ac:dyDescent="0.25">
      <c r="B7" s="286" t="s">
        <v>366</v>
      </c>
      <c r="C7" s="287">
        <v>68969.490000000005</v>
      </c>
      <c r="D7" s="288">
        <f>C7/C8</f>
        <v>2.5622077586706246E-2</v>
      </c>
      <c r="G7" s="280" t="s">
        <v>404</v>
      </c>
      <c r="H7" s="281">
        <f>SUM(Partidos!G2:G18)</f>
        <v>192324.50333333336</v>
      </c>
      <c r="I7" s="282">
        <f>H7/C8</f>
        <v>7.1448307740588066E-2</v>
      </c>
      <c r="J7" s="285">
        <f>H7/C6</f>
        <v>7.4841061839101608E-2</v>
      </c>
    </row>
    <row r="8" spans="2:10" x14ac:dyDescent="0.25">
      <c r="B8" s="289" t="s">
        <v>16</v>
      </c>
      <c r="C8" s="290">
        <f>SUM(C5:C7)</f>
        <v>2691799.28</v>
      </c>
      <c r="D8" s="291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5"/>
  <sheetViews>
    <sheetView showGridLines="0" zoomScale="87" zoomScaleNormal="87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H61" sqref="H61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405</v>
      </c>
      <c r="C2" s="293" t="s">
        <v>372</v>
      </c>
      <c r="D2" s="293" t="s">
        <v>196</v>
      </c>
      <c r="E2" s="293" t="s">
        <v>366</v>
      </c>
      <c r="F2" s="293" t="s">
        <v>415</v>
      </c>
      <c r="G2" s="293" t="s">
        <v>434</v>
      </c>
    </row>
    <row r="3" spans="2:8" ht="24.95" customHeight="1" x14ac:dyDescent="0.25">
      <c r="B3" s="299" t="s">
        <v>382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381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380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379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378</v>
      </c>
      <c r="C7" s="300">
        <v>113859</v>
      </c>
      <c r="D7" s="300">
        <v>5963927</v>
      </c>
      <c r="E7" s="300">
        <v>395604</v>
      </c>
      <c r="F7" s="297" t="s">
        <v>418</v>
      </c>
      <c r="G7" s="297" t="s">
        <v>417</v>
      </c>
    </row>
    <row r="8" spans="2:8" ht="24.95" customHeight="1" x14ac:dyDescent="0.25">
      <c r="B8" s="301" t="s">
        <v>377</v>
      </c>
      <c r="C8" s="300">
        <v>112412</v>
      </c>
      <c r="D8" s="302">
        <v>6225747</v>
      </c>
      <c r="E8" s="300">
        <v>376269</v>
      </c>
      <c r="F8" s="297" t="s">
        <v>419</v>
      </c>
      <c r="G8" s="296"/>
    </row>
    <row r="9" spans="2:8" ht="24.95" customHeight="1" x14ac:dyDescent="0.25">
      <c r="B9" s="301" t="s">
        <v>386</v>
      </c>
      <c r="C9" s="281">
        <v>99203.687000000005</v>
      </c>
      <c r="D9" s="281">
        <v>5511680.5379999997</v>
      </c>
      <c r="E9" s="281">
        <v>364261.46899999998</v>
      </c>
      <c r="F9" s="297" t="s">
        <v>414</v>
      </c>
      <c r="G9" s="296"/>
    </row>
    <row r="10" spans="2:8" ht="24.95" customHeight="1" x14ac:dyDescent="0.25">
      <c r="B10" s="301" t="s">
        <v>376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383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388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438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439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396</v>
      </c>
      <c r="C15" s="281">
        <v>114272.19</v>
      </c>
      <c r="D15" s="281">
        <v>5606485.2999999998</v>
      </c>
      <c r="E15" s="281">
        <v>264332.23</v>
      </c>
      <c r="F15" s="298" t="s">
        <v>421</v>
      </c>
      <c r="G15" s="356" t="s">
        <v>420</v>
      </c>
      <c r="H15" s="468" t="s">
        <v>477</v>
      </c>
    </row>
    <row r="16" spans="2:8" ht="24.95" customHeight="1" x14ac:dyDescent="0.25">
      <c r="B16" s="301" t="s">
        <v>397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68"/>
    </row>
    <row r="17" spans="2:8" ht="24.95" customHeight="1" x14ac:dyDescent="0.25">
      <c r="B17" s="303" t="s">
        <v>413</v>
      </c>
      <c r="C17" s="304">
        <v>126278.9</v>
      </c>
      <c r="D17" s="304">
        <v>5912788.4100000001</v>
      </c>
      <c r="E17" s="305">
        <v>267736.38</v>
      </c>
      <c r="F17" s="306" t="s">
        <v>422</v>
      </c>
      <c r="G17" s="358" t="s">
        <v>423</v>
      </c>
      <c r="H17" s="468"/>
    </row>
    <row r="18" spans="2:8" ht="24.95" customHeight="1" x14ac:dyDescent="0.25">
      <c r="B18" s="303" t="s">
        <v>437</v>
      </c>
      <c r="C18" s="304">
        <v>125308.59</v>
      </c>
      <c r="D18" s="304">
        <v>5916998.4100000001</v>
      </c>
      <c r="E18" s="305">
        <v>252904.34</v>
      </c>
      <c r="F18" s="306" t="s">
        <v>422</v>
      </c>
      <c r="G18" s="358" t="s">
        <v>424</v>
      </c>
      <c r="H18" s="468"/>
    </row>
    <row r="19" spans="2:8" ht="24.95" customHeight="1" x14ac:dyDescent="0.25">
      <c r="B19" s="303" t="s">
        <v>436</v>
      </c>
      <c r="C19" s="304">
        <v>117247.22</v>
      </c>
      <c r="D19" s="304">
        <v>5740230.1799999997</v>
      </c>
      <c r="E19" s="305">
        <v>239734.7</v>
      </c>
      <c r="F19" s="306" t="s">
        <v>422</v>
      </c>
      <c r="G19" s="358" t="s">
        <v>444</v>
      </c>
      <c r="H19" s="468"/>
    </row>
    <row r="20" spans="2:8" ht="24.75" customHeight="1" x14ac:dyDescent="0.25">
      <c r="B20" s="303" t="s">
        <v>440</v>
      </c>
      <c r="C20" s="304">
        <v>118928.22</v>
      </c>
      <c r="D20" s="304">
        <v>5816188.1500000004</v>
      </c>
      <c r="E20" s="305">
        <v>238912.56</v>
      </c>
      <c r="F20" s="306" t="s">
        <v>422</v>
      </c>
      <c r="G20" s="358" t="s">
        <v>445</v>
      </c>
      <c r="H20" s="468"/>
    </row>
    <row r="21" spans="2:8" ht="33" customHeight="1" x14ac:dyDescent="0.25">
      <c r="B21" s="303" t="s">
        <v>441</v>
      </c>
      <c r="C21" s="304">
        <v>131610.35</v>
      </c>
      <c r="D21" s="304">
        <v>6046323.7000000002</v>
      </c>
      <c r="E21" s="305">
        <v>263303.90000000002</v>
      </c>
      <c r="F21" s="306" t="s">
        <v>447</v>
      </c>
      <c r="G21" s="358" t="s">
        <v>423</v>
      </c>
      <c r="H21" s="468"/>
    </row>
    <row r="22" spans="2:8" ht="33" customHeight="1" x14ac:dyDescent="0.25">
      <c r="B22" s="303" t="s">
        <v>442</v>
      </c>
      <c r="C22" s="304">
        <v>130821.32</v>
      </c>
      <c r="D22" s="304">
        <v>6076205.3600000003</v>
      </c>
      <c r="E22" s="305">
        <v>249110.57</v>
      </c>
      <c r="F22" s="306" t="s">
        <v>448</v>
      </c>
      <c r="G22" s="358" t="s">
        <v>446</v>
      </c>
      <c r="H22" s="468"/>
    </row>
    <row r="23" spans="2:8" ht="24.75" customHeight="1" x14ac:dyDescent="0.25">
      <c r="B23" s="303" t="s">
        <v>443</v>
      </c>
      <c r="C23" s="304">
        <v>127202.39</v>
      </c>
      <c r="D23" s="304">
        <v>6114404.1100000003</v>
      </c>
      <c r="E23" s="305">
        <v>244551.5</v>
      </c>
      <c r="F23" s="306" t="s">
        <v>449</v>
      </c>
      <c r="G23" s="358" t="s">
        <v>449</v>
      </c>
      <c r="H23" s="468"/>
    </row>
    <row r="24" spans="2:8" x14ac:dyDescent="0.25">
      <c r="B24" s="303" t="s">
        <v>451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68"/>
    </row>
    <row r="25" spans="2:8" ht="22.5" x14ac:dyDescent="0.25">
      <c r="B25" s="303" t="s">
        <v>453</v>
      </c>
      <c r="C25" s="304">
        <v>116869.8</v>
      </c>
      <c r="D25" s="304">
        <v>5411097.5300000003</v>
      </c>
      <c r="E25" s="305">
        <v>210703.58</v>
      </c>
      <c r="F25" s="306" t="s">
        <v>474</v>
      </c>
      <c r="G25" s="358" t="s">
        <v>475</v>
      </c>
      <c r="H25" s="468"/>
    </row>
    <row r="26" spans="2:8" ht="22.5" x14ac:dyDescent="0.25">
      <c r="B26" s="303" t="s">
        <v>467</v>
      </c>
      <c r="C26" s="304">
        <v>134421.4</v>
      </c>
      <c r="D26" s="304">
        <v>5337041.28</v>
      </c>
      <c r="E26" s="305">
        <v>221698.33</v>
      </c>
      <c r="F26" s="306" t="s">
        <v>474</v>
      </c>
      <c r="G26" s="358" t="s">
        <v>476</v>
      </c>
      <c r="H26" s="468"/>
    </row>
    <row r="27" spans="2:8" x14ac:dyDescent="0.25">
      <c r="B27" s="303" t="s">
        <v>469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470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472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473</v>
      </c>
      <c r="C30" s="304">
        <v>107036.54</v>
      </c>
      <c r="D30" s="304">
        <v>4659302.5</v>
      </c>
      <c r="E30" s="305">
        <v>191987.59</v>
      </c>
      <c r="F30" s="306" t="s">
        <v>480</v>
      </c>
      <c r="G30" s="307" t="s">
        <v>444</v>
      </c>
    </row>
    <row r="31" spans="2:8" x14ac:dyDescent="0.25">
      <c r="B31" s="303" t="s">
        <v>478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481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482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483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485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486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488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492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494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498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502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507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508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513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515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516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517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518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520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522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526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527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531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535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541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x14ac:dyDescent="0.25">
      <c r="B56" s="303" t="s">
        <v>547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ht="15.75" thickBot="1" x14ac:dyDescent="0.3">
      <c r="B57" s="303" t="s">
        <v>562</v>
      </c>
      <c r="C57" s="304">
        <v>47452.2</v>
      </c>
      <c r="D57" s="304">
        <v>2421095.4300000002</v>
      </c>
      <c r="E57" s="305">
        <v>63526.58</v>
      </c>
      <c r="F57" s="306"/>
      <c r="G57" s="307"/>
    </row>
    <row r="58" spans="2:7" ht="15.75" thickBot="1" x14ac:dyDescent="0.3">
      <c r="B58" s="342" t="s">
        <v>670</v>
      </c>
      <c r="C58" s="376">
        <v>53057.279999999999</v>
      </c>
      <c r="D58" s="375">
        <v>2569772.5099999998</v>
      </c>
      <c r="E58" s="350">
        <v>68969.490000000005</v>
      </c>
      <c r="F58" s="343"/>
      <c r="G58" s="344"/>
    </row>
    <row r="59" spans="2:7" x14ac:dyDescent="0.25">
      <c r="B59" s="364"/>
      <c r="C59" s="365"/>
      <c r="D59" s="365"/>
      <c r="E59" s="207"/>
      <c r="F59" s="366"/>
      <c r="G59" s="367"/>
    </row>
    <row r="60" spans="2:7" x14ac:dyDescent="0.25">
      <c r="D60" s="360">
        <f>D23-D30</f>
        <v>1455101.6100000003</v>
      </c>
    </row>
    <row r="61" spans="2:7" x14ac:dyDescent="0.25">
      <c r="D61" s="361">
        <f>D60/D23</f>
        <v>0.2379792999975594</v>
      </c>
    </row>
    <row r="65" spans="6:6" x14ac:dyDescent="0.25">
      <c r="F65"/>
    </row>
  </sheetData>
  <mergeCells count="1">
    <mergeCell ref="H15:H26"/>
  </mergeCells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6"/>
  <sheetViews>
    <sheetView showGridLines="0" topLeftCell="A38" zoomScale="90" zoomScaleNormal="90" workbookViewId="0">
      <selection activeCell="I42" sqref="I42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405</v>
      </c>
      <c r="C2" s="293" t="s">
        <v>8</v>
      </c>
      <c r="D2" s="293" t="s">
        <v>406</v>
      </c>
      <c r="E2" s="293" t="s">
        <v>407</v>
      </c>
    </row>
    <row r="3" spans="2:6" ht="20.100000000000001" customHeight="1" x14ac:dyDescent="0.25">
      <c r="B3" s="325" t="s">
        <v>385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376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383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388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438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439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396</v>
      </c>
      <c r="C9" s="310">
        <v>610706.95333333267</v>
      </c>
      <c r="D9" s="310">
        <v>1347746.1333333317</v>
      </c>
      <c r="E9" s="310">
        <v>335206.93333333335</v>
      </c>
      <c r="F9" s="309" t="s">
        <v>400</v>
      </c>
    </row>
    <row r="10" spans="2:6" ht="20.100000000000001" customHeight="1" x14ac:dyDescent="0.25">
      <c r="B10" s="311" t="s">
        <v>397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413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437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436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440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441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442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443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451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453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467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469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470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472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473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478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481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482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483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485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485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486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488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492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495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499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502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507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508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514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515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516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517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518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520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522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526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527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531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535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541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547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562</v>
      </c>
      <c r="C52" s="310">
        <v>546737.88666666613</v>
      </c>
      <c r="D52" s="310">
        <v>886413.62666666682</v>
      </c>
      <c r="E52" s="310">
        <v>162592.17000000004</v>
      </c>
    </row>
    <row r="53" spans="2:5" x14ac:dyDescent="0.25">
      <c r="B53" s="311" t="s">
        <v>670</v>
      </c>
      <c r="C53" s="310">
        <v>495040.25666666625</v>
      </c>
      <c r="D53" s="310">
        <v>781764.01333333342</v>
      </c>
      <c r="E53" s="310">
        <v>192324.50333333336</v>
      </c>
    </row>
    <row r="54" spans="2:5" x14ac:dyDescent="0.25">
      <c r="B54" s="355"/>
    </row>
    <row r="55" spans="2:5" x14ac:dyDescent="0.25">
      <c r="B55" s="355"/>
      <c r="D55" s="360">
        <f>D18-D24</f>
        <v>547080.1633333331</v>
      </c>
    </row>
    <row r="56" spans="2:5" x14ac:dyDescent="0.25">
      <c r="B56" s="355"/>
      <c r="D56" s="361">
        <f>D55/D18</f>
        <v>0.28621273934538427</v>
      </c>
    </row>
  </sheetData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7"/>
  <sheetViews>
    <sheetView zoomScaleNormal="100" zoomScaleSheetLayoutView="91" workbookViewId="0">
      <selection activeCell="H57" sqref="H57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9" t="s">
        <v>671</v>
      </c>
      <c r="C2" s="469"/>
      <c r="D2" s="469"/>
      <c r="E2" s="469"/>
      <c r="F2" s="469"/>
      <c r="G2" s="469"/>
      <c r="H2" s="469"/>
      <c r="I2" s="469"/>
    </row>
    <row r="4" spans="2:9" x14ac:dyDescent="0.25">
      <c r="B4" s="419" t="s">
        <v>367</v>
      </c>
      <c r="C4" s="419"/>
      <c r="D4" s="419" t="s">
        <v>214</v>
      </c>
      <c r="E4" s="419" t="s">
        <v>216</v>
      </c>
      <c r="F4" s="419" t="s">
        <v>368</v>
      </c>
      <c r="G4" s="419" t="s">
        <v>369</v>
      </c>
      <c r="H4" s="419" t="s">
        <v>370</v>
      </c>
      <c r="I4" s="419" t="s">
        <v>371</v>
      </c>
    </row>
    <row r="5" spans="2:9" x14ac:dyDescent="0.25">
      <c r="B5" s="389" t="s">
        <v>675</v>
      </c>
      <c r="C5" s="424" t="s">
        <v>676</v>
      </c>
      <c r="D5" s="428" t="s">
        <v>384</v>
      </c>
      <c r="E5" s="432">
        <v>45063</v>
      </c>
      <c r="F5" s="448">
        <v>0.58333333333333337</v>
      </c>
      <c r="G5" s="448">
        <v>0.66666666666666663</v>
      </c>
      <c r="H5" s="436">
        <v>53363.083333333299</v>
      </c>
      <c r="I5" s="438">
        <v>67290</v>
      </c>
    </row>
    <row r="6" spans="2:9" x14ac:dyDescent="0.25">
      <c r="B6" s="420" t="s">
        <v>673</v>
      </c>
      <c r="C6" s="444" t="s">
        <v>674</v>
      </c>
      <c r="D6" s="426" t="s">
        <v>549</v>
      </c>
      <c r="E6" s="431">
        <v>45065</v>
      </c>
      <c r="F6" s="447">
        <v>0.85416666666666663</v>
      </c>
      <c r="G6" s="447">
        <v>0.9375</v>
      </c>
      <c r="H6" s="435">
        <v>46929.24</v>
      </c>
      <c r="I6" s="437">
        <v>56680</v>
      </c>
    </row>
    <row r="7" spans="2:9" x14ac:dyDescent="0.25">
      <c r="B7" s="389" t="s">
        <v>675</v>
      </c>
      <c r="C7" s="421" t="s">
        <v>677</v>
      </c>
      <c r="D7" s="391" t="s">
        <v>384</v>
      </c>
      <c r="E7" s="392">
        <v>45062</v>
      </c>
      <c r="F7" s="441">
        <v>0.58333333333333337</v>
      </c>
      <c r="G7" s="441">
        <v>0.66666666666666663</v>
      </c>
      <c r="H7" s="408">
        <v>30946.5666666666</v>
      </c>
      <c r="I7" s="405">
        <v>38346</v>
      </c>
    </row>
    <row r="8" spans="2:9" x14ac:dyDescent="0.25">
      <c r="B8" s="389"/>
      <c r="C8" s="395" t="s">
        <v>521</v>
      </c>
      <c r="D8" s="391" t="s">
        <v>375</v>
      </c>
      <c r="E8" s="392">
        <v>45061</v>
      </c>
      <c r="F8" s="441">
        <v>0.90625</v>
      </c>
      <c r="G8" s="441">
        <v>0.95833333333333337</v>
      </c>
      <c r="H8" s="408">
        <v>28606.583333333299</v>
      </c>
      <c r="I8" s="405">
        <v>32514</v>
      </c>
    </row>
    <row r="9" spans="2:9" x14ac:dyDescent="0.25">
      <c r="B9" s="389"/>
      <c r="C9" s="395" t="s">
        <v>500</v>
      </c>
      <c r="D9" s="391" t="s">
        <v>479</v>
      </c>
      <c r="E9" s="392">
        <v>45061</v>
      </c>
      <c r="F9" s="441">
        <v>0.20833333333333334</v>
      </c>
      <c r="G9" s="441">
        <v>0.39583333333333331</v>
      </c>
      <c r="H9" s="408">
        <v>28042.5</v>
      </c>
      <c r="I9" s="405">
        <v>27641</v>
      </c>
    </row>
    <row r="10" spans="2:9" x14ac:dyDescent="0.25">
      <c r="B10" s="389"/>
      <c r="C10" s="395" t="s">
        <v>521</v>
      </c>
      <c r="D10" s="391" t="s">
        <v>375</v>
      </c>
      <c r="E10" s="392">
        <v>45062</v>
      </c>
      <c r="F10" s="441">
        <v>0.90625</v>
      </c>
      <c r="G10" s="441">
        <v>0.95833333333333337</v>
      </c>
      <c r="H10" s="408">
        <v>27318.55</v>
      </c>
      <c r="I10" s="405">
        <v>28575</v>
      </c>
    </row>
    <row r="11" spans="2:9" x14ac:dyDescent="0.25">
      <c r="B11" s="389"/>
      <c r="C11" s="395" t="s">
        <v>521</v>
      </c>
      <c r="D11" s="391" t="s">
        <v>375</v>
      </c>
      <c r="E11" s="392">
        <v>45063</v>
      </c>
      <c r="F11" s="441">
        <v>0.90625</v>
      </c>
      <c r="G11" s="441">
        <v>0.95833333333333337</v>
      </c>
      <c r="H11" s="408">
        <v>22248.2</v>
      </c>
      <c r="I11" s="405">
        <v>23691</v>
      </c>
    </row>
    <row r="12" spans="2:9" x14ac:dyDescent="0.25">
      <c r="B12" s="389"/>
      <c r="C12" s="395" t="s">
        <v>521</v>
      </c>
      <c r="D12" s="391" t="s">
        <v>375</v>
      </c>
      <c r="E12" s="392">
        <v>45064</v>
      </c>
      <c r="F12" s="441">
        <v>0.90625</v>
      </c>
      <c r="G12" s="441">
        <v>0.95833333333333337</v>
      </c>
      <c r="H12" s="408">
        <v>20625.583333333299</v>
      </c>
      <c r="I12" s="405">
        <v>22298</v>
      </c>
    </row>
    <row r="13" spans="2:9" x14ac:dyDescent="0.25">
      <c r="B13" s="389"/>
      <c r="C13" s="395" t="s">
        <v>521</v>
      </c>
      <c r="D13" s="391" t="s">
        <v>375</v>
      </c>
      <c r="E13" s="392">
        <v>45065</v>
      </c>
      <c r="F13" s="441">
        <v>0.90625</v>
      </c>
      <c r="G13" s="441">
        <v>0.95833333333333337</v>
      </c>
      <c r="H13" s="408">
        <v>17454.516666666601</v>
      </c>
      <c r="I13" s="405">
        <v>20301</v>
      </c>
    </row>
    <row r="14" spans="2:9" x14ac:dyDescent="0.25">
      <c r="B14" s="389" t="s">
        <v>678</v>
      </c>
      <c r="C14" s="390" t="s">
        <v>679</v>
      </c>
      <c r="D14" s="391" t="s">
        <v>384</v>
      </c>
      <c r="E14" s="392">
        <v>45064</v>
      </c>
      <c r="F14" s="441">
        <v>0.58333333333333337</v>
      </c>
      <c r="G14" s="441">
        <v>0.66666666666666663</v>
      </c>
      <c r="H14" s="408">
        <v>13788.483333333301</v>
      </c>
      <c r="I14" s="405">
        <v>15230</v>
      </c>
    </row>
    <row r="15" spans="2:9" x14ac:dyDescent="0.25">
      <c r="B15" s="389" t="s">
        <v>680</v>
      </c>
      <c r="C15" s="390" t="s">
        <v>681</v>
      </c>
      <c r="D15" s="391" t="s">
        <v>384</v>
      </c>
      <c r="E15" s="392">
        <v>45067</v>
      </c>
      <c r="F15" s="441">
        <v>0.41666666666666669</v>
      </c>
      <c r="G15" s="441">
        <v>0.5</v>
      </c>
      <c r="H15" s="408">
        <v>11552.3833333333</v>
      </c>
      <c r="I15" s="405">
        <v>14798</v>
      </c>
    </row>
    <row r="16" spans="2:9" x14ac:dyDescent="0.25">
      <c r="B16" s="389"/>
      <c r="C16" s="397" t="s">
        <v>682</v>
      </c>
      <c r="D16" s="393" t="s">
        <v>489</v>
      </c>
      <c r="E16" s="392">
        <v>45067</v>
      </c>
      <c r="F16" s="440">
        <v>0.83333333333333337</v>
      </c>
      <c r="G16" s="440">
        <v>0.91666666666666663</v>
      </c>
      <c r="H16" s="408">
        <v>9998.9666666666599</v>
      </c>
      <c r="I16" s="405">
        <v>21906</v>
      </c>
    </row>
    <row r="17" spans="2:9" x14ac:dyDescent="0.25">
      <c r="B17" s="389"/>
      <c r="C17" s="395" t="s">
        <v>683</v>
      </c>
      <c r="D17" s="391" t="s">
        <v>479</v>
      </c>
      <c r="E17" s="392">
        <v>45062</v>
      </c>
      <c r="F17" s="441">
        <v>0.39583333333333331</v>
      </c>
      <c r="G17" s="441">
        <v>0.45833333333333331</v>
      </c>
      <c r="H17" s="408">
        <v>9312.0833333333303</v>
      </c>
      <c r="I17" s="405">
        <v>12345</v>
      </c>
    </row>
    <row r="18" spans="2:9" x14ac:dyDescent="0.25">
      <c r="B18" s="389"/>
      <c r="C18" s="395" t="s">
        <v>684</v>
      </c>
      <c r="D18" s="391" t="s">
        <v>479</v>
      </c>
      <c r="E18" s="392">
        <v>45061</v>
      </c>
      <c r="F18" s="441">
        <v>0.5625</v>
      </c>
      <c r="G18" s="441">
        <v>0.625</v>
      </c>
      <c r="H18" s="408">
        <v>8258.15</v>
      </c>
      <c r="I18" s="405">
        <v>12807</v>
      </c>
    </row>
    <row r="19" spans="2:9" x14ac:dyDescent="0.25">
      <c r="B19" s="389"/>
      <c r="C19" s="390" t="s">
        <v>685</v>
      </c>
      <c r="D19" s="393" t="s">
        <v>375</v>
      </c>
      <c r="E19" s="392">
        <v>45066</v>
      </c>
      <c r="F19" s="440">
        <v>0.77083333333333337</v>
      </c>
      <c r="G19" s="440">
        <v>0.85416666666666663</v>
      </c>
      <c r="H19" s="408">
        <v>8247.7833333333292</v>
      </c>
      <c r="I19" s="405">
        <v>12373</v>
      </c>
    </row>
    <row r="20" spans="2:9" x14ac:dyDescent="0.25">
      <c r="B20" s="389" t="s">
        <v>673</v>
      </c>
      <c r="C20" s="390" t="s">
        <v>686</v>
      </c>
      <c r="D20" s="391" t="s">
        <v>549</v>
      </c>
      <c r="E20" s="392">
        <v>45067</v>
      </c>
      <c r="F20" s="441">
        <v>0.625</v>
      </c>
      <c r="G20" s="441">
        <v>0.70833333333333337</v>
      </c>
      <c r="H20" s="408">
        <v>7989.8666666666604</v>
      </c>
      <c r="I20" s="405">
        <v>12078</v>
      </c>
    </row>
    <row r="21" spans="2:9" x14ac:dyDescent="0.25">
      <c r="B21" s="389"/>
      <c r="C21" s="395" t="s">
        <v>683</v>
      </c>
      <c r="D21" s="391" t="s">
        <v>479</v>
      </c>
      <c r="E21" s="392">
        <v>45061</v>
      </c>
      <c r="F21" s="441">
        <v>0.39583333333333331</v>
      </c>
      <c r="G21" s="441">
        <v>0.45833333333333331</v>
      </c>
      <c r="H21" s="408">
        <v>7655.2833333333301</v>
      </c>
      <c r="I21" s="405">
        <v>9199</v>
      </c>
    </row>
    <row r="22" spans="2:9" x14ac:dyDescent="0.25">
      <c r="B22" s="389"/>
      <c r="C22" s="395" t="s">
        <v>683</v>
      </c>
      <c r="D22" s="391" t="s">
        <v>479</v>
      </c>
      <c r="E22" s="392">
        <v>45064</v>
      </c>
      <c r="F22" s="441">
        <v>0.39583333333333331</v>
      </c>
      <c r="G22" s="441">
        <v>0.45833333333333331</v>
      </c>
      <c r="H22" s="408">
        <v>7137.5166666666601</v>
      </c>
      <c r="I22" s="405">
        <v>8924</v>
      </c>
    </row>
    <row r="23" spans="2:9" x14ac:dyDescent="0.25">
      <c r="B23" s="389"/>
      <c r="C23" s="395" t="s">
        <v>683</v>
      </c>
      <c r="D23" s="391" t="s">
        <v>479</v>
      </c>
      <c r="E23" s="392">
        <v>45065</v>
      </c>
      <c r="F23" s="441">
        <v>0.39583333333333331</v>
      </c>
      <c r="G23" s="441">
        <v>0.45833333333333331</v>
      </c>
      <c r="H23" s="408">
        <v>6974.5333333333301</v>
      </c>
      <c r="I23" s="405">
        <v>8499</v>
      </c>
    </row>
    <row r="24" spans="2:9" x14ac:dyDescent="0.25">
      <c r="B24" s="389"/>
      <c r="C24" s="395" t="s">
        <v>503</v>
      </c>
      <c r="D24" s="391" t="s">
        <v>489</v>
      </c>
      <c r="E24" s="392">
        <v>45062</v>
      </c>
      <c r="F24" s="441">
        <v>0.61458333333333337</v>
      </c>
      <c r="G24" s="441">
        <v>0.75</v>
      </c>
      <c r="H24" s="408">
        <v>6840.0833333333303</v>
      </c>
      <c r="I24" s="405">
        <v>11359</v>
      </c>
    </row>
    <row r="25" spans="2:9" x14ac:dyDescent="0.25">
      <c r="B25" s="389"/>
      <c r="C25" s="395" t="s">
        <v>684</v>
      </c>
      <c r="D25" s="391" t="s">
        <v>479</v>
      </c>
      <c r="E25" s="392">
        <v>45062</v>
      </c>
      <c r="F25" s="441">
        <v>0.5625</v>
      </c>
      <c r="G25" s="441">
        <v>0.625</v>
      </c>
      <c r="H25" s="408">
        <v>6755.2333333333299</v>
      </c>
      <c r="I25" s="405">
        <v>15942</v>
      </c>
    </row>
    <row r="26" spans="2:9" x14ac:dyDescent="0.25">
      <c r="B26" s="389"/>
      <c r="C26" s="395" t="s">
        <v>684</v>
      </c>
      <c r="D26" s="391" t="s">
        <v>479</v>
      </c>
      <c r="E26" s="392">
        <v>45065</v>
      </c>
      <c r="F26" s="441">
        <v>0.5625</v>
      </c>
      <c r="G26" s="441">
        <v>0.625</v>
      </c>
      <c r="H26" s="408">
        <v>6713.5166666666601</v>
      </c>
      <c r="I26" s="405">
        <v>11340</v>
      </c>
    </row>
    <row r="27" spans="2:9" x14ac:dyDescent="0.25">
      <c r="B27" s="389"/>
      <c r="C27" s="395" t="s">
        <v>503</v>
      </c>
      <c r="D27" s="391" t="s">
        <v>489</v>
      </c>
      <c r="E27" s="392">
        <v>45061</v>
      </c>
      <c r="F27" s="441">
        <v>0.61458333333333337</v>
      </c>
      <c r="G27" s="441">
        <v>0.75</v>
      </c>
      <c r="H27" s="408">
        <v>6700.9666666666599</v>
      </c>
      <c r="I27" s="405">
        <v>10238</v>
      </c>
    </row>
    <row r="28" spans="2:9" x14ac:dyDescent="0.25">
      <c r="B28" s="389"/>
      <c r="C28" s="395" t="s">
        <v>503</v>
      </c>
      <c r="D28" s="391" t="s">
        <v>489</v>
      </c>
      <c r="E28" s="392">
        <v>45063</v>
      </c>
      <c r="F28" s="441">
        <v>0.61458333333333337</v>
      </c>
      <c r="G28" s="441">
        <v>0.75</v>
      </c>
      <c r="H28" s="408">
        <v>6652.8666666666604</v>
      </c>
      <c r="I28" s="405">
        <v>14592</v>
      </c>
    </row>
    <row r="29" spans="2:9" x14ac:dyDescent="0.25">
      <c r="B29" s="389"/>
      <c r="C29" s="395" t="s">
        <v>503</v>
      </c>
      <c r="D29" s="391" t="s">
        <v>489</v>
      </c>
      <c r="E29" s="392">
        <v>45064</v>
      </c>
      <c r="F29" s="441">
        <v>0.61458333333333337</v>
      </c>
      <c r="G29" s="441">
        <v>0.75</v>
      </c>
      <c r="H29" s="408">
        <v>6638.8666666666604</v>
      </c>
      <c r="I29" s="405">
        <v>10169</v>
      </c>
    </row>
    <row r="30" spans="2:9" x14ac:dyDescent="0.25">
      <c r="B30" s="389"/>
      <c r="C30" s="395" t="s">
        <v>684</v>
      </c>
      <c r="D30" s="391" t="s">
        <v>479</v>
      </c>
      <c r="E30" s="392">
        <v>45064</v>
      </c>
      <c r="F30" s="441">
        <v>0.5625</v>
      </c>
      <c r="G30" s="441">
        <v>0.625</v>
      </c>
      <c r="H30" s="408">
        <v>6565.3166666666602</v>
      </c>
      <c r="I30" s="405">
        <v>12416</v>
      </c>
    </row>
    <row r="31" spans="2:9" x14ac:dyDescent="0.25">
      <c r="B31" s="389"/>
      <c r="C31" s="395" t="s">
        <v>532</v>
      </c>
      <c r="D31" s="391" t="s">
        <v>479</v>
      </c>
      <c r="E31" s="392">
        <v>45064</v>
      </c>
      <c r="F31" s="441">
        <v>0.89583333333333337</v>
      </c>
      <c r="G31" s="441">
        <v>0.9375</v>
      </c>
      <c r="H31" s="408">
        <v>6336.85</v>
      </c>
      <c r="I31" s="405">
        <v>16010</v>
      </c>
    </row>
    <row r="32" spans="2:9" x14ac:dyDescent="0.25">
      <c r="B32" s="389"/>
      <c r="C32" s="395" t="s">
        <v>503</v>
      </c>
      <c r="D32" s="391" t="s">
        <v>489</v>
      </c>
      <c r="E32" s="392">
        <v>45065</v>
      </c>
      <c r="F32" s="441">
        <v>0.61458333333333337</v>
      </c>
      <c r="G32" s="441">
        <v>0.75</v>
      </c>
      <c r="H32" s="408">
        <v>6166.9333333333298</v>
      </c>
      <c r="I32" s="405">
        <v>9415</v>
      </c>
    </row>
    <row r="33" spans="2:9" x14ac:dyDescent="0.25">
      <c r="B33" s="389"/>
      <c r="C33" s="395" t="s">
        <v>532</v>
      </c>
      <c r="D33" s="391" t="s">
        <v>479</v>
      </c>
      <c r="E33" s="392">
        <v>45061</v>
      </c>
      <c r="F33" s="441">
        <v>0.89583333333333337</v>
      </c>
      <c r="G33" s="441">
        <v>0.9375</v>
      </c>
      <c r="H33" s="408">
        <v>6109.05</v>
      </c>
      <c r="I33" s="405">
        <v>19233</v>
      </c>
    </row>
    <row r="34" spans="2:9" x14ac:dyDescent="0.25">
      <c r="B34" s="389"/>
      <c r="C34" s="395" t="s">
        <v>532</v>
      </c>
      <c r="D34" s="391" t="s">
        <v>479</v>
      </c>
      <c r="E34" s="392">
        <v>45063</v>
      </c>
      <c r="F34" s="441">
        <v>0.89583333333333337</v>
      </c>
      <c r="G34" s="441">
        <v>0.9375</v>
      </c>
      <c r="H34" s="408">
        <v>6102.1166666666604</v>
      </c>
      <c r="I34" s="405">
        <v>16364</v>
      </c>
    </row>
    <row r="35" spans="2:9" x14ac:dyDescent="0.25">
      <c r="B35" s="389"/>
      <c r="C35" s="395" t="s">
        <v>532</v>
      </c>
      <c r="D35" s="391" t="s">
        <v>479</v>
      </c>
      <c r="E35" s="392">
        <v>45065</v>
      </c>
      <c r="F35" s="441">
        <v>0.89583333333333337</v>
      </c>
      <c r="G35" s="441">
        <v>0.9375</v>
      </c>
      <c r="H35" s="408">
        <v>5825.5333333333301</v>
      </c>
      <c r="I35" s="405">
        <v>16427</v>
      </c>
    </row>
    <row r="36" spans="2:9" x14ac:dyDescent="0.25">
      <c r="B36" s="389"/>
      <c r="C36" s="395" t="s">
        <v>532</v>
      </c>
      <c r="D36" s="391" t="s">
        <v>479</v>
      </c>
      <c r="E36" s="392">
        <v>45062</v>
      </c>
      <c r="F36" s="441">
        <v>0.89583333333333337</v>
      </c>
      <c r="G36" s="441">
        <v>0.9375</v>
      </c>
      <c r="H36" s="408">
        <v>5812.9</v>
      </c>
      <c r="I36" s="405">
        <v>17120</v>
      </c>
    </row>
    <row r="37" spans="2:9" x14ac:dyDescent="0.25">
      <c r="B37" s="389"/>
      <c r="C37" s="395" t="s">
        <v>684</v>
      </c>
      <c r="D37" s="391" t="s">
        <v>479</v>
      </c>
      <c r="E37" s="392">
        <v>45063</v>
      </c>
      <c r="F37" s="441">
        <v>0.5625</v>
      </c>
      <c r="G37" s="441">
        <v>0.625</v>
      </c>
      <c r="H37" s="408">
        <v>5546.5666666666602</v>
      </c>
      <c r="I37" s="405">
        <v>20443</v>
      </c>
    </row>
    <row r="38" spans="2:9" x14ac:dyDescent="0.25">
      <c r="B38" s="389"/>
      <c r="C38" s="422" t="s">
        <v>687</v>
      </c>
      <c r="D38" s="397" t="s">
        <v>479</v>
      </c>
      <c r="E38" s="392">
        <v>45067</v>
      </c>
      <c r="F38" s="440">
        <v>0.79166666666666663</v>
      </c>
      <c r="G38" s="440">
        <v>0.83333333333333304</v>
      </c>
      <c r="H38" s="408">
        <v>5508.65</v>
      </c>
      <c r="I38" s="405">
        <v>10556</v>
      </c>
    </row>
    <row r="39" spans="2:9" x14ac:dyDescent="0.25">
      <c r="B39" s="389" t="s">
        <v>550</v>
      </c>
      <c r="C39" s="395" t="s">
        <v>688</v>
      </c>
      <c r="D39" s="391" t="s">
        <v>384</v>
      </c>
      <c r="E39" s="392">
        <v>45061</v>
      </c>
      <c r="F39" s="441">
        <v>0.58333333333333337</v>
      </c>
      <c r="G39" s="441">
        <v>0.66666666666666663</v>
      </c>
      <c r="H39" s="408">
        <v>5073.4666666666599</v>
      </c>
      <c r="I39" s="405">
        <v>8705</v>
      </c>
    </row>
    <row r="40" spans="2:9" x14ac:dyDescent="0.25">
      <c r="B40" s="389" t="s">
        <v>680</v>
      </c>
      <c r="C40" s="390" t="s">
        <v>689</v>
      </c>
      <c r="D40" s="391" t="s">
        <v>384</v>
      </c>
      <c r="E40" s="392">
        <v>45066</v>
      </c>
      <c r="F40" s="441">
        <v>0.47916666666666669</v>
      </c>
      <c r="G40" s="441">
        <v>0.5625</v>
      </c>
      <c r="H40" s="408">
        <v>4871.3833333333296</v>
      </c>
      <c r="I40" s="405">
        <v>7596</v>
      </c>
    </row>
    <row r="41" spans="2:9" x14ac:dyDescent="0.25">
      <c r="B41" s="389" t="s">
        <v>690</v>
      </c>
      <c r="C41" s="390" t="s">
        <v>691</v>
      </c>
      <c r="D41" s="391" t="s">
        <v>549</v>
      </c>
      <c r="E41" s="392">
        <v>45063</v>
      </c>
      <c r="F41" s="441">
        <v>0.625</v>
      </c>
      <c r="G41" s="441">
        <v>0.70833333333333337</v>
      </c>
      <c r="H41" s="408">
        <v>2707.9833333333299</v>
      </c>
      <c r="I41" s="405">
        <v>8176</v>
      </c>
    </row>
    <row r="42" spans="2:9" ht="30" x14ac:dyDescent="0.25">
      <c r="B42" s="389"/>
      <c r="C42" s="422" t="s">
        <v>692</v>
      </c>
      <c r="D42" s="397" t="s">
        <v>551</v>
      </c>
      <c r="E42" s="392">
        <v>45067</v>
      </c>
      <c r="F42" s="440">
        <v>0.80208333333333337</v>
      </c>
      <c r="G42" s="440">
        <v>2.7777777777777776E-2</v>
      </c>
      <c r="H42" s="408">
        <v>2221.3000000000002</v>
      </c>
      <c r="I42" s="405">
        <v>5141</v>
      </c>
    </row>
    <row r="43" spans="2:9" ht="45" x14ac:dyDescent="0.25">
      <c r="B43" s="389"/>
      <c r="C43" s="390" t="s">
        <v>672</v>
      </c>
      <c r="D43" s="397" t="s">
        <v>538</v>
      </c>
      <c r="E43" s="439">
        <v>45067</v>
      </c>
      <c r="F43" s="440">
        <v>0.70833333333333337</v>
      </c>
      <c r="G43" s="440">
        <v>0.98958333333333337</v>
      </c>
      <c r="H43" s="408">
        <v>2066.25</v>
      </c>
      <c r="I43" s="405">
        <v>3475</v>
      </c>
    </row>
    <row r="44" spans="2:9" x14ac:dyDescent="0.25">
      <c r="B44" s="389" t="s">
        <v>693</v>
      </c>
      <c r="C44" s="390" t="s">
        <v>694</v>
      </c>
      <c r="D44" s="391" t="s">
        <v>384</v>
      </c>
      <c r="E44" s="392">
        <v>45066</v>
      </c>
      <c r="F44" s="441">
        <v>0.58333333333333337</v>
      </c>
      <c r="G44" s="441">
        <v>0.66666666666666663</v>
      </c>
      <c r="H44" s="408">
        <v>1999.88333333333</v>
      </c>
      <c r="I44" s="405">
        <v>8906</v>
      </c>
    </row>
    <row r="45" spans="2:9" ht="30" x14ac:dyDescent="0.25">
      <c r="B45" s="389"/>
      <c r="C45" s="390" t="s">
        <v>692</v>
      </c>
      <c r="D45" s="393" t="s">
        <v>551</v>
      </c>
      <c r="E45" s="439">
        <v>45066</v>
      </c>
      <c r="F45" s="440">
        <v>0.80208333333333337</v>
      </c>
      <c r="G45" s="440">
        <v>2.7777777777777776E-2</v>
      </c>
      <c r="H45" s="408">
        <v>1828.3</v>
      </c>
      <c r="I45" s="409">
        <v>3414</v>
      </c>
    </row>
    <row r="46" spans="2:9" x14ac:dyDescent="0.25">
      <c r="B46" s="389"/>
      <c r="C46" s="390" t="s">
        <v>695</v>
      </c>
      <c r="D46" s="391" t="s">
        <v>479</v>
      </c>
      <c r="E46" s="392">
        <v>45066</v>
      </c>
      <c r="F46" s="440">
        <v>0.45833333333333331</v>
      </c>
      <c r="G46" s="440">
        <v>0.5</v>
      </c>
      <c r="H46" s="408">
        <v>1482.0166666666601</v>
      </c>
      <c r="I46" s="405">
        <v>3836</v>
      </c>
    </row>
    <row r="47" spans="2:9" x14ac:dyDescent="0.25">
      <c r="B47" s="389"/>
      <c r="C47" s="390" t="s">
        <v>696</v>
      </c>
      <c r="D47" s="397" t="s">
        <v>546</v>
      </c>
      <c r="E47" s="439">
        <v>45067</v>
      </c>
      <c r="F47" s="440">
        <v>0.69444444444444453</v>
      </c>
      <c r="G47" s="440">
        <v>0.8125</v>
      </c>
      <c r="H47" s="408">
        <v>1358.11666666666</v>
      </c>
      <c r="I47" s="405">
        <v>3072</v>
      </c>
    </row>
    <row r="48" spans="2:9" x14ac:dyDescent="0.25">
      <c r="B48" s="389"/>
      <c r="C48" s="390" t="s">
        <v>317</v>
      </c>
      <c r="D48" s="391" t="s">
        <v>537</v>
      </c>
      <c r="E48" s="392">
        <v>45066</v>
      </c>
      <c r="F48" s="440">
        <v>0.875</v>
      </c>
      <c r="G48" s="440">
        <v>0.97916666666666663</v>
      </c>
      <c r="H48" s="408">
        <v>1273.0999999999999</v>
      </c>
      <c r="I48" s="405">
        <v>3971</v>
      </c>
    </row>
    <row r="49" spans="2:9" ht="30" x14ac:dyDescent="0.25">
      <c r="B49" s="389"/>
      <c r="C49" s="394" t="s">
        <v>697</v>
      </c>
      <c r="D49" s="393" t="s">
        <v>698</v>
      </c>
      <c r="E49" s="392">
        <v>45067</v>
      </c>
      <c r="F49" s="440">
        <v>0.79166666666666663</v>
      </c>
      <c r="G49" s="440">
        <v>0.96875</v>
      </c>
      <c r="H49" s="408">
        <v>935.63333333333298</v>
      </c>
      <c r="I49" s="405">
        <v>2974</v>
      </c>
    </row>
    <row r="50" spans="2:9" x14ac:dyDescent="0.25">
      <c r="B50" s="389"/>
      <c r="C50" s="390" t="s">
        <v>699</v>
      </c>
      <c r="D50" s="393" t="s">
        <v>698</v>
      </c>
      <c r="E50" s="392">
        <v>45066</v>
      </c>
      <c r="F50" s="440">
        <v>0.79166666666666663</v>
      </c>
      <c r="G50" s="440">
        <v>0.96875</v>
      </c>
      <c r="H50" s="408">
        <v>624.63333333333298</v>
      </c>
      <c r="I50" s="405">
        <v>2849</v>
      </c>
    </row>
    <row r="51" spans="2:9" x14ac:dyDescent="0.25">
      <c r="B51" s="389" t="s">
        <v>700</v>
      </c>
      <c r="C51" s="390" t="s">
        <v>701</v>
      </c>
      <c r="D51" s="391" t="s">
        <v>702</v>
      </c>
      <c r="E51" s="392">
        <v>45067</v>
      </c>
      <c r="F51" s="441">
        <v>0.45833333333333331</v>
      </c>
      <c r="G51" s="441">
        <v>0.54166666666666663</v>
      </c>
      <c r="H51" s="410">
        <v>586.18333333333305</v>
      </c>
      <c r="I51" s="411">
        <v>1780</v>
      </c>
    </row>
    <row r="52" spans="2:9" x14ac:dyDescent="0.25">
      <c r="B52" s="389"/>
      <c r="C52" s="396" t="s">
        <v>703</v>
      </c>
      <c r="D52" s="430" t="s">
        <v>546</v>
      </c>
      <c r="E52" s="392">
        <v>45066</v>
      </c>
      <c r="F52" s="440">
        <v>0.91666666666666663</v>
      </c>
      <c r="G52" s="440">
        <v>6.9444444444444441E-3</v>
      </c>
      <c r="H52" s="410">
        <v>309.58999999999997</v>
      </c>
      <c r="I52" s="411">
        <v>1893</v>
      </c>
    </row>
    <row r="53" spans="2:9" x14ac:dyDescent="0.25">
      <c r="B53" s="389" t="s">
        <v>704</v>
      </c>
      <c r="C53" s="423" t="s">
        <v>705</v>
      </c>
      <c r="D53" s="427" t="s">
        <v>706</v>
      </c>
      <c r="E53" s="392">
        <v>45064</v>
      </c>
      <c r="F53" s="442">
        <v>0.58333333333333337</v>
      </c>
      <c r="G53" s="442">
        <v>0.66666666666666663</v>
      </c>
      <c r="H53" s="408">
        <v>269.85000000000002</v>
      </c>
      <c r="I53" s="405">
        <v>3037</v>
      </c>
    </row>
    <row r="54" spans="2:9" x14ac:dyDescent="0.25">
      <c r="B54" s="389"/>
      <c r="C54" s="445" t="s">
        <v>707</v>
      </c>
      <c r="D54" s="446" t="s">
        <v>536</v>
      </c>
      <c r="E54" s="392">
        <v>45067</v>
      </c>
      <c r="F54" s="443">
        <v>0.91666666666666663</v>
      </c>
      <c r="G54" s="443">
        <v>0.99305555555555547</v>
      </c>
      <c r="H54" s="408">
        <v>63.883333333333297</v>
      </c>
      <c r="I54" s="405">
        <v>101</v>
      </c>
    </row>
    <row r="55" spans="2:9" x14ac:dyDescent="0.25">
      <c r="B55" s="399"/>
      <c r="C55" s="429"/>
      <c r="D55" s="429"/>
      <c r="E55" s="399"/>
      <c r="F55" s="433"/>
      <c r="G55" s="434"/>
      <c r="H55" s="406"/>
      <c r="I55" s="405"/>
    </row>
    <row r="56" spans="2:9" x14ac:dyDescent="0.25">
      <c r="B56" s="385" t="s">
        <v>196</v>
      </c>
      <c r="C56" s="425" t="s">
        <v>487</v>
      </c>
      <c r="D56" s="429"/>
      <c r="E56" s="399"/>
      <c r="F56" s="433"/>
      <c r="G56" s="434"/>
      <c r="H56" s="429"/>
      <c r="I56" s="429"/>
    </row>
    <row r="57" spans="2:9" x14ac:dyDescent="0.25">
      <c r="B57" s="368"/>
      <c r="C57" s="369"/>
      <c r="D57" s="368"/>
      <c r="E57" s="370"/>
      <c r="F57" s="371"/>
      <c r="G57" s="372"/>
      <c r="H57" s="373"/>
      <c r="I57" s="373"/>
    </row>
    <row r="59" spans="2:9" x14ac:dyDescent="0.25">
      <c r="B59" s="385" t="s">
        <v>372</v>
      </c>
      <c r="C59" s="386" t="s">
        <v>487</v>
      </c>
    </row>
    <row r="60" spans="2:9" x14ac:dyDescent="0.25">
      <c r="B60" s="388" t="s">
        <v>367</v>
      </c>
      <c r="C60" s="387" t="s">
        <v>214</v>
      </c>
      <c r="D60" s="398" t="s">
        <v>373</v>
      </c>
      <c r="E60" s="387" t="s">
        <v>368</v>
      </c>
      <c r="F60" s="387" t="s">
        <v>374</v>
      </c>
      <c r="G60" s="387" t="s">
        <v>369</v>
      </c>
      <c r="H60" s="387" t="s">
        <v>370</v>
      </c>
      <c r="I60" s="387" t="s">
        <v>371</v>
      </c>
    </row>
    <row r="61" spans="2:9" x14ac:dyDescent="0.25">
      <c r="B61" s="399" t="s">
        <v>471</v>
      </c>
      <c r="C61" s="399" t="s">
        <v>375</v>
      </c>
      <c r="D61" s="400">
        <v>45061</v>
      </c>
      <c r="E61" s="401">
        <v>0.375</v>
      </c>
      <c r="F61" s="400">
        <v>45065</v>
      </c>
      <c r="G61" s="401">
        <v>0.95833333333333337</v>
      </c>
      <c r="H61" s="406">
        <v>1579.21</v>
      </c>
      <c r="I61" s="405">
        <v>2148</v>
      </c>
    </row>
    <row r="62" spans="2:9" x14ac:dyDescent="0.25">
      <c r="B62" s="399" t="s">
        <v>708</v>
      </c>
      <c r="C62" s="399" t="s">
        <v>384</v>
      </c>
      <c r="D62" s="400">
        <v>45063</v>
      </c>
      <c r="E62" s="401">
        <v>0.70833333333333337</v>
      </c>
      <c r="F62" s="400">
        <v>45067</v>
      </c>
      <c r="G62" s="401">
        <v>0.95833333333333337</v>
      </c>
      <c r="H62" s="429">
        <v>5064.1499999999996</v>
      </c>
      <c r="I62" s="429">
        <v>7260</v>
      </c>
    </row>
    <row r="63" spans="2:9" x14ac:dyDescent="0.25">
      <c r="B63" s="402"/>
      <c r="D63" s="370"/>
      <c r="E63" s="403"/>
      <c r="F63" s="370"/>
      <c r="G63" s="403"/>
    </row>
    <row r="65" spans="2:9" x14ac:dyDescent="0.25">
      <c r="B65" s="385" t="s">
        <v>366</v>
      </c>
      <c r="C65" s="386" t="s">
        <v>487</v>
      </c>
    </row>
    <row r="66" spans="2:9" x14ac:dyDescent="0.25">
      <c r="B66" s="404" t="s">
        <v>367</v>
      </c>
      <c r="C66" s="387" t="s">
        <v>214</v>
      </c>
      <c r="D66" s="387" t="s">
        <v>373</v>
      </c>
      <c r="E66" s="387" t="s">
        <v>368</v>
      </c>
      <c r="F66" s="387" t="s">
        <v>374</v>
      </c>
      <c r="G66" s="387" t="s">
        <v>369</v>
      </c>
      <c r="H66" s="387" t="s">
        <v>370</v>
      </c>
      <c r="I66" s="387" t="s">
        <v>371</v>
      </c>
    </row>
    <row r="67" spans="2:9" x14ac:dyDescent="0.25">
      <c r="B67" s="405" t="s">
        <v>509</v>
      </c>
      <c r="C67" s="406" t="s">
        <v>509</v>
      </c>
      <c r="D67" s="407" t="s">
        <v>509</v>
      </c>
      <c r="E67" s="401" t="s">
        <v>509</v>
      </c>
      <c r="F67" s="400" t="s">
        <v>509</v>
      </c>
      <c r="G67" s="401" t="s">
        <v>509</v>
      </c>
      <c r="H67" s="405" t="s">
        <v>509</v>
      </c>
      <c r="I67" s="405" t="s">
        <v>509</v>
      </c>
    </row>
  </sheetData>
  <autoFilter ref="B3:I49" xr:uid="{7D46FBD9-20BA-4FF6-9F60-44AF332FA66D}">
    <sortState xmlns:xlrd2="http://schemas.microsoft.com/office/spreadsheetml/2017/richdata2" ref="B4:I56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B17" sqref="B17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70" t="s">
        <v>564</v>
      </c>
      <c r="B1" s="471"/>
      <c r="C1" s="471"/>
    </row>
    <row r="2" spans="1:3" ht="15.75" thickBot="1" x14ac:dyDescent="0.3">
      <c r="A2" s="323" t="s">
        <v>425</v>
      </c>
      <c r="B2" s="324" t="s">
        <v>370</v>
      </c>
      <c r="C2" s="324" t="s">
        <v>371</v>
      </c>
    </row>
    <row r="3" spans="1:3" x14ac:dyDescent="0.25">
      <c r="A3" s="327" t="s">
        <v>565</v>
      </c>
      <c r="B3" s="276">
        <v>5121.2690000000002</v>
      </c>
      <c r="C3" s="277">
        <v>7424</v>
      </c>
    </row>
    <row r="4" spans="1:3" x14ac:dyDescent="0.25">
      <c r="A4" s="327" t="s">
        <v>504</v>
      </c>
      <c r="B4" s="276">
        <v>4000.9520000000002</v>
      </c>
      <c r="C4" s="277">
        <v>3153</v>
      </c>
    </row>
    <row r="5" spans="1:3" x14ac:dyDescent="0.25">
      <c r="A5" s="327" t="s">
        <v>358</v>
      </c>
      <c r="B5" s="276">
        <v>3428.57</v>
      </c>
      <c r="C5" s="277">
        <v>3451</v>
      </c>
    </row>
    <row r="6" spans="1:3" x14ac:dyDescent="0.25">
      <c r="A6" s="327" t="s">
        <v>501</v>
      </c>
      <c r="B6" s="276">
        <v>3282.1689999999999</v>
      </c>
      <c r="C6" s="277">
        <v>3104</v>
      </c>
    </row>
    <row r="7" spans="1:3" x14ac:dyDescent="0.25">
      <c r="A7" s="327" t="s">
        <v>566</v>
      </c>
      <c r="B7" s="276">
        <v>1263.7560000000001</v>
      </c>
      <c r="C7" s="277">
        <v>1015</v>
      </c>
    </row>
    <row r="8" spans="1:3" x14ac:dyDescent="0.25">
      <c r="A8" s="327" t="s">
        <v>496</v>
      </c>
      <c r="B8" s="276">
        <v>1142.4880000000001</v>
      </c>
      <c r="C8" s="277">
        <v>870</v>
      </c>
    </row>
    <row r="9" spans="1:3" x14ac:dyDescent="0.25">
      <c r="A9" s="327" t="s">
        <v>506</v>
      </c>
      <c r="B9" s="276">
        <v>923.74199999999996</v>
      </c>
      <c r="C9" s="277">
        <v>1075</v>
      </c>
    </row>
    <row r="10" spans="1:3" x14ac:dyDescent="0.25">
      <c r="A10" s="327" t="s">
        <v>359</v>
      </c>
      <c r="B10" s="276">
        <v>923.39800000000002</v>
      </c>
      <c r="C10" s="277">
        <v>488</v>
      </c>
    </row>
    <row r="11" spans="1:3" x14ac:dyDescent="0.25">
      <c r="A11" s="327" t="s">
        <v>468</v>
      </c>
      <c r="B11" s="276">
        <v>834.55200000000002</v>
      </c>
      <c r="C11" s="277">
        <v>488</v>
      </c>
    </row>
    <row r="12" spans="1:3" x14ac:dyDescent="0.25">
      <c r="A12" s="322" t="s">
        <v>539</v>
      </c>
      <c r="B12" s="273">
        <v>615.66300000000001</v>
      </c>
      <c r="C12" s="275">
        <v>812</v>
      </c>
    </row>
    <row r="13" spans="1:3" x14ac:dyDescent="0.25">
      <c r="A13" s="322" t="s">
        <v>505</v>
      </c>
      <c r="B13" s="273">
        <v>550.221</v>
      </c>
      <c r="C13" s="275">
        <v>598</v>
      </c>
    </row>
    <row r="14" spans="1:3" x14ac:dyDescent="0.25">
      <c r="A14" s="322" t="s">
        <v>567</v>
      </c>
      <c r="B14" s="273">
        <v>523.09100000000001</v>
      </c>
      <c r="C14" s="275">
        <v>673</v>
      </c>
    </row>
    <row r="15" spans="1:3" x14ac:dyDescent="0.25">
      <c r="A15" s="322" t="s">
        <v>568</v>
      </c>
      <c r="B15" s="273">
        <v>465.37200000000001</v>
      </c>
      <c r="C15" s="275">
        <v>662</v>
      </c>
    </row>
    <row r="16" spans="1:3" x14ac:dyDescent="0.25">
      <c r="A16" s="322" t="s">
        <v>569</v>
      </c>
      <c r="B16" s="273">
        <v>402.67099999999999</v>
      </c>
      <c r="C16" s="275">
        <v>339</v>
      </c>
    </row>
    <row r="17" spans="1:3" x14ac:dyDescent="0.25">
      <c r="A17" s="322" t="s">
        <v>361</v>
      </c>
      <c r="B17" s="273">
        <v>384.48</v>
      </c>
      <c r="C17" s="275">
        <v>401</v>
      </c>
    </row>
    <row r="18" spans="1:3" x14ac:dyDescent="0.25">
      <c r="A18" s="322" t="s">
        <v>570</v>
      </c>
      <c r="B18" s="273">
        <v>377.54700000000003</v>
      </c>
      <c r="C18" s="275">
        <v>358</v>
      </c>
    </row>
    <row r="19" spans="1:3" x14ac:dyDescent="0.25">
      <c r="A19" s="322" t="s">
        <v>454</v>
      </c>
      <c r="B19" s="273">
        <v>318.64600000000002</v>
      </c>
      <c r="C19" s="275">
        <v>351</v>
      </c>
    </row>
    <row r="20" spans="1:3" x14ac:dyDescent="0.25">
      <c r="A20" s="327" t="s">
        <v>528</v>
      </c>
      <c r="B20" s="276">
        <v>301.322</v>
      </c>
      <c r="C20" s="277">
        <v>286</v>
      </c>
    </row>
    <row r="21" spans="1:3" x14ac:dyDescent="0.25">
      <c r="A21" s="322" t="s">
        <v>571</v>
      </c>
      <c r="B21" s="273">
        <v>296.53100000000001</v>
      </c>
      <c r="C21" s="275">
        <v>297</v>
      </c>
    </row>
    <row r="22" spans="1:3" x14ac:dyDescent="0.25">
      <c r="A22" s="322" t="s">
        <v>460</v>
      </c>
      <c r="B22" s="273">
        <v>294.10399999999998</v>
      </c>
      <c r="C22" s="275">
        <v>602</v>
      </c>
    </row>
    <row r="23" spans="1:3" x14ac:dyDescent="0.25">
      <c r="A23" s="322" t="s">
        <v>510</v>
      </c>
      <c r="B23" s="273">
        <v>284.47800000000001</v>
      </c>
      <c r="C23" s="275">
        <v>271</v>
      </c>
    </row>
    <row r="24" spans="1:3" x14ac:dyDescent="0.25">
      <c r="A24" s="322" t="s">
        <v>572</v>
      </c>
      <c r="B24" s="273">
        <v>280.58600000000001</v>
      </c>
      <c r="C24" s="275">
        <v>277</v>
      </c>
    </row>
    <row r="25" spans="1:3" x14ac:dyDescent="0.25">
      <c r="A25" s="322" t="s">
        <v>533</v>
      </c>
      <c r="B25" s="273">
        <v>280.16899999999998</v>
      </c>
      <c r="C25" s="275">
        <v>229</v>
      </c>
    </row>
    <row r="26" spans="1:3" x14ac:dyDescent="0.25">
      <c r="A26" s="322" t="s">
        <v>519</v>
      </c>
      <c r="B26" s="273">
        <v>276.7</v>
      </c>
      <c r="C26" s="275">
        <v>471</v>
      </c>
    </row>
    <row r="27" spans="1:3" x14ac:dyDescent="0.25">
      <c r="A27" s="322" t="s">
        <v>573</v>
      </c>
      <c r="B27" s="273">
        <v>263.97399999999999</v>
      </c>
      <c r="C27" s="275">
        <v>316</v>
      </c>
    </row>
    <row r="28" spans="1:3" x14ac:dyDescent="0.25">
      <c r="A28" s="322" t="s">
        <v>540</v>
      </c>
      <c r="B28" s="273">
        <v>258.11500000000001</v>
      </c>
      <c r="C28" s="275">
        <v>334</v>
      </c>
    </row>
    <row r="29" spans="1:3" x14ac:dyDescent="0.25">
      <c r="A29" s="322" t="s">
        <v>574</v>
      </c>
      <c r="B29" s="273">
        <v>235.07400000000001</v>
      </c>
      <c r="C29" s="275">
        <v>316</v>
      </c>
    </row>
    <row r="30" spans="1:3" x14ac:dyDescent="0.25">
      <c r="A30" s="322" t="s">
        <v>458</v>
      </c>
      <c r="B30" s="273">
        <v>232.06100000000001</v>
      </c>
      <c r="C30" s="275">
        <v>480</v>
      </c>
    </row>
    <row r="31" spans="1:3" x14ac:dyDescent="0.25">
      <c r="A31" s="322" t="s">
        <v>456</v>
      </c>
      <c r="B31" s="273">
        <v>231.374</v>
      </c>
      <c r="C31" s="275">
        <v>164</v>
      </c>
    </row>
    <row r="32" spans="1:3" x14ac:dyDescent="0.25">
      <c r="A32" s="322" t="s">
        <v>497</v>
      </c>
      <c r="B32" s="273">
        <v>221.47300000000001</v>
      </c>
      <c r="C32" s="275">
        <v>408</v>
      </c>
    </row>
    <row r="33" spans="1:3" x14ac:dyDescent="0.25">
      <c r="A33" s="322" t="s">
        <v>552</v>
      </c>
      <c r="B33" s="273">
        <v>213.10599999999999</v>
      </c>
      <c r="C33" s="275">
        <v>278</v>
      </c>
    </row>
    <row r="34" spans="1:3" x14ac:dyDescent="0.25">
      <c r="A34" s="322" t="s">
        <v>455</v>
      </c>
      <c r="B34" s="273">
        <v>212.601</v>
      </c>
      <c r="C34" s="275">
        <v>275</v>
      </c>
    </row>
    <row r="35" spans="1:3" x14ac:dyDescent="0.25">
      <c r="A35" s="322" t="s">
        <v>511</v>
      </c>
      <c r="B35" s="273">
        <v>208.67699999999999</v>
      </c>
      <c r="C35" s="275">
        <v>792</v>
      </c>
    </row>
    <row r="36" spans="1:3" x14ac:dyDescent="0.25">
      <c r="A36" s="322" t="s">
        <v>305</v>
      </c>
      <c r="B36" s="273">
        <v>203.983</v>
      </c>
      <c r="C36" s="275">
        <v>202</v>
      </c>
    </row>
    <row r="37" spans="1:3" x14ac:dyDescent="0.25">
      <c r="A37" s="322" t="s">
        <v>360</v>
      </c>
      <c r="B37" s="273">
        <v>201.21600000000001</v>
      </c>
      <c r="C37" s="275">
        <v>343</v>
      </c>
    </row>
    <row r="38" spans="1:3" x14ac:dyDescent="0.25">
      <c r="A38" s="322" t="s">
        <v>575</v>
      </c>
      <c r="B38" s="273">
        <v>188.21600000000001</v>
      </c>
      <c r="C38" s="275">
        <v>238</v>
      </c>
    </row>
    <row r="39" spans="1:3" x14ac:dyDescent="0.25">
      <c r="A39" s="322" t="s">
        <v>576</v>
      </c>
      <c r="B39" s="273">
        <v>186.446</v>
      </c>
      <c r="C39" s="275">
        <v>193</v>
      </c>
    </row>
    <row r="40" spans="1:3" x14ac:dyDescent="0.25">
      <c r="A40" s="322" t="s">
        <v>577</v>
      </c>
      <c r="B40" s="273">
        <v>183.38200000000001</v>
      </c>
      <c r="C40" s="275">
        <v>493</v>
      </c>
    </row>
    <row r="41" spans="1:3" x14ac:dyDescent="0.25">
      <c r="A41" s="322" t="s">
        <v>362</v>
      </c>
      <c r="B41" s="273">
        <v>182.952</v>
      </c>
      <c r="C41" s="275">
        <v>637</v>
      </c>
    </row>
    <row r="42" spans="1:3" x14ac:dyDescent="0.25">
      <c r="A42" s="322" t="s">
        <v>578</v>
      </c>
      <c r="B42" s="273">
        <v>182.148</v>
      </c>
      <c r="C42" s="275">
        <v>210</v>
      </c>
    </row>
    <row r="43" spans="1:3" x14ac:dyDescent="0.25">
      <c r="A43" s="322" t="s">
        <v>579</v>
      </c>
      <c r="B43" s="273">
        <v>180.017</v>
      </c>
      <c r="C43" s="275">
        <v>215</v>
      </c>
    </row>
    <row r="44" spans="1:3" x14ac:dyDescent="0.25">
      <c r="A44" s="322">
        <v>2012</v>
      </c>
      <c r="B44" s="273">
        <v>179.95500000000001</v>
      </c>
      <c r="C44" s="275">
        <v>175</v>
      </c>
    </row>
    <row r="45" spans="1:3" x14ac:dyDescent="0.25">
      <c r="A45" s="322" t="s">
        <v>529</v>
      </c>
      <c r="B45" s="273">
        <v>179.41900000000001</v>
      </c>
      <c r="C45" s="275">
        <v>252</v>
      </c>
    </row>
    <row r="46" spans="1:3" x14ac:dyDescent="0.25">
      <c r="A46" s="322" t="s">
        <v>317</v>
      </c>
      <c r="B46" s="273">
        <v>176.93299999999999</v>
      </c>
      <c r="C46" s="275">
        <v>216</v>
      </c>
    </row>
    <row r="47" spans="1:3" x14ac:dyDescent="0.25">
      <c r="A47" s="322" t="s">
        <v>580</v>
      </c>
      <c r="B47" s="273">
        <v>165.511</v>
      </c>
      <c r="C47" s="275">
        <v>166</v>
      </c>
    </row>
    <row r="48" spans="1:3" x14ac:dyDescent="0.25">
      <c r="A48" s="322" t="s">
        <v>530</v>
      </c>
      <c r="B48" s="273">
        <v>158.291</v>
      </c>
      <c r="C48" s="275">
        <v>230</v>
      </c>
    </row>
    <row r="49" spans="1:3" x14ac:dyDescent="0.25">
      <c r="A49" s="322" t="s">
        <v>581</v>
      </c>
      <c r="B49" s="273">
        <v>151.57</v>
      </c>
      <c r="C49" s="275">
        <v>182</v>
      </c>
    </row>
    <row r="50" spans="1:3" x14ac:dyDescent="0.25">
      <c r="A50" s="322" t="s">
        <v>582</v>
      </c>
      <c r="B50" s="273">
        <v>144.20400000000001</v>
      </c>
      <c r="C50" s="275">
        <v>170</v>
      </c>
    </row>
    <row r="51" spans="1:3" x14ac:dyDescent="0.25">
      <c r="A51" s="322" t="s">
        <v>583</v>
      </c>
      <c r="B51" s="273">
        <v>141.93899999999999</v>
      </c>
      <c r="C51" s="275">
        <v>220</v>
      </c>
    </row>
    <row r="52" spans="1:3" x14ac:dyDescent="0.25">
      <c r="A52" s="322" t="s">
        <v>584</v>
      </c>
      <c r="B52" s="273">
        <v>141.74199999999999</v>
      </c>
      <c r="C52" s="275">
        <v>171</v>
      </c>
    </row>
    <row r="53" spans="1:3" x14ac:dyDescent="0.25">
      <c r="A53" s="322" t="s">
        <v>585</v>
      </c>
      <c r="B53" s="273">
        <v>136.73599999999999</v>
      </c>
      <c r="C53" s="275">
        <v>198</v>
      </c>
    </row>
    <row r="54" spans="1:3" x14ac:dyDescent="0.25">
      <c r="A54" s="322" t="s">
        <v>586</v>
      </c>
      <c r="B54" s="273">
        <v>136.59399999999999</v>
      </c>
      <c r="C54" s="275">
        <v>157</v>
      </c>
    </row>
    <row r="55" spans="1:3" x14ac:dyDescent="0.25">
      <c r="A55" s="322" t="s">
        <v>459</v>
      </c>
      <c r="B55" s="273">
        <v>136.52000000000001</v>
      </c>
      <c r="C55" s="275">
        <v>358</v>
      </c>
    </row>
    <row r="56" spans="1:3" x14ac:dyDescent="0.25">
      <c r="A56" s="322" t="s">
        <v>493</v>
      </c>
      <c r="B56" s="273">
        <v>128.80699999999999</v>
      </c>
      <c r="C56" s="275">
        <v>353</v>
      </c>
    </row>
    <row r="57" spans="1:3" x14ac:dyDescent="0.25">
      <c r="A57" s="322" t="s">
        <v>558</v>
      </c>
      <c r="B57" s="273">
        <v>119.392</v>
      </c>
      <c r="C57" s="275">
        <v>146</v>
      </c>
    </row>
    <row r="58" spans="1:3" x14ac:dyDescent="0.25">
      <c r="A58" s="322" t="s">
        <v>491</v>
      </c>
      <c r="B58" s="273">
        <v>115.599</v>
      </c>
      <c r="C58" s="275">
        <v>252</v>
      </c>
    </row>
    <row r="59" spans="1:3" x14ac:dyDescent="0.25">
      <c r="A59" s="322" t="s">
        <v>457</v>
      </c>
      <c r="B59" s="273">
        <v>112.828</v>
      </c>
      <c r="C59" s="275">
        <v>462</v>
      </c>
    </row>
    <row r="60" spans="1:3" x14ac:dyDescent="0.25">
      <c r="A60" s="322" t="s">
        <v>556</v>
      </c>
      <c r="B60" s="273">
        <v>111.379</v>
      </c>
      <c r="C60" s="275">
        <v>85</v>
      </c>
    </row>
    <row r="61" spans="1:3" x14ac:dyDescent="0.25">
      <c r="A61" s="322" t="s">
        <v>587</v>
      </c>
      <c r="B61" s="273">
        <v>108.98699999999999</v>
      </c>
      <c r="C61" s="275">
        <v>173</v>
      </c>
    </row>
    <row r="62" spans="1:3" x14ac:dyDescent="0.25">
      <c r="A62" s="322" t="s">
        <v>463</v>
      </c>
      <c r="B62" s="273">
        <v>107.752</v>
      </c>
      <c r="C62" s="275">
        <v>235</v>
      </c>
    </row>
    <row r="63" spans="1:3" x14ac:dyDescent="0.25">
      <c r="A63" s="322" t="s">
        <v>588</v>
      </c>
      <c r="B63" s="273">
        <v>106.012</v>
      </c>
      <c r="C63" s="275">
        <v>165</v>
      </c>
    </row>
    <row r="64" spans="1:3" x14ac:dyDescent="0.25">
      <c r="A64" s="322" t="s">
        <v>484</v>
      </c>
      <c r="B64" s="273">
        <v>104.45</v>
      </c>
      <c r="C64" s="275">
        <v>181</v>
      </c>
    </row>
    <row r="65" spans="1:3" x14ac:dyDescent="0.25">
      <c r="A65" s="322" t="s">
        <v>555</v>
      </c>
      <c r="B65" s="273">
        <v>97.099000000000004</v>
      </c>
      <c r="C65" s="275">
        <v>65</v>
      </c>
    </row>
    <row r="66" spans="1:3" x14ac:dyDescent="0.25">
      <c r="A66" s="322" t="s">
        <v>553</v>
      </c>
      <c r="B66" s="273">
        <v>96.971000000000004</v>
      </c>
      <c r="C66" s="275">
        <v>237</v>
      </c>
    </row>
    <row r="67" spans="1:3" x14ac:dyDescent="0.25">
      <c r="A67" s="322" t="s">
        <v>542</v>
      </c>
      <c r="B67" s="273">
        <v>96.41</v>
      </c>
      <c r="C67" s="275">
        <v>219</v>
      </c>
    </row>
    <row r="68" spans="1:3" x14ac:dyDescent="0.25">
      <c r="A68" s="322" t="s">
        <v>464</v>
      </c>
      <c r="B68" s="273">
        <v>96.096999999999994</v>
      </c>
      <c r="C68" s="275">
        <v>498</v>
      </c>
    </row>
    <row r="69" spans="1:3" x14ac:dyDescent="0.25">
      <c r="A69" s="322" t="s">
        <v>544</v>
      </c>
      <c r="B69" s="273">
        <v>93.832999999999998</v>
      </c>
      <c r="C69" s="275">
        <v>120</v>
      </c>
    </row>
    <row r="70" spans="1:3" x14ac:dyDescent="0.25">
      <c r="A70" s="322" t="s">
        <v>461</v>
      </c>
      <c r="B70" s="273">
        <v>92.745000000000005</v>
      </c>
      <c r="C70" s="275">
        <v>385</v>
      </c>
    </row>
    <row r="71" spans="1:3" x14ac:dyDescent="0.25">
      <c r="A71" s="322" t="s">
        <v>524</v>
      </c>
      <c r="B71" s="273">
        <v>92.512</v>
      </c>
      <c r="C71" s="275">
        <v>264</v>
      </c>
    </row>
    <row r="72" spans="1:3" x14ac:dyDescent="0.25">
      <c r="A72" s="322" t="s">
        <v>589</v>
      </c>
      <c r="B72" s="273">
        <v>90.438000000000002</v>
      </c>
      <c r="C72" s="275">
        <v>159</v>
      </c>
    </row>
    <row r="73" spans="1:3" x14ac:dyDescent="0.25">
      <c r="A73" s="322" t="s">
        <v>590</v>
      </c>
      <c r="B73" s="273">
        <v>85.575999999999993</v>
      </c>
      <c r="C73" s="275">
        <v>143</v>
      </c>
    </row>
    <row r="74" spans="1:3" x14ac:dyDescent="0.25">
      <c r="A74" s="322" t="s">
        <v>559</v>
      </c>
      <c r="B74" s="273">
        <v>84.159000000000006</v>
      </c>
      <c r="C74" s="275">
        <v>58</v>
      </c>
    </row>
    <row r="75" spans="1:3" x14ac:dyDescent="0.25">
      <c r="A75" s="322" t="s">
        <v>591</v>
      </c>
      <c r="B75" s="273">
        <v>76.882999999999996</v>
      </c>
      <c r="C75" s="275">
        <v>125</v>
      </c>
    </row>
    <row r="76" spans="1:3" x14ac:dyDescent="0.25">
      <c r="A76" s="322" t="s">
        <v>560</v>
      </c>
      <c r="B76" s="273">
        <v>73.899000000000001</v>
      </c>
      <c r="C76" s="275">
        <v>905</v>
      </c>
    </row>
    <row r="77" spans="1:3" x14ac:dyDescent="0.25">
      <c r="A77" s="322" t="s">
        <v>543</v>
      </c>
      <c r="B77" s="273">
        <v>71.855000000000004</v>
      </c>
      <c r="C77" s="275">
        <v>107</v>
      </c>
    </row>
    <row r="78" spans="1:3" x14ac:dyDescent="0.25">
      <c r="A78" s="322" t="s">
        <v>592</v>
      </c>
      <c r="B78" s="273">
        <v>68.406999999999996</v>
      </c>
      <c r="C78" s="275">
        <v>315</v>
      </c>
    </row>
    <row r="79" spans="1:3" x14ac:dyDescent="0.25">
      <c r="A79" s="322" t="s">
        <v>465</v>
      </c>
      <c r="B79" s="273">
        <v>66.275999999999996</v>
      </c>
      <c r="C79" s="275">
        <v>181</v>
      </c>
    </row>
    <row r="80" spans="1:3" x14ac:dyDescent="0.25">
      <c r="A80" s="322" t="s">
        <v>512</v>
      </c>
      <c r="B80" s="273">
        <v>65.201999999999998</v>
      </c>
      <c r="C80" s="275">
        <v>349</v>
      </c>
    </row>
    <row r="81" spans="1:3" x14ac:dyDescent="0.25">
      <c r="A81" s="322" t="s">
        <v>593</v>
      </c>
      <c r="B81" s="273">
        <v>60.764000000000003</v>
      </c>
      <c r="C81" s="275">
        <v>126</v>
      </c>
    </row>
    <row r="82" spans="1:3" x14ac:dyDescent="0.25">
      <c r="A82" s="322" t="s">
        <v>554</v>
      </c>
      <c r="B82" s="273">
        <v>58.838000000000001</v>
      </c>
      <c r="C82" s="275">
        <v>117</v>
      </c>
    </row>
    <row r="83" spans="1:3" x14ac:dyDescent="0.25">
      <c r="A83" s="322" t="s">
        <v>525</v>
      </c>
      <c r="B83" s="273">
        <v>54.442</v>
      </c>
      <c r="C83" s="275">
        <v>279</v>
      </c>
    </row>
    <row r="84" spans="1:3" x14ac:dyDescent="0.25">
      <c r="A84" s="322" t="s">
        <v>466</v>
      </c>
      <c r="B84" s="273">
        <v>53.841999999999999</v>
      </c>
      <c r="C84" s="275">
        <v>855</v>
      </c>
    </row>
    <row r="85" spans="1:3" x14ac:dyDescent="0.25">
      <c r="A85" s="322" t="s">
        <v>534</v>
      </c>
      <c r="B85" s="273">
        <v>53.261000000000003</v>
      </c>
      <c r="C85" s="275">
        <v>290</v>
      </c>
    </row>
    <row r="86" spans="1:3" x14ac:dyDescent="0.25">
      <c r="A86" s="322" t="s">
        <v>557</v>
      </c>
      <c r="B86" s="273">
        <v>49.776000000000003</v>
      </c>
      <c r="C86" s="275">
        <v>183</v>
      </c>
    </row>
    <row r="87" spans="1:3" x14ac:dyDescent="0.25">
      <c r="A87" s="322" t="s">
        <v>594</v>
      </c>
      <c r="B87" s="273">
        <v>49.476999999999997</v>
      </c>
      <c r="C87" s="275">
        <v>708</v>
      </c>
    </row>
    <row r="88" spans="1:3" x14ac:dyDescent="0.25">
      <c r="A88" s="322" t="s">
        <v>595</v>
      </c>
      <c r="B88" s="273">
        <v>46.598999999999997</v>
      </c>
      <c r="C88" s="275">
        <v>216</v>
      </c>
    </row>
    <row r="89" spans="1:3" x14ac:dyDescent="0.25">
      <c r="A89" s="322" t="s">
        <v>462</v>
      </c>
      <c r="B89" s="273">
        <v>45.99</v>
      </c>
      <c r="C89" s="275">
        <v>148</v>
      </c>
    </row>
    <row r="90" spans="1:3" x14ac:dyDescent="0.25">
      <c r="A90" s="322" t="s">
        <v>596</v>
      </c>
      <c r="B90" s="273">
        <v>45.206000000000003</v>
      </c>
      <c r="C90" s="275">
        <v>220</v>
      </c>
    </row>
    <row r="91" spans="1:3" x14ac:dyDescent="0.25">
      <c r="A91" s="322" t="s">
        <v>561</v>
      </c>
      <c r="B91" s="273">
        <v>38.883000000000003</v>
      </c>
      <c r="C91" s="275">
        <v>149</v>
      </c>
    </row>
    <row r="92" spans="1:3" x14ac:dyDescent="0.25">
      <c r="A92" s="322" t="s">
        <v>597</v>
      </c>
      <c r="B92" s="273">
        <v>38.819000000000003</v>
      </c>
      <c r="C92" s="275">
        <v>485</v>
      </c>
    </row>
    <row r="93" spans="1:3" x14ac:dyDescent="0.25">
      <c r="A93" s="322" t="s">
        <v>545</v>
      </c>
      <c r="B93" s="273">
        <v>37.432000000000002</v>
      </c>
      <c r="C93" s="275">
        <v>48</v>
      </c>
    </row>
    <row r="94" spans="1:3" x14ac:dyDescent="0.25">
      <c r="A94" s="322" t="s">
        <v>598</v>
      </c>
      <c r="B94" s="273">
        <v>34.802999999999997</v>
      </c>
      <c r="C94" s="275">
        <v>192</v>
      </c>
    </row>
    <row r="95" spans="1:3" x14ac:dyDescent="0.25">
      <c r="A95" s="322" t="s">
        <v>599</v>
      </c>
      <c r="B95" s="273">
        <v>32.337000000000003</v>
      </c>
      <c r="C95" s="275">
        <v>306</v>
      </c>
    </row>
    <row r="96" spans="1:3" x14ac:dyDescent="0.25">
      <c r="A96" s="322" t="s">
        <v>600</v>
      </c>
      <c r="B96" s="273">
        <v>31.573</v>
      </c>
      <c r="C96" s="275">
        <v>108</v>
      </c>
    </row>
    <row r="97" spans="1:3" x14ac:dyDescent="0.25">
      <c r="A97" s="322" t="s">
        <v>601</v>
      </c>
      <c r="B97" s="273">
        <v>26.901</v>
      </c>
      <c r="C97" s="275">
        <v>151</v>
      </c>
    </row>
    <row r="98" spans="1:3" x14ac:dyDescent="0.25">
      <c r="A98" s="322" t="s">
        <v>602</v>
      </c>
      <c r="B98" s="273">
        <v>17.664999999999999</v>
      </c>
      <c r="C98" s="275">
        <v>301</v>
      </c>
    </row>
    <row r="99" spans="1:3" x14ac:dyDescent="0.25">
      <c r="A99" s="322" t="s">
        <v>603</v>
      </c>
      <c r="B99" s="273">
        <v>15.641999999999999</v>
      </c>
      <c r="C99" s="275">
        <v>239</v>
      </c>
    </row>
    <row r="100" spans="1:3" x14ac:dyDescent="0.25">
      <c r="A100" s="322" t="s">
        <v>604</v>
      </c>
      <c r="B100" s="273">
        <v>14.551</v>
      </c>
      <c r="C100" s="275">
        <v>198</v>
      </c>
    </row>
    <row r="101" spans="1:3" x14ac:dyDescent="0.25">
      <c r="A101" s="322" t="s">
        <v>605</v>
      </c>
      <c r="B101" s="273">
        <v>10.741</v>
      </c>
      <c r="C101" s="275">
        <v>189</v>
      </c>
    </row>
    <row r="102" spans="1:3" x14ac:dyDescent="0.25">
      <c r="A102" s="322" t="s">
        <v>606</v>
      </c>
      <c r="B102" s="273">
        <v>7.0069999999999997</v>
      </c>
      <c r="C102" s="275">
        <v>223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2023-05-25T23:34:44Z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