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DA315AAD-638F-4AD2-8020-FB3C8CB3BA66}" xr6:coauthVersionLast="47" xr6:coauthVersionMax="47" xr10:uidLastSave="{00000000-0000-0000-0000-000000000000}"/>
  <bookViews>
    <workbookView xWindow="-120" yWindow="-120" windowWidth="20730" windowHeight="11160" tabRatio="769" firstSheet="4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4" l="1"/>
  <c r="J34" i="4"/>
  <c r="I5" i="4"/>
  <c r="J5" i="4"/>
  <c r="I11" i="4"/>
  <c r="J11" i="4"/>
  <c r="I8" i="4"/>
  <c r="J8" i="4"/>
  <c r="I39" i="4"/>
  <c r="J39" i="4"/>
  <c r="I29" i="4"/>
  <c r="J29" i="4"/>
  <c r="I35" i="4"/>
  <c r="J35" i="4"/>
  <c r="I42" i="4"/>
  <c r="J42" i="4"/>
  <c r="I30" i="4"/>
  <c r="J30" i="4"/>
  <c r="I12" i="4"/>
  <c r="J12" i="4"/>
  <c r="I43" i="4"/>
  <c r="J43" i="4"/>
  <c r="I20" i="4"/>
  <c r="J20" i="4"/>
  <c r="I10" i="4"/>
  <c r="J10" i="4"/>
  <c r="I24" i="4"/>
  <c r="J24" i="4"/>
  <c r="I38" i="4"/>
  <c r="J38" i="4"/>
  <c r="I32" i="4"/>
  <c r="J32" i="4"/>
  <c r="I18" i="4"/>
  <c r="J18" i="4"/>
  <c r="I15" i="4"/>
  <c r="J15" i="4"/>
  <c r="I28" i="4"/>
  <c r="J28" i="4"/>
  <c r="I21" i="4"/>
  <c r="J21" i="4"/>
  <c r="I17" i="4"/>
  <c r="J17" i="4"/>
  <c r="I31" i="4"/>
  <c r="J31" i="4"/>
  <c r="I36" i="4"/>
  <c r="J36" i="4"/>
  <c r="I13" i="4"/>
  <c r="J13" i="4"/>
  <c r="I9" i="4"/>
  <c r="J9" i="4"/>
  <c r="I2" i="4"/>
  <c r="H7" i="10"/>
  <c r="I4" i="4"/>
  <c r="J4" i="4"/>
  <c r="I40" i="4"/>
  <c r="J40" i="4"/>
  <c r="I7" i="4"/>
  <c r="J7" i="4"/>
  <c r="I25" i="4"/>
  <c r="J25" i="4"/>
  <c r="I37" i="4"/>
  <c r="J37" i="4"/>
  <c r="I6" i="4"/>
  <c r="J6" i="4"/>
  <c r="I23" i="4"/>
  <c r="J23" i="4"/>
  <c r="I33" i="4"/>
  <c r="J33" i="4"/>
  <c r="I14" i="4"/>
  <c r="J14" i="4"/>
  <c r="I26" i="4"/>
  <c r="J26" i="4"/>
  <c r="I27" i="4"/>
  <c r="J27" i="4"/>
  <c r="I22" i="4"/>
  <c r="J22" i="4"/>
  <c r="J2" i="4"/>
  <c r="J3" i="4"/>
  <c r="J16" i="4"/>
  <c r="J19" i="4"/>
  <c r="I3" i="4"/>
  <c r="I16" i="4"/>
  <c r="I19" i="4"/>
  <c r="J41" i="4"/>
  <c r="I41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2" i="13"/>
  <c r="D63" i="13" s="1"/>
  <c r="D57" i="14"/>
  <c r="D58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<sst xmlns="http://schemas.openxmlformats.org/spreadsheetml/2006/main" count="1603" uniqueCount="781">
  <si>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</si>
  <si>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</si>
  <si>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</si>
  <si>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</si>
  <si>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</si>
  <si>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</si>
  <si>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</si>
  <si>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</si>
  <si>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</si>
  <si>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</si>
  <si>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</si>
  <si>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</si>
  <si>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</si>
  <si>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</si>
  <si>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</si>
  <si>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</si>
  <si>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</si>
  <si>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</si>
  <si>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</si>
  <si>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</si>
  <si>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</si>
  <si>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</si>
  <si>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</si>
  <si>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</si>
  <si>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</si>
  <si>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</si>
  <si>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</si>
  <si>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</si>
  <si>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</si>
  <si>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</si>
  <si>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</si>
  <si>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</si>
  <si>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</si>
  <si>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</si>
  <si>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</si>
  <si>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</si>
  <si>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</si>
  <si>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</si>
  <si>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</si>
  <si>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</si>
  <si>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</si>
  <si>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</si>
  <si>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</si>
  <si>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</si>
  <si>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</si>
  <si>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</si>
  <si>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</si>
  <si>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</si>
  <si>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</si>
  <si>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</si>
  <si>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</si>
  <si>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</si>
  <si>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</si>
  <si>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</si>
  <si>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</si>
  <si>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</si>
  <si>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</si>
  <si>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</si>
  <si>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</si>
  <si>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</si>
  <si>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</si>
  <si>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</si>
  <si>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</si>
  <si>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</si>
  <si>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</si>
  <si>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</si>
  <si>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</si>
  <si>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</si>
  <si>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</si>
  <si>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</si>
  <si>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</si>
  <si>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</si>
  <si>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</si>
  <si>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</si>
  <si>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</si>
  <si>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</si>
  <si>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</si>
  <si>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</si>
  <si>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</si>
  <si>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</si>
  <si>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</si>
  <si>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</si>
  <si>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</si>
  <si>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</si>
  <si>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</si>
  <si>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</si>
  <si>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</si>
  <si>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</si>
  <si>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</si>
  <si>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</si>
  <si>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</si>
  <si>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</si>
  <si>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</si>
  <si>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</si>
  <si>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</si>
  <si>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</si>
  <si>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</si>
  <si>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</si>
  <si>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</si>
  <si>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</si>
  <si>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</si>
  <si>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</si>
  <si>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</si>
  <si>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</si>
  <si>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</si>
  <si>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</si>
  <si>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</si>
  <si>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</si>
  <si>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</si>
  <si>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</si>
  <si>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</si>
  <si>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</si>
  <si>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</si>
  <si>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</si>
  <si>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</si>
  <si>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</si>
  <si>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</si>
  <si>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</si>
  <si>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</si>
  <si>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</si>
  <si>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</si>
  <si>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</si>
  <si>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</si>
  <si>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</si>
  <si>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</si>
  <si>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</si>
  <si>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</si>
  <si>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</si>
  <si>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</si>
  <si>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</si>
  <si>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</si>
  <si>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</si>
  <si>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</si>
  <si>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</si>
  <si>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</si>
  <si>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</si>
  <si>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</si>
  <si>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</si>
  <si>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</si>
  <si>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</si>
  <si>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</si>
  <si>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</si>
  <si>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</si>
  <si>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</si>
  <si>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</si>
  <si>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</si>
  <si>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</si>
  <si>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</si>
  <si>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</si>
  <si>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</si>
  <si>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</si>
  <si>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</si>
  <si>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</si>
  <si>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</si>
  <si>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</si>
  <si>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</si>
  <si>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</si>
  <si>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</si>
  <si>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</si>
  <si>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</si>
  <si>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</si>
  <si>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</si>
  <si>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</si>
  <si>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</si>
  <si>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</si>
  <si>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</si>
  <si>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</si>
  <si>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</si>
  <si>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</si>
  <si>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</si>
  <si>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</si>
  <si>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</si>
  <si>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</si>
  <si>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</si>
  <si>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</si>
  <si>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</si>
  <si>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</si>
  <si>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</si>
  <si>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</si>
  <si>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</si>
  <si>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</si>
  <si>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</si>
  <si>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</si>
  <si>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</si>
  <si>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</si>
  <si>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</si>
  <si>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</si>
  <si>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</si>
  <si>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</si>
  <si>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</si>
  <si>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</si>
  <si>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</si>
  <si>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</si>
  <si>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</si>
  <si>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</si>
  <si>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</si>
  <si>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</si>
  <si>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</si>
  <si>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</si>
  <si>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</si>
  <si>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</si>
  <si>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</si>
  <si>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</si>
  <si>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</si>
  <si>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</si>
  <si>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</si>
  <si>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</si>
  <si>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</si>
  <si>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</si>
  <si>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</si>
  <si>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</si>
  <si>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</si>
  <si>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</si>
  <si>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</si>
  <si>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</si>
  <si>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</si>
  <si>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</si>
  <si>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</si>
  <si>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</si>
  <si>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</si>
  <si>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</si>
  <si>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</si>
  <si>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</si>
  <si>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</si>
  <si>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</si>
  <si>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</si>
  <si>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</si>
  <si>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</si>
  <si>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</si>
  <si>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</si>
  <si>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</si>
  <si>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</si>
  <si>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</si>
  <si>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</si>
  <si>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</si>
  <si>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</si>
  <si>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</si>
  <si>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</si>
  <si>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</si>
  <si>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</si>
  <si>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</si>
  <si>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</si>
  <si>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</si>
  <si>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</si>
  <si>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</si>
  <si>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</si>
  <si>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</si>
  <si>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</si>
  <si>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</si>
  <si>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</si>
  <si>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</si>
  <si>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</si>
  <si>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</si>
  <si>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</si>
  <si>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</si>
  <si>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</si>
  <si>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</si>
  <si>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</si>
  <si>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</si>
  <si>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</si>
  <si>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</si>
  <si>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</si>
  <si>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</si>
  <si>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</si>
  <si>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</si>
  <si>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</si>
  <si>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</si>
  <si>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</si>
  <si>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</si>
  <si>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</si>
  <si>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</si>
  <si>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</si>
  <si>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</si>
  <si>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</si>
  <si>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</si>
  <si>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</si>
  <si>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</si>
  <si>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</si>
  <si>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</si>
  <si>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</si>
  <si>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</si>
  <si>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</si>
  <si>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</si>
  <si>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</si>
  <si>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</si>
  <si>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</si>
  <si>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</si>
  <si>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</si>
  <si>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</si>
  <si>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</si>
  <si>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</si>
  <si>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</si>
  <si>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</si>
  <si>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</si>
  <si>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</si>
  <si>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</si>
  <si>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</si>
  <si>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</si>
  <si>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</si>
  <si>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</si>
  <si>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</si>
  <si>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</si>
  <si>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</si>
  <si>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</si>
  <si>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</si>
  <si>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</si>
  <si>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</si>
  <si>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</si>
  <si>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</si>
  <si>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</si>
  <si>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</si>
  <si>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</si>
  <si>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</si>
  <si>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</si>
  <si>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</si>
  <si>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</si>
  <si>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</si>
  <si>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</si>
  <si>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</si>
  <si>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</si>
  <si>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</si>
  <si>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</si>
  <si>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</si>
  <si>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</si>
  <si>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</si>
  <si>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</si>
  <si>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</si>
  <si>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</si>
  <si>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</si>
  <si>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</si>
  <si>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</si>
  <si>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</si>
  <si>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</si>
  <si>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</si>
  <si>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</si>
  <si>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</si>
  <si>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</si>
  <si>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</si>
  <si>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</si>
  <si>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</si>
  <si>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</si>
  <si>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</si>
  <si>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</si>
  <si>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</si>
  <si>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</si>
  <si>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</si>
  <si>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</si>
  <si>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</si>
  <si>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</si>
  <si>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</si>
  <si>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Luz de Luna 21:30 a 22:30</t>
  </si>
  <si>
    <t>Magaly TV 21:45 a 23:00</t>
  </si>
  <si>
    <t>Al Angulo 22:00 a 23:30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</si>
  <si>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</si>
  <si>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</si>
  <si>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</si>
  <si>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</si>
  <si>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</si>
  <si>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</si>
  <si>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</si>
  <si>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</si>
  <si>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</si>
  <si>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</si>
  <si>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</si>
  <si>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</si>
  <si>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</si>
  <si>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</si>
  <si>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</si>
  <si>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</si>
  <si>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</si>
  <si>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</si>
  <si>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</si>
  <si>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</si>
  <si>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</si>
  <si>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</si>
  <si>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</si>
  <si>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</si>
  <si>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</si>
  <si>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</si>
  <si>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</si>
  <si>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</si>
  <si>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</si>
  <si>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</si>
  <si>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</si>
  <si>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</si>
  <si>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</si>
  <si>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</si>
  <si>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</si>
  <si>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</si>
  <si>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</si>
  <si>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</si>
  <si>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</si>
  <si>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</si>
  <si>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</si>
  <si>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</si>
  <si>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</si>
  <si>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</si>
  <si>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</si>
  <si>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</si>
  <si>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</si>
  <si>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</si>
  <si>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</si>
  <si>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</si>
  <si>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</si>
  <si>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</si>
  <si>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</si>
  <si>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</si>
  <si>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</si>
  <si>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</si>
  <si>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</si>
  <si>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</si>
  <si>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</si>
  <si>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</si>
  <si>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</si>
  <si>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</si>
  <si>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</si>
  <si>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</si>
  <si>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</si>
  <si>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</si>
  <si>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</si>
  <si>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</si>
  <si>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</si>
  <si>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</si>
  <si>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</si>
  <si>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</si>
  <si>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</si>
  <si>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</si>
  <si>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</si>
  <si>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</si>
  <si>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</si>
  <si>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</si>
  <si>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</si>
  <si>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</si>
  <si>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</si>
  <si>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</si>
  <si>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</si>
  <si>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</si>
  <si>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</si>
  <si>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</si>
  <si>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</si>
  <si>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</si>
  <si>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</si>
  <si>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</si>
  <si>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</si>
  <si>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</si>
  <si>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</si>
  <si>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</si>
  <si>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</si>
  <si>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</si>
  <si>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</si>
  <si>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</si>
  <si>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</si>
  <si>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</si>
  <si>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</si>
  <si>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</si>
  <si>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</si>
  <si>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</si>
  <si>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</si>
  <si>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</si>
  <si>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</si>
  <si>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</si>
  <si>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</si>
  <si>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</si>
  <si>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</si>
  <si>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</si>
  <si>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</si>
  <si>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</si>
  <si>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</si>
  <si>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</si>
  <si>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</si>
  <si>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</si>
  <si>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</si>
  <si>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</si>
  <si>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</si>
  <si>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</si>
  <si>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</si>
  <si>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</si>
  <si>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</si>
  <si>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</si>
  <si>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</si>
  <si>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</si>
  <si>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</si>
  <si>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</si>
  <si>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</si>
  <si>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</si>
  <si>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</si>
  <si>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12/12-18/12</t>
  </si>
  <si>
    <t> </t>
  </si>
  <si>
    <t>19/12-25/12</t>
  </si>
  <si>
    <t>Latina</t>
  </si>
  <si>
    <t>ESPN HD</t>
  </si>
  <si>
    <t>Criminología Naval</t>
  </si>
  <si>
    <t>26/12-01/01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</si>
  <si>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</si>
  <si>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</si>
  <si>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</si>
  <si>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</si>
  <si>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</si>
  <si>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</si>
  <si>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</si>
  <si>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</si>
  <si>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</si>
  <si>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</si>
  <si>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</si>
  <si>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</si>
  <si>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</si>
  <si>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</si>
  <si>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</si>
  <si>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</si>
  <si>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</si>
  <si>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</si>
  <si>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</si>
  <si>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</si>
  <si>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</si>
  <si>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</si>
  <si>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</si>
  <si>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27/02-05/03</t>
  </si>
  <si>
    <t>06/03-12/03</t>
  </si>
  <si>
    <t>El Patrón del Mal</t>
  </si>
  <si>
    <t>13/03-19/03</t>
  </si>
  <si>
    <t>20/03-26/03</t>
  </si>
  <si>
    <t xml:space="preserve">    </t>
  </si>
  <si>
    <t>Masha y el oso</t>
  </si>
  <si>
    <t>Hora y treinta</t>
  </si>
  <si>
    <t>27/03-02/04</t>
  </si>
  <si>
    <t>03/04-09/04</t>
  </si>
  <si>
    <t>La promesa</t>
  </si>
  <si>
    <t>Equipo F</t>
  </si>
  <si>
    <t>Día D</t>
  </si>
  <si>
    <t>10/04-16/04</t>
  </si>
  <si>
    <t>Las mil y una noches</t>
  </si>
  <si>
    <t>17/04-23/04</t>
  </si>
  <si>
    <t>TNT</t>
  </si>
  <si>
    <t>Cinecanal</t>
  </si>
  <si>
    <t>Corazón de león</t>
  </si>
  <si>
    <t>Marimar</t>
  </si>
  <si>
    <t>24/04-30/04</t>
  </si>
  <si>
    <t>Spidey y sus sorprendentes amigos</t>
  </si>
  <si>
    <t>Pedro el escamoso</t>
  </si>
  <si>
    <t>Steven Universe</t>
  </si>
  <si>
    <t>01/05-07/05</t>
  </si>
  <si>
    <t>GOLPERU</t>
  </si>
  <si>
    <t>Cinemax</t>
  </si>
  <si>
    <t>Miraculous: Las aventuras de Ladybug</t>
  </si>
  <si>
    <t>A que no me dejas</t>
  </si>
  <si>
    <t>El camerino</t>
  </si>
  <si>
    <t>Almas Suspendidas : Piloto</t>
  </si>
  <si>
    <t>Ampliación de noticias</t>
  </si>
  <si>
    <t>08/05-14/05</t>
  </si>
  <si>
    <t>Fútbol UEFA Champions League : Manchester City vs. Real Madrid</t>
  </si>
  <si>
    <t>Fútbol Peruano Primera División : Universitario de Deportes vs. Universidad César Vallejo</t>
  </si>
  <si>
    <t>300: El nacimiento de un imperio</t>
  </si>
  <si>
    <t>Aquaman</t>
  </si>
  <si>
    <t>Smack Down</t>
  </si>
  <si>
    <t>WWE RAW</t>
  </si>
  <si>
    <t>Como dice el dicho</t>
  </si>
  <si>
    <t>Será anunciado</t>
  </si>
  <si>
    <t>Yo soy Betty, la fea</t>
  </si>
  <si>
    <t>Drama total: La guardería</t>
  </si>
  <si>
    <t xml:space="preserve">Serie A Fecha #36 </t>
  </si>
  <si>
    <t>FECHA #16 - APERTURA 2023</t>
  </si>
  <si>
    <t>15/05-21/05</t>
  </si>
  <si>
    <t>Mande quien mande</t>
  </si>
  <si>
    <t>El rey león</t>
  </si>
  <si>
    <t>Paramount</t>
  </si>
  <si>
    <t>ESPN EXTRA</t>
  </si>
  <si>
    <t>ESPN3</t>
  </si>
  <si>
    <t xml:space="preserve">Replay - M. City vs Real Madrid </t>
  </si>
  <si>
    <t>Luz de luna 21:30 a 22:30</t>
  </si>
  <si>
    <t>El gran chef 22:30 a 00:00</t>
  </si>
  <si>
    <t>Mujeres de la PM  22 a 23:30 pm</t>
  </si>
  <si>
    <t>El gran chef - Latina: Famosos: 20:00 a 21:30</t>
  </si>
  <si>
    <t>El gran chef - Famosos: 20:00 a 21:30</t>
  </si>
  <si>
    <t>15/04 –21/04</t>
  </si>
  <si>
    <t>22/05 –28/05</t>
  </si>
  <si>
    <t>PROGRAMAS DESTACADOS DEL 22 AL 28 DE MAYO</t>
  </si>
  <si>
    <t xml:space="preserve"> Conmebol Libertadores </t>
  </si>
  <si>
    <t>Alianza Lima vs Libertad</t>
  </si>
  <si>
    <t xml:space="preserve">Goias vs Universitario </t>
  </si>
  <si>
    <t>Melgar vs Atlético Nacional</t>
  </si>
  <si>
    <t>EPSN</t>
  </si>
  <si>
    <t xml:space="preserve"> Copa Italia - Final</t>
  </si>
  <si>
    <t>Fiorentina vs Inter</t>
  </si>
  <si>
    <t>D. Pereira vs Boca Jrs</t>
  </si>
  <si>
    <t>S.Cristal vs River Plate</t>
  </si>
  <si>
    <t>ESPN2</t>
  </si>
  <si>
    <t xml:space="preserve">UCV vs Botafogo </t>
  </si>
  <si>
    <t xml:space="preserve"> Premier League Fecha #32 </t>
  </si>
  <si>
    <t>Man.United vs Chelsea</t>
  </si>
  <si>
    <t>La Liga</t>
  </si>
  <si>
    <t>Sevilla vs Real Madrid</t>
  </si>
  <si>
    <t>Serie A</t>
  </si>
  <si>
    <t>Inter vs Atalanta</t>
  </si>
  <si>
    <t>Premiere League</t>
  </si>
  <si>
    <t>Brentford vs Manchester City</t>
  </si>
  <si>
    <t>Manchester United vs Fulham</t>
  </si>
  <si>
    <t>FECHA #17 - APERTURA 2023</t>
  </si>
  <si>
    <t xml:space="preserve">Carlos A. Mannucci vs Melgar </t>
  </si>
  <si>
    <t>Al fondo hay sitio 2023</t>
  </si>
  <si>
    <t>El gran chef: Famosos</t>
  </si>
  <si>
    <t>Mdeportes</t>
  </si>
  <si>
    <t>Soy leyenda</t>
  </si>
  <si>
    <t>Warner Channel</t>
  </si>
  <si>
    <t>Eso</t>
  </si>
  <si>
    <t>Especial Acción: La gran muralla / Búsqueda implacable / Jumanji: En la selva</t>
  </si>
  <si>
    <t>Fx</t>
  </si>
  <si>
    <t>El Rey León II: El reino de Simba</t>
  </si>
  <si>
    <t>La guerra de los mundos</t>
  </si>
  <si>
    <t xml:space="preserve">El Gran Chef - Famosos (Sábados) </t>
  </si>
  <si>
    <t>Especial Tortugas Ninja: Tortugas Ninja / Tortugas Ninja 2: Fuera de las sombras</t>
  </si>
  <si>
    <t>Space</t>
  </si>
  <si>
    <t>La forma del agua</t>
  </si>
  <si>
    <t>Escape Room: Sin salida</t>
  </si>
  <si>
    <t>El rey Arturo: la leyenda de la espada</t>
  </si>
  <si>
    <t>Punto Final</t>
  </si>
  <si>
    <t>Mad Max: Furia en el camino</t>
  </si>
  <si>
    <t xml:space="preserve">LaLiga Fecha #36 </t>
  </si>
  <si>
    <t xml:space="preserve">Conmebol Libertadores </t>
  </si>
  <si>
    <t xml:space="preserve">Conmebol Sudamericana </t>
  </si>
  <si>
    <t xml:space="preserve">Premier League Fecha #32 </t>
  </si>
  <si>
    <t>Copa Italia - Final</t>
  </si>
  <si>
    <t>Bundesliga</t>
  </si>
  <si>
    <t>Ligue 1</t>
  </si>
  <si>
    <t>Brasileirao</t>
  </si>
  <si>
    <t>LPF AFA</t>
  </si>
  <si>
    <t>Eredivise</t>
  </si>
  <si>
    <t>2023-05-22 11:20:00</t>
  </si>
  <si>
    <t xml:space="preserve"> Roma vs. Salernitana</t>
  </si>
  <si>
    <t>2023-05-22 13:30:00</t>
  </si>
  <si>
    <t xml:space="preserve"> Empoli vs. Juventus</t>
  </si>
  <si>
    <t>2023-05-23 14:50:00</t>
  </si>
  <si>
    <t xml:space="preserve"> Valladolid vs. Barcelona</t>
  </si>
  <si>
    <t>2023-05-23 16:45:00</t>
  </si>
  <si>
    <t xml:space="preserve"> Monagas vs. Colo Colo</t>
  </si>
  <si>
    <t>2023-05-23 16:55:00</t>
  </si>
  <si>
    <t xml:space="preserve"> Gimnasia LP vs. Independiente SF</t>
  </si>
  <si>
    <t xml:space="preserve"> Goiás vs. Universitario</t>
  </si>
  <si>
    <t>2023-05-23 18:55:00</t>
  </si>
  <si>
    <t xml:space="preserve"> Independiente Medellín vs. Nacional</t>
  </si>
  <si>
    <t xml:space="preserve"> Bolivar vs. Barcelona</t>
  </si>
  <si>
    <t xml:space="preserve"> Magallanes vs. LDU Quito</t>
  </si>
  <si>
    <t>2023-05-23 20:55:00</t>
  </si>
  <si>
    <t xml:space="preserve"> Alianza Lima vs. Libertad</t>
  </si>
  <si>
    <t>2023-05-24 13:50:00</t>
  </si>
  <si>
    <t xml:space="preserve"> Brighton vs. Manchester City</t>
  </si>
  <si>
    <t>Fiorentina vs. Inter</t>
  </si>
  <si>
    <t>2023-05-24 14:50:00</t>
  </si>
  <si>
    <t xml:space="preserve"> Espanyol vs. Atlético Madrid</t>
  </si>
  <si>
    <t>2023-05-24 16:45:00</t>
  </si>
  <si>
    <t xml:space="preserve"> Patronato vs. Olimpia</t>
  </si>
  <si>
    <t xml:space="preserve"> Liverpool vs. Independiente del Valle</t>
  </si>
  <si>
    <t>2023-05-24 18:50:00</t>
  </si>
  <si>
    <t xml:space="preserve"> Audax Italiano vs. Santos</t>
  </si>
  <si>
    <t>2023-05-24 18:55:00</t>
  </si>
  <si>
    <t xml:space="preserve"> Deportivo Pereira vs. Boca Juniors</t>
  </si>
  <si>
    <t>2023-05-24 19:00:00</t>
  </si>
  <si>
    <t xml:space="preserve"> Argentinos Juniors vs. Corinthians</t>
  </si>
  <si>
    <t>2023-05-24 20:55:00</t>
  </si>
  <si>
    <t xml:space="preserve"> Melgar vs. Atlético Nacional</t>
  </si>
  <si>
    <t>2023-05-25 13:50:00</t>
  </si>
  <si>
    <t xml:space="preserve"> Manchester United vs. Chelsea</t>
  </si>
  <si>
    <t>2023-05-25 16:55:00</t>
  </si>
  <si>
    <t xml:space="preserve"> The Strongest vs. Fluminense</t>
  </si>
  <si>
    <t xml:space="preserve"> Tacuary vs. Estudiantes LP</t>
  </si>
  <si>
    <t>2023-05-25 18:50:00</t>
  </si>
  <si>
    <t xml:space="preserve"> Huracán vs. Emelec</t>
  </si>
  <si>
    <t>2023-05-25 18:55:00</t>
  </si>
  <si>
    <t xml:space="preserve"> César Vallejo vs. Botafogo</t>
  </si>
  <si>
    <t xml:space="preserve"> Oriente Petrolero vs. Red Bull Bragantino</t>
  </si>
  <si>
    <t xml:space="preserve"> Sporting Cristal vs. River Plate</t>
  </si>
  <si>
    <t>2023-05-27 12:00:00</t>
  </si>
  <si>
    <t>Sevilla vs. Real Madrid</t>
  </si>
  <si>
    <t>2023-05-27 11:00:00</t>
  </si>
  <si>
    <t>Fiorentina vs. Roma</t>
  </si>
  <si>
    <t>2023-05-27 13:45:00</t>
  </si>
  <si>
    <t>Inter vs. Atalanta</t>
  </si>
  <si>
    <t>2023-05-27 08:30:00</t>
  </si>
  <si>
    <t>Borussia Dortmund vs. Mainz 05</t>
  </si>
  <si>
    <t>2023-05-27 14:00:00</t>
  </si>
  <si>
    <t>Olympique Marseille vs. Brestois</t>
  </si>
  <si>
    <t>Lens vs. Ajaccio</t>
  </si>
  <si>
    <t xml:space="preserve">ESPN 3 </t>
  </si>
  <si>
    <t>2023-05-27 19:00:00</t>
  </si>
  <si>
    <t>Sao Paulo vs. Goiás</t>
  </si>
  <si>
    <t>2023-05-28 17:00:00</t>
  </si>
  <si>
    <t>Boca Juniors vs. Tigre</t>
  </si>
  <si>
    <t>2023-05-28 10:30:00</t>
  </si>
  <si>
    <t>Brentford vs. Manchester City</t>
  </si>
  <si>
    <t>Aston Villa vs. Brighton</t>
  </si>
  <si>
    <t>Manchester United vs. Fulham</t>
  </si>
  <si>
    <t>2023-05-28 13:45:00</t>
  </si>
  <si>
    <t>Juventus vs. Milan</t>
  </si>
  <si>
    <t>2023-05-28 07:30:00</t>
  </si>
  <si>
    <t>Feyenoord  vs. Vitesse</t>
  </si>
  <si>
    <t>2023-05-28 16:30:00</t>
  </si>
  <si>
    <t>Atl. Mineiro vs. Palmeiras</t>
  </si>
  <si>
    <t>2023-05-22 15:30:00</t>
  </si>
  <si>
    <t>Sport Boys vs. UTC</t>
  </si>
  <si>
    <t>2023-05-28 18:30:00</t>
  </si>
  <si>
    <t>Carlos A. Mannucci vs. FBC Melgar</t>
  </si>
  <si>
    <t>¿Y dónde están las rubias?</t>
  </si>
  <si>
    <t>El inmortal</t>
  </si>
  <si>
    <t>Jack Reacher: Sin regreso</t>
  </si>
  <si>
    <t>Rocky Balboa</t>
  </si>
  <si>
    <t>Fútbol CONMEBOL Libertadores : Sporting Cristal vs. River</t>
  </si>
  <si>
    <t>Rambo: Regreso al infierno</t>
  </si>
  <si>
    <t>Jack Reacher: Bajo la mira</t>
  </si>
  <si>
    <t>Duro de cuidar</t>
  </si>
  <si>
    <t>El contador</t>
  </si>
  <si>
    <t>Superman</t>
  </si>
  <si>
    <t>Son como niños</t>
  </si>
  <si>
    <t>Ghost: La sombra del amor</t>
  </si>
  <si>
    <t>Criminal</t>
  </si>
  <si>
    <t>Fútbol CONMEBOL Libertadores : Alianza Lima vs. Libertad</t>
  </si>
  <si>
    <t>Masacre en Nueva York</t>
  </si>
  <si>
    <t>El aro</t>
  </si>
  <si>
    <t>Spider-Man: Lejos de casa</t>
  </si>
  <si>
    <t>Deuda de honor</t>
  </si>
  <si>
    <t>It: Capítulo dos</t>
  </si>
  <si>
    <t>Operación peligrosa</t>
  </si>
  <si>
    <t>Soy venganza: Represalia</t>
  </si>
  <si>
    <t>Vacaciones</t>
  </si>
  <si>
    <t>Rocky IV</t>
  </si>
  <si>
    <t>Automovilismo Fórmula 1 : Gran Premio de Mónaco, clasificación</t>
  </si>
  <si>
    <t>Las Torres Gemelas</t>
  </si>
  <si>
    <t>Corazón de caballero</t>
  </si>
  <si>
    <t>Gol Perú</t>
  </si>
  <si>
    <t>Fútbol CONMEBOL Sudamericana : Goiás vs. Universitario de Deportes</t>
  </si>
  <si>
    <t>ESPN F90 Primera edición</t>
  </si>
  <si>
    <t>Horas contadas</t>
  </si>
  <si>
    <t>Mi corazón es tuyo</t>
  </si>
  <si>
    <t>Dulce ambición</t>
  </si>
  <si>
    <t>Fútbol CONMEBOL Libertadores : Aucas vs. Racing</t>
  </si>
  <si>
    <t>La carne del domingo</t>
  </si>
  <si>
    <t>Fútbol Peruano Primera División</t>
  </si>
  <si>
    <t>Sabrina, la bruja adolescente : It's a Hot, Hot, Hot, Hot Christmas</t>
  </si>
  <si>
    <t>Zona mixta</t>
  </si>
  <si>
    <t>Fútbol Peruano Primera División : Compacto Apertura 2023: Deportivo Municipal vs Universitario</t>
  </si>
  <si>
    <t xml:space="preserve">854
</t>
  </si>
  <si>
    <t>2,482</t>
  </si>
  <si>
    <t>7,686</t>
  </si>
  <si>
    <t>30,369</t>
  </si>
  <si>
    <t>5,016</t>
  </si>
  <si>
    <t>8,815</t>
  </si>
  <si>
    <t>198,960</t>
  </si>
  <si>
    <t>82,986</t>
  </si>
  <si>
    <t>18,419</t>
  </si>
  <si>
    <t>13,264</t>
  </si>
  <si>
    <t>194,900</t>
  </si>
  <si>
    <t>13,471</t>
  </si>
  <si>
    <t>18,253</t>
  </si>
  <si>
    <t>3,596</t>
  </si>
  <si>
    <t>6,253</t>
  </si>
  <si>
    <t>3,969</t>
  </si>
  <si>
    <t>46,025</t>
  </si>
  <si>
    <t>7,055</t>
  </si>
  <si>
    <t>70,242</t>
  </si>
  <si>
    <t>17,582</t>
  </si>
  <si>
    <t>27,103</t>
  </si>
  <si>
    <t>3,790</t>
  </si>
  <si>
    <t>56,890</t>
  </si>
  <si>
    <t>14,068</t>
  </si>
  <si>
    <t>6,834</t>
  </si>
  <si>
    <t>54,305</t>
  </si>
  <si>
    <t>20,092</t>
  </si>
  <si>
    <t>1,249</t>
  </si>
  <si>
    <t>6,884</t>
  </si>
  <si>
    <t>27,766</t>
  </si>
  <si>
    <t>12,851</t>
  </si>
  <si>
    <t>2,547</t>
  </si>
  <si>
    <t>14,896</t>
  </si>
  <si>
    <t>15,259</t>
  </si>
  <si>
    <t>4,273</t>
  </si>
  <si>
    <t>8,532</t>
  </si>
  <si>
    <t>8,141</t>
  </si>
  <si>
    <t>2,609</t>
  </si>
  <si>
    <t>3,063</t>
  </si>
  <si>
    <t>17,497</t>
  </si>
  <si>
    <t>30,361</t>
  </si>
  <si>
    <t>22/05-28/05</t>
  </si>
  <si>
    <t>159,155.}51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</si>
</sst>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:mm:ss;@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84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3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2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22" fillId="2" borderId="0" xfId="0" applyFont="1" applyFill="1"/>
    <xf numFmtId="164" fontId="22" fillId="2" borderId="0" xfId="1" applyFont="1" applyFill="1" applyBorder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/>
    <xf numFmtId="0" fontId="0" fillId="0" borderId="3" xfId="0" applyBorder="1"/>
    <xf numFmtId="0" fontId="0" fillId="0" borderId="4" xfId="0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3" fontId="0" fillId="0" borderId="20" xfId="0" applyNumberFormat="1" applyBorder="1"/>
    <xf numFmtId="0" fontId="29" fillId="0" borderId="19" xfId="0" applyFont="1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Alignment="1">
      <alignment horizontal="center" vertical="center"/>
    </xf>
    <xf numFmtId="167" fontId="22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2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1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4" fontId="6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0" fontId="58" fillId="46" borderId="0" xfId="0" applyFont="1" applyFill="1"/>
    <xf numFmtId="49" fontId="58" fillId="51" borderId="58" xfId="0" applyNumberFormat="1" applyFont="1" applyFill="1" applyBorder="1" applyAlignment="1">
      <alignment horizont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70" xfId="0" applyFont="1" applyFill="1" applyBorder="1"/>
    <xf numFmtId="0" fontId="50" fillId="56" borderId="21" xfId="0" applyFont="1" applyFill="1" applyBorder="1"/>
    <xf numFmtId="0" fontId="52" fillId="0" borderId="21" xfId="0" applyFont="1" applyBorder="1"/>
    <xf numFmtId="0" fontId="52" fillId="0" borderId="46" xfId="0" applyFont="1" applyBorder="1" applyAlignment="1">
      <alignment wrapText="1"/>
    </xf>
    <xf numFmtId="0" fontId="58" fillId="0" borderId="46" xfId="0" applyFont="1" applyBorder="1"/>
    <xf numFmtId="170" fontId="52" fillId="0" borderId="9" xfId="0" applyNumberFormat="1" applyFont="1" applyBorder="1"/>
    <xf numFmtId="0" fontId="58" fillId="0" borderId="46" xfId="0" applyFont="1" applyBorder="1" applyAlignment="1">
      <alignment vertical="center"/>
    </xf>
    <xf numFmtId="0" fontId="52" fillId="0" borderId="46" xfId="0" applyFont="1" applyBorder="1"/>
    <xf numFmtId="0" fontId="52" fillId="0" borderId="46" xfId="0" applyFont="1" applyBorder="1" applyAlignment="1">
      <alignment vertical="center"/>
    </xf>
    <xf numFmtId="0" fontId="50" fillId="56" borderId="72" xfId="0" applyFont="1" applyFill="1" applyBorder="1"/>
    <xf numFmtId="0" fontId="0" fillId="0" borderId="21" xfId="0" applyBorder="1"/>
    <xf numFmtId="14" fontId="52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0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2" fillId="0" borderId="71" xfId="0" applyNumberFormat="1" applyFont="1" applyBorder="1"/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29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50" fillId="56" borderId="0" xfId="0" applyFont="1" applyFill="1" applyBorder="1"/>
    <xf numFmtId="0" fontId="52" fillId="0" borderId="50" xfId="0" applyFont="1" applyBorder="1"/>
    <xf numFmtId="0" fontId="52" fillId="0" borderId="46" xfId="0" applyFont="1" applyBorder="1" applyAlignment="1">
      <alignment horizontal="left" wrapText="1"/>
    </xf>
    <xf numFmtId="0" fontId="63" fillId="55" borderId="27" xfId="0" applyFont="1" applyFill="1" applyBorder="1"/>
    <xf numFmtId="0" fontId="58" fillId="0" borderId="21" xfId="0" applyFont="1" applyBorder="1"/>
    <xf numFmtId="0" fontId="58" fillId="0" borderId="72" xfId="0" applyFont="1" applyBorder="1"/>
    <xf numFmtId="0" fontId="0" fillId="0" borderId="27" xfId="0" applyBorder="1"/>
    <xf numFmtId="170" fontId="52" fillId="0" borderId="70" xfId="0" applyNumberFormat="1" applyFont="1" applyBorder="1"/>
    <xf numFmtId="0" fontId="0" fillId="0" borderId="76" xfId="0" applyBorder="1"/>
    <xf numFmtId="0" fontId="58" fillId="0" borderId="21" xfId="0" applyFont="1" applyBorder="1" applyAlignment="1">
      <alignment vertical="center"/>
    </xf>
    <xf numFmtId="0" fontId="0" fillId="46" borderId="0" xfId="0" applyFill="1"/>
    <xf numFmtId="0" fontId="30" fillId="58" borderId="12" xfId="0" applyFont="1" applyFill="1" applyBorder="1" applyAlignment="1">
      <alignment vertical="center" wrapText="1"/>
    </xf>
    <xf numFmtId="3" fontId="0" fillId="46" borderId="3" xfId="0" applyNumberFormat="1" applyFill="1" applyBorder="1" applyAlignment="1">
      <alignment horizontal="center" vertical="center"/>
    </xf>
    <xf numFmtId="3" fontId="0" fillId="46" borderId="0" xfId="0" applyNumberFormat="1" applyFill="1" applyAlignment="1">
      <alignment horizontal="center" vertical="center"/>
    </xf>
    <xf numFmtId="4" fontId="0" fillId="46" borderId="3" xfId="0" applyNumberFormat="1" applyFill="1" applyBorder="1" applyAlignment="1">
      <alignment horizontal="center" vertical="center"/>
    </xf>
    <xf numFmtId="4" fontId="29" fillId="46" borderId="0" xfId="0" applyNumberFormat="1" applyFont="1" applyFill="1" applyAlignment="1">
      <alignment horizontal="center" vertical="center"/>
    </xf>
    <xf numFmtId="4" fontId="29" fillId="46" borderId="4" xfId="0" applyNumberFormat="1" applyFont="1" applyFill="1" applyBorder="1" applyAlignment="1">
      <alignment horizontal="center" vertical="center"/>
    </xf>
    <xf numFmtId="3" fontId="0" fillId="46" borderId="4" xfId="0" applyNumberForma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71" fontId="58" fillId="0" borderId="46" xfId="0" applyNumberFormat="1" applyFont="1" applyBorder="1"/>
    <xf numFmtId="171" fontId="58" fillId="0" borderId="46" xfId="0" applyNumberFormat="1" applyFont="1" applyBorder="1" applyAlignment="1">
      <alignment vertical="center"/>
    </xf>
    <xf numFmtId="171" fontId="58" fillId="0" borderId="21" xfId="0" applyNumberFormat="1" applyFont="1" applyBorder="1" applyAlignment="1">
      <alignment vertical="center"/>
    </xf>
    <xf numFmtId="0" fontId="1" fillId="46" borderId="46" xfId="0" applyFont="1" applyFill="1" applyBorder="1"/>
    <xf numFmtId="0" fontId="1" fillId="46" borderId="74" xfId="0" applyFont="1" applyFill="1" applyBorder="1"/>
    <xf numFmtId="0" fontId="1" fillId="46" borderId="75" xfId="0" applyFont="1" applyFill="1" applyBorder="1"/>
    <xf numFmtId="0" fontId="1" fillId="0" borderId="27" xfId="0" applyFont="1" applyBorder="1"/>
    <xf numFmtId="4" fontId="1" fillId="0" borderId="58" xfId="51" applyNumberFormat="1" applyFont="1" applyBorder="1" applyAlignment="1">
      <alignment horizontal="center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52" fillId="0" borderId="70" xfId="0" applyFont="1" applyBorder="1" applyAlignment="1">
      <alignment horizontal="left" vertical="center" wrapText="1"/>
    </xf>
    <xf numFmtId="0" fontId="52" fillId="0" borderId="21" xfId="0" applyFont="1" applyBorder="1" applyAlignment="1">
      <alignment vertical="center" wrapText="1"/>
    </xf>
    <xf numFmtId="0" fontId="52" fillId="0" borderId="71" xfId="0" applyFont="1" applyBorder="1" applyAlignment="1">
      <alignment vertical="center"/>
    </xf>
    <xf numFmtId="0" fontId="0" fillId="0" borderId="9" xfId="0" applyBorder="1"/>
    <xf numFmtId="171" fontId="58" fillId="0" borderId="70" xfId="0" applyNumberFormat="1" applyFont="1" applyBorder="1" applyAlignment="1">
      <alignment vertical="center"/>
    </xf>
    <xf numFmtId="171" fontId="58" fillId="0" borderId="70" xfId="0" applyNumberFormat="1" applyFont="1" applyBorder="1"/>
    <xf numFmtId="0" fontId="52" fillId="0" borderId="75" xfId="0" applyFont="1" applyBorder="1" applyAlignment="1">
      <alignment horizontal="left" vertical="center" wrapText="1"/>
    </xf>
    <xf numFmtId="171" fontId="58" fillId="0" borderId="75" xfId="0" applyNumberFormat="1" applyFont="1" applyBorder="1"/>
    <xf numFmtId="0" fontId="1" fillId="46" borderId="70" xfId="0" applyFont="1" applyFill="1" applyBorder="1"/>
    <xf numFmtId="0" fontId="52" fillId="0" borderId="70" xfId="0" applyFont="1" applyBorder="1"/>
    <xf numFmtId="3" fontId="1" fillId="46" borderId="46" xfId="0" applyNumberFormat="1" applyFont="1" applyFill="1" applyBorder="1"/>
    <xf numFmtId="2" fontId="1" fillId="46" borderId="70" xfId="0" applyNumberFormat="1" applyFont="1" applyFill="1" applyBorder="1"/>
    <xf numFmtId="2" fontId="1" fillId="46" borderId="66" xfId="0" applyNumberFormat="1" applyFont="1" applyFill="1" applyBorder="1"/>
    <xf numFmtId="2" fontId="1" fillId="46" borderId="74" xfId="0" applyNumberFormat="1" applyFont="1" applyFill="1" applyBorder="1"/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0.20824366173009895</c:v>
                </c:pt>
                <c:pt idx="1">
                  <c:v>0.31953589768199786</c:v>
                </c:pt>
                <c:pt idx="2">
                  <c:v>9.635869746127039E-2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1.6412230259366844E-2</c:v>
                </c:pt>
                <c:pt idx="1">
                  <c:v>0.96111502915342661</c:v>
                </c:pt>
                <c:pt idx="2">
                  <c:v>2.2472740587206535E-2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General'!$B$47:$B$59</c:f>
              <c:strCache>
                <c:ptCount val="13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  <c:pt idx="12">
                  <c:v>22/05-28/05</c:v>
                </c:pt>
              </c:strCache>
            </c:strRef>
          </c:cat>
          <c:val>
            <c:numRef>
              <c:f>'Historico General'!$C$47:$C$59</c:f>
              <c:numCache>
                <c:formatCode>#,##0.00</c:formatCode>
                <c:ptCount val="13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  <c:pt idx="11">
                  <c:v>53057.279999999999</c:v>
                </c:pt>
                <c:pt idx="12">
                  <c:v>42267.25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General'!$B$47:$B$59</c:f>
              <c:strCache>
                <c:ptCount val="13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  <c:pt idx="12">
                  <c:v>22/05-28/05</c:v>
                </c:pt>
              </c:strCache>
            </c:strRef>
          </c:cat>
          <c:val>
            <c:numRef>
              <c:f>'Historico General'!$D$47:$D$59</c:f>
              <c:numCache>
                <c:formatCode>#,##0.00</c:formatCode>
                <c:ptCount val="13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  <c:pt idx="11">
                  <c:v>2569772.5099999998</c:v>
                </c:pt>
                <c:pt idx="12">
                  <c:v>2475208.34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General'!$B$47:$B$59</c15:sqref>
                        </c15:formulaRef>
                      </c:ext>
                    </c:extLst>
                    <c:strCache>
                      <c:ptCount val="13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  <c:pt idx="11">
                        <c:v>15/05-21/05</c:v>
                      </c:pt>
                      <c:pt idx="12">
                        <c:v>22/05-28/05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General'!$E$47:$E$59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  <c:pt idx="11">
                        <c:v>68969.490000000005</c:v>
                      </c:pt>
                      <c:pt idx="12">
                        <c:v>57875.19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Dinamizado'!$C$3:$C$54</c15:sqref>
                  </c15:fullRef>
                </c:ext>
              </c:extLst>
              <c:f>'Historico Dinamizado'!$C$34:$C$54</c:f>
              <c:numCache>
                <c:formatCode>#,##0.00</c:formatCode>
                <c:ptCount val="21"/>
                <c:pt idx="0">
                  <c:v>396775.91666666587</c:v>
                </c:pt>
                <c:pt idx="1">
                  <c:v>562359.86999999953</c:v>
                </c:pt>
                <c:pt idx="2">
                  <c:v>1213513.5433333314</c:v>
                </c:pt>
                <c:pt idx="3">
                  <c:v>1158280.3666666644</c:v>
                </c:pt>
                <c:pt idx="4">
                  <c:v>556152.69333333243</c:v>
                </c:pt>
                <c:pt idx="5">
                  <c:v>596447.41666666593</c:v>
                </c:pt>
                <c:pt idx="6">
                  <c:v>659821.95999999857</c:v>
                </c:pt>
                <c:pt idx="7">
                  <c:v>854335.95666666597</c:v>
                </c:pt>
                <c:pt idx="8">
                  <c:v>940381.27999999851</c:v>
                </c:pt>
                <c:pt idx="9">
                  <c:v>899766.59999999858</c:v>
                </c:pt>
                <c:pt idx="10">
                  <c:v>1007209.7966666651</c:v>
                </c:pt>
                <c:pt idx="11">
                  <c:v>781341.08666666609</c:v>
                </c:pt>
                <c:pt idx="12">
                  <c:v>796625.34333333233</c:v>
                </c:pt>
                <c:pt idx="13">
                  <c:v>837576.16666666546</c:v>
                </c:pt>
                <c:pt idx="14">
                  <c:v>1131897.4233333319</c:v>
                </c:pt>
                <c:pt idx="15">
                  <c:v>580122.69333333266</c:v>
                </c:pt>
                <c:pt idx="16">
                  <c:v>504944.39333333273</c:v>
                </c:pt>
                <c:pt idx="17">
                  <c:v>493305.98333333299</c:v>
                </c:pt>
                <c:pt idx="18">
                  <c:v>546737.88666666613</c:v>
                </c:pt>
                <c:pt idx="19">
                  <c:v>495040.25666666625</c:v>
                </c:pt>
                <c:pt idx="20">
                  <c:v>536300.47666666645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79D-469E-9E75-9F1E244CA6FA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79D-469E-9E75-9F1E244CA6FA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379D-469E-9E75-9F1E244CA6FA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79D-469E-9E75-9F1E244CA6F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Dinamizado'!$D$3:$D$54</c15:sqref>
                  </c15:fullRef>
                </c:ext>
              </c:extLst>
              <c:f>'Historico Dinamizado'!$D$34:$D$54</c:f>
              <c:numCache>
                <c:formatCode>#,##0.00</c:formatCode>
                <c:ptCount val="21"/>
                <c:pt idx="0">
                  <c:v>743293.46666666528</c:v>
                </c:pt>
                <c:pt idx="1">
                  <c:v>1024149.4766666663</c:v>
                </c:pt>
                <c:pt idx="2">
                  <c:v>1400777.4066666667</c:v>
                </c:pt>
                <c:pt idx="3">
                  <c:v>1740032.0833333333</c:v>
                </c:pt>
                <c:pt idx="4">
                  <c:v>1150025.44</c:v>
                </c:pt>
                <c:pt idx="5">
                  <c:v>1308902.783333333</c:v>
                </c:pt>
                <c:pt idx="6">
                  <c:v>1220556.8999999999</c:v>
                </c:pt>
                <c:pt idx="7">
                  <c:v>1119762.9166666665</c:v>
                </c:pt>
                <c:pt idx="8">
                  <c:v>1139445.6433333333</c:v>
                </c:pt>
                <c:pt idx="9">
                  <c:v>1211102.5999999999</c:v>
                </c:pt>
                <c:pt idx="10">
                  <c:v>1488318.7166666663</c:v>
                </c:pt>
                <c:pt idx="11">
                  <c:v>1351766.0666666669</c:v>
                </c:pt>
                <c:pt idx="12">
                  <c:v>1209802.1166666667</c:v>
                </c:pt>
                <c:pt idx="13">
                  <c:v>905458.3600000001</c:v>
                </c:pt>
                <c:pt idx="14">
                  <c:v>969150.96666666679</c:v>
                </c:pt>
                <c:pt idx="15">
                  <c:v>895035.51666666672</c:v>
                </c:pt>
                <c:pt idx="16">
                  <c:v>878514.07333333336</c:v>
                </c:pt>
                <c:pt idx="17">
                  <c:v>740672.68</c:v>
                </c:pt>
                <c:pt idx="18">
                  <c:v>886413.62666666682</c:v>
                </c:pt>
                <c:pt idx="19">
                  <c:v>781764.01333333342</c:v>
                </c:pt>
                <c:pt idx="20">
                  <c:v>822917.02333333332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Dinamizado'!$E$3:$E$54</c15:sqref>
                  </c15:fullRef>
                </c:ext>
              </c:extLst>
              <c:f>'Historico Dinamizado'!$E$34:$E$54</c:f>
              <c:numCache>
                <c:formatCode>#,##0.00</c:formatCode>
                <c:ptCount val="21"/>
                <c:pt idx="0">
                  <c:v>74445.703330000004</c:v>
                </c:pt>
                <c:pt idx="1">
                  <c:v>73721.46666666666</c:v>
                </c:pt>
                <c:pt idx="2">
                  <c:v>193714.78333333333</c:v>
                </c:pt>
                <c:pt idx="3">
                  <c:v>39471.699999999997</c:v>
                </c:pt>
                <c:pt idx="4">
                  <c:v>47174.066666666673</c:v>
                </c:pt>
                <c:pt idx="5">
                  <c:v>27914.500000000007</c:v>
                </c:pt>
                <c:pt idx="6">
                  <c:v>207555.56666666668</c:v>
                </c:pt>
                <c:pt idx="7">
                  <c:v>121987.47666666668</c:v>
                </c:pt>
                <c:pt idx="8">
                  <c:v>280639.21666666662</c:v>
                </c:pt>
                <c:pt idx="9">
                  <c:v>139776.32333333333</c:v>
                </c:pt>
                <c:pt idx="10">
                  <c:v>143109.49999999997</c:v>
                </c:pt>
                <c:pt idx="11">
                  <c:v>101006.86666666665</c:v>
                </c:pt>
                <c:pt idx="12">
                  <c:v>129730.85</c:v>
                </c:pt>
                <c:pt idx="13">
                  <c:v>329781.38</c:v>
                </c:pt>
                <c:pt idx="14">
                  <c:v>218307.43333333335</c:v>
                </c:pt>
                <c:pt idx="15">
                  <c:v>387678.94</c:v>
                </c:pt>
                <c:pt idx="16">
                  <c:v>253332.00999999998</c:v>
                </c:pt>
                <c:pt idx="17">
                  <c:v>233382.45</c:v>
                </c:pt>
                <c:pt idx="18">
                  <c:v>162592.17000000004</c:v>
                </c:pt>
                <c:pt idx="19">
                  <c:v>192324.50333333336</c:v>
                </c:pt>
                <c:pt idx="20">
                  <c:v>248157.44666666671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31" t="s">
        <v>339</v>
      </c>
      <c r="D2" s="431"/>
      <c r="E2" s="431"/>
      <c r="F2" s="432" t="s">
        <v>343</v>
      </c>
      <c r="G2" s="432"/>
      <c r="H2" s="432"/>
      <c r="I2" s="433" t="s">
        <v>0</v>
      </c>
      <c r="J2" s="433"/>
      <c r="K2" s="433"/>
    </row>
    <row r="3" spans="2:11" x14ac:dyDescent="0.25">
      <c r="C3" s="431" t="s">
        <v>1</v>
      </c>
      <c r="D3" s="431"/>
      <c r="E3" s="431"/>
      <c r="F3" s="434" t="s">
        <v>2</v>
      </c>
      <c r="G3" s="434"/>
      <c r="H3" s="434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31" t="s">
        <v>339</v>
      </c>
      <c r="D241" s="431"/>
      <c r="E241" s="431"/>
      <c r="F241" s="432" t="s">
        <v>343</v>
      </c>
      <c r="G241" s="432"/>
      <c r="H241" s="432"/>
      <c r="I241" s="433" t="s">
        <v>0</v>
      </c>
      <c r="J241" s="433"/>
      <c r="K241" s="433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35" t="s">
        <v>1</v>
      </c>
      <c r="D242" s="435"/>
      <c r="E242" s="435"/>
      <c r="F242" s="436" t="s">
        <v>2</v>
      </c>
      <c r="G242" s="436"/>
      <c r="H242" s="436"/>
      <c r="I242" s="437"/>
      <c r="J242" s="437"/>
      <c r="K242" s="437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zoomScale="90" zoomScaleNormal="90" workbookViewId="0">
      <pane ySplit="1" topLeftCell="A23" activePane="bottomLeft" state="frozen"/>
      <selection pane="bottomLeft" activeCell="C12" sqref="C12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34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435</v>
      </c>
      <c r="C1" s="353" t="s">
        <v>215</v>
      </c>
      <c r="D1" s="354" t="s">
        <v>416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490</v>
      </c>
      <c r="B2" s="320" t="s">
        <v>617</v>
      </c>
      <c r="C2" s="319" t="s">
        <v>642</v>
      </c>
      <c r="D2" s="314"/>
      <c r="E2" s="315" t="s">
        <v>641</v>
      </c>
      <c r="F2" s="363">
        <v>60808</v>
      </c>
      <c r="G2" s="362">
        <v>68719.78333333334</v>
      </c>
      <c r="H2" s="312" t="s">
        <v>748</v>
      </c>
      <c r="I2" s="317">
        <f>F2/G2</f>
        <v>0.88486891329449757</v>
      </c>
      <c r="J2" s="317">
        <f>H2/F2</f>
        <v>3.2051703723194316</v>
      </c>
    </row>
    <row r="3" spans="1:10" x14ac:dyDescent="0.25">
      <c r="A3" s="320" t="s">
        <v>490</v>
      </c>
      <c r="B3" s="320" t="s">
        <v>618</v>
      </c>
      <c r="C3" s="319" t="s">
        <v>636</v>
      </c>
      <c r="D3" s="314"/>
      <c r="E3" s="315" t="s">
        <v>634</v>
      </c>
      <c r="F3" s="312">
        <v>55325</v>
      </c>
      <c r="G3" s="362">
        <v>50435.25</v>
      </c>
      <c r="H3" s="312" t="s">
        <v>744</v>
      </c>
      <c r="I3" s="317">
        <f>F3/G3</f>
        <v>1.0969510411864718</v>
      </c>
      <c r="J3" s="317">
        <f>H3/F3</f>
        <v>3.5962042476276546</v>
      </c>
    </row>
    <row r="4" spans="1:10" ht="14.25" customHeight="1" x14ac:dyDescent="0.25">
      <c r="A4" s="320" t="s">
        <v>490</v>
      </c>
      <c r="B4" s="320" t="s">
        <v>617</v>
      </c>
      <c r="C4" s="319" t="s">
        <v>638</v>
      </c>
      <c r="D4" s="314"/>
      <c r="E4" s="315" t="s">
        <v>637</v>
      </c>
      <c r="F4" s="312">
        <v>35264</v>
      </c>
      <c r="G4" s="382">
        <v>21273.166666666672</v>
      </c>
      <c r="H4" s="312" t="s">
        <v>745</v>
      </c>
      <c r="I4" s="317">
        <f>F4/G4</f>
        <v>1.6576751619802721</v>
      </c>
      <c r="J4" s="317">
        <f>H4/F4</f>
        <v>2.3532781306715065</v>
      </c>
    </row>
    <row r="5" spans="1:10" x14ac:dyDescent="0.25">
      <c r="A5" s="320" t="s">
        <v>490</v>
      </c>
      <c r="B5" s="320" t="s">
        <v>617</v>
      </c>
      <c r="C5" s="319" t="s">
        <v>658</v>
      </c>
      <c r="D5" s="314"/>
      <c r="E5" s="315" t="s">
        <v>657</v>
      </c>
      <c r="F5" s="312">
        <v>27997</v>
      </c>
      <c r="G5" s="362">
        <v>18188.849999999999</v>
      </c>
      <c r="H5" s="312" t="s">
        <v>756</v>
      </c>
      <c r="I5" s="317">
        <f>F5/G5</f>
        <v>1.5392396990463939</v>
      </c>
      <c r="J5" s="317">
        <f>H5/F5</f>
        <v>2.5089116691074045</v>
      </c>
    </row>
    <row r="6" spans="1:10" s="383" customFormat="1" x14ac:dyDescent="0.25">
      <c r="A6" s="320" t="s">
        <v>490</v>
      </c>
      <c r="B6" s="320" t="s">
        <v>617</v>
      </c>
      <c r="C6" s="319" t="s">
        <v>654</v>
      </c>
      <c r="D6" s="314"/>
      <c r="E6" s="315" t="s">
        <v>653</v>
      </c>
      <c r="F6" s="363">
        <v>20611</v>
      </c>
      <c r="G6" s="362">
        <v>16244.51666666667</v>
      </c>
      <c r="H6" s="312" t="s">
        <v>754</v>
      </c>
      <c r="I6" s="317">
        <f>F6/G6</f>
        <v>1.2687973685479508</v>
      </c>
      <c r="J6" s="317">
        <f>H6/F6</f>
        <v>2.2330309058269857</v>
      </c>
    </row>
    <row r="7" spans="1:10" x14ac:dyDescent="0.25">
      <c r="A7" s="320" t="s">
        <v>490</v>
      </c>
      <c r="B7" s="320" t="s">
        <v>616</v>
      </c>
      <c r="C7" s="319" t="s">
        <v>631</v>
      </c>
      <c r="D7" s="314"/>
      <c r="E7" s="315" t="s">
        <v>630</v>
      </c>
      <c r="F7" s="312">
        <v>14213</v>
      </c>
      <c r="G7" s="362">
        <v>11856.08333333333</v>
      </c>
      <c r="H7" s="312" t="s">
        <v>741</v>
      </c>
      <c r="I7" s="317">
        <f>F7/G7</f>
        <v>1.1987938681267707</v>
      </c>
      <c r="J7" s="317">
        <f>H7/F7</f>
        <v>2.1367058326883837</v>
      </c>
    </row>
    <row r="8" spans="1:10" x14ac:dyDescent="0.25">
      <c r="A8" s="320" t="s">
        <v>490</v>
      </c>
      <c r="B8" s="320" t="s">
        <v>617</v>
      </c>
      <c r="C8" s="319" t="s">
        <v>662</v>
      </c>
      <c r="D8" s="314"/>
      <c r="E8" s="315" t="s">
        <v>661</v>
      </c>
      <c r="F8" s="312">
        <v>12542</v>
      </c>
      <c r="G8" s="382">
        <v>11179.91666666667</v>
      </c>
      <c r="H8" s="312" t="s">
        <v>758</v>
      </c>
      <c r="I8" s="317">
        <f>F8/G8</f>
        <v>1.1218330488450268</v>
      </c>
      <c r="J8" s="317">
        <f>H8/F8</f>
        <v>2.1609791101897624</v>
      </c>
    </row>
    <row r="9" spans="1:10" x14ac:dyDescent="0.25">
      <c r="A9" s="320" t="s">
        <v>342</v>
      </c>
      <c r="B9" s="320" t="s">
        <v>596</v>
      </c>
      <c r="C9" s="319" t="s">
        <v>699</v>
      </c>
      <c r="D9" s="314"/>
      <c r="E9" s="315" t="s">
        <v>698</v>
      </c>
      <c r="F9" s="312">
        <v>15316</v>
      </c>
      <c r="G9" s="374">
        <v>7599.8166666666666</v>
      </c>
      <c r="H9" s="312" t="s">
        <v>778</v>
      </c>
      <c r="I9" s="317">
        <f>F9/G9</f>
        <v>2.0153117728717138</v>
      </c>
      <c r="J9" s="317">
        <f>H9/F9</f>
        <v>1.9823060851397232</v>
      </c>
    </row>
    <row r="10" spans="1:10" x14ac:dyDescent="0.25">
      <c r="A10" s="320" t="s">
        <v>490</v>
      </c>
      <c r="B10" s="320" t="s">
        <v>621</v>
      </c>
      <c r="C10" s="319" t="s">
        <v>677</v>
      </c>
      <c r="D10" s="314"/>
      <c r="E10" s="384" t="s">
        <v>676</v>
      </c>
      <c r="F10" s="312">
        <v>9874</v>
      </c>
      <c r="G10" s="362">
        <v>7279.0666666666666</v>
      </c>
      <c r="H10" s="312" t="s">
        <v>767</v>
      </c>
      <c r="I10" s="317">
        <f>F10/G10</f>
        <v>1.3564925906251717</v>
      </c>
      <c r="J10" s="317">
        <f>H10/F10</f>
        <v>2.81203159813652</v>
      </c>
    </row>
    <row r="11" spans="1:10" ht="19.5" customHeight="1" x14ac:dyDescent="0.25">
      <c r="A11" s="320" t="s">
        <v>490</v>
      </c>
      <c r="B11" s="320" t="s">
        <v>619</v>
      </c>
      <c r="C11" s="319" t="s">
        <v>660</v>
      </c>
      <c r="D11" s="314"/>
      <c r="E11" s="315" t="s">
        <v>659</v>
      </c>
      <c r="F11" s="312">
        <v>8561</v>
      </c>
      <c r="G11" s="362">
        <v>6640.9333333333334</v>
      </c>
      <c r="H11" s="312" t="s">
        <v>757</v>
      </c>
      <c r="I11" s="317">
        <f>F11/G11</f>
        <v>1.2891260264621438</v>
      </c>
      <c r="J11" s="317">
        <f>H11/F11</f>
        <v>2.0537320406494568</v>
      </c>
    </row>
    <row r="12" spans="1:10" x14ac:dyDescent="0.25">
      <c r="A12" s="320" t="s">
        <v>490</v>
      </c>
      <c r="B12" s="320" t="s">
        <v>589</v>
      </c>
      <c r="C12" s="319" t="s">
        <v>671</v>
      </c>
      <c r="D12" s="314"/>
      <c r="E12" s="315" t="s">
        <v>670</v>
      </c>
      <c r="F12" s="363">
        <v>9506</v>
      </c>
      <c r="G12" s="362">
        <v>6259.2666666666664</v>
      </c>
      <c r="H12" s="312" t="s">
        <v>764</v>
      </c>
      <c r="I12" s="317">
        <f>F12/G12</f>
        <v>1.5187082618837138</v>
      </c>
      <c r="J12" s="317">
        <f>H12/F12</f>
        <v>2.1136124552913951</v>
      </c>
    </row>
    <row r="13" spans="1:10" x14ac:dyDescent="0.25">
      <c r="A13" s="320" t="s">
        <v>342</v>
      </c>
      <c r="B13" s="320" t="s">
        <v>560</v>
      </c>
      <c r="C13" s="319" t="s">
        <v>697</v>
      </c>
      <c r="D13" s="314"/>
      <c r="E13" s="315" t="s">
        <v>696</v>
      </c>
      <c r="F13" s="312">
        <v>7514</v>
      </c>
      <c r="G13" s="382">
        <v>5102.8500000000004</v>
      </c>
      <c r="H13" s="312" t="s">
        <v>777</v>
      </c>
      <c r="I13" s="317">
        <f>F13/G13</f>
        <v>1.4725104598410692</v>
      </c>
      <c r="J13" s="317">
        <f>H13/F13</f>
        <v>2.3285866382752194</v>
      </c>
    </row>
    <row r="14" spans="1:10" x14ac:dyDescent="0.25">
      <c r="A14" s="320" t="s">
        <v>389</v>
      </c>
      <c r="B14" s="320" t="s">
        <v>619</v>
      </c>
      <c r="C14" s="319" t="s">
        <v>644</v>
      </c>
      <c r="D14" s="314"/>
      <c r="E14" s="315" t="s">
        <v>643</v>
      </c>
      <c r="F14" s="312">
        <v>5896</v>
      </c>
      <c r="G14" s="362">
        <v>4543.45</v>
      </c>
      <c r="H14" s="312" t="s">
        <v>749</v>
      </c>
      <c r="I14" s="317">
        <f>F14/G14</f>
        <v>1.2976922822964929</v>
      </c>
      <c r="J14" s="317">
        <f>H14/F14</f>
        <v>2.2847693351424696</v>
      </c>
    </row>
    <row r="15" spans="1:10" s="383" customFormat="1" x14ac:dyDescent="0.25">
      <c r="A15" s="320" t="s">
        <v>390</v>
      </c>
      <c r="B15" s="320" t="s">
        <v>593</v>
      </c>
      <c r="C15" s="319" t="s">
        <v>687</v>
      </c>
      <c r="D15" s="314"/>
      <c r="E15" s="384" t="s">
        <v>686</v>
      </c>
      <c r="F15" s="312">
        <v>7371</v>
      </c>
      <c r="G15" s="362">
        <v>4070.8833333333332</v>
      </c>
      <c r="H15" s="312" t="s">
        <v>771</v>
      </c>
      <c r="I15" s="317">
        <f>F15/G15</f>
        <v>1.8106635333035828</v>
      </c>
      <c r="J15" s="317">
        <f>H15/F15</f>
        <v>2.0701397368064036</v>
      </c>
    </row>
    <row r="16" spans="1:10" x14ac:dyDescent="0.25">
      <c r="A16" s="320" t="s">
        <v>490</v>
      </c>
      <c r="B16" s="320" t="s">
        <v>620</v>
      </c>
      <c r="C16" s="319" t="s">
        <v>645</v>
      </c>
      <c r="D16" s="314"/>
      <c r="E16" s="384" t="s">
        <v>643</v>
      </c>
      <c r="F16" s="312">
        <v>8814</v>
      </c>
      <c r="G16" s="362">
        <v>3327.48</v>
      </c>
      <c r="H16" s="312" t="s">
        <v>750</v>
      </c>
      <c r="I16" s="317">
        <f>F16/G16</f>
        <v>2.6488513830285982</v>
      </c>
      <c r="J16" s="317">
        <f>H16/F16</f>
        <v>2.0709099160426594</v>
      </c>
    </row>
    <row r="17" spans="1:10" x14ac:dyDescent="0.25">
      <c r="A17" s="320" t="s">
        <v>389</v>
      </c>
      <c r="B17" s="320" t="s">
        <v>591</v>
      </c>
      <c r="C17" s="319" t="s">
        <v>691</v>
      </c>
      <c r="D17" s="314"/>
      <c r="E17" s="315" t="s">
        <v>690</v>
      </c>
      <c r="F17" s="312">
        <v>4961</v>
      </c>
      <c r="G17" s="382">
        <v>2832.916666666667</v>
      </c>
      <c r="H17" s="312" t="s">
        <v>774</v>
      </c>
      <c r="I17" s="317">
        <f>F17/G17</f>
        <v>1.7511987056920133</v>
      </c>
      <c r="J17" s="317">
        <f>H17/F17</f>
        <v>1.6409997984277362</v>
      </c>
    </row>
    <row r="18" spans="1:10" x14ac:dyDescent="0.25">
      <c r="A18" s="320" t="s">
        <v>490</v>
      </c>
      <c r="B18" s="320" t="s">
        <v>624</v>
      </c>
      <c r="C18" s="319" t="s">
        <v>685</v>
      </c>
      <c r="D18" s="314"/>
      <c r="E18" s="315" t="s">
        <v>684</v>
      </c>
      <c r="F18" s="363">
        <v>8418</v>
      </c>
      <c r="G18" s="362">
        <v>2603.2166666666672</v>
      </c>
      <c r="H18" s="312" t="s">
        <v>770</v>
      </c>
      <c r="I18" s="317">
        <f>F18/G18</f>
        <v>3.2336916507141797</v>
      </c>
      <c r="J18" s="317">
        <f>H18/F18</f>
        <v>1.7695414587788074</v>
      </c>
    </row>
    <row r="19" spans="1:10" x14ac:dyDescent="0.25">
      <c r="A19" s="320" t="s">
        <v>389</v>
      </c>
      <c r="B19" s="320" t="s">
        <v>559</v>
      </c>
      <c r="C19" s="319" t="s">
        <v>629</v>
      </c>
      <c r="D19" s="314"/>
      <c r="E19" s="315" t="s">
        <v>628</v>
      </c>
      <c r="F19" s="312">
        <v>3534</v>
      </c>
      <c r="G19" s="362">
        <v>2106.083333333333</v>
      </c>
      <c r="H19" s="312" t="s">
        <v>740</v>
      </c>
      <c r="I19" s="317">
        <f>F19/G19</f>
        <v>1.677996280615677</v>
      </c>
      <c r="J19" s="317">
        <f>H19/F19</f>
        <v>2.1748726655348047</v>
      </c>
    </row>
    <row r="20" spans="1:10" x14ac:dyDescent="0.25">
      <c r="A20" s="320" t="s">
        <v>389</v>
      </c>
      <c r="B20" s="320" t="s">
        <v>591</v>
      </c>
      <c r="C20" s="319" t="s">
        <v>675</v>
      </c>
      <c r="D20" s="314"/>
      <c r="E20" s="384" t="s">
        <v>674</v>
      </c>
      <c r="F20" s="312">
        <v>4255</v>
      </c>
      <c r="G20" s="362">
        <v>1855.7166666666669</v>
      </c>
      <c r="H20" s="312" t="s">
        <v>766</v>
      </c>
      <c r="I20" s="317">
        <f>F20/G20</f>
        <v>2.2929146870481301</v>
      </c>
      <c r="J20" s="317">
        <f>H20/F20</f>
        <v>1.61786133960047</v>
      </c>
    </row>
    <row r="21" spans="1:10" x14ac:dyDescent="0.25">
      <c r="A21" s="320" t="s">
        <v>452</v>
      </c>
      <c r="B21" s="320" t="s">
        <v>593</v>
      </c>
      <c r="C21" s="319" t="s">
        <v>689</v>
      </c>
      <c r="D21" s="314"/>
      <c r="E21" s="315" t="s">
        <v>686</v>
      </c>
      <c r="F21" s="312">
        <v>4371</v>
      </c>
      <c r="G21" s="362">
        <v>1757.5166666666671</v>
      </c>
      <c r="H21" s="312" t="s">
        <v>773</v>
      </c>
      <c r="I21" s="317">
        <f>F21/G21</f>
        <v>2.4870318915894578</v>
      </c>
      <c r="J21" s="317">
        <f>H21/F21</f>
        <v>1.9519560741249142</v>
      </c>
    </row>
    <row r="22" spans="1:10" x14ac:dyDescent="0.25">
      <c r="A22" s="320" t="s">
        <v>389</v>
      </c>
      <c r="B22" s="320" t="s">
        <v>617</v>
      </c>
      <c r="C22" s="319" t="s">
        <v>639</v>
      </c>
      <c r="D22" s="314"/>
      <c r="E22" s="315" t="s">
        <v>637</v>
      </c>
      <c r="F22" s="312">
        <v>10175</v>
      </c>
      <c r="G22" s="374">
        <v>1632.4</v>
      </c>
      <c r="H22" s="312" t="s">
        <v>746</v>
      </c>
      <c r="I22" s="317">
        <f>F22/G22</f>
        <v>6.2331536388140156</v>
      </c>
      <c r="J22" s="317">
        <f>H22/F22</f>
        <v>1.8102211302211302</v>
      </c>
    </row>
    <row r="23" spans="1:10" x14ac:dyDescent="0.25">
      <c r="A23" s="320" t="s">
        <v>490</v>
      </c>
      <c r="B23" s="320" t="s">
        <v>617</v>
      </c>
      <c r="C23" s="319" t="s">
        <v>649</v>
      </c>
      <c r="D23" s="314"/>
      <c r="E23" s="384" t="s">
        <v>648</v>
      </c>
      <c r="F23" s="312">
        <v>6467</v>
      </c>
      <c r="G23" s="362">
        <v>1613.27</v>
      </c>
      <c r="H23" s="312">
        <v>11939</v>
      </c>
      <c r="I23" s="317">
        <f>F23/G23</f>
        <v>4.0086284378932229</v>
      </c>
      <c r="J23" s="317">
        <f>H23/F23</f>
        <v>1.8461419514458017</v>
      </c>
    </row>
    <row r="24" spans="1:10" x14ac:dyDescent="0.25">
      <c r="A24" s="320" t="s">
        <v>490</v>
      </c>
      <c r="B24" s="320" t="s">
        <v>622</v>
      </c>
      <c r="C24" s="319" t="s">
        <v>679</v>
      </c>
      <c r="D24" s="314"/>
      <c r="E24" s="315" t="s">
        <v>678</v>
      </c>
      <c r="F24" s="312">
        <v>6920</v>
      </c>
      <c r="G24" s="362">
        <v>1437.583333333333</v>
      </c>
      <c r="H24" s="312" t="s">
        <v>768</v>
      </c>
      <c r="I24" s="317">
        <f>F24/G24</f>
        <v>4.8136339922323357</v>
      </c>
      <c r="J24" s="317">
        <f>H24/F24</f>
        <v>1.8570809248554914</v>
      </c>
    </row>
    <row r="25" spans="1:10" x14ac:dyDescent="0.25">
      <c r="A25" s="320" t="s">
        <v>389</v>
      </c>
      <c r="B25" s="320" t="s">
        <v>617</v>
      </c>
      <c r="C25" s="319" t="s">
        <v>650</v>
      </c>
      <c r="D25" s="314"/>
      <c r="E25" s="315" t="s">
        <v>648</v>
      </c>
      <c r="F25" s="312">
        <v>3388</v>
      </c>
      <c r="G25" s="362">
        <v>1401.116666666667</v>
      </c>
      <c r="H25" s="312" t="s">
        <v>752</v>
      </c>
      <c r="I25" s="317">
        <f>F25/G25</f>
        <v>2.418071300272401</v>
      </c>
      <c r="J25" s="317">
        <f>H25/F25</f>
        <v>1.8456316410861866</v>
      </c>
    </row>
    <row r="26" spans="1:10" x14ac:dyDescent="0.25">
      <c r="A26" s="320" t="s">
        <v>389</v>
      </c>
      <c r="B26" s="320" t="s">
        <v>559</v>
      </c>
      <c r="C26" s="319" t="s">
        <v>627</v>
      </c>
      <c r="D26" s="314"/>
      <c r="E26" s="384" t="s">
        <v>626</v>
      </c>
      <c r="F26" s="312">
        <v>1282</v>
      </c>
      <c r="G26" s="362">
        <v>1023.033333333333</v>
      </c>
      <c r="H26" s="312" t="s">
        <v>739</v>
      </c>
      <c r="I26" s="317">
        <f>F26/G26</f>
        <v>1.2531360985305142</v>
      </c>
      <c r="J26" s="317">
        <f>H26/F26</f>
        <v>1.93603744149766</v>
      </c>
    </row>
    <row r="27" spans="1:10" x14ac:dyDescent="0.25">
      <c r="A27" s="320" t="s">
        <v>390</v>
      </c>
      <c r="B27" s="320" t="s">
        <v>616</v>
      </c>
      <c r="C27" s="319" t="s">
        <v>647</v>
      </c>
      <c r="D27" s="314"/>
      <c r="E27" s="384" t="s">
        <v>646</v>
      </c>
      <c r="F27" s="312">
        <v>2074</v>
      </c>
      <c r="G27" s="362">
        <v>744.95</v>
      </c>
      <c r="H27" s="312" t="s">
        <v>751</v>
      </c>
      <c r="I27" s="317">
        <f>F27/G27</f>
        <v>2.7840794684206993</v>
      </c>
      <c r="J27" s="317">
        <f>H27/F27</f>
        <v>1.733847637415622</v>
      </c>
    </row>
    <row r="28" spans="1:10" x14ac:dyDescent="0.25">
      <c r="A28" s="320" t="s">
        <v>391</v>
      </c>
      <c r="B28" s="320" t="s">
        <v>593</v>
      </c>
      <c r="C28" s="319" t="s">
        <v>688</v>
      </c>
      <c r="D28" s="314"/>
      <c r="E28" s="315" t="s">
        <v>686</v>
      </c>
      <c r="F28" s="312">
        <v>2422</v>
      </c>
      <c r="G28" s="362">
        <v>724.35</v>
      </c>
      <c r="H28" s="312" t="s">
        <v>772</v>
      </c>
      <c r="I28" s="317">
        <f>F28/G28</f>
        <v>3.3436874439152344</v>
      </c>
      <c r="J28" s="317">
        <f>H28/F28</f>
        <v>1.764244426094137</v>
      </c>
    </row>
    <row r="29" spans="1:10" x14ac:dyDescent="0.25">
      <c r="A29" s="320" t="s">
        <v>389</v>
      </c>
      <c r="B29" s="320" t="s">
        <v>618</v>
      </c>
      <c r="C29" s="319" t="s">
        <v>665</v>
      </c>
      <c r="D29" s="314"/>
      <c r="E29" s="315" t="s">
        <v>664</v>
      </c>
      <c r="F29" s="312">
        <v>28218</v>
      </c>
      <c r="G29" s="362">
        <v>669.53</v>
      </c>
      <c r="H29" s="312" t="s">
        <v>760</v>
      </c>
      <c r="I29" s="317">
        <f>F29/G29</f>
        <v>42.145983003002108</v>
      </c>
      <c r="J29" s="317">
        <f>H29/F29</f>
        <v>2.0160890211921467</v>
      </c>
    </row>
    <row r="30" spans="1:10" x14ac:dyDescent="0.25">
      <c r="A30" s="320" t="s">
        <v>389</v>
      </c>
      <c r="B30" s="320" t="s">
        <v>617</v>
      </c>
      <c r="C30" s="319" t="s">
        <v>669</v>
      </c>
      <c r="D30" s="314"/>
      <c r="E30" s="315" t="s">
        <v>666</v>
      </c>
      <c r="F30" s="312">
        <v>27536</v>
      </c>
      <c r="G30" s="362">
        <v>582.70000000000005</v>
      </c>
      <c r="H30" s="312" t="s">
        <v>763</v>
      </c>
      <c r="I30" s="317">
        <f>F30/G30</f>
        <v>47.255877810193923</v>
      </c>
      <c r="J30" s="317">
        <f>H30/F30</f>
        <v>1.972145554909936</v>
      </c>
    </row>
    <row r="31" spans="1:10" x14ac:dyDescent="0.25">
      <c r="A31" s="320" t="s">
        <v>390</v>
      </c>
      <c r="B31" s="320" t="s">
        <v>625</v>
      </c>
      <c r="C31" s="319" t="s">
        <v>693</v>
      </c>
      <c r="D31" s="314"/>
      <c r="E31" s="315" t="s">
        <v>692</v>
      </c>
      <c r="F31" s="363">
        <v>1601</v>
      </c>
      <c r="G31" s="374">
        <v>545.0333333333333</v>
      </c>
      <c r="H31" s="312" t="s">
        <v>775</v>
      </c>
      <c r="I31" s="317">
        <f>F31/G31</f>
        <v>2.937435019264877</v>
      </c>
      <c r="J31" s="317">
        <f>H31/F31</f>
        <v>1.6296064959400374</v>
      </c>
    </row>
    <row r="32" spans="1:10" x14ac:dyDescent="0.25">
      <c r="A32" s="320" t="s">
        <v>681</v>
      </c>
      <c r="B32" s="320" t="s">
        <v>623</v>
      </c>
      <c r="C32" s="319" t="s">
        <v>683</v>
      </c>
      <c r="D32" s="314"/>
      <c r="E32" s="315" t="s">
        <v>682</v>
      </c>
      <c r="F32" s="312">
        <v>1585</v>
      </c>
      <c r="G32" s="362">
        <v>516.46</v>
      </c>
      <c r="H32" s="312">
        <v>2531</v>
      </c>
      <c r="I32" s="317">
        <f>F32/G32</f>
        <v>3.068969523293188</v>
      </c>
      <c r="J32" s="317">
        <f>H32/F32</f>
        <v>1.596845425867508</v>
      </c>
    </row>
    <row r="33" spans="1:10" x14ac:dyDescent="0.25">
      <c r="A33" s="320" t="s">
        <v>391</v>
      </c>
      <c r="B33" s="320" t="s">
        <v>618</v>
      </c>
      <c r="C33" s="319" t="s">
        <v>640</v>
      </c>
      <c r="D33" s="314"/>
      <c r="E33" s="315" t="s">
        <v>637</v>
      </c>
      <c r="F33" s="312">
        <v>7477</v>
      </c>
      <c r="G33" s="362">
        <v>508.3</v>
      </c>
      <c r="H33" s="312" t="s">
        <v>747</v>
      </c>
      <c r="I33" s="317">
        <f>F33/G33</f>
        <v>14.709817037182766</v>
      </c>
      <c r="J33" s="317">
        <f>H33/F33</f>
        <v>1.7739735187909589</v>
      </c>
    </row>
    <row r="34" spans="1:10" x14ac:dyDescent="0.25">
      <c r="A34" s="320" t="s">
        <v>389</v>
      </c>
      <c r="B34" s="320" t="s">
        <v>617</v>
      </c>
      <c r="C34" s="319" t="s">
        <v>656</v>
      </c>
      <c r="D34" s="314"/>
      <c r="E34" s="384" t="s">
        <v>655</v>
      </c>
      <c r="F34" s="312">
        <v>4268</v>
      </c>
      <c r="G34" s="362">
        <v>506.5</v>
      </c>
      <c r="H34" s="312" t="s">
        <v>755</v>
      </c>
      <c r="I34" s="317">
        <f>F34/G34</f>
        <v>8.4264560710760126</v>
      </c>
      <c r="J34" s="317">
        <f>H34/F34</f>
        <v>1.6529990627928772</v>
      </c>
    </row>
    <row r="35" spans="1:10" x14ac:dyDescent="0.25">
      <c r="A35" s="320" t="s">
        <v>390</v>
      </c>
      <c r="B35" s="320" t="s">
        <v>618</v>
      </c>
      <c r="C35" s="319" t="s">
        <v>667</v>
      </c>
      <c r="D35" s="314"/>
      <c r="E35" s="315" t="s">
        <v>666</v>
      </c>
      <c r="F35" s="312">
        <v>7745</v>
      </c>
      <c r="G35" s="464">
        <v>418.54</v>
      </c>
      <c r="H35" s="312" t="s">
        <v>761</v>
      </c>
      <c r="I35" s="317">
        <f>F35/G35</f>
        <v>18.504802408371958</v>
      </c>
      <c r="J35" s="317">
        <f>H35/F35</f>
        <v>1.8163976759199483</v>
      </c>
    </row>
    <row r="36" spans="1:10" x14ac:dyDescent="0.25">
      <c r="A36" s="320" t="s">
        <v>389</v>
      </c>
      <c r="B36" s="320" t="s">
        <v>623</v>
      </c>
      <c r="C36" s="319" t="s">
        <v>695</v>
      </c>
      <c r="D36" s="314"/>
      <c r="E36" s="315" t="s">
        <v>694</v>
      </c>
      <c r="F36" s="312">
        <v>2060</v>
      </c>
      <c r="G36" s="362">
        <v>417.01666666666671</v>
      </c>
      <c r="H36" s="312" t="s">
        <v>776</v>
      </c>
      <c r="I36" s="317">
        <f>F36/G36</f>
        <v>4.9398505255585308</v>
      </c>
      <c r="J36" s="317">
        <f>H36/F36</f>
        <v>1.4868932038834952</v>
      </c>
    </row>
    <row r="37" spans="1:10" x14ac:dyDescent="0.25">
      <c r="A37" s="320" t="s">
        <v>389</v>
      </c>
      <c r="B37" s="320" t="s">
        <v>618</v>
      </c>
      <c r="C37" s="319" t="s">
        <v>635</v>
      </c>
      <c r="D37" s="314"/>
      <c r="E37" s="315" t="s">
        <v>634</v>
      </c>
      <c r="F37" s="363">
        <v>4909</v>
      </c>
      <c r="G37" s="374">
        <v>273.05</v>
      </c>
      <c r="H37" s="312" t="s">
        <v>743</v>
      </c>
      <c r="I37" s="317">
        <f>F37/G37</f>
        <v>17.978392235854237</v>
      </c>
      <c r="J37" s="317">
        <f>H37/F37</f>
        <v>1.7956814015074354</v>
      </c>
    </row>
    <row r="38" spans="1:10" s="383" customFormat="1" x14ac:dyDescent="0.25">
      <c r="A38" s="320" t="s">
        <v>452</v>
      </c>
      <c r="B38" s="320" t="s">
        <v>622</v>
      </c>
      <c r="C38" s="319" t="s">
        <v>680</v>
      </c>
      <c r="D38" s="314"/>
      <c r="E38" s="315" t="s">
        <v>678</v>
      </c>
      <c r="F38" s="312">
        <v>1590</v>
      </c>
      <c r="G38" s="362">
        <v>255.8</v>
      </c>
      <c r="H38" s="312" t="s">
        <v>769</v>
      </c>
      <c r="I38" s="317">
        <f>F38/G38</f>
        <v>6.2157935887412039</v>
      </c>
      <c r="J38" s="317">
        <f>H38/F38</f>
        <v>1.6018867924528302</v>
      </c>
    </row>
    <row r="39" spans="1:10" x14ac:dyDescent="0.25">
      <c r="A39" s="320" t="s">
        <v>391</v>
      </c>
      <c r="B39" s="320" t="s">
        <v>618</v>
      </c>
      <c r="C39" s="319" t="s">
        <v>663</v>
      </c>
      <c r="D39" s="314"/>
      <c r="E39" s="315" t="s">
        <v>661</v>
      </c>
      <c r="F39" s="363">
        <v>2289</v>
      </c>
      <c r="G39" s="374">
        <v>244.15</v>
      </c>
      <c r="H39" s="312" t="s">
        <v>759</v>
      </c>
      <c r="I39" s="317">
        <f>F39/G39</f>
        <v>9.3753839852549667</v>
      </c>
      <c r="J39" s="317">
        <f>H39/F39</f>
        <v>1.6557448667540411</v>
      </c>
    </row>
    <row r="40" spans="1:10" x14ac:dyDescent="0.25">
      <c r="A40" s="320" t="s">
        <v>391</v>
      </c>
      <c r="B40" s="320" t="s">
        <v>618</v>
      </c>
      <c r="C40" s="319" t="s">
        <v>652</v>
      </c>
      <c r="D40" s="314"/>
      <c r="E40" s="315" t="s">
        <v>651</v>
      </c>
      <c r="F40" s="312">
        <v>2427</v>
      </c>
      <c r="G40" s="362">
        <v>194.9666666666667</v>
      </c>
      <c r="H40" s="312" t="s">
        <v>753</v>
      </c>
      <c r="I40" s="317">
        <f>F40/G40</f>
        <v>12.448281757565393</v>
      </c>
      <c r="J40" s="317">
        <f>H40/F40</f>
        <v>1.6353522867737948</v>
      </c>
    </row>
    <row r="41" spans="1:10" x14ac:dyDescent="0.25">
      <c r="A41" s="320" t="s">
        <v>391</v>
      </c>
      <c r="B41" s="320" t="s">
        <v>617</v>
      </c>
      <c r="C41" s="319" t="s">
        <v>633</v>
      </c>
      <c r="D41" s="314"/>
      <c r="E41" s="315" t="s">
        <v>632</v>
      </c>
      <c r="F41" s="312">
        <v>78409</v>
      </c>
      <c r="G41" s="382">
        <v>173.05</v>
      </c>
      <c r="H41" s="312" t="s">
        <v>742</v>
      </c>
      <c r="I41" s="317">
        <f>F41/G41</f>
        <v>453.10026004045073</v>
      </c>
      <c r="J41" s="317">
        <f>H41/F41</f>
        <v>6.3972248083765892E-2</v>
      </c>
    </row>
    <row r="42" spans="1:10" x14ac:dyDescent="0.25">
      <c r="A42" s="320" t="s">
        <v>391</v>
      </c>
      <c r="B42" s="320" t="s">
        <v>618</v>
      </c>
      <c r="C42" s="319" t="s">
        <v>668</v>
      </c>
      <c r="D42" s="314"/>
      <c r="E42" s="315" t="s">
        <v>666</v>
      </c>
      <c r="F42" s="312">
        <v>4199</v>
      </c>
      <c r="G42" s="374">
        <v>58.2</v>
      </c>
      <c r="H42" s="312" t="s">
        <v>762</v>
      </c>
      <c r="I42" s="317">
        <f>F42/G42</f>
        <v>72.147766323024058</v>
      </c>
      <c r="J42" s="317">
        <f>H42/F42</f>
        <v>1.6275303643724697</v>
      </c>
    </row>
    <row r="43" spans="1:10" x14ac:dyDescent="0.25">
      <c r="A43" s="320" t="s">
        <v>390</v>
      </c>
      <c r="B43" s="320" t="s">
        <v>591</v>
      </c>
      <c r="C43" s="319" t="s">
        <v>673</v>
      </c>
      <c r="D43" s="314"/>
      <c r="E43" s="315" t="s">
        <v>672</v>
      </c>
      <c r="F43" s="312">
        <v>772</v>
      </c>
      <c r="G43" s="362">
        <v>40.4</v>
      </c>
      <c r="H43" s="312" t="s">
        <v>765</v>
      </c>
      <c r="I43" s="317">
        <f>F43/G43</f>
        <v>19.10891089108911</v>
      </c>
      <c r="J43" s="317">
        <f>H43/F43</f>
        <v>1.6178756476683938</v>
      </c>
    </row>
  </sheetData>
  <autoFilter ref="A1:J1" xr:uid="{00000000-0001-0000-0300-000000000000}">
    <sortState xmlns:xlrd2="http://schemas.microsoft.com/office/spreadsheetml/2017/richdata2" ref="A2:J43">
      <sortCondition descending="1" ref="G1"/>
    </sortState>
  </autoFilter>
  <phoneticPr fontId="51" type="noConversion"/>
  <conditionalFormatting sqref="G2">
    <cfRule type="colorScale" priority="18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82">
      <colorScale>
        <cfvo type="min"/>
        <cfvo type="max"/>
        <color rgb="FFFCFCFF"/>
        <color rgb="FFF8696B"/>
      </colorScale>
    </cfRule>
  </conditionalFormatting>
  <conditionalFormatting sqref="G4">
    <cfRule type="colorScale" priority="184">
      <colorScale>
        <cfvo type="min"/>
        <cfvo type="max"/>
        <color rgb="FFFCFCFF"/>
        <color rgb="FFF8696B"/>
      </colorScale>
    </cfRule>
  </conditionalFormatting>
  <conditionalFormatting sqref="G5">
    <cfRule type="colorScale" priority="180">
      <colorScale>
        <cfvo type="min"/>
        <cfvo type="max"/>
        <color rgb="FFFCFCFF"/>
        <color rgb="FFF8696B"/>
      </colorScale>
    </cfRule>
  </conditionalFormatting>
  <conditionalFormatting sqref="G7">
    <cfRule type="colorScale" priority="18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77">
      <colorScale>
        <cfvo type="min"/>
        <cfvo type="max"/>
        <color rgb="FFFCFCFF"/>
        <color rgb="FFF8696B"/>
      </colorScale>
    </cfRule>
  </conditionalFormatting>
  <conditionalFormatting sqref="G9">
    <cfRule type="colorScale" priority="17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78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7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73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67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6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65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3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133">
      <colorScale>
        <cfvo type="min"/>
        <cfvo type="max"/>
        <color rgb="FFFCFCFF"/>
        <color rgb="FFF8696B"/>
      </colorScale>
    </cfRule>
  </conditionalFormatting>
  <conditionalFormatting sqref="G6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9">
    <cfRule type="colorScale" priority="37">
      <colorScale>
        <cfvo type="min"/>
        <cfvo type="max"/>
        <color rgb="FFFCFCFF"/>
        <color rgb="FFF8696B"/>
      </colorScale>
    </cfRule>
  </conditionalFormatting>
  <conditionalFormatting sqref="G20">
    <cfRule type="colorScale" priority="36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8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4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G26">
    <cfRule type="colorScale" priority="31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G28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9">
    <cfRule type="colorScale" priority="29">
      <colorScale>
        <cfvo type="min"/>
        <cfvo type="max"/>
        <color rgb="FFFCFCFF"/>
        <color rgb="FFF8696B"/>
      </colorScale>
    </cfRule>
  </conditionalFormatting>
  <conditionalFormatting sqref="G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G31">
    <cfRule type="colorScale" priority="28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G33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">
    <cfRule type="colorScale" priority="23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2">
      <colorScale>
        <cfvo type="min"/>
        <cfvo type="max"/>
        <color rgb="FFFCFCFF"/>
        <color rgb="FFF8696B"/>
      </colorScale>
    </cfRule>
  </conditionalFormatting>
  <conditionalFormatting sqref="G36">
    <cfRule type="colorScale" priority="20">
      <colorScale>
        <cfvo type="min"/>
        <cfvo type="max"/>
        <color rgb="FFFCFCFF"/>
        <color rgb="FFF8696B"/>
      </colorScale>
    </cfRule>
  </conditionalFormatting>
  <conditionalFormatting sqref="G37">
    <cfRule type="colorScale" priority="19">
      <colorScale>
        <cfvo type="min"/>
        <cfvo type="max"/>
        <color rgb="FFFCFCFF"/>
        <color rgb="FFF8696B"/>
      </colorScale>
    </cfRule>
  </conditionalFormatting>
  <conditionalFormatting sqref="G39">
    <cfRule type="colorScale" priority="17">
      <colorScale>
        <cfvo type="min"/>
        <cfvo type="max"/>
        <color rgb="FFFCFCFF"/>
        <color rgb="FFF8696B"/>
      </colorScale>
    </cfRule>
  </conditionalFormatting>
  <conditionalFormatting sqref="G41">
    <cfRule type="colorScale" priority="18">
      <colorScale>
        <cfvo type="min"/>
        <cfvo type="max"/>
        <color rgb="FFFCFCFF"/>
        <color rgb="FFF8696B"/>
      </colorScale>
    </cfRule>
  </conditionalFormatting>
  <conditionalFormatting sqref="G4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43">
    <cfRule type="colorScale" priority="14">
      <colorScale>
        <cfvo type="min"/>
        <cfvo type="max"/>
        <color rgb="FFFCFCFF"/>
        <color rgb="FFF8696B"/>
      </colorScale>
    </cfRule>
  </conditionalFormatting>
  <conditionalFormatting sqref="G40">
    <cfRule type="colorScale" priority="5">
      <colorScale>
        <cfvo type="min"/>
        <cfvo type="max"/>
        <color rgb="FFFCFCFF"/>
        <color rgb="FFF8696B"/>
      </colorScale>
    </cfRule>
  </conditionalFormatting>
  <conditionalFormatting sqref="G38">
    <cfRule type="colorScale" priority="4">
      <colorScale>
        <cfvo type="min"/>
        <cfvo type="max"/>
        <color rgb="FFFCFCFF"/>
        <color rgb="FFF8696B"/>
      </colorScale>
    </cfRule>
  </conditionalFormatting>
  <conditionalFormatting sqref="G34">
    <cfRule type="colorScale" priority="3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1" sqref="H11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426</v>
      </c>
      <c r="C2" s="324" t="s">
        <v>427</v>
      </c>
      <c r="D2" s="324" t="s">
        <v>428</v>
      </c>
      <c r="E2" s="324" t="s">
        <v>429</v>
      </c>
      <c r="F2" s="324" t="s">
        <v>430</v>
      </c>
      <c r="G2" s="324" t="s">
        <v>431</v>
      </c>
      <c r="H2" s="324" t="s">
        <v>432</v>
      </c>
      <c r="I2" s="324" t="s">
        <v>433</v>
      </c>
      <c r="J2" s="324" t="s">
        <v>16</v>
      </c>
      <c r="M2" s="335" t="s">
        <v>401</v>
      </c>
    </row>
    <row r="3" spans="2:13" ht="15.75" x14ac:dyDescent="0.25">
      <c r="B3" s="329" t="s">
        <v>395</v>
      </c>
      <c r="C3" s="351">
        <v>4813.3999999999996</v>
      </c>
      <c r="D3" s="351">
        <v>4145.7333333333336</v>
      </c>
      <c r="E3" s="351">
        <v>3594.6833333333329</v>
      </c>
      <c r="F3" s="351">
        <v>4300.7</v>
      </c>
      <c r="G3" s="351">
        <v>2913.15</v>
      </c>
      <c r="H3" s="351">
        <v>1302.866666666667</v>
      </c>
      <c r="I3" s="330">
        <v>2417.3166666666671</v>
      </c>
      <c r="J3" s="278">
        <f>SUM(C3:I3)</f>
        <v>23487.850000000002</v>
      </c>
      <c r="K3" s="334">
        <f>J3/$M$3</f>
        <v>9.4892416207679724E-3</v>
      </c>
      <c r="M3" s="336">
        <f>Resumen!C6</f>
        <v>2475208.34</v>
      </c>
    </row>
    <row r="4" spans="2:13" x14ac:dyDescent="0.25">
      <c r="B4" s="329" t="s">
        <v>342</v>
      </c>
      <c r="C4" s="351">
        <v>10861.15</v>
      </c>
      <c r="D4" s="351">
        <v>3492.7333333333331</v>
      </c>
      <c r="E4" s="351">
        <v>2959.3</v>
      </c>
      <c r="F4" s="351">
        <v>2709.1333333333332</v>
      </c>
      <c r="G4" s="351">
        <v>3144.29</v>
      </c>
      <c r="H4" s="351">
        <v>4361.6833333333334</v>
      </c>
      <c r="I4" s="351">
        <v>17330.2</v>
      </c>
      <c r="J4" s="278">
        <f t="shared" ref="J4:J12" si="0">SUM(C4:I4)</f>
        <v>44858.490000000005</v>
      </c>
      <c r="K4" s="334">
        <f t="shared" ref="K4:K13" si="1">J4/$M$3</f>
        <v>1.8123116860538701E-2</v>
      </c>
    </row>
    <row r="5" spans="2:13" x14ac:dyDescent="0.25">
      <c r="B5" s="329" t="s">
        <v>384</v>
      </c>
      <c r="C5" s="351">
        <v>4794.2666666666664</v>
      </c>
      <c r="D5" s="351" t="s">
        <v>780</v>
      </c>
      <c r="E5" s="351">
        <v>42666.083333333343</v>
      </c>
      <c r="F5" s="351">
        <v>66366.28333333334</v>
      </c>
      <c r="G5" s="351">
        <v>3054.2166666666672</v>
      </c>
      <c r="H5" s="351">
        <v>19597.900000000001</v>
      </c>
      <c r="I5" s="351">
        <v>7060.666666666667</v>
      </c>
      <c r="J5" s="278">
        <f t="shared" si="0"/>
        <v>143539.41666666666</v>
      </c>
      <c r="K5" s="334">
        <f t="shared" si="1"/>
        <v>5.7990842365482118E-2</v>
      </c>
    </row>
    <row r="6" spans="2:13" x14ac:dyDescent="0.25">
      <c r="B6" s="329" t="s">
        <v>389</v>
      </c>
      <c r="C6" s="351">
        <v>4454.45</v>
      </c>
      <c r="D6" s="351">
        <v>2617.583333333333</v>
      </c>
      <c r="E6" s="351">
        <v>7633.9333333333334</v>
      </c>
      <c r="F6" s="351">
        <v>2298.5500000000002</v>
      </c>
      <c r="G6" s="351">
        <v>562.11666666666667</v>
      </c>
      <c r="H6" s="351">
        <v>4239.6833333333334</v>
      </c>
      <c r="I6" s="351">
        <v>6190.5</v>
      </c>
      <c r="J6" s="278">
        <f t="shared" si="0"/>
        <v>27996.816666666666</v>
      </c>
      <c r="K6" s="334">
        <f t="shared" si="1"/>
        <v>1.1310892992008369E-2</v>
      </c>
    </row>
    <row r="7" spans="2:13" x14ac:dyDescent="0.25">
      <c r="B7" s="329" t="s">
        <v>390</v>
      </c>
      <c r="C7" s="351">
        <v>527.91666666666663</v>
      </c>
      <c r="D7" s="351">
        <v>1880.4833333333329</v>
      </c>
      <c r="E7" s="351">
        <v>1892.05</v>
      </c>
      <c r="F7" s="351">
        <v>1452.366666666667</v>
      </c>
      <c r="G7" s="351">
        <v>429.96666666666658</v>
      </c>
      <c r="H7" s="351">
        <v>1455.4</v>
      </c>
      <c r="I7" s="330">
        <v>7149.25</v>
      </c>
      <c r="J7" s="278">
        <f t="shared" si="0"/>
        <v>14787.433333333332</v>
      </c>
      <c r="K7" s="334">
        <f t="shared" si="1"/>
        <v>5.9742176423554444E-3</v>
      </c>
    </row>
    <row r="8" spans="2:13" x14ac:dyDescent="0.25">
      <c r="B8" s="329" t="s">
        <v>391</v>
      </c>
      <c r="C8" s="351">
        <v>678.56666666666672</v>
      </c>
      <c r="D8" s="351">
        <v>1422.0666666666671</v>
      </c>
      <c r="E8" s="351">
        <v>825.8</v>
      </c>
      <c r="F8" s="351">
        <v>858.25</v>
      </c>
      <c r="G8" s="351">
        <v>1257.3499999999999</v>
      </c>
      <c r="H8" s="351">
        <v>723.1</v>
      </c>
      <c r="I8" s="351">
        <v>1555.2666666666671</v>
      </c>
      <c r="J8" s="278">
        <f t="shared" si="0"/>
        <v>7320.4000000000005</v>
      </c>
      <c r="K8" s="334">
        <f t="shared" si="1"/>
        <v>2.9574884189344647E-3</v>
      </c>
    </row>
    <row r="9" spans="2:13" x14ac:dyDescent="0.25">
      <c r="B9" s="329" t="s">
        <v>394</v>
      </c>
      <c r="C9" s="351">
        <v>190.1333333333333</v>
      </c>
      <c r="D9" s="351">
        <v>139.85</v>
      </c>
      <c r="E9" s="351">
        <v>94.35</v>
      </c>
      <c r="F9" s="351">
        <v>123.7166666666667</v>
      </c>
      <c r="G9" s="351">
        <v>494.2</v>
      </c>
      <c r="H9" s="351">
        <v>344.21666666666658</v>
      </c>
      <c r="I9" s="351">
        <v>514.85</v>
      </c>
      <c r="J9" s="278">
        <f t="shared" si="0"/>
        <v>1901.3166666666666</v>
      </c>
      <c r="K9" s="334">
        <f t="shared" si="1"/>
        <v>7.6814409354594639E-4</v>
      </c>
    </row>
    <row r="10" spans="2:13" x14ac:dyDescent="0.25">
      <c r="B10" s="329" t="s">
        <v>392</v>
      </c>
      <c r="C10" s="351">
        <v>1451.4</v>
      </c>
      <c r="D10" s="351">
        <v>5927.2333333333336</v>
      </c>
      <c r="E10" s="351">
        <v>2268.4333333333329</v>
      </c>
      <c r="F10" s="351">
        <v>369.7</v>
      </c>
      <c r="G10" s="351">
        <v>988.21666666666681</v>
      </c>
      <c r="H10" s="351">
        <v>1352.1</v>
      </c>
      <c r="I10" s="351">
        <v>1204.3499999999999</v>
      </c>
      <c r="J10" s="278">
        <f t="shared" si="0"/>
        <v>13561.433333333334</v>
      </c>
      <c r="K10" s="334">
        <f t="shared" si="1"/>
        <v>5.4789058012520006E-3</v>
      </c>
    </row>
    <row r="11" spans="2:13" x14ac:dyDescent="0.25">
      <c r="B11" s="329" t="s">
        <v>393</v>
      </c>
      <c r="C11" s="351">
        <v>280.14999999999998</v>
      </c>
      <c r="D11" s="351">
        <v>384.21666666666658</v>
      </c>
      <c r="E11" s="351">
        <v>412.7</v>
      </c>
      <c r="F11" s="351">
        <v>521.86666666666667</v>
      </c>
      <c r="G11" s="351">
        <v>289.98333333333329</v>
      </c>
      <c r="H11" s="351">
        <v>357.76666666666671</v>
      </c>
      <c r="I11" s="351">
        <v>395.73333333333329</v>
      </c>
      <c r="J11" s="278">
        <f t="shared" si="0"/>
        <v>2642.4166666666665</v>
      </c>
      <c r="K11" s="334">
        <f t="shared" si="1"/>
        <v>1.067553233384252E-3</v>
      </c>
    </row>
    <row r="12" spans="2:13" x14ac:dyDescent="0.25">
      <c r="B12" s="329" t="s">
        <v>452</v>
      </c>
      <c r="C12" s="351">
        <v>180.6166666666667</v>
      </c>
      <c r="D12" s="351">
        <v>231.43333333333331</v>
      </c>
      <c r="E12" s="351">
        <v>785243.51666666672</v>
      </c>
      <c r="F12" s="351">
        <v>185.6</v>
      </c>
      <c r="G12" s="351">
        <v>115.45</v>
      </c>
      <c r="H12" s="351">
        <v>850.4</v>
      </c>
      <c r="I12" s="330">
        <v>2884.2166666666672</v>
      </c>
      <c r="J12" s="278">
        <f t="shared" si="0"/>
        <v>789691.2333333334</v>
      </c>
      <c r="K12" s="334">
        <f t="shared" si="1"/>
        <v>0.31904030887894208</v>
      </c>
    </row>
    <row r="13" spans="2:13" ht="20.25" customHeight="1" x14ac:dyDescent="0.25">
      <c r="B13" s="331" t="s">
        <v>16</v>
      </c>
      <c r="C13" s="332">
        <f t="shared" ref="C13:I13" si="2">SUM(C3:C11)</f>
        <v>28051.433333333338</v>
      </c>
      <c r="D13" s="332">
        <f t="shared" si="2"/>
        <v>20009.900000000001</v>
      </c>
      <c r="E13" s="332">
        <f t="shared" si="2"/>
        <v>62347.33333333335</v>
      </c>
      <c r="F13" s="332">
        <f t="shared" si="2"/>
        <v>79000.566666666666</v>
      </c>
      <c r="G13" s="332">
        <f t="shared" si="2"/>
        <v>13133.490000000003</v>
      </c>
      <c r="H13" s="332">
        <f t="shared" si="2"/>
        <v>33734.716666666674</v>
      </c>
      <c r="I13" s="332">
        <f t="shared" si="2"/>
        <v>43818.133333333331</v>
      </c>
      <c r="J13" s="333">
        <f>SUM(J3:J12)</f>
        <v>1069786.8066666666</v>
      </c>
      <c r="K13" s="334">
        <f t="shared" si="1"/>
        <v>0.43220071190721132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topLeftCell="C1" zoomScale="70" zoomScaleNormal="70" workbookViewId="0">
      <pane ySplit="1" topLeftCell="A2" activePane="bottomLeft" state="frozen"/>
      <selection activeCell="L33" sqref="L33:L37"/>
      <selection pane="bottomLeft" activeCell="R17" sqref="R17:R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46"/>
      <c r="B1" s="446"/>
    </row>
    <row r="2" spans="1:16" ht="15.75" thickBot="1" x14ac:dyDescent="0.3">
      <c r="A2" s="446"/>
      <c r="B2" s="446"/>
      <c r="C2" s="447" t="s">
        <v>573</v>
      </c>
      <c r="D2" s="448"/>
      <c r="E2" s="448"/>
      <c r="F2" s="448"/>
      <c r="G2" s="448"/>
      <c r="H2" s="448"/>
      <c r="I2" s="449"/>
      <c r="J2" s="447" t="s">
        <v>574</v>
      </c>
      <c r="K2" s="448"/>
      <c r="L2" s="448"/>
      <c r="M2" s="448"/>
      <c r="N2" s="448"/>
      <c r="O2" s="448"/>
      <c r="P2" s="449"/>
    </row>
    <row r="3" spans="1:16" ht="15.75" thickBot="1" x14ac:dyDescent="0.3">
      <c r="A3" s="446"/>
      <c r="B3" s="446"/>
      <c r="C3" s="450" t="s">
        <v>2</v>
      </c>
      <c r="D3" s="451"/>
      <c r="E3" s="451"/>
      <c r="F3" s="451"/>
      <c r="G3" s="451"/>
      <c r="H3" s="451"/>
      <c r="I3" s="452"/>
      <c r="J3" s="450" t="s">
        <v>2</v>
      </c>
      <c r="K3" s="451"/>
      <c r="L3" s="451"/>
      <c r="M3" s="451"/>
      <c r="N3" s="451"/>
      <c r="O3" s="451"/>
      <c r="P3" s="452"/>
    </row>
    <row r="4" spans="1:16" ht="15.75" thickBot="1" x14ac:dyDescent="0.3">
      <c r="A4" s="446"/>
      <c r="B4" s="446"/>
      <c r="C4" s="120">
        <v>45061</v>
      </c>
      <c r="D4" s="120">
        <v>45062</v>
      </c>
      <c r="E4" s="120">
        <v>45063</v>
      </c>
      <c r="F4" s="120">
        <v>45064</v>
      </c>
      <c r="G4" s="120">
        <v>45065</v>
      </c>
      <c r="H4" s="120">
        <v>45066</v>
      </c>
      <c r="I4" s="120">
        <v>45067</v>
      </c>
      <c r="J4" s="120">
        <v>45068</v>
      </c>
      <c r="K4" s="120">
        <v>45069</v>
      </c>
      <c r="L4" s="120">
        <v>45070</v>
      </c>
      <c r="M4" s="120">
        <v>45071</v>
      </c>
      <c r="N4" s="120">
        <v>45072</v>
      </c>
      <c r="O4" s="120">
        <v>45073</v>
      </c>
      <c r="P4" s="120">
        <v>45074</v>
      </c>
    </row>
    <row r="5" spans="1:16" ht="15.75" thickBot="1" x14ac:dyDescent="0.3">
      <c r="B5" s="14" t="s">
        <v>408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17055</v>
      </c>
      <c r="D6" s="177">
        <v>16263</v>
      </c>
      <c r="E6" s="177">
        <v>62000</v>
      </c>
      <c r="F6" s="177">
        <v>15716</v>
      </c>
      <c r="G6" s="177">
        <v>15384</v>
      </c>
      <c r="H6" s="177"/>
      <c r="I6" s="177"/>
      <c r="J6" s="180">
        <v>17773</v>
      </c>
      <c r="K6" s="180">
        <v>16059</v>
      </c>
      <c r="L6" s="180">
        <v>15756</v>
      </c>
      <c r="M6" s="180">
        <v>15464</v>
      </c>
      <c r="N6" s="180">
        <v>15370</v>
      </c>
      <c r="O6" s="180"/>
      <c r="P6" s="181"/>
    </row>
    <row r="7" spans="1:16" x14ac:dyDescent="0.25">
      <c r="B7" s="175" t="s">
        <v>347</v>
      </c>
      <c r="C7" s="176">
        <v>27641</v>
      </c>
      <c r="D7" s="177">
        <v>29232</v>
      </c>
      <c r="E7" s="177">
        <v>28276</v>
      </c>
      <c r="F7" s="177">
        <v>27427</v>
      </c>
      <c r="G7" s="177">
        <v>26755</v>
      </c>
      <c r="H7" s="177"/>
      <c r="I7" s="177"/>
      <c r="J7" s="180">
        <v>29342</v>
      </c>
      <c r="K7" s="180">
        <v>27544</v>
      </c>
      <c r="L7" s="180">
        <v>26994</v>
      </c>
      <c r="M7" s="180">
        <v>26886</v>
      </c>
      <c r="N7" s="180">
        <v>26167</v>
      </c>
      <c r="O7" s="180"/>
      <c r="P7" s="181"/>
    </row>
    <row r="8" spans="1:16" ht="18" customHeight="1" x14ac:dyDescent="0.25">
      <c r="B8" s="175" t="s">
        <v>348</v>
      </c>
      <c r="C8" s="176">
        <v>10165</v>
      </c>
      <c r="D8" s="177">
        <v>13257</v>
      </c>
      <c r="E8" s="177">
        <v>12735</v>
      </c>
      <c r="F8" s="177">
        <v>10785</v>
      </c>
      <c r="G8" s="177">
        <v>10055</v>
      </c>
      <c r="H8" s="177"/>
      <c r="I8" s="177"/>
      <c r="J8" s="180">
        <v>10430</v>
      </c>
      <c r="K8" s="180">
        <v>10133</v>
      </c>
      <c r="L8" s="180">
        <v>9640</v>
      </c>
      <c r="M8" s="180">
        <v>9456</v>
      </c>
      <c r="N8" s="180">
        <v>9148</v>
      </c>
      <c r="O8" s="180"/>
      <c r="P8" s="181"/>
    </row>
    <row r="9" spans="1:16" x14ac:dyDescent="0.25">
      <c r="B9" s="175" t="s">
        <v>349</v>
      </c>
      <c r="C9" s="176">
        <v>62864</v>
      </c>
      <c r="D9" s="177">
        <v>25596</v>
      </c>
      <c r="E9" s="177">
        <v>25641</v>
      </c>
      <c r="F9" s="177">
        <v>27369</v>
      </c>
      <c r="G9" s="177">
        <v>27146</v>
      </c>
      <c r="H9" s="177"/>
      <c r="I9" s="177"/>
      <c r="J9" s="179">
        <v>24856</v>
      </c>
      <c r="K9" s="180">
        <v>26997</v>
      </c>
      <c r="L9" s="180">
        <v>23758</v>
      </c>
      <c r="M9" s="180">
        <v>25857</v>
      </c>
      <c r="N9" s="180">
        <v>21493</v>
      </c>
      <c r="O9" s="180"/>
      <c r="P9" s="181"/>
    </row>
    <row r="10" spans="1:16" s="423" customFormat="1" x14ac:dyDescent="0.25">
      <c r="B10" s="424" t="s">
        <v>572</v>
      </c>
      <c r="C10" s="425">
        <v>16812</v>
      </c>
      <c r="D10" s="426">
        <v>16459</v>
      </c>
      <c r="E10" s="426">
        <v>16300</v>
      </c>
      <c r="F10" s="426">
        <v>16635</v>
      </c>
      <c r="G10" s="426">
        <v>18787</v>
      </c>
      <c r="H10" s="426"/>
      <c r="I10" s="426"/>
      <c r="J10" s="179">
        <v>16857</v>
      </c>
      <c r="K10" s="180">
        <v>18656</v>
      </c>
      <c r="L10" s="180">
        <v>17006</v>
      </c>
      <c r="M10" s="180">
        <v>17990</v>
      </c>
      <c r="N10" s="180">
        <v>15654</v>
      </c>
      <c r="O10" s="180"/>
      <c r="P10" s="181"/>
    </row>
    <row r="11" spans="1:16" x14ac:dyDescent="0.25">
      <c r="B11" s="175" t="s">
        <v>350</v>
      </c>
      <c r="C11" s="176">
        <v>19233</v>
      </c>
      <c r="D11" s="177">
        <v>17120</v>
      </c>
      <c r="E11" s="177">
        <v>16364</v>
      </c>
      <c r="F11" s="177">
        <v>16010</v>
      </c>
      <c r="G11" s="177">
        <v>16427</v>
      </c>
      <c r="H11" s="177"/>
      <c r="I11" s="177"/>
      <c r="J11" s="179">
        <v>16118</v>
      </c>
      <c r="K11" s="180">
        <v>17779</v>
      </c>
      <c r="L11" s="180">
        <v>16395</v>
      </c>
      <c r="M11" s="180">
        <v>15263</v>
      </c>
      <c r="N11" s="180">
        <v>14579</v>
      </c>
      <c r="O11" s="180"/>
      <c r="P11" s="181"/>
    </row>
    <row r="12" spans="1:16" x14ac:dyDescent="0.25">
      <c r="B12" s="175" t="s">
        <v>351</v>
      </c>
      <c r="C12" s="176">
        <v>32514</v>
      </c>
      <c r="D12" s="177">
        <v>28575</v>
      </c>
      <c r="E12" s="177">
        <v>23691</v>
      </c>
      <c r="F12" s="177">
        <v>22298</v>
      </c>
      <c r="G12" s="177">
        <v>20301</v>
      </c>
      <c r="H12" s="177"/>
      <c r="I12" s="177"/>
      <c r="J12" s="179">
        <v>20625</v>
      </c>
      <c r="K12" s="180">
        <v>16963</v>
      </c>
      <c r="L12" s="180">
        <v>19313</v>
      </c>
      <c r="M12" s="180">
        <v>18309</v>
      </c>
      <c r="N12" s="180">
        <v>17012</v>
      </c>
      <c r="O12" s="180"/>
      <c r="P12" s="181"/>
    </row>
    <row r="13" spans="1:16" x14ac:dyDescent="0.25">
      <c r="B13" s="175" t="s">
        <v>352</v>
      </c>
      <c r="C13" s="176">
        <v>9135</v>
      </c>
      <c r="D13" s="177">
        <v>4916</v>
      </c>
      <c r="E13" s="177">
        <v>5809</v>
      </c>
      <c r="F13" s="177">
        <v>3819</v>
      </c>
      <c r="G13" s="177">
        <v>6326</v>
      </c>
      <c r="H13" s="177"/>
      <c r="I13" s="177"/>
      <c r="J13" s="180">
        <v>5039</v>
      </c>
      <c r="K13" s="180">
        <v>6412</v>
      </c>
      <c r="L13" s="180">
        <v>4576</v>
      </c>
      <c r="M13" s="180">
        <v>4828</v>
      </c>
      <c r="N13" s="180">
        <v>3263</v>
      </c>
      <c r="O13" s="180"/>
      <c r="P13" s="181"/>
    </row>
    <row r="14" spans="1:16" ht="15.75" thickBot="1" x14ac:dyDescent="0.3">
      <c r="B14" s="175" t="s">
        <v>387</v>
      </c>
      <c r="C14" s="176">
        <v>28576</v>
      </c>
      <c r="D14" s="177">
        <v>29521</v>
      </c>
      <c r="E14" s="177">
        <v>29408</v>
      </c>
      <c r="F14" s="177">
        <v>28847</v>
      </c>
      <c r="G14" s="177">
        <v>28891</v>
      </c>
      <c r="H14" s="177"/>
      <c r="I14" s="177"/>
      <c r="J14" s="179">
        <v>25553</v>
      </c>
      <c r="K14" s="180">
        <v>26781</v>
      </c>
      <c r="L14" s="180">
        <v>25689</v>
      </c>
      <c r="M14" s="180">
        <v>28015</v>
      </c>
      <c r="N14" s="180">
        <v>22437</v>
      </c>
      <c r="O14" s="180"/>
      <c r="P14" s="181"/>
    </row>
    <row r="15" spans="1:16" ht="15.75" thickBot="1" x14ac:dyDescent="0.3">
      <c r="B15" s="183" t="s">
        <v>16</v>
      </c>
      <c r="C15" s="182">
        <v>223995</v>
      </c>
      <c r="D15" s="182">
        <v>180939</v>
      </c>
      <c r="E15" s="182">
        <v>220224</v>
      </c>
      <c r="F15" s="182">
        <v>168906</v>
      </c>
      <c r="G15" s="182">
        <v>170072</v>
      </c>
      <c r="H15" s="182"/>
      <c r="I15" s="182"/>
      <c r="J15" s="182">
        <f>SUM(J6:J14)</f>
        <v>166593</v>
      </c>
      <c r="K15" s="182">
        <f t="shared" ref="K15:P15" si="0">SUM(K6:K14)</f>
        <v>167324</v>
      </c>
      <c r="L15" s="182">
        <f t="shared" si="0"/>
        <v>159127</v>
      </c>
      <c r="M15" s="182">
        <f t="shared" si="0"/>
        <v>162068</v>
      </c>
      <c r="N15" s="182">
        <f t="shared" si="0"/>
        <v>145123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409</v>
      </c>
    </row>
    <row r="17" spans="2:16" x14ac:dyDescent="0.25">
      <c r="B17" s="185" t="s">
        <v>356</v>
      </c>
      <c r="C17" s="170"/>
      <c r="D17" s="171"/>
      <c r="E17" s="171"/>
      <c r="F17" s="171"/>
      <c r="G17" s="171"/>
      <c r="H17" s="171">
        <v>10174</v>
      </c>
      <c r="I17" s="172"/>
      <c r="J17" s="173"/>
      <c r="K17" s="174"/>
      <c r="L17" s="174"/>
      <c r="M17" s="174"/>
      <c r="N17" s="174"/>
      <c r="O17" s="406">
        <v>10149</v>
      </c>
      <c r="P17" s="407"/>
    </row>
    <row r="18" spans="2:16" x14ac:dyDescent="0.25">
      <c r="B18" s="175" t="s">
        <v>357</v>
      </c>
      <c r="C18" s="176"/>
      <c r="D18" s="177"/>
      <c r="E18" s="177"/>
      <c r="F18" s="177"/>
      <c r="G18" s="177"/>
      <c r="H18" s="177">
        <v>3836</v>
      </c>
      <c r="I18" s="178"/>
      <c r="J18" s="179"/>
      <c r="K18" s="180"/>
      <c r="L18" s="180"/>
      <c r="M18" s="180"/>
      <c r="N18" s="180"/>
      <c r="O18" s="408">
        <v>3684</v>
      </c>
      <c r="P18" s="409"/>
    </row>
    <row r="19" spans="2:16" x14ac:dyDescent="0.25">
      <c r="B19" s="175" t="s">
        <v>412</v>
      </c>
      <c r="C19" s="176"/>
      <c r="D19" s="177"/>
      <c r="E19" s="177"/>
      <c r="F19" s="177"/>
      <c r="G19" s="177"/>
      <c r="H19" s="177">
        <v>18801</v>
      </c>
      <c r="I19" s="178"/>
      <c r="J19" s="179"/>
      <c r="K19" s="180"/>
      <c r="L19" s="180"/>
      <c r="M19" s="180"/>
      <c r="N19" s="180"/>
      <c r="O19" s="408">
        <v>17761</v>
      </c>
      <c r="P19" s="409"/>
    </row>
    <row r="20" spans="2:16" x14ac:dyDescent="0.25">
      <c r="B20" s="175" t="s">
        <v>450</v>
      </c>
      <c r="C20" s="176"/>
      <c r="D20" s="177"/>
      <c r="E20" s="177"/>
      <c r="F20" s="177"/>
      <c r="G20" s="177"/>
      <c r="H20" s="177">
        <v>25282</v>
      </c>
      <c r="I20" s="178"/>
      <c r="J20" s="179"/>
      <c r="K20" s="180"/>
      <c r="L20" s="180"/>
      <c r="M20" s="180"/>
      <c r="N20" s="180"/>
      <c r="O20" s="408">
        <v>23394</v>
      </c>
      <c r="P20" s="409"/>
    </row>
    <row r="21" spans="2:16" s="423" customFormat="1" x14ac:dyDescent="0.25">
      <c r="B21" s="424" t="s">
        <v>569</v>
      </c>
      <c r="C21" s="425"/>
      <c r="D21" s="426"/>
      <c r="E21" s="426"/>
      <c r="F21" s="426"/>
      <c r="G21" s="426"/>
      <c r="H21" s="426">
        <v>10233</v>
      </c>
      <c r="I21" s="430"/>
      <c r="J21" s="179"/>
      <c r="K21" s="180"/>
      <c r="L21" s="180"/>
      <c r="M21" s="180"/>
      <c r="N21" s="180"/>
      <c r="O21" s="408">
        <v>10771</v>
      </c>
      <c r="P21" s="409"/>
    </row>
    <row r="22" spans="2:16" s="423" customFormat="1" x14ac:dyDescent="0.25">
      <c r="B22" s="424" t="s">
        <v>570</v>
      </c>
      <c r="C22" s="425"/>
      <c r="D22" s="426"/>
      <c r="E22" s="426"/>
      <c r="F22" s="426"/>
      <c r="G22" s="426"/>
      <c r="H22" s="426">
        <v>9280</v>
      </c>
      <c r="I22" s="430"/>
      <c r="J22" s="179"/>
      <c r="K22" s="180"/>
      <c r="L22" s="180"/>
      <c r="M22" s="180"/>
      <c r="N22" s="180"/>
      <c r="O22" s="408">
        <v>11298</v>
      </c>
      <c r="P22" s="409"/>
    </row>
    <row r="23" spans="2:16" x14ac:dyDescent="0.25">
      <c r="B23" s="241" t="s">
        <v>410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349"/>
      <c r="P23" s="409"/>
    </row>
    <row r="24" spans="2:16" x14ac:dyDescent="0.25">
      <c r="B24" s="175" t="s">
        <v>353</v>
      </c>
      <c r="C24" s="176"/>
      <c r="D24" s="177"/>
      <c r="E24" s="177"/>
      <c r="F24" s="177"/>
      <c r="G24" s="177"/>
      <c r="H24" s="177"/>
      <c r="I24" s="178">
        <v>21906</v>
      </c>
      <c r="J24" s="179"/>
      <c r="K24" s="180"/>
      <c r="L24" s="180"/>
      <c r="M24" s="349"/>
      <c r="N24" s="180"/>
      <c r="O24" s="349"/>
      <c r="P24" s="410">
        <v>20495</v>
      </c>
    </row>
    <row r="25" spans="2:16" x14ac:dyDescent="0.25">
      <c r="B25" s="175" t="s">
        <v>354</v>
      </c>
      <c r="I25" s="177">
        <v>26024</v>
      </c>
      <c r="J25" s="179"/>
      <c r="K25" s="180"/>
      <c r="L25" s="180"/>
      <c r="M25" s="180"/>
      <c r="N25" s="180"/>
      <c r="O25" s="349"/>
      <c r="P25" s="409">
        <v>23589</v>
      </c>
    </row>
    <row r="26" spans="2:16" x14ac:dyDescent="0.25">
      <c r="B26" s="175" t="s">
        <v>411</v>
      </c>
      <c r="I26" s="177">
        <v>17919</v>
      </c>
      <c r="J26" s="179"/>
      <c r="K26" s="180"/>
      <c r="L26" s="180"/>
      <c r="M26" s="180"/>
      <c r="N26" s="180"/>
      <c r="O26" s="349"/>
      <c r="P26" s="409">
        <v>15524</v>
      </c>
    </row>
    <row r="27" spans="2:16" ht="15.75" thickBot="1" x14ac:dyDescent="0.3">
      <c r="B27" s="175" t="s">
        <v>355</v>
      </c>
      <c r="I27" s="177">
        <v>4671</v>
      </c>
      <c r="J27" s="179"/>
      <c r="K27" s="180"/>
      <c r="L27" s="180"/>
      <c r="M27" s="180"/>
      <c r="N27" s="180"/>
      <c r="O27" s="408"/>
      <c r="P27" s="409">
        <v>5617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77606</v>
      </c>
      <c r="I28" s="274">
        <v>70520</v>
      </c>
      <c r="J28" s="182"/>
      <c r="K28" s="182"/>
      <c r="L28" s="182"/>
      <c r="M28" s="182"/>
      <c r="N28" s="182"/>
      <c r="O28" s="182">
        <f>SUM(O17:O27)</f>
        <v>77057</v>
      </c>
      <c r="P28" s="182">
        <f>SUM(P17:P27)</f>
        <v>65225</v>
      </c>
    </row>
    <row r="29" spans="2:16" ht="15.75" thickBot="1" x14ac:dyDescent="0.3"/>
    <row r="30" spans="2:16" ht="15.75" thickBot="1" x14ac:dyDescent="0.3">
      <c r="B30" s="123" t="s">
        <v>408</v>
      </c>
      <c r="C30" s="188" t="s">
        <v>573</v>
      </c>
      <c r="D30" s="188" t="s">
        <v>574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126418</v>
      </c>
      <c r="D31" s="192">
        <f t="shared" ref="D31:D40" si="2">SUM(J6:P6)</f>
        <v>80422</v>
      </c>
      <c r="E31" s="193">
        <f t="shared" ref="E31:E40" si="3">+IFERROR((D31-C31)/C31,"-")</f>
        <v>-0.36384059232071381</v>
      </c>
    </row>
    <row r="32" spans="2:16" x14ac:dyDescent="0.25">
      <c r="B32" s="194" t="s">
        <v>347</v>
      </c>
      <c r="C32" s="195">
        <f t="shared" si="1"/>
        <v>139331</v>
      </c>
      <c r="D32" s="196">
        <f t="shared" si="2"/>
        <v>136933</v>
      </c>
      <c r="E32" s="197">
        <f t="shared" si="3"/>
        <v>-1.7210814535171641E-2</v>
      </c>
    </row>
    <row r="33" spans="2:5" x14ac:dyDescent="0.25">
      <c r="B33" s="194" t="s">
        <v>348</v>
      </c>
      <c r="C33" s="195">
        <f t="shared" si="1"/>
        <v>56997</v>
      </c>
      <c r="D33" s="196">
        <f t="shared" si="2"/>
        <v>48807</v>
      </c>
      <c r="E33" s="197">
        <f t="shared" si="3"/>
        <v>-0.14369177325122376</v>
      </c>
    </row>
    <row r="34" spans="2:5" x14ac:dyDescent="0.25">
      <c r="B34" s="194" t="s">
        <v>349</v>
      </c>
      <c r="C34" s="195">
        <f t="shared" si="1"/>
        <v>168616</v>
      </c>
      <c r="D34" s="196">
        <f t="shared" si="2"/>
        <v>122961</v>
      </c>
      <c r="E34" s="197">
        <f t="shared" si="3"/>
        <v>-0.27076315414907243</v>
      </c>
    </row>
    <row r="35" spans="2:5" x14ac:dyDescent="0.25">
      <c r="B35" s="424" t="s">
        <v>572</v>
      </c>
      <c r="C35" s="195">
        <f t="shared" si="1"/>
        <v>84993</v>
      </c>
      <c r="D35" s="196">
        <f>SUM(J10:N10)</f>
        <v>86163</v>
      </c>
      <c r="E35" s="197">
        <f t="shared" si="3"/>
        <v>1.3765839539726802E-2</v>
      </c>
    </row>
    <row r="36" spans="2:5" x14ac:dyDescent="0.25">
      <c r="B36" s="175" t="s">
        <v>350</v>
      </c>
      <c r="C36" s="195">
        <f t="shared" si="1"/>
        <v>85154</v>
      </c>
      <c r="D36" s="196">
        <f t="shared" si="2"/>
        <v>80134</v>
      </c>
      <c r="E36" s="197">
        <f t="shared" si="3"/>
        <v>-5.8952016346853937E-2</v>
      </c>
    </row>
    <row r="37" spans="2:5" x14ac:dyDescent="0.25">
      <c r="B37" s="194" t="s">
        <v>351</v>
      </c>
      <c r="C37" s="195">
        <f t="shared" si="1"/>
        <v>127379</v>
      </c>
      <c r="D37" s="196">
        <f t="shared" si="2"/>
        <v>92222</v>
      </c>
      <c r="E37" s="197">
        <f t="shared" si="3"/>
        <v>-0.27600310883269613</v>
      </c>
    </row>
    <row r="38" spans="2:5" x14ac:dyDescent="0.25">
      <c r="B38" s="190" t="s">
        <v>352</v>
      </c>
      <c r="C38" s="195">
        <f t="shared" si="1"/>
        <v>30005</v>
      </c>
      <c r="D38" s="196">
        <f t="shared" si="2"/>
        <v>24118</v>
      </c>
      <c r="E38" s="198">
        <f t="shared" si="3"/>
        <v>-0.19620063322779538</v>
      </c>
    </row>
    <row r="39" spans="2:5" ht="15.75" thickBot="1" x14ac:dyDescent="0.3">
      <c r="B39" s="190" t="s">
        <v>387</v>
      </c>
      <c r="C39" s="195">
        <f t="shared" si="1"/>
        <v>145243</v>
      </c>
      <c r="D39" s="196">
        <f t="shared" si="2"/>
        <v>128475</v>
      </c>
      <c r="E39" s="198">
        <f t="shared" ref="E39" si="4">+IFERROR((D39-C39)/C39,"-")</f>
        <v>-0.11544790454617435</v>
      </c>
    </row>
    <row r="40" spans="2:5" ht="15.75" thickBot="1" x14ac:dyDescent="0.3">
      <c r="B40" s="199" t="s">
        <v>16</v>
      </c>
      <c r="C40" s="200">
        <f t="shared" si="1"/>
        <v>964136</v>
      </c>
      <c r="D40" s="201">
        <f t="shared" si="2"/>
        <v>800235</v>
      </c>
      <c r="E40" s="202">
        <f t="shared" si="3"/>
        <v>-0.16999780114008811</v>
      </c>
    </row>
    <row r="41" spans="2:5" ht="15.75" thickBot="1" x14ac:dyDescent="0.3">
      <c r="B41" s="123" t="s">
        <v>409</v>
      </c>
      <c r="E41" s="203" t="str">
        <f t="shared" ref="E41:E53" si="5">+IFERROR((D41-C41)/C41,"-")</f>
        <v>-</v>
      </c>
    </row>
    <row r="42" spans="2:5" x14ac:dyDescent="0.25">
      <c r="B42" s="194" t="s">
        <v>356</v>
      </c>
      <c r="C42" s="195">
        <f t="shared" ref="C42:C48" si="6">H17</f>
        <v>10174</v>
      </c>
      <c r="D42" s="195">
        <f>O17</f>
        <v>10149</v>
      </c>
      <c r="E42" s="203">
        <f t="shared" si="5"/>
        <v>-2.4572439551798701E-3</v>
      </c>
    </row>
    <row r="43" spans="2:5" x14ac:dyDescent="0.25">
      <c r="B43" s="194" t="s">
        <v>357</v>
      </c>
      <c r="C43" s="195">
        <f t="shared" si="6"/>
        <v>3836</v>
      </c>
      <c r="D43" s="195">
        <f t="shared" ref="D43:D45" si="7">O18</f>
        <v>3684</v>
      </c>
      <c r="E43" s="203">
        <f t="shared" si="5"/>
        <v>-3.9624608967674661E-2</v>
      </c>
    </row>
    <row r="44" spans="2:5" x14ac:dyDescent="0.25">
      <c r="B44" s="194" t="s">
        <v>412</v>
      </c>
      <c r="C44" s="195">
        <f t="shared" si="6"/>
        <v>18801</v>
      </c>
      <c r="D44" s="195">
        <f t="shared" si="7"/>
        <v>17761</v>
      </c>
      <c r="E44" s="203">
        <f t="shared" si="5"/>
        <v>-5.5316206584756132E-2</v>
      </c>
    </row>
    <row r="45" spans="2:5" ht="15.75" thickBot="1" x14ac:dyDescent="0.3">
      <c r="B45" s="194" t="s">
        <v>450</v>
      </c>
      <c r="C45" s="195">
        <f t="shared" si="6"/>
        <v>25282</v>
      </c>
      <c r="D45" s="195">
        <f t="shared" si="7"/>
        <v>23394</v>
      </c>
      <c r="E45" s="203">
        <f t="shared" si="5"/>
        <v>-7.4677636262953886E-2</v>
      </c>
    </row>
    <row r="46" spans="2:5" ht="15.75" thickBot="1" x14ac:dyDescent="0.3">
      <c r="B46" s="424" t="s">
        <v>569</v>
      </c>
      <c r="C46" s="195">
        <f>O21</f>
        <v>10771</v>
      </c>
      <c r="D46" s="195" t="e">
        <f>#REF!</f>
        <v>#REF!</v>
      </c>
      <c r="E46" s="203" t="str">
        <f t="shared" si="5"/>
        <v>-</v>
      </c>
    </row>
    <row r="47" spans="2:5" ht="15.75" thickBot="1" x14ac:dyDescent="0.3">
      <c r="B47" s="424" t="s">
        <v>570</v>
      </c>
      <c r="C47" s="195">
        <f>O22</f>
        <v>11298</v>
      </c>
      <c r="D47" s="195" t="e">
        <f>#REF!</f>
        <v>#REF!</v>
      </c>
      <c r="E47" s="203" t="str">
        <f t="shared" si="5"/>
        <v>-</v>
      </c>
    </row>
    <row r="48" spans="2:5" ht="15.75" thickBot="1" x14ac:dyDescent="0.3">
      <c r="B48" s="123" t="s">
        <v>410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353</v>
      </c>
      <c r="C49" s="195">
        <f>I24</f>
        <v>21906</v>
      </c>
      <c r="D49" s="196">
        <f>P24</f>
        <v>20495</v>
      </c>
      <c r="E49" s="203">
        <f t="shared" si="5"/>
        <v>-6.4411576736967041E-2</v>
      </c>
    </row>
    <row r="50" spans="2:5" ht="15.75" thickBot="1" x14ac:dyDescent="0.3">
      <c r="B50" s="194" t="s">
        <v>354</v>
      </c>
      <c r="C50" s="195">
        <f>I25</f>
        <v>26024</v>
      </c>
      <c r="D50" s="196">
        <f>P25</f>
        <v>23589</v>
      </c>
      <c r="E50" s="203">
        <f t="shared" si="5"/>
        <v>-9.3567476175837688E-2</v>
      </c>
    </row>
    <row r="51" spans="2:5" ht="15.75" thickBot="1" x14ac:dyDescent="0.3">
      <c r="B51" s="194" t="s">
        <v>411</v>
      </c>
      <c r="C51" s="195">
        <f>I26</f>
        <v>17919</v>
      </c>
      <c r="D51" s="196">
        <f>P26</f>
        <v>15524</v>
      </c>
      <c r="E51" s="203">
        <f t="shared" ref="E51" si="8">+IFERROR((D51-C51)/C51,"-")</f>
        <v>-0.13365701211005079</v>
      </c>
    </row>
    <row r="52" spans="2:5" ht="15.75" thickBot="1" x14ac:dyDescent="0.3">
      <c r="B52" s="194" t="s">
        <v>355</v>
      </c>
      <c r="C52" s="195">
        <f>I27</f>
        <v>4671</v>
      </c>
      <c r="D52" s="196">
        <f>P27</f>
        <v>5617</v>
      </c>
      <c r="E52" s="203">
        <f t="shared" si="5"/>
        <v>0.20252622564761294</v>
      </c>
    </row>
    <row r="53" spans="2:5" ht="15.75" thickBot="1" x14ac:dyDescent="0.3">
      <c r="B53" s="183" t="s">
        <v>222</v>
      </c>
      <c r="C53" s="204">
        <f>SUM(C42:C52)</f>
        <v>150682</v>
      </c>
      <c r="D53" s="205" t="e">
        <f>SUM(D42:D52)</f>
        <v>#REF!</v>
      </c>
      <c r="E53" s="202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zoomScale="70" zoomScaleNormal="70" workbookViewId="0">
      <selection activeCell="G22" sqref="G22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46"/>
      <c r="B2" s="446"/>
    </row>
    <row r="3" spans="1:20" ht="15.75" thickBot="1" x14ac:dyDescent="0.3">
      <c r="A3" s="446"/>
      <c r="B3" s="446"/>
      <c r="C3" s="447" t="s">
        <v>573</v>
      </c>
      <c r="D3" s="448"/>
      <c r="E3" s="448"/>
      <c r="F3" s="448"/>
      <c r="G3" s="448"/>
      <c r="H3" s="448"/>
      <c r="I3" s="449"/>
      <c r="J3" s="447" t="s">
        <v>574</v>
      </c>
      <c r="K3" s="448"/>
      <c r="L3" s="448"/>
      <c r="M3" s="448"/>
      <c r="N3" s="448"/>
      <c r="O3" s="448"/>
      <c r="P3" s="449"/>
    </row>
    <row r="4" spans="1:20" ht="15.75" thickBot="1" x14ac:dyDescent="0.3">
      <c r="A4" s="446"/>
      <c r="B4" s="446"/>
      <c r="C4" s="450" t="s">
        <v>2</v>
      </c>
      <c r="D4" s="451"/>
      <c r="E4" s="451"/>
      <c r="F4" s="451"/>
      <c r="G4" s="451"/>
      <c r="H4" s="451"/>
      <c r="I4" s="452"/>
      <c r="J4" s="450" t="s">
        <v>2</v>
      </c>
      <c r="K4" s="451"/>
      <c r="L4" s="451"/>
      <c r="M4" s="451"/>
      <c r="N4" s="451"/>
      <c r="O4" s="451"/>
      <c r="P4" s="452"/>
    </row>
    <row r="5" spans="1:20" ht="15.75" thickBot="1" x14ac:dyDescent="0.3">
      <c r="A5" s="446"/>
      <c r="B5" s="446"/>
      <c r="C5" s="120">
        <v>45061</v>
      </c>
      <c r="D5" s="120">
        <v>45062</v>
      </c>
      <c r="E5" s="120">
        <v>45063</v>
      </c>
      <c r="F5" s="120">
        <v>45064</v>
      </c>
      <c r="G5" s="120">
        <v>45065</v>
      </c>
      <c r="H5" s="120">
        <v>45066</v>
      </c>
      <c r="I5" s="120">
        <v>45067</v>
      </c>
      <c r="J5" s="120">
        <v>45068</v>
      </c>
      <c r="K5" s="120">
        <v>45069</v>
      </c>
      <c r="L5" s="120">
        <v>45070</v>
      </c>
      <c r="M5" s="120">
        <v>45071</v>
      </c>
      <c r="N5" s="120">
        <v>45072</v>
      </c>
      <c r="O5" s="120">
        <v>45073</v>
      </c>
      <c r="P5" s="120">
        <v>45074</v>
      </c>
    </row>
    <row r="6" spans="1:20" ht="15.75" thickBot="1" x14ac:dyDescent="0.3">
      <c r="B6" s="14" t="s">
        <v>408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13983.283333333329</v>
      </c>
      <c r="D7" s="207">
        <v>14290.16666666667</v>
      </c>
      <c r="E7" s="207">
        <v>13963.34</v>
      </c>
      <c r="F7" s="207">
        <v>13170.11666666667</v>
      </c>
      <c r="G7" s="207">
        <v>12838.11666666667</v>
      </c>
      <c r="H7" s="207"/>
      <c r="I7" s="207"/>
      <c r="J7" s="339">
        <v>15393.783333333329</v>
      </c>
      <c r="K7" s="339">
        <v>14179.2</v>
      </c>
      <c r="L7" s="339">
        <v>14038.86666666667</v>
      </c>
      <c r="M7" s="339">
        <v>13675.566666666669</v>
      </c>
      <c r="N7" s="339">
        <v>13972.08333333333</v>
      </c>
      <c r="O7" s="208"/>
      <c r="P7" s="209"/>
    </row>
    <row r="8" spans="1:20" x14ac:dyDescent="0.25">
      <c r="B8" s="175" t="s">
        <v>347</v>
      </c>
      <c r="C8" s="207">
        <v>28042.5</v>
      </c>
      <c r="D8" s="207">
        <v>28925.65</v>
      </c>
      <c r="E8" s="207">
        <v>29384.75</v>
      </c>
      <c r="F8" s="207">
        <v>27975.65</v>
      </c>
      <c r="G8" s="207">
        <v>27302.45</v>
      </c>
      <c r="H8" s="207"/>
      <c r="I8" s="207"/>
      <c r="J8" s="339">
        <v>31279.45</v>
      </c>
      <c r="K8" s="339">
        <v>29499.816666666669</v>
      </c>
      <c r="L8" s="339">
        <v>28708.666666666672</v>
      </c>
      <c r="M8" s="339">
        <v>28710.583333333328</v>
      </c>
      <c r="N8" s="339">
        <v>27703</v>
      </c>
      <c r="O8" s="208"/>
      <c r="P8" s="209"/>
    </row>
    <row r="9" spans="1:20" x14ac:dyDescent="0.25">
      <c r="B9" s="175" t="s">
        <v>348</v>
      </c>
      <c r="C9" s="207">
        <v>9974.8666666666686</v>
      </c>
      <c r="D9" s="207">
        <v>12985.5</v>
      </c>
      <c r="E9" s="207">
        <v>9434.2333333333336</v>
      </c>
      <c r="F9" s="207">
        <v>10532.1</v>
      </c>
      <c r="G9" s="207">
        <v>9625.2333333333336</v>
      </c>
      <c r="H9" s="207"/>
      <c r="I9" s="207"/>
      <c r="J9" s="208">
        <v>10561.066666666669</v>
      </c>
      <c r="K9" s="339">
        <v>9665.8333333333339</v>
      </c>
      <c r="L9" s="339">
        <v>9427.6</v>
      </c>
      <c r="M9" s="339">
        <v>8747.65</v>
      </c>
      <c r="N9" s="208">
        <v>8601.0499999999993</v>
      </c>
      <c r="O9" s="208"/>
      <c r="P9" s="209"/>
    </row>
    <row r="10" spans="1:20" ht="17.25" customHeight="1" x14ac:dyDescent="0.25">
      <c r="B10" s="175" t="s">
        <v>349</v>
      </c>
      <c r="C10" s="207">
        <v>22396.54</v>
      </c>
      <c r="D10" s="207">
        <v>24441.666666666672</v>
      </c>
      <c r="E10" s="207">
        <v>24197.23333333333</v>
      </c>
      <c r="F10" s="207">
        <v>26238.75</v>
      </c>
      <c r="G10" s="207">
        <v>19012.083333333328</v>
      </c>
      <c r="H10" s="207"/>
      <c r="I10" s="207"/>
      <c r="J10" s="339">
        <v>24099.366666666661</v>
      </c>
      <c r="K10" s="339">
        <v>22182.98333333333</v>
      </c>
      <c r="L10" s="339">
        <v>21945.766666666659</v>
      </c>
      <c r="M10" s="208">
        <v>18321</v>
      </c>
      <c r="N10" s="339">
        <v>20722.5</v>
      </c>
      <c r="O10" s="208"/>
      <c r="P10" s="209"/>
    </row>
    <row r="11" spans="1:20" s="423" customFormat="1" x14ac:dyDescent="0.25">
      <c r="B11" s="424" t="s">
        <v>571</v>
      </c>
      <c r="C11" s="365">
        <v>10529.76666666667</v>
      </c>
      <c r="D11" s="365">
        <v>11658.55</v>
      </c>
      <c r="E11" s="365">
        <v>11303.58333333333</v>
      </c>
      <c r="F11" s="365">
        <v>11975.05</v>
      </c>
      <c r="G11" s="365">
        <v>10414.25</v>
      </c>
      <c r="H11" s="365"/>
      <c r="I11" s="365"/>
      <c r="J11" s="339">
        <v>11850.58333333333</v>
      </c>
      <c r="K11" s="339">
        <v>11358.4</v>
      </c>
      <c r="L11" s="339">
        <v>12075.216666666671</v>
      </c>
      <c r="M11" s="208">
        <v>12173.316666666669</v>
      </c>
      <c r="N11" s="208">
        <v>12469.26666666667</v>
      </c>
      <c r="O11" s="208"/>
      <c r="P11" s="209"/>
    </row>
    <row r="12" spans="1:20" x14ac:dyDescent="0.25">
      <c r="B12" s="175" t="s">
        <v>568</v>
      </c>
      <c r="C12" s="207">
        <v>6109.05</v>
      </c>
      <c r="D12" s="207">
        <v>5812.9</v>
      </c>
      <c r="E12" s="207">
        <v>6102.1166666666668</v>
      </c>
      <c r="F12" s="207">
        <v>6336.85</v>
      </c>
      <c r="G12" s="207">
        <v>5825.5333333333338</v>
      </c>
      <c r="H12" s="207"/>
      <c r="I12" s="207"/>
      <c r="J12" s="339">
        <v>6754.75</v>
      </c>
      <c r="K12" s="339">
        <v>6223.333333333333</v>
      </c>
      <c r="L12" s="339">
        <v>6764.9833333333336</v>
      </c>
      <c r="M12" s="339">
        <v>6907.666666666667</v>
      </c>
      <c r="N12" s="208">
        <v>6759.416666666667</v>
      </c>
      <c r="O12" s="208"/>
      <c r="P12" s="209"/>
    </row>
    <row r="13" spans="1:20" x14ac:dyDescent="0.25">
      <c r="B13" s="175" t="s">
        <v>351</v>
      </c>
      <c r="C13" s="207">
        <v>28606.583333333328</v>
      </c>
      <c r="D13" s="207">
        <v>27318.55</v>
      </c>
      <c r="E13" s="207">
        <v>22248.2</v>
      </c>
      <c r="F13" s="207">
        <v>20625.583333333328</v>
      </c>
      <c r="G13" s="207">
        <v>17454.51666666667</v>
      </c>
      <c r="H13" s="207"/>
      <c r="I13" s="207"/>
      <c r="J13" s="339">
        <v>19270.316666666669</v>
      </c>
      <c r="K13" s="208">
        <v>12743.4</v>
      </c>
      <c r="L13" s="208">
        <v>16886.54</v>
      </c>
      <c r="M13" s="339">
        <v>17041.366666666661</v>
      </c>
      <c r="N13" s="208">
        <v>15651.033333333329</v>
      </c>
      <c r="O13" s="208"/>
      <c r="P13" s="209"/>
    </row>
    <row r="14" spans="1:20" x14ac:dyDescent="0.25">
      <c r="B14" s="175" t="s">
        <v>352</v>
      </c>
      <c r="C14" s="207">
        <v>4351.3999999999996</v>
      </c>
      <c r="D14" s="207">
        <v>2182.3000000000002</v>
      </c>
      <c r="E14" s="207">
        <v>2805.1</v>
      </c>
      <c r="F14" s="207">
        <v>886.25</v>
      </c>
      <c r="G14" s="207">
        <v>2824.6333333333332</v>
      </c>
      <c r="H14" s="207"/>
      <c r="I14" s="207"/>
      <c r="J14" s="339">
        <v>2705.2666666666669</v>
      </c>
      <c r="K14" s="208">
        <v>2234</v>
      </c>
      <c r="L14" s="208">
        <v>1942.083333333333</v>
      </c>
      <c r="M14" s="339">
        <v>2419.4333333333329</v>
      </c>
      <c r="N14" s="208">
        <v>1382.333333333333</v>
      </c>
      <c r="O14" s="339"/>
      <c r="P14" s="340"/>
    </row>
    <row r="15" spans="1:20" ht="15.75" thickBot="1" x14ac:dyDescent="0.3">
      <c r="B15" s="175" t="s">
        <v>387</v>
      </c>
      <c r="C15" s="207">
        <v>20238.366666666661</v>
      </c>
      <c r="D15" s="207">
        <v>21538.783333333329</v>
      </c>
      <c r="E15" s="207">
        <v>22175.8</v>
      </c>
      <c r="F15" s="207">
        <v>21290.55</v>
      </c>
      <c r="G15" s="207">
        <v>18190.566666666669</v>
      </c>
      <c r="H15" s="207"/>
      <c r="I15" s="207"/>
      <c r="J15" s="339">
        <v>20788.583333333328</v>
      </c>
      <c r="K15" s="208">
        <v>16327.066666666669</v>
      </c>
      <c r="L15" s="208">
        <v>19690.900000000001</v>
      </c>
      <c r="M15" s="208">
        <v>21936.95</v>
      </c>
      <c r="N15" s="208">
        <v>18858.2</v>
      </c>
      <c r="O15" s="339"/>
      <c r="P15" s="340"/>
    </row>
    <row r="16" spans="1:20" ht="15.75" thickBot="1" x14ac:dyDescent="0.3">
      <c r="B16" s="183" t="s">
        <v>16</v>
      </c>
      <c r="C16" s="210">
        <v>144232.35666666666</v>
      </c>
      <c r="D16" s="210">
        <v>149154.06666666668</v>
      </c>
      <c r="E16" s="210">
        <v>141614.35666666666</v>
      </c>
      <c r="F16" s="210">
        <v>139030.9</v>
      </c>
      <c r="G16" s="210">
        <v>123487.38333333335</v>
      </c>
      <c r="H16" s="210">
        <v>0</v>
      </c>
      <c r="I16" s="211">
        <v>0</v>
      </c>
      <c r="J16" s="212">
        <f t="shared" ref="J16:P16" si="0">SUM(J7:J15)</f>
        <v>142703.16666666663</v>
      </c>
      <c r="K16" s="212">
        <f t="shared" si="0"/>
        <v>124414.03333333333</v>
      </c>
      <c r="L16" s="212">
        <f t="shared" si="0"/>
        <v>131480.62333333335</v>
      </c>
      <c r="M16" s="212">
        <f t="shared" si="0"/>
        <v>129933.53333333333</v>
      </c>
      <c r="N16" s="212">
        <f t="shared" si="0"/>
        <v>126118.88333333332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409</v>
      </c>
      <c r="C17" s="187"/>
      <c r="D17" s="188"/>
      <c r="R17" s="272"/>
    </row>
    <row r="18" spans="2:18" x14ac:dyDescent="0.25">
      <c r="B18" s="185" t="s">
        <v>356</v>
      </c>
      <c r="C18" s="213"/>
      <c r="D18" s="214"/>
      <c r="E18" s="214"/>
      <c r="F18" s="214"/>
      <c r="G18" s="214"/>
      <c r="H18" s="345">
        <v>6245.25</v>
      </c>
      <c r="I18" s="346"/>
      <c r="J18" s="215"/>
      <c r="K18" s="216"/>
      <c r="L18" s="411"/>
      <c r="M18" s="216"/>
      <c r="N18" s="216"/>
      <c r="O18" s="411">
        <v>5966.9333333333334</v>
      </c>
      <c r="P18" s="377"/>
    </row>
    <row r="19" spans="2:18" x14ac:dyDescent="0.25">
      <c r="B19" s="175" t="s">
        <v>357</v>
      </c>
      <c r="C19" s="206"/>
      <c r="D19" s="207"/>
      <c r="E19" s="207"/>
      <c r="F19" s="207"/>
      <c r="G19" s="207"/>
      <c r="H19" s="347">
        <v>1482.0166666666671</v>
      </c>
      <c r="I19" s="348"/>
      <c r="J19" s="179"/>
      <c r="K19" s="208"/>
      <c r="L19" s="380"/>
      <c r="M19" s="180"/>
      <c r="N19" s="180"/>
      <c r="O19" s="378">
        <v>20275.133333333331</v>
      </c>
      <c r="P19" s="379"/>
    </row>
    <row r="20" spans="2:18" x14ac:dyDescent="0.25">
      <c r="B20" s="175" t="s">
        <v>412</v>
      </c>
      <c r="C20" s="206"/>
      <c r="D20" s="207"/>
      <c r="E20" s="207"/>
      <c r="F20" s="207"/>
      <c r="G20" s="207"/>
      <c r="H20" s="347">
        <v>11209.76666666667</v>
      </c>
      <c r="I20" s="348"/>
      <c r="J20" s="179"/>
      <c r="K20" s="208"/>
      <c r="L20" s="380"/>
      <c r="M20" s="180"/>
      <c r="N20" s="180"/>
      <c r="O20" s="378">
        <v>82202.96666666666</v>
      </c>
      <c r="P20" s="379"/>
    </row>
    <row r="21" spans="2:18" x14ac:dyDescent="0.25">
      <c r="B21" s="175" t="s">
        <v>450</v>
      </c>
      <c r="C21" s="206"/>
      <c r="D21" s="207"/>
      <c r="E21" s="207"/>
      <c r="F21" s="207"/>
      <c r="G21" s="207"/>
      <c r="H21" s="347">
        <v>21987.316666666669</v>
      </c>
      <c r="I21" s="348"/>
      <c r="J21" s="179"/>
      <c r="K21" s="208"/>
      <c r="L21" s="380"/>
      <c r="M21" s="180"/>
      <c r="N21" s="180"/>
      <c r="O21" s="378">
        <v>19007.5</v>
      </c>
      <c r="P21" s="379"/>
    </row>
    <row r="22" spans="2:18" s="423" customFormat="1" x14ac:dyDescent="0.25">
      <c r="B22" s="424" t="s">
        <v>569</v>
      </c>
      <c r="C22" s="427"/>
      <c r="D22" s="365"/>
      <c r="E22" s="365"/>
      <c r="F22" s="365"/>
      <c r="G22" s="365"/>
      <c r="H22" s="428">
        <v>7937.9666666666662</v>
      </c>
      <c r="I22" s="429"/>
      <c r="J22" s="179"/>
      <c r="K22" s="208"/>
      <c r="L22" s="380"/>
      <c r="M22" s="180"/>
      <c r="N22" s="180"/>
      <c r="O22" s="378">
        <v>8808.2166666666672</v>
      </c>
      <c r="P22" s="379"/>
    </row>
    <row r="23" spans="2:18" s="423" customFormat="1" x14ac:dyDescent="0.25">
      <c r="B23" s="424" t="s">
        <v>570</v>
      </c>
      <c r="C23" s="427"/>
      <c r="D23" s="365"/>
      <c r="E23" s="365"/>
      <c r="F23" s="365"/>
      <c r="G23" s="365" t="s">
        <v>521</v>
      </c>
      <c r="H23" s="428">
        <v>3386.2333333333331</v>
      </c>
      <c r="I23" s="429"/>
      <c r="J23" s="179"/>
      <c r="K23" s="208"/>
      <c r="L23" s="380"/>
      <c r="M23" s="180"/>
      <c r="N23" s="180"/>
      <c r="O23" s="378">
        <v>4844.583333333333</v>
      </c>
      <c r="P23" s="379"/>
    </row>
    <row r="24" spans="2:18" x14ac:dyDescent="0.25">
      <c r="B24" s="241" t="s">
        <v>410</v>
      </c>
      <c r="C24" s="206"/>
      <c r="D24" s="207"/>
      <c r="E24" s="207"/>
      <c r="F24" s="207"/>
      <c r="G24" s="207"/>
      <c r="H24" s="347"/>
      <c r="I24" s="348"/>
      <c r="J24" s="341"/>
      <c r="K24" s="380"/>
      <c r="L24" s="380"/>
      <c r="M24" s="180"/>
      <c r="N24" s="180"/>
      <c r="O24" s="412"/>
      <c r="P24" s="379"/>
    </row>
    <row r="25" spans="2:18" x14ac:dyDescent="0.25">
      <c r="B25" s="175" t="s">
        <v>353</v>
      </c>
      <c r="C25" s="206"/>
      <c r="D25" s="207"/>
      <c r="E25" s="207"/>
      <c r="F25" s="207"/>
      <c r="G25" s="207"/>
      <c r="H25" s="347"/>
      <c r="I25" s="348">
        <v>9998.9666666666672</v>
      </c>
      <c r="J25" s="179"/>
      <c r="K25" s="208"/>
      <c r="L25" s="380"/>
      <c r="M25" s="180"/>
      <c r="N25" s="180"/>
      <c r="O25" s="412"/>
      <c r="P25" s="379">
        <v>10301.9</v>
      </c>
    </row>
    <row r="26" spans="2:18" x14ac:dyDescent="0.25">
      <c r="B26" s="175" t="s">
        <v>354</v>
      </c>
      <c r="C26" s="206"/>
      <c r="D26" s="207"/>
      <c r="E26" s="207"/>
      <c r="F26" s="207"/>
      <c r="G26" s="207"/>
      <c r="H26" s="347"/>
      <c r="I26" s="348">
        <v>13489.36666666667</v>
      </c>
      <c r="J26" s="179"/>
      <c r="K26" s="208"/>
      <c r="L26" s="380"/>
      <c r="M26" s="180"/>
      <c r="N26" s="180"/>
      <c r="O26" s="412"/>
      <c r="P26" s="379">
        <v>10438.283333333329</v>
      </c>
    </row>
    <row r="27" spans="2:18" x14ac:dyDescent="0.25">
      <c r="B27" s="175" t="s">
        <v>411</v>
      </c>
      <c r="C27" s="207"/>
      <c r="D27" s="207"/>
      <c r="E27" s="207"/>
      <c r="F27" s="207"/>
      <c r="G27" s="207"/>
      <c r="H27" s="347"/>
      <c r="I27" s="347">
        <v>7528.55</v>
      </c>
      <c r="J27" s="179"/>
      <c r="K27" s="208"/>
      <c r="L27" s="380"/>
      <c r="M27" s="180"/>
      <c r="N27" s="180"/>
      <c r="O27" s="412"/>
      <c r="P27" s="379">
        <v>5350.4333333333334</v>
      </c>
    </row>
    <row r="28" spans="2:18" ht="15.75" thickBot="1" x14ac:dyDescent="0.3">
      <c r="B28" s="175" t="s">
        <v>355</v>
      </c>
      <c r="E28" s="207"/>
      <c r="H28" s="131"/>
      <c r="I28" s="348">
        <v>979.51666666666677</v>
      </c>
      <c r="J28" s="179"/>
      <c r="K28" s="208"/>
      <c r="L28" s="208"/>
      <c r="M28" s="180"/>
      <c r="N28" s="180"/>
      <c r="O28" s="378"/>
      <c r="P28" s="379">
        <v>1070.833333333333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52248.55</v>
      </c>
      <c r="I29" s="211">
        <v>31996.400000000001</v>
      </c>
      <c r="J29" s="182"/>
      <c r="K29" s="182"/>
      <c r="L29" s="182"/>
      <c r="M29" s="182"/>
      <c r="N29" s="182"/>
      <c r="O29" s="182">
        <f>SUM(O18:O28)</f>
        <v>141105.33333333334</v>
      </c>
      <c r="P29" s="182">
        <f>SUM(P18:P28)</f>
        <v>27161.449999999993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408</v>
      </c>
      <c r="C31" s="188" t="s">
        <v>573</v>
      </c>
      <c r="D31" s="188" t="s">
        <v>574</v>
      </c>
      <c r="E31" s="189" t="s">
        <v>223</v>
      </c>
    </row>
    <row r="32" spans="2:18" x14ac:dyDescent="0.25">
      <c r="B32" s="190" t="s">
        <v>346</v>
      </c>
      <c r="C32" s="191">
        <f t="shared" ref="C32:C40" si="1">SUM(C7:I7)</f>
        <v>68245.023333333331</v>
      </c>
      <c r="D32" s="337">
        <f t="shared" ref="D32:D40" si="2">SUM(J7:P7)</f>
        <v>71259.5</v>
      </c>
      <c r="E32" s="193">
        <f t="shared" ref="E32:E41" si="3">+IFERROR((D32-C32)/C32,"-")</f>
        <v>4.4171377185159379E-2</v>
      </c>
    </row>
    <row r="33" spans="2:5" x14ac:dyDescent="0.25">
      <c r="B33" s="194" t="s">
        <v>347</v>
      </c>
      <c r="C33" s="191">
        <f t="shared" si="1"/>
        <v>141631</v>
      </c>
      <c r="D33" s="337">
        <f t="shared" si="2"/>
        <v>145901.51666666666</v>
      </c>
      <c r="E33" s="197">
        <f t="shared" si="3"/>
        <v>3.0152414843266397E-2</v>
      </c>
    </row>
    <row r="34" spans="2:5" x14ac:dyDescent="0.25">
      <c r="B34" s="194" t="s">
        <v>348</v>
      </c>
      <c r="C34" s="191">
        <f t="shared" si="1"/>
        <v>52551.933333333334</v>
      </c>
      <c r="D34" s="192">
        <f t="shared" si="2"/>
        <v>47003.199999999997</v>
      </c>
      <c r="E34" s="197">
        <f t="shared" si="3"/>
        <v>-0.1055857126727974</v>
      </c>
    </row>
    <row r="35" spans="2:5" x14ac:dyDescent="0.25">
      <c r="B35" s="194" t="s">
        <v>349</v>
      </c>
      <c r="C35" s="191">
        <f t="shared" si="1"/>
        <v>116286.27333333333</v>
      </c>
      <c r="D35" s="337">
        <f t="shared" si="2"/>
        <v>107271.61666666665</v>
      </c>
      <c r="E35" s="197">
        <f t="shared" si="3"/>
        <v>-7.7521244840534714E-2</v>
      </c>
    </row>
    <row r="36" spans="2:5" x14ac:dyDescent="0.25">
      <c r="B36" s="424" t="s">
        <v>572</v>
      </c>
      <c r="C36" s="191">
        <f t="shared" si="1"/>
        <v>55881.2</v>
      </c>
      <c r="D36" s="192">
        <f t="shared" si="2"/>
        <v>59926.783333333333</v>
      </c>
      <c r="E36" s="197">
        <f t="shared" si="3"/>
        <v>7.2396142769542093E-2</v>
      </c>
    </row>
    <row r="37" spans="2:5" x14ac:dyDescent="0.25">
      <c r="B37" s="175" t="s">
        <v>350</v>
      </c>
      <c r="C37" s="191">
        <f t="shared" si="1"/>
        <v>30186.449999999997</v>
      </c>
      <c r="D37" s="192">
        <f t="shared" si="2"/>
        <v>33410.15</v>
      </c>
      <c r="E37" s="197">
        <f t="shared" si="3"/>
        <v>0.10679294849179034</v>
      </c>
    </row>
    <row r="38" spans="2:5" x14ac:dyDescent="0.25">
      <c r="B38" s="194" t="s">
        <v>351</v>
      </c>
      <c r="C38" s="191">
        <f t="shared" si="1"/>
        <v>116253.43333333332</v>
      </c>
      <c r="D38" s="192">
        <f t="shared" si="2"/>
        <v>81592.656666666648</v>
      </c>
      <c r="E38" s="197">
        <f t="shared" si="3"/>
        <v>-0.29814841310779933</v>
      </c>
    </row>
    <row r="39" spans="2:5" x14ac:dyDescent="0.25">
      <c r="B39" s="190" t="s">
        <v>352</v>
      </c>
      <c r="C39" s="191">
        <f t="shared" si="1"/>
        <v>13049.683333333332</v>
      </c>
      <c r="D39" s="192">
        <f t="shared" si="2"/>
        <v>10683.116666666665</v>
      </c>
      <c r="E39" s="198">
        <f t="shared" si="3"/>
        <v>-0.18135050531238953</v>
      </c>
    </row>
    <row r="40" spans="2:5" ht="15.75" thickBot="1" x14ac:dyDescent="0.3">
      <c r="B40" s="190" t="s">
        <v>387</v>
      </c>
      <c r="C40" s="191">
        <f t="shared" si="1"/>
        <v>103434.06666666667</v>
      </c>
      <c r="D40" s="192">
        <f t="shared" si="2"/>
        <v>97601.7</v>
      </c>
      <c r="E40" s="198">
        <f t="shared" ref="E40" si="4">+IFERROR((D40-C40)/C40,"-")</f>
        <v>-5.6387289551927143E-2</v>
      </c>
    </row>
    <row r="41" spans="2:5" ht="15.75" thickBot="1" x14ac:dyDescent="0.3">
      <c r="B41" s="199" t="s">
        <v>16</v>
      </c>
      <c r="C41" s="200">
        <f t="shared" ref="C41" si="5">SUM(C16:I16)</f>
        <v>697519.06333333335</v>
      </c>
      <c r="D41" s="201">
        <f t="shared" ref="D41" si="6">SUM(J16:P16)</f>
        <v>654650.24</v>
      </c>
      <c r="E41" s="202">
        <f t="shared" si="3"/>
        <v>-6.1458998881650677E-2</v>
      </c>
    </row>
    <row r="42" spans="2:5" ht="15.75" thickBot="1" x14ac:dyDescent="0.3">
      <c r="B42" s="123" t="s">
        <v>409</v>
      </c>
      <c r="E42" s="267" t="str">
        <f t="shared" ref="E42:E54" si="7">+IFERROR((D42-C42)/C42,"-")</f>
        <v>-</v>
      </c>
    </row>
    <row r="43" spans="2:5" ht="15.75" thickBot="1" x14ac:dyDescent="0.3">
      <c r="B43" s="194" t="s">
        <v>356</v>
      </c>
      <c r="C43" s="268">
        <f t="shared" ref="C43:C49" si="8">H18</f>
        <v>6245.25</v>
      </c>
      <c r="D43" s="269">
        <f>O18</f>
        <v>5966.9333333333334</v>
      </c>
      <c r="E43" s="270">
        <f t="shared" si="7"/>
        <v>-4.4564535713809153E-2</v>
      </c>
    </row>
    <row r="44" spans="2:5" ht="15.75" thickBot="1" x14ac:dyDescent="0.3">
      <c r="B44" s="194" t="s">
        <v>357</v>
      </c>
      <c r="C44" s="268">
        <f t="shared" si="8"/>
        <v>1482.0166666666671</v>
      </c>
      <c r="D44" s="269">
        <f t="shared" ref="D44:D48" si="9">O19</f>
        <v>20275.133333333331</v>
      </c>
      <c r="E44" s="270">
        <f t="shared" si="7"/>
        <v>12.680772820818474</v>
      </c>
    </row>
    <row r="45" spans="2:5" ht="15.75" thickBot="1" x14ac:dyDescent="0.3">
      <c r="B45" s="194" t="s">
        <v>412</v>
      </c>
      <c r="C45" s="268">
        <f t="shared" si="8"/>
        <v>11209.76666666667</v>
      </c>
      <c r="D45" s="269">
        <f t="shared" si="9"/>
        <v>82202.96666666666</v>
      </c>
      <c r="E45" s="270">
        <f t="shared" si="7"/>
        <v>6.3331559086867664</v>
      </c>
    </row>
    <row r="46" spans="2:5" ht="15.75" thickBot="1" x14ac:dyDescent="0.3">
      <c r="B46" s="194" t="s">
        <v>450</v>
      </c>
      <c r="C46" s="268">
        <f t="shared" si="8"/>
        <v>21987.316666666669</v>
      </c>
      <c r="D46" s="269">
        <f t="shared" si="9"/>
        <v>19007.5</v>
      </c>
      <c r="E46" s="270">
        <f t="shared" si="7"/>
        <v>-0.1355243439589037</v>
      </c>
    </row>
    <row r="47" spans="2:5" ht="15.75" thickBot="1" x14ac:dyDescent="0.3">
      <c r="B47" s="424" t="s">
        <v>569</v>
      </c>
      <c r="C47" s="268">
        <f t="shared" si="8"/>
        <v>7937.9666666666662</v>
      </c>
      <c r="D47" s="269">
        <f t="shared" si="9"/>
        <v>8808.2166666666672</v>
      </c>
      <c r="E47" s="270">
        <f t="shared" si="7"/>
        <v>0.10963134975791461</v>
      </c>
    </row>
    <row r="48" spans="2:5" ht="15.75" thickBot="1" x14ac:dyDescent="0.3">
      <c r="B48" s="424" t="s">
        <v>570</v>
      </c>
      <c r="C48" s="268">
        <f t="shared" si="8"/>
        <v>3386.2333333333331</v>
      </c>
      <c r="D48" s="269">
        <f t="shared" si="9"/>
        <v>4844.583333333333</v>
      </c>
      <c r="E48" s="270">
        <f t="shared" si="7"/>
        <v>0.43067026292734306</v>
      </c>
    </row>
    <row r="49" spans="2:5" ht="15.75" thickBot="1" x14ac:dyDescent="0.3">
      <c r="B49" s="123" t="s">
        <v>410</v>
      </c>
      <c r="C49" s="268">
        <f t="shared" si="8"/>
        <v>0</v>
      </c>
      <c r="D49" s="196"/>
      <c r="E49" s="197" t="str">
        <f t="shared" si="7"/>
        <v>-</v>
      </c>
    </row>
    <row r="50" spans="2:5" ht="15.75" thickBot="1" x14ac:dyDescent="0.3">
      <c r="B50" s="194" t="s">
        <v>353</v>
      </c>
      <c r="C50" s="268">
        <f>I25</f>
        <v>9998.9666666666672</v>
      </c>
      <c r="D50" s="217">
        <f>P25</f>
        <v>10301.9</v>
      </c>
      <c r="E50" s="197">
        <f t="shared" si="7"/>
        <v>3.0296463967943266E-2</v>
      </c>
    </row>
    <row r="51" spans="2:5" ht="15.75" thickBot="1" x14ac:dyDescent="0.3">
      <c r="B51" s="194" t="s">
        <v>354</v>
      </c>
      <c r="C51" s="268">
        <f>I26</f>
        <v>13489.36666666667</v>
      </c>
      <c r="D51" s="217">
        <f>P26</f>
        <v>10438.283333333329</v>
      </c>
      <c r="E51" s="197">
        <f t="shared" si="7"/>
        <v>-0.22618432790271895</v>
      </c>
    </row>
    <row r="52" spans="2:5" ht="15.75" thickBot="1" x14ac:dyDescent="0.3">
      <c r="B52" s="194" t="s">
        <v>411</v>
      </c>
      <c r="C52" s="268">
        <f>I27</f>
        <v>7528.55</v>
      </c>
      <c r="D52" s="338">
        <f>P27</f>
        <v>5350.4333333333334</v>
      </c>
      <c r="E52" s="197">
        <f t="shared" ref="E52" si="10">+IFERROR((D52-C52)/C52,"-")</f>
        <v>-0.2893142327097073</v>
      </c>
    </row>
    <row r="53" spans="2:5" ht="15.75" thickBot="1" x14ac:dyDescent="0.3">
      <c r="B53" s="194" t="s">
        <v>355</v>
      </c>
      <c r="C53" s="268">
        <f>I28</f>
        <v>979.51666666666677</v>
      </c>
      <c r="D53" s="338">
        <f t="shared" ref="D53" si="11">P28</f>
        <v>1070.833333333333</v>
      </c>
      <c r="E53" s="197">
        <f t="shared" si="7"/>
        <v>9.3226251042180242E-2</v>
      </c>
    </row>
    <row r="54" spans="2:5" ht="15.75" thickBot="1" x14ac:dyDescent="0.3">
      <c r="B54" s="183" t="s">
        <v>222</v>
      </c>
      <c r="C54" s="200">
        <f>SUM(C43:C53)</f>
        <v>84244.950000000012</v>
      </c>
      <c r="D54" s="201">
        <f>SUM(D43:D53)</f>
        <v>168266.78333333333</v>
      </c>
      <c r="E54" s="202">
        <f t="shared" si="7"/>
        <v>0.99735157221095505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O11" sqref="O1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47" t="s">
        <v>573</v>
      </c>
      <c r="D2" s="448"/>
      <c r="E2" s="448"/>
      <c r="F2" s="448"/>
      <c r="G2" s="448"/>
      <c r="H2" s="448"/>
      <c r="I2" s="449"/>
      <c r="J2" s="447" t="s">
        <v>574</v>
      </c>
      <c r="K2" s="448"/>
      <c r="L2" s="448"/>
      <c r="M2" s="448"/>
      <c r="N2" s="448"/>
      <c r="O2" s="448"/>
      <c r="P2" s="449"/>
      <c r="Q2" s="447" t="s">
        <v>574</v>
      </c>
      <c r="R2" s="448"/>
      <c r="S2" s="448"/>
      <c r="T2" s="448"/>
      <c r="U2" s="448"/>
      <c r="V2" s="448"/>
      <c r="W2" s="449"/>
    </row>
    <row r="3" spans="2:23" ht="15.75" thickBot="1" x14ac:dyDescent="0.3">
      <c r="C3" s="450" t="s">
        <v>2</v>
      </c>
      <c r="D3" s="451"/>
      <c r="E3" s="451"/>
      <c r="F3" s="451"/>
      <c r="G3" s="451"/>
      <c r="H3" s="451"/>
      <c r="I3" s="452"/>
      <c r="J3" s="450" t="s">
        <v>2</v>
      </c>
      <c r="K3" s="451"/>
      <c r="L3" s="451"/>
      <c r="M3" s="451"/>
      <c r="N3" s="451"/>
      <c r="O3" s="451"/>
      <c r="P3" s="452"/>
      <c r="Q3" s="453" t="s">
        <v>224</v>
      </c>
      <c r="R3" s="454"/>
      <c r="S3" s="454"/>
      <c r="T3" s="454"/>
      <c r="U3" s="454"/>
      <c r="V3" s="454"/>
      <c r="W3" s="455"/>
    </row>
    <row r="4" spans="2:23" ht="15.75" thickBot="1" x14ac:dyDescent="0.3">
      <c r="C4" s="120">
        <v>45061</v>
      </c>
      <c r="D4" s="120">
        <v>45062</v>
      </c>
      <c r="E4" s="120">
        <v>45063</v>
      </c>
      <c r="F4" s="120">
        <v>45064</v>
      </c>
      <c r="G4" s="120">
        <v>45065</v>
      </c>
      <c r="H4" s="120">
        <v>45066</v>
      </c>
      <c r="I4" s="120">
        <v>45067</v>
      </c>
      <c r="J4" s="120">
        <v>45068</v>
      </c>
      <c r="K4" s="120">
        <v>45069</v>
      </c>
      <c r="L4" s="120">
        <v>45070</v>
      </c>
      <c r="M4" s="120">
        <v>45071</v>
      </c>
      <c r="N4" s="120">
        <v>45072</v>
      </c>
      <c r="O4" s="120">
        <v>45073</v>
      </c>
      <c r="P4" s="120">
        <v>45074</v>
      </c>
      <c r="Q4" s="120">
        <v>45068</v>
      </c>
      <c r="R4" s="120">
        <v>45069</v>
      </c>
      <c r="S4" s="120">
        <v>45070</v>
      </c>
      <c r="T4" s="120">
        <v>45071</v>
      </c>
      <c r="U4" s="120">
        <v>45072</v>
      </c>
      <c r="V4" s="120">
        <v>45073</v>
      </c>
      <c r="W4" s="120">
        <v>45074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408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0.81989348187237343</v>
      </c>
      <c r="D7" s="225">
        <f>IFERROR('Más Vistos-H'!D7/'Más Vistos-U'!D6,0)</f>
        <v>0.87869191826026372</v>
      </c>
      <c r="E7" s="225">
        <f>IFERROR('Más Vistos-H'!E7/'Más Vistos-U'!E6,0)</f>
        <v>0.2252151612903226</v>
      </c>
      <c r="F7" s="225">
        <f>IFERROR('Más Vistos-H'!F7/'Más Vistos-U'!F6,0)</f>
        <v>0.83800691439721753</v>
      </c>
      <c r="G7" s="225">
        <f>IFERROR('Más Vistos-H'!G7/'Más Vistos-U'!G6,0)</f>
        <v>0.8345109637718845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0.86613308576679959</v>
      </c>
      <c r="K7" s="227">
        <f>IFERROR('Más Vistos-H'!K7/'Más Vistos-U'!K6,0)</f>
        <v>0.88294414347095096</v>
      </c>
      <c r="L7" s="227">
        <f>IFERROR('Más Vistos-H'!L7/'Más Vistos-U'!L6,0)</f>
        <v>0.89101717864094121</v>
      </c>
      <c r="M7" s="227">
        <f>IFERROR('Más Vistos-H'!M7/'Más Vistos-U'!M6,0)</f>
        <v>0.88434859458527348</v>
      </c>
      <c r="N7" s="227">
        <f>IFERROR('Más Vistos-H'!N7/'Más Vistos-U'!N6,0)</f>
        <v>0.90904901322923426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5.6397086837219092E-2</v>
      </c>
      <c r="R7" s="25">
        <f t="shared" ref="R7:R16" si="1">IFERROR((K7-D7)/D7,"-")</f>
        <v>4.8392674637389322E-3</v>
      </c>
      <c r="S7" s="25">
        <f t="shared" ref="S7:S16" si="2">IFERROR((L7-E7)/E7,"-")</f>
        <v>2.956293055654188</v>
      </c>
      <c r="T7" s="25">
        <f t="shared" ref="T7:T16" si="3">IFERROR((M7-F7)/F7,"-")</f>
        <v>5.5299878070086989E-2</v>
      </c>
      <c r="U7" s="25">
        <f t="shared" ref="U7:U16" si="4">IFERROR((N7-G7)/G7,"-")</f>
        <v>8.9319437003496233E-2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1.0145255236785935</v>
      </c>
      <c r="D8" s="225">
        <f>IFERROR('Más Vistos-H'!D8/'Más Vistos-U'!D7,0)</f>
        <v>0.98952004652435688</v>
      </c>
      <c r="E8" s="225">
        <f>IFERROR('Más Vistos-H'!E8/'Más Vistos-U'!E7,0)</f>
        <v>1.0392116989673221</v>
      </c>
      <c r="F8" s="225">
        <f>IFERROR('Más Vistos-H'!F8/'Más Vistos-U'!F7,0)</f>
        <v>1.0200040106464434</v>
      </c>
      <c r="G8" s="225">
        <f>IFERROR('Más Vistos-H'!G8/'Más Vistos-U'!G7,0)</f>
        <v>1.0204615959633714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1.0660299229773023</v>
      </c>
      <c r="K8" s="227">
        <f>IFERROR('Más Vistos-H'!K8/'Más Vistos-U'!K7,0)</f>
        <v>1.0710069948688161</v>
      </c>
      <c r="L8" s="227">
        <f>IFERROR('Más Vistos-H'!L8/'Más Vistos-U'!L7,0)</f>
        <v>1.0635202884591639</v>
      </c>
      <c r="M8" s="227">
        <f>IFERROR('Más Vistos-H'!M8/'Más Vistos-U'!M7,0)</f>
        <v>1.0678636960995809</v>
      </c>
      <c r="N8" s="227">
        <f>IFERROR('Más Vistos-H'!N8/'Más Vistos-U'!N7,0)</f>
        <v>1.0586998891733863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5.0766982295287817E-2</v>
      </c>
      <c r="R8" s="25">
        <f t="shared" si="1"/>
        <v>8.2349972222067011E-2</v>
      </c>
      <c r="S8" s="25">
        <f t="shared" si="2"/>
        <v>2.3391373977022713E-2</v>
      </c>
      <c r="T8" s="25">
        <f t="shared" si="3"/>
        <v>4.692107575420771E-2</v>
      </c>
      <c r="U8" s="25">
        <f t="shared" si="4"/>
        <v>3.7471565183122738E-2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0.98129529431054285</v>
      </c>
      <c r="D9" s="225">
        <f>IFERROR('Más Vistos-H'!D9/'Más Vistos-U'!D8,0)</f>
        <v>0.97952025345100702</v>
      </c>
      <c r="E9" s="225">
        <f>IFERROR('Más Vistos-H'!E9/'Más Vistos-U'!E8,0)</f>
        <v>0.74081141211883261</v>
      </c>
      <c r="F9" s="225">
        <f>IFERROR('Más Vistos-H'!F9/'Más Vistos-U'!F8,0)</f>
        <v>0.97655076495132132</v>
      </c>
      <c r="G9" s="225">
        <f>IFERROR('Más Vistos-H'!G9/'Más Vistos-U'!G8,0)</f>
        <v>0.95725841206696505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1.0125663151166509</v>
      </c>
      <c r="K9" s="227">
        <f>IFERROR('Más Vistos-H'!K9/'Más Vistos-U'!K8,0)</f>
        <v>0.9538965097536104</v>
      </c>
      <c r="L9" s="227">
        <f>IFERROR('Más Vistos-H'!L9/'Más Vistos-U'!L8,0)</f>
        <v>0.97796680497925315</v>
      </c>
      <c r="M9" s="227">
        <f>IFERROR('Más Vistos-H'!M9/'Más Vistos-U'!M8,0)</f>
        <v>0.92508989001692044</v>
      </c>
      <c r="N9" s="227">
        <f>IFERROR('Más Vistos-H'!N9/'Más Vistos-U'!N8,0)</f>
        <v>0.94021097507651941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3.1867085257021421E-2</v>
      </c>
      <c r="R9" s="25">
        <f t="shared" si="1"/>
        <v>-2.6159483284924488E-2</v>
      </c>
      <c r="S9" s="25">
        <f t="shared" si="2"/>
        <v>0.32012923799610521</v>
      </c>
      <c r="T9" s="25">
        <f t="shared" si="3"/>
        <v>-5.2696569171154228E-2</v>
      </c>
      <c r="U9" s="25">
        <f t="shared" si="4"/>
        <v>-1.7808605049117174E-2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0.35626972512089594</v>
      </c>
      <c r="D10" s="225">
        <f>IFERROR('Más Vistos-H'!D10/'Más Vistos-U'!D9,0)</f>
        <v>0.95490180757410026</v>
      </c>
      <c r="E10" s="225">
        <f>IFERROR('Más Vistos-H'!E10/'Más Vistos-U'!E9,0)</f>
        <v>0.94369304369304352</v>
      </c>
      <c r="F10" s="225">
        <f>IFERROR('Más Vistos-H'!F10/'Más Vistos-U'!F9,0)</f>
        <v>0.95870327743066974</v>
      </c>
      <c r="G10" s="225">
        <f>IFERROR('Más Vistos-H'!G10/'Más Vistos-U'!G9,0)</f>
        <v>0.70036408065031053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0.96955932839824033</v>
      </c>
      <c r="K10" s="227">
        <f>IFERROR('Más Vistos-H'!K10/'Más Vistos-U'!K9,0)</f>
        <v>0.82168327345013636</v>
      </c>
      <c r="L10" s="227">
        <f>IFERROR('Más Vistos-H'!L10/'Más Vistos-U'!L9,0)</f>
        <v>0.92372113253079635</v>
      </c>
      <c r="M10" s="227">
        <f>IFERROR('Más Vistos-H'!M10/'Más Vistos-U'!M9,0)</f>
        <v>0.70855087597169042</v>
      </c>
      <c r="N10" s="227">
        <f>IFERROR('Más Vistos-H'!N10/'Más Vistos-U'!N9,0)</f>
        <v>0.96415111896896666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1.7214193630099548</v>
      </c>
      <c r="R10" s="25">
        <f t="shared" si="1"/>
        <v>-0.13951019158964797</v>
      </c>
      <c r="S10" s="25">
        <f t="shared" si="2"/>
        <v>-2.1163567216824226E-2</v>
      </c>
      <c r="T10" s="25">
        <f t="shared" si="3"/>
        <v>-0.26092786720140271</v>
      </c>
      <c r="U10" s="25">
        <f t="shared" si="4"/>
        <v>0.37664272855586967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572</v>
      </c>
      <c r="C11" s="224">
        <f>IFERROR('Más Vistos-H'!C11/'Más Vistos-U'!C10,0)</f>
        <v>0.62632445078911914</v>
      </c>
      <c r="D11" s="225">
        <f>IFERROR('Más Vistos-H'!D11/'Más Vistos-U'!D10,0)</f>
        <v>0.70833890272799072</v>
      </c>
      <c r="E11" s="225">
        <f>IFERROR('Más Vistos-H'!E11/'Más Vistos-U'!E10,0)</f>
        <v>0.69347137014314908</v>
      </c>
      <c r="F11" s="225">
        <f>IFERROR('Más Vistos-H'!F11/'Más Vistos-U'!F10,0)</f>
        <v>0.71987075443342341</v>
      </c>
      <c r="G11" s="225">
        <f>IFERROR('Más Vistos-H'!G11/'Más Vistos-U'!G10,0)</f>
        <v>0.55433278330760627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Vistos-U'!#REF!,0)</f>
        <v>0</v>
      </c>
      <c r="K11" s="227">
        <f>IFERROR('Más Vistos-H'!K11/'Más Vistos-U'!#REF!,0)</f>
        <v>0</v>
      </c>
      <c r="L11" s="227">
        <f>IFERROR('Más Vistos-H'!L11/'Más Vistos-U'!#REF!,0)</f>
        <v>0</v>
      </c>
      <c r="M11" s="227">
        <f>IFERROR('Más Vistos-H'!M11/'Más Vistos-U'!#REF!,0)</f>
        <v>0</v>
      </c>
      <c r="N11" s="227">
        <f>IFERROR('Más Vistos-H'!N11/'Más Vistos-U'!#REF!,0)</f>
        <v>0</v>
      </c>
      <c r="O11" s="227">
        <f>IFERROR('Más Vistos-H'!O11/'Más Vistos-U'!J10,0)</f>
        <v>0</v>
      </c>
      <c r="P11" s="227">
        <f>IFERROR('Más Vistos-H'!P11/'Más Vistos-U'!K10,0)</f>
        <v>0</v>
      </c>
      <c r="Q11" s="24">
        <f t="shared" si="0"/>
        <v>-1</v>
      </c>
      <c r="R11" s="25">
        <f t="shared" si="1"/>
        <v>-1</v>
      </c>
      <c r="S11" s="25">
        <f t="shared" si="2"/>
        <v>-1</v>
      </c>
      <c r="T11" s="25">
        <f t="shared" si="3"/>
        <v>-1</v>
      </c>
      <c r="U11" s="25">
        <f t="shared" si="4"/>
        <v>-1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350</v>
      </c>
      <c r="C12" s="224">
        <f>IFERROR('Más Vistos-H'!C12/'Más Vistos-U'!C11,0)</f>
        <v>0.31763375448447984</v>
      </c>
      <c r="D12" s="225">
        <f>IFERROR('Más Vistos-H'!D12/'Más Vistos-U'!D11,0)</f>
        <v>0.33953855140186912</v>
      </c>
      <c r="E12" s="225">
        <f>IFERROR('Más Vistos-H'!E12/'Más Vistos-U'!E11,0)</f>
        <v>0.37289884298867432</v>
      </c>
      <c r="F12" s="225">
        <f>IFERROR('Más Vistos-H'!F12/'Más Vistos-U'!F11,0)</f>
        <v>0.3958057464084947</v>
      </c>
      <c r="G12" s="225">
        <f>IFERROR('Más Vistos-H'!G12/'Más Vistos-U'!G11,0)</f>
        <v>0.35463160244313224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0.4190811515076312</v>
      </c>
      <c r="K12" s="227">
        <f>IFERROR('Más Vistos-H'!K12/'Más Vistos-U'!K11,0)</f>
        <v>0.3500384348576035</v>
      </c>
      <c r="L12" s="227">
        <f>IFERROR('Más Vistos-H'!L12/'Más Vistos-U'!L11,0)</f>
        <v>0.41262478397885538</v>
      </c>
      <c r="M12" s="227">
        <f>IFERROR('Más Vistos-H'!M12/'Más Vistos-U'!M11,0)</f>
        <v>0.45257594618794911</v>
      </c>
      <c r="N12" s="227">
        <f>IFERROR('Más Vistos-H'!N12/'Más Vistos-U'!N11,0)</f>
        <v>0.46364062464275102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0.31938481219604847</v>
      </c>
      <c r="R12" s="25">
        <f t="shared" si="1"/>
        <v>3.0923980244313965E-2</v>
      </c>
      <c r="S12" s="25">
        <f t="shared" si="2"/>
        <v>0.10653275475941237</v>
      </c>
      <c r="T12" s="25">
        <f t="shared" si="3"/>
        <v>0.1434294481436463</v>
      </c>
      <c r="U12" s="25">
        <f t="shared" si="4"/>
        <v>0.30738665547185451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351</v>
      </c>
      <c r="C13" s="224">
        <f>IFERROR('Más Vistos-H'!C13/'Más Vistos-U'!C12,0)</f>
        <v>0.879823563183039</v>
      </c>
      <c r="D13" s="225">
        <f>IFERROR('Más Vistos-H'!D13/'Más Vistos-U'!D12,0)</f>
        <v>0.95602974628171478</v>
      </c>
      <c r="E13" s="225">
        <f>IFERROR('Más Vistos-H'!E13/'Más Vistos-U'!E12,0)</f>
        <v>0.93909923599679201</v>
      </c>
      <c r="F13" s="225">
        <f>IFERROR('Más Vistos-H'!F13/'Más Vistos-U'!F12,0)</f>
        <v>0.92499701019523406</v>
      </c>
      <c r="G13" s="225">
        <f>IFERROR('Más Vistos-H'!G13/'Más Vistos-U'!G12,0)</f>
        <v>0.85978605323218904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0.93431838383838395</v>
      </c>
      <c r="K13" s="227">
        <f>IFERROR('Más Vistos-H'!K13/'Más Vistos-U'!K12,0)</f>
        <v>0.75124683133879622</v>
      </c>
      <c r="L13" s="227">
        <f>IFERROR('Más Vistos-H'!L13/'Más Vistos-U'!L12,0)</f>
        <v>0.8743613110340186</v>
      </c>
      <c r="M13" s="227">
        <f>IFERROR('Más Vistos-H'!M13/'Más Vistos-U'!M12,0)</f>
        <v>0.93076446920458034</v>
      </c>
      <c r="N13" s="227">
        <f>IFERROR('Más Vistos-H'!N13/'Más Vistos-U'!N12,0)</f>
        <v>0.91999960811975834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6.1938350978226538E-2</v>
      </c>
      <c r="R13" s="25">
        <f t="shared" si="1"/>
        <v>-0.21420140507068999</v>
      </c>
      <c r="S13" s="25">
        <f t="shared" si="2"/>
        <v>-6.8936191705084679E-2</v>
      </c>
      <c r="T13" s="25">
        <f t="shared" si="3"/>
        <v>6.2351109741738192E-3</v>
      </c>
      <c r="U13" s="25">
        <f t="shared" si="4"/>
        <v>7.0033184024338155E-2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352</v>
      </c>
      <c r="C14" s="224">
        <f>IFERROR('Más Vistos-H'!C14/'Más Vistos-U'!C13,0)</f>
        <v>0.47634373289545701</v>
      </c>
      <c r="D14" s="225">
        <f>IFERROR('Más Vistos-H'!D14/'Más Vistos-U'!D13,0)</f>
        <v>0.4439178193653377</v>
      </c>
      <c r="E14" s="225">
        <f>IFERROR('Más Vistos-H'!E14/'Más Vistos-U'!E13,0)</f>
        <v>0.4828886211051816</v>
      </c>
      <c r="F14" s="225">
        <f>IFERROR('Más Vistos-H'!F14/'Más Vistos-U'!F13,0)</f>
        <v>0.23206336737365801</v>
      </c>
      <c r="G14" s="225">
        <f>IFERROR('Más Vistos-H'!G14/'Más Vistos-U'!G13,0)</f>
        <v>0.44651175044788699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0.53686578024740361</v>
      </c>
      <c r="K14" s="227">
        <f>IFERROR('Más Vistos-H'!K14/'Más Vistos-U'!K13,0)</f>
        <v>0.34840923268870866</v>
      </c>
      <c r="L14" s="227">
        <f>IFERROR('Más Vistos-H'!L14/'Más Vistos-U'!L13,0)</f>
        <v>0.42440632284382279</v>
      </c>
      <c r="M14" s="227">
        <f>IFERROR('Más Vistos-H'!M14/'Más Vistos-U'!M13,0)</f>
        <v>0.50112537972935645</v>
      </c>
      <c r="N14" s="227">
        <f>IFERROR('Más Vistos-H'!N14/'Más Vistos-U'!N13,0)</f>
        <v>0.42363877822045143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0.12705540804339574</v>
      </c>
      <c r="R14" s="25">
        <f t="shared" si="1"/>
        <v>-0.21514925175379568</v>
      </c>
      <c r="S14" s="25">
        <f t="shared" si="2"/>
        <v>-0.12110929043536178</v>
      </c>
      <c r="T14" s="25">
        <f t="shared" si="3"/>
        <v>1.1594333711553313</v>
      </c>
      <c r="U14" s="25">
        <f t="shared" si="4"/>
        <v>-5.122591332589152E-2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387</v>
      </c>
      <c r="C15" s="224">
        <f>IFERROR('Más Vistos-H'!C15/'Más Vistos-U'!C14,0)</f>
        <v>0.70822951661067546</v>
      </c>
      <c r="D15" s="225">
        <f>IFERROR('Más Vistos-H'!D15/'Más Vistos-U'!D14,0)</f>
        <v>0.72960886600499064</v>
      </c>
      <c r="E15" s="225">
        <f>IFERROR('Más Vistos-H'!E15/'Más Vistos-U'!E14,0)</f>
        <v>0.75407372143634388</v>
      </c>
      <c r="F15" s="225">
        <f>IFERROR('Más Vistos-H'!F15/'Más Vistos-U'!F14,0)</f>
        <v>0.7380507505113183</v>
      </c>
      <c r="G15" s="225">
        <f>IFERROR('Más Vistos-H'!G15/'Más Vistos-U'!G14,0)</f>
        <v>0.62962745030170886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0.81354765911373728</v>
      </c>
      <c r="K15" s="227">
        <f>IFERROR('Más Vistos-H'!K15/'Más Vistos-U'!K14,0)</f>
        <v>0.60965112081948658</v>
      </c>
      <c r="L15" s="227">
        <f>IFERROR('Más Vistos-H'!L15/'Más Vistos-U'!L14,0)</f>
        <v>0.76651095799758662</v>
      </c>
      <c r="M15" s="227">
        <f>IFERROR('Más Vistos-H'!M15/'Más Vistos-U'!M14,0)</f>
        <v>0.783043012671783</v>
      </c>
      <c r="N15" s="227">
        <f>IFERROR('Más Vistos-H'!N15/'Más Vistos-U'!N14,0)</f>
        <v>0.84049560993002637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0.14870623157175869</v>
      </c>
      <c r="R15" s="25">
        <f t="shared" ref="R15" si="8">IFERROR((K15-D15)/D15,"-")</f>
        <v>-0.16441377123380999</v>
      </c>
      <c r="S15" s="25">
        <f t="shared" ref="S15" si="9">IFERROR((L15-E15)/E15,"-")</f>
        <v>1.6493396080097512E-2</v>
      </c>
      <c r="T15" s="25">
        <f t="shared" ref="T15" si="10">IFERROR((M15-F15)/F15,"-")</f>
        <v>6.0960932739780108E-2</v>
      </c>
      <c r="U15" s="25">
        <f t="shared" ref="U15" si="11">IFERROR((N15-G15)/G15,"-")</f>
        <v>0.33490941274442904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0.64390882236954694</v>
      </c>
      <c r="D16" s="228">
        <f>IFERROR('Más Vistos-H'!D16/'Más Vistos-U'!D15,0)</f>
        <v>0.82433343097213252</v>
      </c>
      <c r="E16" s="228">
        <f>IFERROR('Más Vistos-H'!E16/'Más Vistos-U'!E15,0)</f>
        <v>0.64304688256805187</v>
      </c>
      <c r="F16" s="228">
        <f>IFERROR('Más Vistos-H'!F16/'Más Vistos-U'!F15,0)</f>
        <v>0.82312588066735337</v>
      </c>
      <c r="G16" s="228">
        <f>IFERROR('Más Vistos-H'!G16/'Más Vistos-U'!G15,0)</f>
        <v>0.72608885256440414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0.85659761614633645</v>
      </c>
      <c r="K16" s="230">
        <f>IFERROR('Más Vistos-H'!K16/'Más Vistos-U'!K15,0)</f>
        <v>0.74355163236196442</v>
      </c>
      <c r="L16" s="230">
        <f>IFERROR('Más Vistos-H'!L16/'Más Vistos-U'!L15,0)</f>
        <v>0.82626218890152736</v>
      </c>
      <c r="M16" s="230">
        <f>IFERROR('Más Vistos-H'!M16/'Más Vistos-U'!M15,0)</f>
        <v>0.80172232231738116</v>
      </c>
      <c r="N16" s="230">
        <f>IFERROR('Más Vistos-H'!N16/'Más Vistos-U'!N15,0)</f>
        <v>0.86904820967960505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0.3303088673239592</v>
      </c>
      <c r="R16" s="115">
        <f t="shared" si="1"/>
        <v>-9.7996509149098202E-2</v>
      </c>
      <c r="S16" s="115">
        <f t="shared" si="2"/>
        <v>0.28491749404303551</v>
      </c>
      <c r="T16" s="115">
        <f t="shared" si="3"/>
        <v>-2.6002776552985028E-2</v>
      </c>
      <c r="U16" s="115">
        <f t="shared" si="4"/>
        <v>0.19688961841281044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56" t="s">
        <v>203</v>
      </c>
      <c r="K2" s="456"/>
      <c r="L2" s="456"/>
      <c r="M2" s="456"/>
      <c r="N2" s="456"/>
      <c r="O2" s="456"/>
      <c r="P2" s="456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38" t="s">
        <v>203</v>
      </c>
      <c r="K2" s="438"/>
      <c r="L2" s="438"/>
      <c r="M2" s="438"/>
      <c r="N2" s="438"/>
      <c r="O2" s="438"/>
      <c r="P2" s="438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38" t="s">
        <v>203</v>
      </c>
      <c r="K2" s="438"/>
      <c r="L2" s="438"/>
      <c r="M2" s="438"/>
      <c r="N2" s="438"/>
      <c r="O2" s="438"/>
      <c r="P2" s="438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39" t="s">
        <v>398</v>
      </c>
      <c r="C2" s="440"/>
      <c r="D2" s="441"/>
      <c r="G2" s="439" t="s">
        <v>399</v>
      </c>
      <c r="H2" s="440"/>
      <c r="I2" s="441"/>
    </row>
    <row r="3" spans="2:10" ht="15.75" thickBot="1" x14ac:dyDescent="0.3">
      <c r="B3" s="439" t="str">
        <f>Replay!A1</f>
        <v>22/05 –28/05</v>
      </c>
      <c r="C3" s="440"/>
      <c r="D3" s="441"/>
      <c r="G3" s="439" t="str">
        <f>Replay!A1</f>
        <v>22/05 –28/05</v>
      </c>
      <c r="H3" s="440"/>
      <c r="I3" s="441"/>
    </row>
    <row r="4" spans="2:10" ht="15.75" thickBot="1" x14ac:dyDescent="0.3">
      <c r="B4" s="293" t="s">
        <v>364</v>
      </c>
      <c r="C4" s="293" t="s">
        <v>363</v>
      </c>
      <c r="D4" s="293" t="s">
        <v>365</v>
      </c>
      <c r="G4" s="293" t="s">
        <v>364</v>
      </c>
      <c r="H4" s="293" t="s">
        <v>363</v>
      </c>
      <c r="I4" s="293" t="s">
        <v>365</v>
      </c>
    </row>
    <row r="5" spans="2:10" ht="31.5" customHeight="1" x14ac:dyDescent="0.25">
      <c r="B5" s="292" t="s">
        <v>372</v>
      </c>
      <c r="C5" s="381">
        <v>42267.25</v>
      </c>
      <c r="D5" s="295">
        <f>C5/C8</f>
        <v>1.6412230259366844E-2</v>
      </c>
      <c r="G5" s="292" t="s">
        <v>403</v>
      </c>
      <c r="H5" s="294">
        <f>SUM(Destacados!H4:H78)</f>
        <v>536300.47666666645</v>
      </c>
      <c r="I5" s="295">
        <f>H5/C8</f>
        <v>0.20824366173009895</v>
      </c>
    </row>
    <row r="6" spans="2:10" x14ac:dyDescent="0.25">
      <c r="B6" s="283" t="s">
        <v>196</v>
      </c>
      <c r="C6" s="284">
        <v>2475208.34</v>
      </c>
      <c r="D6" s="285">
        <f>C6/C8</f>
        <v>0.96111502915342661</v>
      </c>
      <c r="G6" s="280" t="s">
        <v>402</v>
      </c>
      <c r="H6" s="281">
        <f>SUM('Más Vistos-H'!J16:P16)+SUM('Más Vistos-H'!J29:P29)</f>
        <v>822917.02333333332</v>
      </c>
      <c r="I6" s="282">
        <f>H6/C8</f>
        <v>0.31953589768199786</v>
      </c>
      <c r="J6" s="285">
        <f>H6/C6</f>
        <v>0.33246374054045624</v>
      </c>
    </row>
    <row r="7" spans="2:10" x14ac:dyDescent="0.25">
      <c r="B7" s="286" t="s">
        <v>366</v>
      </c>
      <c r="C7" s="287">
        <v>57875.19</v>
      </c>
      <c r="D7" s="288">
        <f>C7/C8</f>
        <v>2.2472740587206535E-2</v>
      </c>
      <c r="G7" s="280" t="s">
        <v>404</v>
      </c>
      <c r="H7" s="281">
        <f>SUM(Partidos!G2:G18)</f>
        <v>248157.44666666671</v>
      </c>
      <c r="I7" s="282">
        <f>H7/C8</f>
        <v>9.635869746127039E-2</v>
      </c>
      <c r="J7" s="285">
        <f>H7/C6</f>
        <v>0.10025719558890414</v>
      </c>
    </row>
    <row r="8" spans="2:10" x14ac:dyDescent="0.25">
      <c r="B8" s="289" t="s">
        <v>16</v>
      </c>
      <c r="C8" s="290">
        <f>SUM(C5:C7)</f>
        <v>2575350.7799999998</v>
      </c>
      <c r="D8" s="291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7"/>
  <sheetViews>
    <sheetView showGridLines="0" zoomScale="87" zoomScaleNormal="87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E68" sqref="E68:E69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405</v>
      </c>
      <c r="C2" s="293" t="s">
        <v>372</v>
      </c>
      <c r="D2" s="293" t="s">
        <v>196</v>
      </c>
      <c r="E2" s="293" t="s">
        <v>366</v>
      </c>
      <c r="F2" s="293" t="s">
        <v>415</v>
      </c>
      <c r="G2" s="293" t="s">
        <v>434</v>
      </c>
    </row>
    <row r="3" spans="2:8" ht="24.95" customHeight="1" x14ac:dyDescent="0.25">
      <c r="B3" s="299" t="s">
        <v>382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381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380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379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378</v>
      </c>
      <c r="C7" s="300">
        <v>113859</v>
      </c>
      <c r="D7" s="300">
        <v>5963927</v>
      </c>
      <c r="E7" s="300">
        <v>395604</v>
      </c>
      <c r="F7" s="297" t="s">
        <v>418</v>
      </c>
      <c r="G7" s="297" t="s">
        <v>417</v>
      </c>
    </row>
    <row r="8" spans="2:8" ht="24.95" customHeight="1" x14ac:dyDescent="0.25">
      <c r="B8" s="301" t="s">
        <v>377</v>
      </c>
      <c r="C8" s="300">
        <v>112412</v>
      </c>
      <c r="D8" s="302">
        <v>6225747</v>
      </c>
      <c r="E8" s="300">
        <v>376269</v>
      </c>
      <c r="F8" s="297" t="s">
        <v>419</v>
      </c>
      <c r="G8" s="296"/>
    </row>
    <row r="9" spans="2:8" ht="24.95" customHeight="1" x14ac:dyDescent="0.25">
      <c r="B9" s="301" t="s">
        <v>386</v>
      </c>
      <c r="C9" s="281">
        <v>99203.687000000005</v>
      </c>
      <c r="D9" s="281">
        <v>5511680.5379999997</v>
      </c>
      <c r="E9" s="281">
        <v>364261.46899999998</v>
      </c>
      <c r="F9" s="297" t="s">
        <v>414</v>
      </c>
      <c r="G9" s="296"/>
    </row>
    <row r="10" spans="2:8" ht="24.95" customHeight="1" x14ac:dyDescent="0.25">
      <c r="B10" s="301" t="s">
        <v>376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383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388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438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439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396</v>
      </c>
      <c r="C15" s="281">
        <v>114272.19</v>
      </c>
      <c r="D15" s="281">
        <v>5606485.2999999998</v>
      </c>
      <c r="E15" s="281">
        <v>264332.23</v>
      </c>
      <c r="F15" s="298" t="s">
        <v>421</v>
      </c>
      <c r="G15" s="356" t="s">
        <v>420</v>
      </c>
      <c r="H15" s="442" t="s">
        <v>477</v>
      </c>
    </row>
    <row r="16" spans="2:8" ht="24.95" customHeight="1" x14ac:dyDescent="0.25">
      <c r="B16" s="301" t="s">
        <v>397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42"/>
    </row>
    <row r="17" spans="2:8" ht="24.95" customHeight="1" x14ac:dyDescent="0.25">
      <c r="B17" s="303" t="s">
        <v>413</v>
      </c>
      <c r="C17" s="304">
        <v>126278.9</v>
      </c>
      <c r="D17" s="304">
        <v>5912788.4100000001</v>
      </c>
      <c r="E17" s="305">
        <v>267736.38</v>
      </c>
      <c r="F17" s="306" t="s">
        <v>422</v>
      </c>
      <c r="G17" s="358" t="s">
        <v>423</v>
      </c>
      <c r="H17" s="442"/>
    </row>
    <row r="18" spans="2:8" ht="24.95" customHeight="1" x14ac:dyDescent="0.25">
      <c r="B18" s="303" t="s">
        <v>437</v>
      </c>
      <c r="C18" s="304">
        <v>125308.59</v>
      </c>
      <c r="D18" s="304">
        <v>5916998.4100000001</v>
      </c>
      <c r="E18" s="305">
        <v>252904.34</v>
      </c>
      <c r="F18" s="306" t="s">
        <v>422</v>
      </c>
      <c r="G18" s="358" t="s">
        <v>424</v>
      </c>
      <c r="H18" s="442"/>
    </row>
    <row r="19" spans="2:8" ht="24.95" customHeight="1" x14ac:dyDescent="0.25">
      <c r="B19" s="303" t="s">
        <v>436</v>
      </c>
      <c r="C19" s="304">
        <v>117247.22</v>
      </c>
      <c r="D19" s="304">
        <v>5740230.1799999997</v>
      </c>
      <c r="E19" s="305">
        <v>239734.7</v>
      </c>
      <c r="F19" s="306" t="s">
        <v>422</v>
      </c>
      <c r="G19" s="358" t="s">
        <v>444</v>
      </c>
      <c r="H19" s="442"/>
    </row>
    <row r="20" spans="2:8" ht="24.75" customHeight="1" x14ac:dyDescent="0.25">
      <c r="B20" s="303" t="s">
        <v>440</v>
      </c>
      <c r="C20" s="304">
        <v>118928.22</v>
      </c>
      <c r="D20" s="304">
        <v>5816188.1500000004</v>
      </c>
      <c r="E20" s="305">
        <v>238912.56</v>
      </c>
      <c r="F20" s="306" t="s">
        <v>422</v>
      </c>
      <c r="G20" s="358" t="s">
        <v>445</v>
      </c>
      <c r="H20" s="442"/>
    </row>
    <row r="21" spans="2:8" ht="33" customHeight="1" x14ac:dyDescent="0.25">
      <c r="B21" s="303" t="s">
        <v>441</v>
      </c>
      <c r="C21" s="304">
        <v>131610.35</v>
      </c>
      <c r="D21" s="304">
        <v>6046323.7000000002</v>
      </c>
      <c r="E21" s="305">
        <v>263303.90000000002</v>
      </c>
      <c r="F21" s="306" t="s">
        <v>447</v>
      </c>
      <c r="G21" s="358" t="s">
        <v>423</v>
      </c>
      <c r="H21" s="442"/>
    </row>
    <row r="22" spans="2:8" ht="33" customHeight="1" x14ac:dyDescent="0.25">
      <c r="B22" s="303" t="s">
        <v>442</v>
      </c>
      <c r="C22" s="304">
        <v>130821.32</v>
      </c>
      <c r="D22" s="304">
        <v>6076205.3600000003</v>
      </c>
      <c r="E22" s="305">
        <v>249110.57</v>
      </c>
      <c r="F22" s="306" t="s">
        <v>448</v>
      </c>
      <c r="G22" s="358" t="s">
        <v>446</v>
      </c>
      <c r="H22" s="442"/>
    </row>
    <row r="23" spans="2:8" ht="24.75" customHeight="1" x14ac:dyDescent="0.25">
      <c r="B23" s="303" t="s">
        <v>443</v>
      </c>
      <c r="C23" s="304">
        <v>127202.39</v>
      </c>
      <c r="D23" s="304">
        <v>6114404.1100000003</v>
      </c>
      <c r="E23" s="305">
        <v>244551.5</v>
      </c>
      <c r="F23" s="306" t="s">
        <v>449</v>
      </c>
      <c r="G23" s="358" t="s">
        <v>449</v>
      </c>
      <c r="H23" s="442"/>
    </row>
    <row r="24" spans="2:8" x14ac:dyDescent="0.25">
      <c r="B24" s="303" t="s">
        <v>451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42"/>
    </row>
    <row r="25" spans="2:8" ht="22.5" x14ac:dyDescent="0.25">
      <c r="B25" s="303" t="s">
        <v>453</v>
      </c>
      <c r="C25" s="304">
        <v>116869.8</v>
      </c>
      <c r="D25" s="304">
        <v>5411097.5300000003</v>
      </c>
      <c r="E25" s="305">
        <v>210703.58</v>
      </c>
      <c r="F25" s="306" t="s">
        <v>474</v>
      </c>
      <c r="G25" s="358" t="s">
        <v>475</v>
      </c>
      <c r="H25" s="442"/>
    </row>
    <row r="26" spans="2:8" ht="22.5" x14ac:dyDescent="0.25">
      <c r="B26" s="303" t="s">
        <v>467</v>
      </c>
      <c r="C26" s="304">
        <v>134421.4</v>
      </c>
      <c r="D26" s="304">
        <v>5337041.28</v>
      </c>
      <c r="E26" s="305">
        <v>221698.33</v>
      </c>
      <c r="F26" s="306" t="s">
        <v>474</v>
      </c>
      <c r="G26" s="358" t="s">
        <v>476</v>
      </c>
      <c r="H26" s="442"/>
    </row>
    <row r="27" spans="2:8" x14ac:dyDescent="0.25">
      <c r="B27" s="303" t="s">
        <v>469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470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472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473</v>
      </c>
      <c r="C30" s="304">
        <v>107036.54</v>
      </c>
      <c r="D30" s="304">
        <v>4659302.5</v>
      </c>
      <c r="E30" s="305">
        <v>191987.59</v>
      </c>
      <c r="F30" s="306" t="s">
        <v>480</v>
      </c>
      <c r="G30" s="307" t="s">
        <v>444</v>
      </c>
    </row>
    <row r="31" spans="2:8" x14ac:dyDescent="0.25">
      <c r="B31" s="303" t="s">
        <v>478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481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482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483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485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486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488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492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493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497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501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506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507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512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514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515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516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517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519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520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524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525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529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531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536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x14ac:dyDescent="0.25">
      <c r="B56" s="303" t="s">
        <v>540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x14ac:dyDescent="0.25">
      <c r="B57" s="303" t="s">
        <v>548</v>
      </c>
      <c r="C57" s="304">
        <v>47452.2</v>
      </c>
      <c r="D57" s="304">
        <v>2421095.4300000002</v>
      </c>
      <c r="E57" s="305">
        <v>63526.58</v>
      </c>
      <c r="F57" s="306"/>
      <c r="G57" s="307"/>
    </row>
    <row r="58" spans="2:7" ht="15.75" thickBot="1" x14ac:dyDescent="0.3">
      <c r="B58" s="303" t="s">
        <v>561</v>
      </c>
      <c r="C58" s="304">
        <v>53057.279999999999</v>
      </c>
      <c r="D58" s="304">
        <v>2569772.5099999998</v>
      </c>
      <c r="E58" s="305">
        <v>68969.490000000005</v>
      </c>
      <c r="F58" s="306"/>
      <c r="G58" s="307"/>
    </row>
    <row r="59" spans="2:7" ht="15.75" thickBot="1" x14ac:dyDescent="0.3">
      <c r="B59" s="342" t="s">
        <v>779</v>
      </c>
      <c r="C59" s="376">
        <v>42267.25</v>
      </c>
      <c r="D59" s="375">
        <v>2475208.34</v>
      </c>
      <c r="E59" s="350">
        <v>57875.19</v>
      </c>
      <c r="F59" s="343"/>
      <c r="G59" s="344"/>
    </row>
    <row r="60" spans="2:7" x14ac:dyDescent="0.25">
      <c r="B60" s="465"/>
      <c r="C60" s="466"/>
      <c r="D60" s="466"/>
      <c r="E60" s="467"/>
      <c r="F60" s="468"/>
      <c r="G60" s="469"/>
    </row>
    <row r="61" spans="2:7" x14ac:dyDescent="0.25">
      <c r="B61" s="364"/>
      <c r="C61" s="365"/>
      <c r="D61" s="365"/>
      <c r="E61" s="207"/>
      <c r="F61" s="366"/>
      <c r="G61" s="367"/>
    </row>
    <row r="62" spans="2:7" x14ac:dyDescent="0.25">
      <c r="D62" s="360">
        <f>D23-D30</f>
        <v>1455101.6100000003</v>
      </c>
    </row>
    <row r="63" spans="2:7" x14ac:dyDescent="0.25">
      <c r="D63" s="361">
        <f>D62/D23</f>
        <v>0.2379792999975594</v>
      </c>
    </row>
    <row r="67" spans="6:6" x14ac:dyDescent="0.25">
      <c r="F67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8"/>
  <sheetViews>
    <sheetView showGridLines="0" topLeftCell="A2" zoomScale="90" zoomScaleNormal="90" workbookViewId="0">
      <selection activeCell="K20" sqref="K20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405</v>
      </c>
      <c r="C2" s="293" t="s">
        <v>8</v>
      </c>
      <c r="D2" s="293" t="s">
        <v>406</v>
      </c>
      <c r="E2" s="293" t="s">
        <v>407</v>
      </c>
    </row>
    <row r="3" spans="2:6" ht="20.100000000000001" customHeight="1" x14ac:dyDescent="0.25">
      <c r="B3" s="325" t="s">
        <v>385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376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383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388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438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439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396</v>
      </c>
      <c r="C9" s="310">
        <v>610706.95333333267</v>
      </c>
      <c r="D9" s="310">
        <v>1347746.1333333317</v>
      </c>
      <c r="E9" s="310">
        <v>335206.93333333335</v>
      </c>
      <c r="F9" s="309" t="s">
        <v>400</v>
      </c>
    </row>
    <row r="10" spans="2:6" ht="20.100000000000001" customHeight="1" x14ac:dyDescent="0.25">
      <c r="B10" s="311" t="s">
        <v>397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413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437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436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440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441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442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443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451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453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467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469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470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472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473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478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481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482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483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485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485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486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488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492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494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498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501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506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507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513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514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515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516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517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519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520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524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525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529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531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536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540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548</v>
      </c>
      <c r="C52" s="310">
        <v>546737.88666666613</v>
      </c>
      <c r="D52" s="310">
        <v>886413.62666666682</v>
      </c>
      <c r="E52" s="310">
        <v>162592.17000000004</v>
      </c>
    </row>
    <row r="53" spans="2:5" x14ac:dyDescent="0.25">
      <c r="B53" s="311" t="s">
        <v>561</v>
      </c>
      <c r="C53" s="310">
        <v>495040.25666666625</v>
      </c>
      <c r="D53" s="310">
        <v>781764.01333333342</v>
      </c>
      <c r="E53" s="310">
        <v>192324.50333333336</v>
      </c>
    </row>
    <row r="54" spans="2:5" x14ac:dyDescent="0.25">
      <c r="B54" s="311" t="s">
        <v>779</v>
      </c>
      <c r="C54" s="310">
        <v>536300.47666666645</v>
      </c>
      <c r="D54" s="310">
        <v>822917.02333333332</v>
      </c>
      <c r="E54" s="310">
        <v>248157.44666666671</v>
      </c>
    </row>
    <row r="55" spans="2:5" x14ac:dyDescent="0.25">
      <c r="B55" s="465"/>
      <c r="C55" s="467"/>
      <c r="D55" s="467"/>
      <c r="E55" s="467"/>
    </row>
    <row r="56" spans="2:5" x14ac:dyDescent="0.25">
      <c r="B56" s="355"/>
    </row>
    <row r="57" spans="2:5" x14ac:dyDescent="0.25">
      <c r="B57" s="355"/>
      <c r="D57" s="360">
        <f>D18-D24</f>
        <v>547080.1633333331</v>
      </c>
    </row>
    <row r="58" spans="2:5" x14ac:dyDescent="0.25">
      <c r="B58" s="355"/>
      <c r="D58" s="361">
        <f>D57/D18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9"/>
  <sheetViews>
    <sheetView topLeftCell="A40" zoomScaleNormal="100" zoomScaleSheetLayoutView="91" workbookViewId="0">
      <selection activeCell="E49" sqref="E49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43" t="s">
        <v>575</v>
      </c>
      <c r="C2" s="443"/>
      <c r="D2" s="443"/>
      <c r="E2" s="443"/>
      <c r="F2" s="443"/>
      <c r="G2" s="443"/>
      <c r="H2" s="443"/>
      <c r="I2" s="443"/>
    </row>
    <row r="4" spans="2:9" x14ac:dyDescent="0.25">
      <c r="B4" s="413" t="s">
        <v>367</v>
      </c>
      <c r="C4" s="413"/>
      <c r="D4" s="413" t="s">
        <v>214</v>
      </c>
      <c r="E4" s="413" t="s">
        <v>216</v>
      </c>
      <c r="F4" s="413" t="s">
        <v>368</v>
      </c>
      <c r="G4" s="413" t="s">
        <v>369</v>
      </c>
      <c r="H4" s="413" t="s">
        <v>370</v>
      </c>
      <c r="I4" s="413" t="s">
        <v>371</v>
      </c>
    </row>
    <row r="5" spans="2:9" x14ac:dyDescent="0.25">
      <c r="B5" s="389"/>
      <c r="C5" s="470" t="s">
        <v>601</v>
      </c>
      <c r="D5" s="417" t="s">
        <v>602</v>
      </c>
      <c r="E5" s="420">
        <v>45073</v>
      </c>
      <c r="F5" s="474">
        <v>0.91666666666666663</v>
      </c>
      <c r="G5" s="475">
        <v>0.99722222222222223</v>
      </c>
      <c r="H5" s="481">
        <v>72921.483333333294</v>
      </c>
      <c r="I5" s="478">
        <v>2316</v>
      </c>
    </row>
    <row r="6" spans="2:9" x14ac:dyDescent="0.25">
      <c r="B6" s="414" t="s">
        <v>576</v>
      </c>
      <c r="C6" s="479" t="s">
        <v>577</v>
      </c>
      <c r="D6" s="417" t="s">
        <v>384</v>
      </c>
      <c r="E6" s="420">
        <v>45069</v>
      </c>
      <c r="F6" s="475">
        <v>0.875</v>
      </c>
      <c r="G6" s="475">
        <v>0.95833333333333337</v>
      </c>
      <c r="H6" s="481">
        <v>56837.733333333301</v>
      </c>
      <c r="I6" s="478">
        <v>56466</v>
      </c>
    </row>
    <row r="7" spans="2:9" x14ac:dyDescent="0.25">
      <c r="B7" s="389"/>
      <c r="C7" s="389" t="s">
        <v>562</v>
      </c>
      <c r="D7" s="391" t="s">
        <v>479</v>
      </c>
      <c r="E7" s="392">
        <v>45072</v>
      </c>
      <c r="F7" s="457">
        <v>0.5625</v>
      </c>
      <c r="G7" s="457">
        <v>0.625</v>
      </c>
      <c r="H7" s="482">
        <v>6639.36</v>
      </c>
      <c r="I7" s="460">
        <v>10626</v>
      </c>
    </row>
    <row r="8" spans="2:9" x14ac:dyDescent="0.25">
      <c r="B8" s="389" t="s">
        <v>589</v>
      </c>
      <c r="C8" s="390" t="s">
        <v>590</v>
      </c>
      <c r="D8" s="391" t="s">
        <v>384</v>
      </c>
      <c r="E8" s="392">
        <v>45073</v>
      </c>
      <c r="F8" s="457">
        <v>0.5</v>
      </c>
      <c r="G8" s="457">
        <v>0.58333333333333337</v>
      </c>
      <c r="H8" s="482">
        <v>6259.16</v>
      </c>
      <c r="I8" s="460">
        <v>9507</v>
      </c>
    </row>
    <row r="9" spans="2:9" x14ac:dyDescent="0.25">
      <c r="B9" s="389" t="s">
        <v>576</v>
      </c>
      <c r="C9" s="390" t="s">
        <v>578</v>
      </c>
      <c r="D9" s="391" t="s">
        <v>384</v>
      </c>
      <c r="E9" s="392">
        <v>45069</v>
      </c>
      <c r="F9" s="457">
        <v>0.70833333333333337</v>
      </c>
      <c r="G9" s="457">
        <v>0.79166666666666663</v>
      </c>
      <c r="H9" s="482">
        <v>45056.466666666602</v>
      </c>
      <c r="I9" s="460">
        <v>53882</v>
      </c>
    </row>
    <row r="10" spans="2:9" x14ac:dyDescent="0.25">
      <c r="B10" s="389"/>
      <c r="C10" s="394" t="s">
        <v>499</v>
      </c>
      <c r="D10" s="391" t="s">
        <v>479</v>
      </c>
      <c r="E10" s="392">
        <v>45068</v>
      </c>
      <c r="F10" s="457">
        <v>0.20833333333333334</v>
      </c>
      <c r="G10" s="457">
        <v>0.39583333333333331</v>
      </c>
      <c r="H10" s="482">
        <v>31279.45</v>
      </c>
      <c r="I10" s="460">
        <v>29342</v>
      </c>
    </row>
    <row r="11" spans="2:9" x14ac:dyDescent="0.25">
      <c r="B11" s="389"/>
      <c r="C11" s="394" t="s">
        <v>598</v>
      </c>
      <c r="D11" s="391" t="s">
        <v>479</v>
      </c>
      <c r="E11" s="392">
        <v>45071</v>
      </c>
      <c r="F11" s="457">
        <v>0.86111111111111116</v>
      </c>
      <c r="G11" s="457">
        <v>0.89583333333333337</v>
      </c>
      <c r="H11" s="482">
        <v>21936.95</v>
      </c>
      <c r="I11" s="460">
        <v>28015</v>
      </c>
    </row>
    <row r="12" spans="2:9" x14ac:dyDescent="0.25">
      <c r="B12" s="389"/>
      <c r="C12" s="394" t="s">
        <v>598</v>
      </c>
      <c r="D12" s="391" t="s">
        <v>479</v>
      </c>
      <c r="E12" s="392">
        <v>45068</v>
      </c>
      <c r="F12" s="457">
        <v>0.86111111111111116</v>
      </c>
      <c r="G12" s="457">
        <v>0.89583333333333337</v>
      </c>
      <c r="H12" s="482">
        <v>20788.583333333299</v>
      </c>
      <c r="I12" s="460">
        <v>25553</v>
      </c>
    </row>
    <row r="13" spans="2:9" x14ac:dyDescent="0.25">
      <c r="B13" s="389"/>
      <c r="C13" s="394" t="s">
        <v>598</v>
      </c>
      <c r="D13" s="391" t="s">
        <v>479</v>
      </c>
      <c r="E13" s="392">
        <v>45070</v>
      </c>
      <c r="F13" s="457">
        <v>0.86111111111111116</v>
      </c>
      <c r="G13" s="457">
        <v>0.89583333333333337</v>
      </c>
      <c r="H13" s="482">
        <v>19690.900000000001</v>
      </c>
      <c r="I13" s="460">
        <v>25689</v>
      </c>
    </row>
    <row r="14" spans="2:9" x14ac:dyDescent="0.25">
      <c r="B14" s="389"/>
      <c r="C14" s="394" t="s">
        <v>598</v>
      </c>
      <c r="D14" s="391" t="s">
        <v>479</v>
      </c>
      <c r="E14" s="392">
        <v>45072</v>
      </c>
      <c r="F14" s="457">
        <v>0.86111111111111116</v>
      </c>
      <c r="G14" s="457">
        <v>0.89583333333333337</v>
      </c>
      <c r="H14" s="482">
        <v>18858.2</v>
      </c>
      <c r="I14" s="460">
        <v>22437</v>
      </c>
    </row>
    <row r="15" spans="2:9" x14ac:dyDescent="0.25">
      <c r="B15" s="389" t="s">
        <v>576</v>
      </c>
      <c r="C15" s="390" t="s">
        <v>579</v>
      </c>
      <c r="D15" s="391" t="s">
        <v>580</v>
      </c>
      <c r="E15" s="392">
        <v>45070</v>
      </c>
      <c r="F15" s="457">
        <v>0.875</v>
      </c>
      <c r="G15" s="457">
        <v>0.95833333333333337</v>
      </c>
      <c r="H15" s="482">
        <v>17150.5666666666</v>
      </c>
      <c r="I15" s="460">
        <v>27232</v>
      </c>
    </row>
    <row r="16" spans="2:9" x14ac:dyDescent="0.25">
      <c r="B16" s="389" t="s">
        <v>576</v>
      </c>
      <c r="C16" s="390" t="s">
        <v>583</v>
      </c>
      <c r="D16" s="391" t="s">
        <v>384</v>
      </c>
      <c r="E16" s="392">
        <v>45070</v>
      </c>
      <c r="F16" s="457">
        <v>0.79166666666666663</v>
      </c>
      <c r="G16" s="457">
        <v>0.875</v>
      </c>
      <c r="H16" s="482">
        <v>16532.083333333299</v>
      </c>
      <c r="I16" s="460">
        <v>21558</v>
      </c>
    </row>
    <row r="17" spans="2:9" x14ac:dyDescent="0.25">
      <c r="B17" s="389"/>
      <c r="C17" s="394" t="s">
        <v>598</v>
      </c>
      <c r="D17" s="391" t="s">
        <v>479</v>
      </c>
      <c r="E17" s="392">
        <v>45069</v>
      </c>
      <c r="F17" s="457">
        <v>0.86111111111111116</v>
      </c>
      <c r="G17" s="457">
        <v>0.89583333333333337</v>
      </c>
      <c r="H17" s="482">
        <v>16327.0666666666</v>
      </c>
      <c r="I17" s="460">
        <v>26781</v>
      </c>
    </row>
    <row r="18" spans="2:9" x14ac:dyDescent="0.25">
      <c r="B18" s="389"/>
      <c r="C18" s="394" t="s">
        <v>599</v>
      </c>
      <c r="D18" s="391" t="s">
        <v>489</v>
      </c>
      <c r="E18" s="392">
        <v>45072</v>
      </c>
      <c r="F18" s="457">
        <v>0.83333333333333337</v>
      </c>
      <c r="G18" s="457">
        <v>0.89583333333333337</v>
      </c>
      <c r="H18" s="482">
        <v>12469.266666666599</v>
      </c>
      <c r="I18" s="460">
        <v>15654</v>
      </c>
    </row>
    <row r="19" spans="2:9" x14ac:dyDescent="0.25">
      <c r="B19" s="389"/>
      <c r="C19" s="394" t="s">
        <v>599</v>
      </c>
      <c r="D19" s="391" t="s">
        <v>489</v>
      </c>
      <c r="E19" s="392">
        <v>45071</v>
      </c>
      <c r="F19" s="457">
        <v>0.83333333333333337</v>
      </c>
      <c r="G19" s="457">
        <v>0.89583333333333337</v>
      </c>
      <c r="H19" s="482">
        <v>12173.3166666666</v>
      </c>
      <c r="I19" s="460">
        <v>17990</v>
      </c>
    </row>
    <row r="20" spans="2:9" x14ac:dyDescent="0.25">
      <c r="B20" s="389"/>
      <c r="C20" s="394" t="s">
        <v>599</v>
      </c>
      <c r="D20" s="391" t="s">
        <v>489</v>
      </c>
      <c r="E20" s="392">
        <v>45070</v>
      </c>
      <c r="F20" s="457">
        <v>0.83333333333333337</v>
      </c>
      <c r="G20" s="457">
        <v>0.89583333333333337</v>
      </c>
      <c r="H20" s="482">
        <v>12075.2166666666</v>
      </c>
      <c r="I20" s="460">
        <v>17006</v>
      </c>
    </row>
    <row r="21" spans="2:9" x14ac:dyDescent="0.25">
      <c r="B21" s="389"/>
      <c r="C21" s="394" t="s">
        <v>599</v>
      </c>
      <c r="D21" s="391" t="s">
        <v>489</v>
      </c>
      <c r="E21" s="392">
        <v>45068</v>
      </c>
      <c r="F21" s="457">
        <v>0.83333333333333337</v>
      </c>
      <c r="G21" s="457">
        <v>0.89583333333333337</v>
      </c>
      <c r="H21" s="482">
        <v>11850.583333333299</v>
      </c>
      <c r="I21" s="460">
        <v>16857</v>
      </c>
    </row>
    <row r="22" spans="2:9" x14ac:dyDescent="0.25">
      <c r="B22" s="389"/>
      <c r="C22" s="394" t="s">
        <v>599</v>
      </c>
      <c r="D22" s="391" t="s">
        <v>489</v>
      </c>
      <c r="E22" s="392">
        <v>45069</v>
      </c>
      <c r="F22" s="457">
        <v>0.83333333333333337</v>
      </c>
      <c r="G22" s="457">
        <v>0.89583333333333337</v>
      </c>
      <c r="H22" s="482">
        <v>11358.4</v>
      </c>
      <c r="I22" s="460">
        <v>18656</v>
      </c>
    </row>
    <row r="23" spans="2:9" x14ac:dyDescent="0.25">
      <c r="B23" s="389"/>
      <c r="C23" s="390" t="s">
        <v>614</v>
      </c>
      <c r="D23" s="395" t="s">
        <v>489</v>
      </c>
      <c r="E23" s="392">
        <v>45074</v>
      </c>
      <c r="F23" s="458">
        <v>0.83333333333333337</v>
      </c>
      <c r="G23" s="458">
        <v>0.91666666666666663</v>
      </c>
      <c r="H23" s="482">
        <v>10301.9</v>
      </c>
      <c r="I23" s="460">
        <v>20495</v>
      </c>
    </row>
    <row r="24" spans="2:9" x14ac:dyDescent="0.25">
      <c r="B24" s="389"/>
      <c r="C24" s="390" t="s">
        <v>606</v>
      </c>
      <c r="D24" s="393" t="s">
        <v>375</v>
      </c>
      <c r="E24" s="392">
        <v>45073</v>
      </c>
      <c r="F24" s="458">
        <v>0.77083333333333337</v>
      </c>
      <c r="G24" s="457">
        <v>0.86458333333333337</v>
      </c>
      <c r="H24" s="482">
        <v>9210.8666666666595</v>
      </c>
      <c r="I24" s="460">
        <v>13736</v>
      </c>
    </row>
    <row r="25" spans="2:9" x14ac:dyDescent="0.25">
      <c r="B25" s="389"/>
      <c r="C25" s="390" t="s">
        <v>608</v>
      </c>
      <c r="D25" s="393" t="s">
        <v>489</v>
      </c>
      <c r="E25" s="392">
        <v>45073</v>
      </c>
      <c r="F25" s="458">
        <v>0.9375</v>
      </c>
      <c r="G25" s="458">
        <v>0</v>
      </c>
      <c r="H25" s="482">
        <v>8831.9166666666606</v>
      </c>
      <c r="I25" s="460">
        <v>10819</v>
      </c>
    </row>
    <row r="26" spans="2:9" x14ac:dyDescent="0.25">
      <c r="B26" s="389"/>
      <c r="C26" s="394" t="s">
        <v>562</v>
      </c>
      <c r="D26" s="391" t="s">
        <v>479</v>
      </c>
      <c r="E26" s="392">
        <v>45068</v>
      </c>
      <c r="F26" s="457">
        <v>0.5625</v>
      </c>
      <c r="G26" s="457">
        <v>0.625</v>
      </c>
      <c r="H26" s="482">
        <v>7036.3166666666602</v>
      </c>
      <c r="I26" s="460">
        <v>11555</v>
      </c>
    </row>
    <row r="27" spans="2:9" x14ac:dyDescent="0.25">
      <c r="B27" s="389"/>
      <c r="C27" s="394" t="s">
        <v>562</v>
      </c>
      <c r="D27" s="391" t="s">
        <v>479</v>
      </c>
      <c r="E27" s="392">
        <v>45069</v>
      </c>
      <c r="F27" s="457">
        <v>0.5625</v>
      </c>
      <c r="G27" s="457">
        <v>0.625</v>
      </c>
      <c r="H27" s="482">
        <v>6738.5333333333301</v>
      </c>
      <c r="I27" s="460">
        <v>11733</v>
      </c>
    </row>
    <row r="28" spans="2:9" x14ac:dyDescent="0.25">
      <c r="B28" s="389"/>
      <c r="C28" s="394" t="s">
        <v>502</v>
      </c>
      <c r="D28" s="391" t="s">
        <v>489</v>
      </c>
      <c r="E28" s="392">
        <v>45068</v>
      </c>
      <c r="F28" s="457">
        <v>0.61458333333333337</v>
      </c>
      <c r="G28" s="457">
        <v>0.75</v>
      </c>
      <c r="H28" s="482">
        <v>6665.15</v>
      </c>
      <c r="I28" s="460">
        <v>9994</v>
      </c>
    </row>
    <row r="29" spans="2:9" x14ac:dyDescent="0.25">
      <c r="B29" s="389"/>
      <c r="C29" s="394" t="s">
        <v>562</v>
      </c>
      <c r="D29" s="391" t="s">
        <v>479</v>
      </c>
      <c r="E29" s="392">
        <v>45070</v>
      </c>
      <c r="F29" s="457">
        <v>0.5625</v>
      </c>
      <c r="G29" s="457">
        <v>0.625</v>
      </c>
      <c r="H29" s="482">
        <v>6658.0333333333301</v>
      </c>
      <c r="I29" s="460">
        <v>11422</v>
      </c>
    </row>
    <row r="30" spans="2:9" x14ac:dyDescent="0.25">
      <c r="B30" s="389"/>
      <c r="C30" s="394" t="s">
        <v>562</v>
      </c>
      <c r="D30" s="391" t="s">
        <v>479</v>
      </c>
      <c r="E30" s="392">
        <v>45071</v>
      </c>
      <c r="F30" s="457">
        <v>0.5625</v>
      </c>
      <c r="G30" s="457">
        <v>0.625</v>
      </c>
      <c r="H30" s="482">
        <v>6579.1666666666597</v>
      </c>
      <c r="I30" s="460">
        <v>11183</v>
      </c>
    </row>
    <row r="31" spans="2:9" x14ac:dyDescent="0.25">
      <c r="B31" s="389"/>
      <c r="C31" s="394" t="s">
        <v>502</v>
      </c>
      <c r="D31" s="391" t="s">
        <v>489</v>
      </c>
      <c r="E31" s="392">
        <v>45071</v>
      </c>
      <c r="F31" s="457">
        <v>0.61458333333333337</v>
      </c>
      <c r="G31" s="457">
        <v>0.75</v>
      </c>
      <c r="H31" s="482">
        <v>6570.2</v>
      </c>
      <c r="I31" s="460">
        <v>9557</v>
      </c>
    </row>
    <row r="32" spans="2:9" x14ac:dyDescent="0.25">
      <c r="B32" s="389"/>
      <c r="C32" s="394" t="s">
        <v>502</v>
      </c>
      <c r="D32" s="391" t="s">
        <v>489</v>
      </c>
      <c r="E32" s="392">
        <v>45072</v>
      </c>
      <c r="F32" s="457">
        <v>0.61458333333333337</v>
      </c>
      <c r="G32" s="457">
        <v>0.75</v>
      </c>
      <c r="H32" s="482">
        <v>6423.4166666666597</v>
      </c>
      <c r="I32" s="460">
        <v>8769</v>
      </c>
    </row>
    <row r="33" spans="2:9" x14ac:dyDescent="0.25">
      <c r="B33" s="389"/>
      <c r="C33" s="394" t="s">
        <v>502</v>
      </c>
      <c r="D33" s="391" t="s">
        <v>489</v>
      </c>
      <c r="E33" s="392">
        <v>45070</v>
      </c>
      <c r="F33" s="457">
        <v>0.61458333333333337</v>
      </c>
      <c r="G33" s="457">
        <v>0.75</v>
      </c>
      <c r="H33" s="482">
        <v>6324.4666666666599</v>
      </c>
      <c r="I33" s="460">
        <v>9362</v>
      </c>
    </row>
    <row r="34" spans="2:9" x14ac:dyDescent="0.25">
      <c r="B34" s="389"/>
      <c r="C34" s="394" t="s">
        <v>502</v>
      </c>
      <c r="D34" s="391" t="s">
        <v>489</v>
      </c>
      <c r="E34" s="392">
        <v>45069</v>
      </c>
      <c r="F34" s="457">
        <v>0.61458333333333337</v>
      </c>
      <c r="G34" s="457">
        <v>0.75</v>
      </c>
      <c r="H34" s="482">
        <v>6128.2166666666599</v>
      </c>
      <c r="I34" s="460">
        <v>13487</v>
      </c>
    </row>
    <row r="35" spans="2:9" x14ac:dyDescent="0.25">
      <c r="B35" s="389" t="s">
        <v>587</v>
      </c>
      <c r="C35" s="390" t="s">
        <v>588</v>
      </c>
      <c r="D35" s="391" t="s">
        <v>384</v>
      </c>
      <c r="E35" s="392">
        <v>45071</v>
      </c>
      <c r="F35" s="457">
        <v>0.58333333333333337</v>
      </c>
      <c r="G35" s="457">
        <v>0.66666666666666663</v>
      </c>
      <c r="H35" s="482">
        <v>6014.7</v>
      </c>
      <c r="I35" s="460">
        <v>8282</v>
      </c>
    </row>
    <row r="36" spans="2:9" x14ac:dyDescent="0.25">
      <c r="B36" s="389" t="s">
        <v>593</v>
      </c>
      <c r="C36" s="390" t="s">
        <v>594</v>
      </c>
      <c r="D36" s="391" t="s">
        <v>566</v>
      </c>
      <c r="E36" s="392">
        <v>45074</v>
      </c>
      <c r="F36" s="457">
        <v>0.4375</v>
      </c>
      <c r="G36" s="457">
        <v>0.52083333333333337</v>
      </c>
      <c r="H36" s="482">
        <v>4070.88333333333</v>
      </c>
      <c r="I36" s="460">
        <v>7371</v>
      </c>
    </row>
    <row r="37" spans="2:9" ht="45" x14ac:dyDescent="0.25">
      <c r="B37" s="389"/>
      <c r="C37" s="390" t="s">
        <v>604</v>
      </c>
      <c r="D37" s="391" t="s">
        <v>605</v>
      </c>
      <c r="E37" s="392">
        <v>45073</v>
      </c>
      <c r="F37" s="458">
        <v>0.76388888888888884</v>
      </c>
      <c r="G37" s="457">
        <v>6.9444444444444441E-3</v>
      </c>
      <c r="H37" s="482">
        <v>4058.22</v>
      </c>
      <c r="I37" s="460">
        <v>7209</v>
      </c>
    </row>
    <row r="38" spans="2:9" x14ac:dyDescent="0.25">
      <c r="B38" s="389" t="s">
        <v>581</v>
      </c>
      <c r="C38" s="390" t="s">
        <v>582</v>
      </c>
      <c r="D38" s="391" t="s">
        <v>384</v>
      </c>
      <c r="E38" s="392">
        <v>45070</v>
      </c>
      <c r="F38" s="457">
        <v>0.58333333333333337</v>
      </c>
      <c r="G38" s="457">
        <v>0.66666666666666663</v>
      </c>
      <c r="H38" s="482">
        <v>3210.51</v>
      </c>
      <c r="I38" s="480">
        <v>8681</v>
      </c>
    </row>
    <row r="39" spans="2:9" x14ac:dyDescent="0.25">
      <c r="B39" s="389"/>
      <c r="C39" s="394" t="s">
        <v>500</v>
      </c>
      <c r="D39" s="391" t="s">
        <v>600</v>
      </c>
      <c r="E39" s="392">
        <v>45068</v>
      </c>
      <c r="F39" s="457">
        <v>0.91666666666666663</v>
      </c>
      <c r="G39" s="457">
        <v>0.97916666666666663</v>
      </c>
      <c r="H39" s="482">
        <v>2705.2666666666601</v>
      </c>
      <c r="I39" s="460">
        <v>5039</v>
      </c>
    </row>
    <row r="40" spans="2:9" x14ac:dyDescent="0.25">
      <c r="B40" s="389"/>
      <c r="C40" s="394" t="s">
        <v>500</v>
      </c>
      <c r="D40" s="391" t="s">
        <v>600</v>
      </c>
      <c r="E40" s="392">
        <v>45071</v>
      </c>
      <c r="F40" s="457">
        <v>0.91666666666666663</v>
      </c>
      <c r="G40" s="457">
        <v>0.97916666666666663</v>
      </c>
      <c r="H40" s="482">
        <v>2419.4333333333302</v>
      </c>
      <c r="I40" s="460">
        <v>4828</v>
      </c>
    </row>
    <row r="41" spans="2:9" x14ac:dyDescent="0.25">
      <c r="B41" s="389"/>
      <c r="C41" s="394" t="s">
        <v>500</v>
      </c>
      <c r="D41" s="391" t="s">
        <v>600</v>
      </c>
      <c r="E41" s="392">
        <v>45069</v>
      </c>
      <c r="F41" s="457">
        <v>0.91666666666666663</v>
      </c>
      <c r="G41" s="457">
        <v>0.97916666666666663</v>
      </c>
      <c r="H41" s="482">
        <v>2234</v>
      </c>
      <c r="I41" s="460">
        <v>6412</v>
      </c>
    </row>
    <row r="42" spans="2:9" x14ac:dyDescent="0.25">
      <c r="B42" s="389"/>
      <c r="C42" s="394" t="s">
        <v>500</v>
      </c>
      <c r="D42" s="391" t="s">
        <v>600</v>
      </c>
      <c r="E42" s="392">
        <v>45070</v>
      </c>
      <c r="F42" s="457">
        <v>0.91666666666666663</v>
      </c>
      <c r="G42" s="457">
        <v>0.97916666666666663</v>
      </c>
      <c r="H42" s="482">
        <v>1942.0833333333301</v>
      </c>
      <c r="I42" s="460">
        <v>4576</v>
      </c>
    </row>
    <row r="43" spans="2:9" x14ac:dyDescent="0.25">
      <c r="B43" s="389" t="s">
        <v>591</v>
      </c>
      <c r="C43" s="390" t="s">
        <v>592</v>
      </c>
      <c r="D43" s="391" t="s">
        <v>585</v>
      </c>
      <c r="E43" s="392">
        <v>45073</v>
      </c>
      <c r="F43" s="457">
        <v>0.57291666666666663</v>
      </c>
      <c r="G43" s="457">
        <v>0.65625</v>
      </c>
      <c r="H43" s="482">
        <v>1855.7166666666601</v>
      </c>
      <c r="I43" s="460">
        <v>4256</v>
      </c>
    </row>
    <row r="44" spans="2:9" x14ac:dyDescent="0.25">
      <c r="B44" s="389" t="s">
        <v>593</v>
      </c>
      <c r="C44" s="390" t="s">
        <v>595</v>
      </c>
      <c r="D44" s="391" t="s">
        <v>565</v>
      </c>
      <c r="E44" s="392">
        <v>45074</v>
      </c>
      <c r="F44" s="457">
        <v>0.4375</v>
      </c>
      <c r="G44" s="457">
        <v>0.52083333333333337</v>
      </c>
      <c r="H44" s="482">
        <v>1757.55</v>
      </c>
      <c r="I44" s="460">
        <v>4371</v>
      </c>
    </row>
    <row r="45" spans="2:9" x14ac:dyDescent="0.25">
      <c r="B45" s="389" t="s">
        <v>596</v>
      </c>
      <c r="C45" s="390" t="s">
        <v>597</v>
      </c>
      <c r="D45" s="391" t="s">
        <v>541</v>
      </c>
      <c r="E45" s="392">
        <v>45074</v>
      </c>
      <c r="F45" s="457">
        <v>0.85416666666666663</v>
      </c>
      <c r="G45" s="457">
        <v>0.9375</v>
      </c>
      <c r="H45" s="482">
        <v>1688.3</v>
      </c>
      <c r="I45" s="460">
        <v>9822</v>
      </c>
    </row>
    <row r="46" spans="2:9" x14ac:dyDescent="0.25">
      <c r="B46" s="389"/>
      <c r="C46" s="394" t="s">
        <v>500</v>
      </c>
      <c r="D46" s="391" t="s">
        <v>600</v>
      </c>
      <c r="E46" s="392">
        <v>45072</v>
      </c>
      <c r="F46" s="457">
        <v>0.91666666666666663</v>
      </c>
      <c r="G46" s="457">
        <v>0.97916666666666663</v>
      </c>
      <c r="H46" s="482">
        <v>1382.3333333333301</v>
      </c>
      <c r="I46" s="460">
        <v>3263</v>
      </c>
    </row>
    <row r="47" spans="2:9" x14ac:dyDescent="0.25">
      <c r="B47" s="389"/>
      <c r="C47" s="390" t="s">
        <v>607</v>
      </c>
      <c r="D47" s="393" t="s">
        <v>532</v>
      </c>
      <c r="E47" s="392">
        <v>45073</v>
      </c>
      <c r="F47" s="458">
        <v>0.875</v>
      </c>
      <c r="G47" s="457">
        <v>0.97986111111111107</v>
      </c>
      <c r="H47" s="482">
        <v>913.3</v>
      </c>
      <c r="I47" s="460">
        <v>3390</v>
      </c>
    </row>
    <row r="48" spans="2:9" x14ac:dyDescent="0.25">
      <c r="B48" s="389"/>
      <c r="C48" s="415" t="s">
        <v>613</v>
      </c>
      <c r="D48" s="395" t="s">
        <v>532</v>
      </c>
      <c r="E48" s="392">
        <v>45074</v>
      </c>
      <c r="F48" s="458">
        <v>0.875</v>
      </c>
      <c r="G48" s="458">
        <v>0.9868055555555556</v>
      </c>
      <c r="H48" s="482">
        <v>861.55</v>
      </c>
      <c r="I48" s="460">
        <v>3269</v>
      </c>
    </row>
    <row r="49" spans="2:9" x14ac:dyDescent="0.25">
      <c r="B49" s="389"/>
      <c r="C49" s="390" t="s">
        <v>603</v>
      </c>
      <c r="D49" s="391" t="s">
        <v>542</v>
      </c>
      <c r="E49" s="392">
        <v>45073</v>
      </c>
      <c r="F49" s="458">
        <v>0.91666666666666663</v>
      </c>
      <c r="G49" s="457">
        <v>2.7777777777777776E-2</v>
      </c>
      <c r="H49" s="482">
        <v>626.20000000000005</v>
      </c>
      <c r="I49" s="480">
        <v>1643</v>
      </c>
    </row>
    <row r="50" spans="2:9" x14ac:dyDescent="0.25">
      <c r="B50" s="389" t="s">
        <v>576</v>
      </c>
      <c r="C50" s="390" t="s">
        <v>584</v>
      </c>
      <c r="D50" s="391" t="s">
        <v>585</v>
      </c>
      <c r="E50" s="392">
        <v>45071</v>
      </c>
      <c r="F50" s="457">
        <v>0.79166666666666663</v>
      </c>
      <c r="G50" s="457">
        <v>0.875</v>
      </c>
      <c r="H50" s="482">
        <v>577.35</v>
      </c>
      <c r="I50" s="460">
        <v>26696</v>
      </c>
    </row>
    <row r="51" spans="2:9" x14ac:dyDescent="0.25">
      <c r="B51" s="389"/>
      <c r="C51" s="395" t="s">
        <v>611</v>
      </c>
      <c r="D51" s="393" t="s">
        <v>533</v>
      </c>
      <c r="E51" s="392">
        <v>45074</v>
      </c>
      <c r="F51" s="458">
        <v>0.78125</v>
      </c>
      <c r="G51" s="458">
        <v>0.875</v>
      </c>
      <c r="H51" s="482">
        <v>446.4</v>
      </c>
      <c r="I51" s="460">
        <v>1848</v>
      </c>
    </row>
    <row r="52" spans="2:9" x14ac:dyDescent="0.25">
      <c r="B52" s="389" t="s">
        <v>576</v>
      </c>
      <c r="C52" s="390" t="s">
        <v>586</v>
      </c>
      <c r="D52" s="391" t="s">
        <v>566</v>
      </c>
      <c r="E52" s="392">
        <v>45071</v>
      </c>
      <c r="F52" s="457">
        <v>0.79166666666666663</v>
      </c>
      <c r="G52" s="457">
        <v>0.875</v>
      </c>
      <c r="H52" s="482">
        <v>405.433333333333</v>
      </c>
      <c r="I52" s="460">
        <v>7927</v>
      </c>
    </row>
    <row r="53" spans="2:9" x14ac:dyDescent="0.25">
      <c r="B53" s="389"/>
      <c r="C53" s="415" t="s">
        <v>6</v>
      </c>
      <c r="D53" s="395" t="s">
        <v>564</v>
      </c>
      <c r="E53" s="392">
        <v>45074</v>
      </c>
      <c r="F53" s="458">
        <v>0.875</v>
      </c>
      <c r="G53" s="458">
        <v>0.94791666666666663</v>
      </c>
      <c r="H53" s="482">
        <v>171.56666666666601</v>
      </c>
      <c r="I53" s="460">
        <v>1161</v>
      </c>
    </row>
    <row r="54" spans="2:9" x14ac:dyDescent="0.25">
      <c r="B54" s="389"/>
      <c r="C54" s="390" t="s">
        <v>615</v>
      </c>
      <c r="D54" s="472" t="s">
        <v>602</v>
      </c>
      <c r="E54" s="392">
        <v>45074</v>
      </c>
      <c r="F54" s="458">
        <v>0.41666666666666669</v>
      </c>
      <c r="G54" s="458">
        <v>0.50416666666666665</v>
      </c>
      <c r="H54" s="482">
        <v>107.25</v>
      </c>
      <c r="I54" s="460" t="s">
        <v>738</v>
      </c>
    </row>
    <row r="55" spans="2:9" ht="30" x14ac:dyDescent="0.25">
      <c r="B55" s="389"/>
      <c r="C55" s="476" t="s">
        <v>609</v>
      </c>
      <c r="D55" s="418" t="s">
        <v>610</v>
      </c>
      <c r="E55" s="392">
        <v>45073</v>
      </c>
      <c r="F55" s="458">
        <v>0.77500000000000002</v>
      </c>
      <c r="G55" s="477">
        <v>0.98055555555555562</v>
      </c>
      <c r="H55" s="482">
        <v>78.56</v>
      </c>
      <c r="I55" s="460">
        <v>179</v>
      </c>
    </row>
    <row r="56" spans="2:9" x14ac:dyDescent="0.25">
      <c r="B56" s="389"/>
      <c r="C56" s="471" t="s">
        <v>612</v>
      </c>
      <c r="D56" s="422" t="s">
        <v>610</v>
      </c>
      <c r="E56" s="392">
        <v>45074</v>
      </c>
      <c r="F56" s="459">
        <v>0.875</v>
      </c>
      <c r="G56" s="459">
        <v>0.96458333333333324</v>
      </c>
      <c r="H56" s="483">
        <v>31.1</v>
      </c>
      <c r="I56" s="462">
        <v>89</v>
      </c>
    </row>
    <row r="57" spans="2:9" x14ac:dyDescent="0.25">
      <c r="B57" s="397"/>
      <c r="C57" s="419"/>
      <c r="D57" s="419"/>
      <c r="E57" s="473"/>
      <c r="F57" s="421"/>
      <c r="G57" s="421"/>
      <c r="H57" s="404"/>
      <c r="I57" s="403"/>
    </row>
    <row r="58" spans="2:9" x14ac:dyDescent="0.25">
      <c r="B58" s="385" t="s">
        <v>196</v>
      </c>
      <c r="C58" s="416" t="s">
        <v>487</v>
      </c>
      <c r="D58" s="419"/>
      <c r="E58" s="397"/>
      <c r="F58" s="421"/>
      <c r="G58" s="421"/>
      <c r="H58" s="404"/>
      <c r="I58" s="403"/>
    </row>
    <row r="59" spans="2:9" x14ac:dyDescent="0.25">
      <c r="B59" s="368"/>
      <c r="C59" s="369"/>
      <c r="D59" s="368"/>
      <c r="E59" s="370"/>
      <c r="F59" s="371"/>
      <c r="G59" s="372"/>
      <c r="H59" s="373"/>
      <c r="I59" s="373"/>
    </row>
    <row r="61" spans="2:9" x14ac:dyDescent="0.25">
      <c r="B61" s="385" t="s">
        <v>372</v>
      </c>
      <c r="C61" s="386" t="s">
        <v>487</v>
      </c>
    </row>
    <row r="62" spans="2:9" x14ac:dyDescent="0.25">
      <c r="B62" s="388" t="s">
        <v>367</v>
      </c>
      <c r="C62" s="387" t="s">
        <v>214</v>
      </c>
      <c r="D62" s="396" t="s">
        <v>373</v>
      </c>
      <c r="E62" s="387" t="s">
        <v>368</v>
      </c>
      <c r="F62" s="387" t="s">
        <v>374</v>
      </c>
      <c r="G62" s="387" t="s">
        <v>369</v>
      </c>
      <c r="H62" s="387" t="s">
        <v>370</v>
      </c>
      <c r="I62" s="387" t="s">
        <v>371</v>
      </c>
    </row>
    <row r="63" spans="2:9" x14ac:dyDescent="0.25">
      <c r="B63" s="397" t="s">
        <v>471</v>
      </c>
      <c r="C63" s="397" t="s">
        <v>375</v>
      </c>
      <c r="D63" s="398">
        <v>45068</v>
      </c>
      <c r="E63" s="399">
        <v>0.375</v>
      </c>
      <c r="F63" s="398">
        <v>45072</v>
      </c>
      <c r="G63" s="399">
        <v>0.95833333333333337</v>
      </c>
      <c r="H63" s="461">
        <v>737.1</v>
      </c>
      <c r="I63" s="462">
        <v>897</v>
      </c>
    </row>
    <row r="64" spans="2:9" x14ac:dyDescent="0.25">
      <c r="B64" s="397" t="s">
        <v>567</v>
      </c>
      <c r="C64" s="397" t="s">
        <v>384</v>
      </c>
      <c r="D64" s="398">
        <v>45067</v>
      </c>
      <c r="E64" s="399">
        <v>0.95833333333333337</v>
      </c>
      <c r="F64" s="398">
        <v>45068</v>
      </c>
      <c r="G64" s="399">
        <v>0.95833333333333337</v>
      </c>
      <c r="H64" s="463">
        <v>332.7</v>
      </c>
      <c r="I64" s="463">
        <v>554</v>
      </c>
    </row>
    <row r="65" spans="2:9" x14ac:dyDescent="0.25">
      <c r="B65" s="400"/>
      <c r="D65" s="370"/>
      <c r="E65" s="401"/>
      <c r="F65" s="370"/>
      <c r="G65" s="401"/>
    </row>
    <row r="67" spans="2:9" x14ac:dyDescent="0.25">
      <c r="B67" s="385" t="s">
        <v>366</v>
      </c>
      <c r="C67" s="386" t="s">
        <v>487</v>
      </c>
    </row>
    <row r="68" spans="2:9" x14ac:dyDescent="0.25">
      <c r="B68" s="402" t="s">
        <v>367</v>
      </c>
      <c r="C68" s="387" t="s">
        <v>214</v>
      </c>
      <c r="D68" s="387" t="s">
        <v>373</v>
      </c>
      <c r="E68" s="387" t="s">
        <v>368</v>
      </c>
      <c r="F68" s="387" t="s">
        <v>374</v>
      </c>
      <c r="G68" s="387" t="s">
        <v>369</v>
      </c>
      <c r="H68" s="387" t="s">
        <v>370</v>
      </c>
      <c r="I68" s="387" t="s">
        <v>371</v>
      </c>
    </row>
    <row r="69" spans="2:9" x14ac:dyDescent="0.25">
      <c r="B69" s="403" t="s">
        <v>508</v>
      </c>
      <c r="C69" s="404" t="s">
        <v>508</v>
      </c>
      <c r="D69" s="405" t="s">
        <v>508</v>
      </c>
      <c r="E69" s="399" t="s">
        <v>508</v>
      </c>
      <c r="F69" s="398" t="s">
        <v>508</v>
      </c>
      <c r="G69" s="399" t="s">
        <v>508</v>
      </c>
      <c r="H69" s="403" t="s">
        <v>508</v>
      </c>
      <c r="I69" s="403" t="s">
        <v>508</v>
      </c>
    </row>
  </sheetData>
  <autoFilter ref="B3:I49" xr:uid="{7D46FBD9-20BA-4FF6-9F60-44AF332FA66D}">
    <sortState xmlns:xlrd2="http://schemas.microsoft.com/office/spreadsheetml/2017/richdata2" ref="B4:I56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37" zoomScaleNormal="100" workbookViewId="0">
      <selection activeCell="D1" sqref="D1:D1048576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44" t="s">
        <v>574</v>
      </c>
      <c r="B1" s="445"/>
      <c r="C1" s="445"/>
    </row>
    <row r="2" spans="1:3" ht="15.75" thickBot="1" x14ac:dyDescent="0.3">
      <c r="A2" s="323" t="s">
        <v>425</v>
      </c>
      <c r="B2" s="324" t="s">
        <v>370</v>
      </c>
      <c r="C2" s="324" t="s">
        <v>371</v>
      </c>
    </row>
    <row r="3" spans="1:3" x14ac:dyDescent="0.25">
      <c r="A3" s="327" t="s">
        <v>503</v>
      </c>
      <c r="B3" s="276">
        <v>2965.1170000000002</v>
      </c>
      <c r="C3" s="277">
        <v>1982</v>
      </c>
    </row>
    <row r="4" spans="1:3" x14ac:dyDescent="0.25">
      <c r="A4" s="327" t="s">
        <v>500</v>
      </c>
      <c r="B4" s="276">
        <v>2578.7979999999998</v>
      </c>
      <c r="C4" s="277">
        <v>2380</v>
      </c>
    </row>
    <row r="5" spans="1:3" x14ac:dyDescent="0.25">
      <c r="A5" s="327" t="s">
        <v>358</v>
      </c>
      <c r="B5" s="276">
        <v>2141.0970000000002</v>
      </c>
      <c r="C5" s="277">
        <v>2057</v>
      </c>
    </row>
    <row r="6" spans="1:3" x14ac:dyDescent="0.25">
      <c r="A6" s="327" t="s">
        <v>495</v>
      </c>
      <c r="B6" s="276">
        <v>1035.0319999999999</v>
      </c>
      <c r="C6" s="277">
        <v>764</v>
      </c>
    </row>
    <row r="7" spans="1:3" x14ac:dyDescent="0.25">
      <c r="A7" s="327" t="s">
        <v>359</v>
      </c>
      <c r="B7" s="276">
        <v>1011.485</v>
      </c>
      <c r="C7" s="277">
        <v>447</v>
      </c>
    </row>
    <row r="8" spans="1:3" x14ac:dyDescent="0.25">
      <c r="A8" s="327" t="s">
        <v>468</v>
      </c>
      <c r="B8" s="276">
        <v>977.505</v>
      </c>
      <c r="C8" s="277">
        <v>547</v>
      </c>
    </row>
    <row r="9" spans="1:3" x14ac:dyDescent="0.25">
      <c r="A9" s="327" t="s">
        <v>535</v>
      </c>
      <c r="B9" s="276">
        <v>498.97399999999999</v>
      </c>
      <c r="C9" s="277">
        <v>490</v>
      </c>
    </row>
    <row r="10" spans="1:3" x14ac:dyDescent="0.25">
      <c r="A10" s="327" t="s">
        <v>504</v>
      </c>
      <c r="B10" s="276">
        <v>422.26600000000002</v>
      </c>
      <c r="C10" s="277">
        <v>534</v>
      </c>
    </row>
    <row r="11" spans="1:3" x14ac:dyDescent="0.25">
      <c r="A11" s="327" t="s">
        <v>700</v>
      </c>
      <c r="B11" s="276">
        <v>418.23399999999998</v>
      </c>
      <c r="C11" s="277">
        <v>422</v>
      </c>
    </row>
    <row r="12" spans="1:3" x14ac:dyDescent="0.25">
      <c r="A12" s="322" t="s">
        <v>534</v>
      </c>
      <c r="B12" s="273">
        <v>417.846</v>
      </c>
      <c r="C12" s="275">
        <v>493</v>
      </c>
    </row>
    <row r="13" spans="1:3" x14ac:dyDescent="0.25">
      <c r="A13" s="322" t="s">
        <v>549</v>
      </c>
      <c r="B13" s="273">
        <v>395.86200000000002</v>
      </c>
      <c r="C13" s="275">
        <v>657</v>
      </c>
    </row>
    <row r="14" spans="1:3" x14ac:dyDescent="0.25">
      <c r="A14" s="322" t="s">
        <v>361</v>
      </c>
      <c r="B14" s="273">
        <v>365.43700000000001</v>
      </c>
      <c r="C14" s="275">
        <v>372</v>
      </c>
    </row>
    <row r="15" spans="1:3" x14ac:dyDescent="0.25">
      <c r="A15" s="322" t="s">
        <v>701</v>
      </c>
      <c r="B15" s="273">
        <v>341.84100000000001</v>
      </c>
      <c r="C15" s="275">
        <v>367</v>
      </c>
    </row>
    <row r="16" spans="1:3" x14ac:dyDescent="0.25">
      <c r="A16" s="322" t="s">
        <v>702</v>
      </c>
      <c r="B16" s="273">
        <v>331.09800000000001</v>
      </c>
      <c r="C16" s="275">
        <v>352</v>
      </c>
    </row>
    <row r="17" spans="1:3" x14ac:dyDescent="0.25">
      <c r="A17" s="322" t="s">
        <v>530</v>
      </c>
      <c r="B17" s="273">
        <v>324.31400000000002</v>
      </c>
      <c r="C17" s="275">
        <v>357</v>
      </c>
    </row>
    <row r="18" spans="1:3" x14ac:dyDescent="0.25">
      <c r="A18" s="322" t="s">
        <v>509</v>
      </c>
      <c r="B18" s="273">
        <v>319.93900000000002</v>
      </c>
      <c r="C18" s="275">
        <v>419</v>
      </c>
    </row>
    <row r="19" spans="1:3" x14ac:dyDescent="0.25">
      <c r="A19" s="322" t="s">
        <v>454</v>
      </c>
      <c r="B19" s="273">
        <v>312.83600000000001</v>
      </c>
      <c r="C19" s="275">
        <v>324</v>
      </c>
    </row>
    <row r="20" spans="1:3" x14ac:dyDescent="0.25">
      <c r="A20" s="327" t="s">
        <v>496</v>
      </c>
      <c r="B20" s="276">
        <v>308.66300000000001</v>
      </c>
      <c r="C20" s="277">
        <v>397</v>
      </c>
    </row>
    <row r="21" spans="1:3" x14ac:dyDescent="0.25">
      <c r="A21" s="322" t="s">
        <v>703</v>
      </c>
      <c r="B21" s="273">
        <v>305.07400000000001</v>
      </c>
      <c r="C21" s="275">
        <v>387</v>
      </c>
    </row>
    <row r="22" spans="1:3" x14ac:dyDescent="0.25">
      <c r="A22" s="322" t="s">
        <v>607</v>
      </c>
      <c r="B22" s="273">
        <v>297.214</v>
      </c>
      <c r="C22" s="275">
        <v>282</v>
      </c>
    </row>
    <row r="23" spans="1:3" x14ac:dyDescent="0.25">
      <c r="A23" s="322" t="s">
        <v>704</v>
      </c>
      <c r="B23" s="273">
        <v>289.48099999999999</v>
      </c>
      <c r="C23" s="275">
        <v>346</v>
      </c>
    </row>
    <row r="24" spans="1:3" x14ac:dyDescent="0.25">
      <c r="A24" s="322" t="s">
        <v>552</v>
      </c>
      <c r="B24" s="273">
        <v>287.69200000000001</v>
      </c>
      <c r="C24" s="275">
        <v>260</v>
      </c>
    </row>
    <row r="25" spans="1:3" x14ac:dyDescent="0.25">
      <c r="A25" s="322" t="s">
        <v>518</v>
      </c>
      <c r="B25" s="273">
        <v>285.03199999999998</v>
      </c>
      <c r="C25" s="275">
        <v>529</v>
      </c>
    </row>
    <row r="26" spans="1:3" x14ac:dyDescent="0.25">
      <c r="A26" s="322" t="s">
        <v>526</v>
      </c>
      <c r="B26" s="273">
        <v>284.41800000000001</v>
      </c>
      <c r="C26" s="275">
        <v>304</v>
      </c>
    </row>
    <row r="27" spans="1:3" x14ac:dyDescent="0.25">
      <c r="A27" s="322" t="s">
        <v>705</v>
      </c>
      <c r="B27" s="273">
        <v>282.08300000000003</v>
      </c>
      <c r="C27" s="275">
        <v>324</v>
      </c>
    </row>
    <row r="28" spans="1:3" x14ac:dyDescent="0.25">
      <c r="A28" s="322" t="s">
        <v>706</v>
      </c>
      <c r="B28" s="273">
        <v>272.95400000000001</v>
      </c>
      <c r="C28" s="275">
        <v>266</v>
      </c>
    </row>
    <row r="29" spans="1:3" x14ac:dyDescent="0.25">
      <c r="A29" s="322" t="s">
        <v>707</v>
      </c>
      <c r="B29" s="273">
        <v>260.24400000000003</v>
      </c>
      <c r="C29" s="275">
        <v>285</v>
      </c>
    </row>
    <row r="30" spans="1:3" x14ac:dyDescent="0.25">
      <c r="A30" s="322" t="s">
        <v>551</v>
      </c>
      <c r="B30" s="273">
        <v>241.505</v>
      </c>
      <c r="C30" s="275">
        <v>319</v>
      </c>
    </row>
    <row r="31" spans="1:3" x14ac:dyDescent="0.25">
      <c r="A31" s="322" t="s">
        <v>708</v>
      </c>
      <c r="B31" s="273">
        <v>233.32300000000001</v>
      </c>
      <c r="C31" s="275">
        <v>217</v>
      </c>
    </row>
    <row r="32" spans="1:3" x14ac:dyDescent="0.25">
      <c r="A32" s="322" t="s">
        <v>556</v>
      </c>
      <c r="B32" s="273">
        <v>232.08699999999999</v>
      </c>
      <c r="C32" s="275">
        <v>291</v>
      </c>
    </row>
    <row r="33" spans="1:3" x14ac:dyDescent="0.25">
      <c r="A33" s="322" t="s">
        <v>460</v>
      </c>
      <c r="B33" s="273">
        <v>227.209</v>
      </c>
      <c r="C33" s="275">
        <v>507</v>
      </c>
    </row>
    <row r="34" spans="1:3" x14ac:dyDescent="0.25">
      <c r="A34" s="322" t="s">
        <v>458</v>
      </c>
      <c r="B34" s="273">
        <v>221.934</v>
      </c>
      <c r="C34" s="275">
        <v>422</v>
      </c>
    </row>
    <row r="35" spans="1:3" x14ac:dyDescent="0.25">
      <c r="A35" s="322" t="s">
        <v>709</v>
      </c>
      <c r="B35" s="273">
        <v>219.506</v>
      </c>
      <c r="C35" s="275">
        <v>255</v>
      </c>
    </row>
    <row r="36" spans="1:3" x14ac:dyDescent="0.25">
      <c r="A36" s="322">
        <v>300</v>
      </c>
      <c r="B36" s="273">
        <v>219.38499999999999</v>
      </c>
      <c r="C36" s="275">
        <v>256</v>
      </c>
    </row>
    <row r="37" spans="1:3" x14ac:dyDescent="0.25">
      <c r="A37" s="322" t="s">
        <v>456</v>
      </c>
      <c r="B37" s="273">
        <v>211.89400000000001</v>
      </c>
      <c r="C37" s="275">
        <v>192</v>
      </c>
    </row>
    <row r="38" spans="1:3" x14ac:dyDescent="0.25">
      <c r="A38" s="322" t="s">
        <v>455</v>
      </c>
      <c r="B38" s="273">
        <v>210.041</v>
      </c>
      <c r="C38" s="275">
        <v>288</v>
      </c>
    </row>
    <row r="39" spans="1:3" x14ac:dyDescent="0.25">
      <c r="A39" s="322" t="s">
        <v>710</v>
      </c>
      <c r="B39" s="273">
        <v>203.10300000000001</v>
      </c>
      <c r="C39" s="275">
        <v>271</v>
      </c>
    </row>
    <row r="40" spans="1:3" x14ac:dyDescent="0.25">
      <c r="A40" s="322" t="s">
        <v>711</v>
      </c>
      <c r="B40" s="273">
        <v>198.08600000000001</v>
      </c>
      <c r="C40" s="275">
        <v>179</v>
      </c>
    </row>
    <row r="41" spans="1:3" x14ac:dyDescent="0.25">
      <c r="A41" s="322" t="s">
        <v>505</v>
      </c>
      <c r="B41" s="273">
        <v>197.91300000000001</v>
      </c>
      <c r="C41" s="275">
        <v>384</v>
      </c>
    </row>
    <row r="42" spans="1:3" x14ac:dyDescent="0.25">
      <c r="A42" s="322" t="s">
        <v>712</v>
      </c>
      <c r="B42" s="273">
        <v>194.72900000000001</v>
      </c>
      <c r="C42" s="275">
        <v>174</v>
      </c>
    </row>
    <row r="43" spans="1:3" x14ac:dyDescent="0.25">
      <c r="A43" s="322" t="s">
        <v>360</v>
      </c>
      <c r="B43" s="273">
        <v>188.85599999999999</v>
      </c>
      <c r="C43" s="275">
        <v>320</v>
      </c>
    </row>
    <row r="44" spans="1:3" x14ac:dyDescent="0.25">
      <c r="A44" s="322" t="s">
        <v>713</v>
      </c>
      <c r="B44" s="273">
        <v>188.286</v>
      </c>
      <c r="C44" s="275">
        <v>333</v>
      </c>
    </row>
    <row r="45" spans="1:3" x14ac:dyDescent="0.25">
      <c r="A45" s="322" t="s">
        <v>714</v>
      </c>
      <c r="B45" s="273">
        <v>183.55500000000001</v>
      </c>
      <c r="C45" s="275">
        <v>194</v>
      </c>
    </row>
    <row r="46" spans="1:3" x14ac:dyDescent="0.25">
      <c r="A46" s="322" t="s">
        <v>715</v>
      </c>
      <c r="B46" s="273">
        <v>182.45099999999999</v>
      </c>
      <c r="C46" s="275">
        <v>215</v>
      </c>
    </row>
    <row r="47" spans="1:3" x14ac:dyDescent="0.25">
      <c r="A47" s="322" t="s">
        <v>716</v>
      </c>
      <c r="B47" s="273">
        <v>182.03800000000001</v>
      </c>
      <c r="C47" s="275">
        <v>195</v>
      </c>
    </row>
    <row r="48" spans="1:3" x14ac:dyDescent="0.25">
      <c r="A48" s="322" t="s">
        <v>717</v>
      </c>
      <c r="B48" s="273">
        <v>174.23099999999999</v>
      </c>
      <c r="C48" s="275">
        <v>187</v>
      </c>
    </row>
    <row r="49" spans="1:3" x14ac:dyDescent="0.25">
      <c r="A49" s="322" t="s">
        <v>718</v>
      </c>
      <c r="B49" s="273">
        <v>157.43700000000001</v>
      </c>
      <c r="C49" s="275">
        <v>188</v>
      </c>
    </row>
    <row r="50" spans="1:3" x14ac:dyDescent="0.25">
      <c r="A50" s="322" t="s">
        <v>510</v>
      </c>
      <c r="B50" s="273">
        <v>151.67699999999999</v>
      </c>
      <c r="C50" s="275">
        <v>670</v>
      </c>
    </row>
    <row r="51" spans="1:3" x14ac:dyDescent="0.25">
      <c r="A51" s="322" t="s">
        <v>554</v>
      </c>
      <c r="B51" s="273">
        <v>143.15100000000001</v>
      </c>
      <c r="C51" s="275">
        <v>173</v>
      </c>
    </row>
    <row r="52" spans="1:3" x14ac:dyDescent="0.25">
      <c r="A52" s="322" t="s">
        <v>362</v>
      </c>
      <c r="B52" s="273">
        <v>137.011</v>
      </c>
      <c r="C52" s="275">
        <v>600</v>
      </c>
    </row>
    <row r="53" spans="1:3" x14ac:dyDescent="0.25">
      <c r="A53" s="322" t="s">
        <v>719</v>
      </c>
      <c r="B53" s="273">
        <v>130.56100000000001</v>
      </c>
      <c r="C53" s="275">
        <v>161</v>
      </c>
    </row>
    <row r="54" spans="1:3" x14ac:dyDescent="0.25">
      <c r="A54" s="322" t="s">
        <v>553</v>
      </c>
      <c r="B54" s="273">
        <v>129.339</v>
      </c>
      <c r="C54" s="275">
        <v>136</v>
      </c>
    </row>
    <row r="55" spans="1:3" x14ac:dyDescent="0.25">
      <c r="A55" s="322" t="s">
        <v>459</v>
      </c>
      <c r="B55" s="273">
        <v>127.503</v>
      </c>
      <c r="C55" s="275">
        <v>285</v>
      </c>
    </row>
    <row r="56" spans="1:3" x14ac:dyDescent="0.25">
      <c r="A56" s="322" t="s">
        <v>528</v>
      </c>
      <c r="B56" s="273">
        <v>127.16500000000001</v>
      </c>
      <c r="C56" s="275">
        <v>194</v>
      </c>
    </row>
    <row r="57" spans="1:3" x14ac:dyDescent="0.25">
      <c r="A57" s="322" t="s">
        <v>720</v>
      </c>
      <c r="B57" s="273">
        <v>125.937</v>
      </c>
      <c r="C57" s="275">
        <v>186</v>
      </c>
    </row>
    <row r="58" spans="1:3" x14ac:dyDescent="0.25">
      <c r="A58" s="322" t="s">
        <v>721</v>
      </c>
      <c r="B58" s="273">
        <v>123.959</v>
      </c>
      <c r="C58" s="275">
        <v>153</v>
      </c>
    </row>
    <row r="59" spans="1:3" x14ac:dyDescent="0.25">
      <c r="A59" s="322" t="s">
        <v>722</v>
      </c>
      <c r="B59" s="273">
        <v>123.209</v>
      </c>
      <c r="C59" s="275">
        <v>114</v>
      </c>
    </row>
    <row r="60" spans="1:3" x14ac:dyDescent="0.25">
      <c r="A60" s="322" t="s">
        <v>546</v>
      </c>
      <c r="B60" s="273">
        <v>114.946</v>
      </c>
      <c r="C60" s="275">
        <v>144</v>
      </c>
    </row>
    <row r="61" spans="1:3" x14ac:dyDescent="0.25">
      <c r="A61" s="322" t="s">
        <v>723</v>
      </c>
      <c r="B61" s="273">
        <v>113.431</v>
      </c>
      <c r="C61" s="275">
        <v>146</v>
      </c>
    </row>
    <row r="62" spans="1:3" x14ac:dyDescent="0.25">
      <c r="A62" s="322" t="s">
        <v>724</v>
      </c>
      <c r="B62" s="273">
        <v>113.084</v>
      </c>
      <c r="C62" s="275">
        <v>142</v>
      </c>
    </row>
    <row r="63" spans="1:3" x14ac:dyDescent="0.25">
      <c r="A63" s="322" t="s">
        <v>545</v>
      </c>
      <c r="B63" s="273">
        <v>112.73699999999999</v>
      </c>
      <c r="C63" s="275">
        <v>339</v>
      </c>
    </row>
    <row r="64" spans="1:3" x14ac:dyDescent="0.25">
      <c r="A64" s="322" t="s">
        <v>538</v>
      </c>
      <c r="B64" s="273">
        <v>112.157</v>
      </c>
      <c r="C64" s="275">
        <v>113</v>
      </c>
    </row>
    <row r="65" spans="1:3" x14ac:dyDescent="0.25">
      <c r="A65" s="322" t="s">
        <v>550</v>
      </c>
      <c r="B65" s="273">
        <v>111.434</v>
      </c>
      <c r="C65" s="275">
        <v>163</v>
      </c>
    </row>
    <row r="66" spans="1:3" x14ac:dyDescent="0.25">
      <c r="A66" s="322" t="s">
        <v>725</v>
      </c>
      <c r="B66" s="273">
        <v>111.292</v>
      </c>
      <c r="C66" s="275">
        <v>149</v>
      </c>
    </row>
    <row r="67" spans="1:3" x14ac:dyDescent="0.25">
      <c r="A67" s="322" t="s">
        <v>484</v>
      </c>
      <c r="B67" s="273">
        <v>105.05200000000001</v>
      </c>
      <c r="C67" s="275">
        <v>170</v>
      </c>
    </row>
    <row r="68" spans="1:3" x14ac:dyDescent="0.25">
      <c r="A68" s="322" t="s">
        <v>726</v>
      </c>
      <c r="B68" s="273">
        <v>103.735</v>
      </c>
      <c r="C68" s="275">
        <v>316</v>
      </c>
    </row>
    <row r="69" spans="1:3" x14ac:dyDescent="0.25">
      <c r="A69" s="322" t="s">
        <v>491</v>
      </c>
      <c r="B69" s="273">
        <v>102.407</v>
      </c>
      <c r="C69" s="275">
        <v>243</v>
      </c>
    </row>
    <row r="70" spans="1:3" x14ac:dyDescent="0.25">
      <c r="A70" s="322" t="s">
        <v>457</v>
      </c>
      <c r="B70" s="273">
        <v>100.593</v>
      </c>
      <c r="C70" s="275">
        <v>395</v>
      </c>
    </row>
    <row r="71" spans="1:3" x14ac:dyDescent="0.25">
      <c r="A71" s="322" t="s">
        <v>727</v>
      </c>
      <c r="B71" s="273">
        <v>97.272000000000006</v>
      </c>
      <c r="C71" s="275">
        <v>287</v>
      </c>
    </row>
    <row r="72" spans="1:3" x14ac:dyDescent="0.25">
      <c r="A72" s="322" t="s">
        <v>522</v>
      </c>
      <c r="B72" s="273">
        <v>90.48</v>
      </c>
      <c r="C72" s="275">
        <v>297</v>
      </c>
    </row>
    <row r="73" spans="1:3" x14ac:dyDescent="0.25">
      <c r="A73" s="322" t="s">
        <v>305</v>
      </c>
      <c r="B73" s="273">
        <v>90.391999999999996</v>
      </c>
      <c r="C73" s="275">
        <v>132</v>
      </c>
    </row>
    <row r="74" spans="1:3" x14ac:dyDescent="0.25">
      <c r="A74" s="322" t="s">
        <v>555</v>
      </c>
      <c r="B74" s="273">
        <v>88.641999999999996</v>
      </c>
      <c r="C74" s="275">
        <v>157</v>
      </c>
    </row>
    <row r="75" spans="1:3" x14ac:dyDescent="0.25">
      <c r="A75" s="322" t="s">
        <v>544</v>
      </c>
      <c r="B75" s="273">
        <v>86.275000000000006</v>
      </c>
      <c r="C75" s="275">
        <v>56</v>
      </c>
    </row>
    <row r="76" spans="1:3" x14ac:dyDescent="0.25">
      <c r="A76" s="322" t="s">
        <v>464</v>
      </c>
      <c r="B76" s="273">
        <v>85.441000000000003</v>
      </c>
      <c r="C76" s="275">
        <v>522</v>
      </c>
    </row>
    <row r="77" spans="1:3" x14ac:dyDescent="0.25">
      <c r="A77" s="322">
        <v>2012</v>
      </c>
      <c r="B77" s="273">
        <v>84.75</v>
      </c>
      <c r="C77" s="275">
        <v>194</v>
      </c>
    </row>
    <row r="78" spans="1:3" x14ac:dyDescent="0.25">
      <c r="A78" s="322" t="s">
        <v>728</v>
      </c>
      <c r="B78" s="273">
        <v>83.353999999999999</v>
      </c>
      <c r="C78" s="275">
        <v>71</v>
      </c>
    </row>
    <row r="79" spans="1:3" x14ac:dyDescent="0.25">
      <c r="A79" s="322" t="s">
        <v>537</v>
      </c>
      <c r="B79" s="273">
        <v>82.539000000000001</v>
      </c>
      <c r="C79" s="275">
        <v>212</v>
      </c>
    </row>
    <row r="80" spans="1:3" x14ac:dyDescent="0.25">
      <c r="A80" s="322" t="s">
        <v>461</v>
      </c>
      <c r="B80" s="273">
        <v>81.831000000000003</v>
      </c>
      <c r="C80" s="275">
        <v>359</v>
      </c>
    </row>
    <row r="81" spans="1:3" x14ac:dyDescent="0.25">
      <c r="A81" s="322" t="s">
        <v>563</v>
      </c>
      <c r="B81" s="273">
        <v>74.817999999999998</v>
      </c>
      <c r="C81" s="275">
        <v>144</v>
      </c>
    </row>
    <row r="82" spans="1:3" x14ac:dyDescent="0.25">
      <c r="A82" s="322" t="s">
        <v>527</v>
      </c>
      <c r="B82" s="273">
        <v>72.278000000000006</v>
      </c>
      <c r="C82" s="275">
        <v>95</v>
      </c>
    </row>
    <row r="83" spans="1:3" x14ac:dyDescent="0.25">
      <c r="A83" s="322" t="s">
        <v>729</v>
      </c>
      <c r="B83" s="273">
        <v>72.123000000000005</v>
      </c>
      <c r="C83" s="275">
        <v>198</v>
      </c>
    </row>
    <row r="84" spans="1:3" x14ac:dyDescent="0.25">
      <c r="A84" s="322" t="s">
        <v>730</v>
      </c>
      <c r="B84" s="273">
        <v>65.86</v>
      </c>
      <c r="C84" s="275">
        <v>170</v>
      </c>
    </row>
    <row r="85" spans="1:3" x14ac:dyDescent="0.25">
      <c r="A85" s="322" t="s">
        <v>463</v>
      </c>
      <c r="B85" s="273">
        <v>64.376000000000005</v>
      </c>
      <c r="C85" s="275">
        <v>184</v>
      </c>
    </row>
    <row r="86" spans="1:3" x14ac:dyDescent="0.25">
      <c r="A86" s="322" t="s">
        <v>511</v>
      </c>
      <c r="B86" s="273">
        <v>63.232999999999997</v>
      </c>
      <c r="C86" s="275">
        <v>314</v>
      </c>
    </row>
    <row r="87" spans="1:3" x14ac:dyDescent="0.25">
      <c r="A87" s="322" t="s">
        <v>731</v>
      </c>
      <c r="B87" s="273">
        <v>58.347999999999999</v>
      </c>
      <c r="C87" s="275">
        <v>50</v>
      </c>
    </row>
    <row r="88" spans="1:3" x14ac:dyDescent="0.25">
      <c r="A88" s="322" t="s">
        <v>523</v>
      </c>
      <c r="B88" s="273">
        <v>57.932000000000002</v>
      </c>
      <c r="C88" s="275">
        <v>252</v>
      </c>
    </row>
    <row r="89" spans="1:3" x14ac:dyDescent="0.25">
      <c r="A89" s="322" t="s">
        <v>465</v>
      </c>
      <c r="B89" s="273">
        <v>46.793999999999997</v>
      </c>
      <c r="C89" s="275">
        <v>171</v>
      </c>
    </row>
    <row r="90" spans="1:3" x14ac:dyDescent="0.25">
      <c r="A90" s="322" t="s">
        <v>543</v>
      </c>
      <c r="B90" s="273">
        <v>45.023000000000003</v>
      </c>
      <c r="C90" s="275">
        <v>113</v>
      </c>
    </row>
    <row r="91" spans="1:3" x14ac:dyDescent="0.25">
      <c r="A91" s="322" t="s">
        <v>462</v>
      </c>
      <c r="B91" s="273">
        <v>38.881999999999998</v>
      </c>
      <c r="C91" s="275">
        <v>148</v>
      </c>
    </row>
    <row r="92" spans="1:3" x14ac:dyDescent="0.25">
      <c r="A92" s="322" t="s">
        <v>732</v>
      </c>
      <c r="B92" s="273">
        <v>33.024000000000001</v>
      </c>
      <c r="C92" s="275">
        <v>164</v>
      </c>
    </row>
    <row r="93" spans="1:3" x14ac:dyDescent="0.25">
      <c r="A93" s="322" t="s">
        <v>466</v>
      </c>
      <c r="B93" s="273">
        <v>31.686</v>
      </c>
      <c r="C93" s="275">
        <v>526</v>
      </c>
    </row>
    <row r="94" spans="1:3" x14ac:dyDescent="0.25">
      <c r="A94" s="322" t="s">
        <v>547</v>
      </c>
      <c r="B94" s="273">
        <v>30.456</v>
      </c>
      <c r="C94" s="275">
        <v>124</v>
      </c>
    </row>
    <row r="95" spans="1:3" x14ac:dyDescent="0.25">
      <c r="A95" s="322" t="s">
        <v>733</v>
      </c>
      <c r="B95" s="273">
        <v>29.905999999999999</v>
      </c>
      <c r="C95" s="275">
        <v>191</v>
      </c>
    </row>
    <row r="96" spans="1:3" x14ac:dyDescent="0.25">
      <c r="A96" s="322" t="s">
        <v>558</v>
      </c>
      <c r="B96" s="273">
        <v>29.314</v>
      </c>
      <c r="C96" s="275">
        <v>82</v>
      </c>
    </row>
    <row r="97" spans="1:3" x14ac:dyDescent="0.25">
      <c r="A97" s="322" t="s">
        <v>734</v>
      </c>
      <c r="B97" s="273">
        <v>28.356999999999999</v>
      </c>
      <c r="C97" s="275">
        <v>141</v>
      </c>
    </row>
    <row r="98" spans="1:3" x14ac:dyDescent="0.25">
      <c r="A98" s="322" t="s">
        <v>735</v>
      </c>
      <c r="B98" s="273">
        <v>28.004999999999999</v>
      </c>
      <c r="C98" s="275">
        <v>197</v>
      </c>
    </row>
    <row r="99" spans="1:3" x14ac:dyDescent="0.25">
      <c r="A99" s="322" t="s">
        <v>736</v>
      </c>
      <c r="B99" s="273">
        <v>27.661999999999999</v>
      </c>
      <c r="C99" s="275">
        <v>183</v>
      </c>
    </row>
    <row r="100" spans="1:3" x14ac:dyDescent="0.25">
      <c r="A100" s="322" t="s">
        <v>539</v>
      </c>
      <c r="B100" s="273">
        <v>24.359000000000002</v>
      </c>
      <c r="C100" s="275">
        <v>34</v>
      </c>
    </row>
    <row r="101" spans="1:3" x14ac:dyDescent="0.25">
      <c r="A101" s="322" t="s">
        <v>557</v>
      </c>
      <c r="B101" s="273">
        <v>13.401999999999999</v>
      </c>
      <c r="C101" s="275">
        <v>152</v>
      </c>
    </row>
    <row r="102" spans="1:3" x14ac:dyDescent="0.25">
      <c r="A102" s="322" t="s">
        <v>737</v>
      </c>
      <c r="B102" s="273">
        <v>11.388999999999999</v>
      </c>
      <c r="C102" s="275">
        <v>247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2023-05-30T21:02:08Z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