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wimartinez_unal_edu_co/Documents/Documentos/Modulo3/Excel/"/>
    </mc:Choice>
  </mc:AlternateContent>
  <xr:revisionPtr revIDLastSave="17" documentId="8_{76F57D1F-4CD6-46A1-9524-63F2126A3530}" xr6:coauthVersionLast="47" xr6:coauthVersionMax="47" xr10:uidLastSave="{07D5E8EC-EC4A-40BF-A072-07A9D42D17DA}"/>
  <bookViews>
    <workbookView xWindow="-108" yWindow="-108" windowWidth="23256" windowHeight="12456" activeTab="3" xr2:uid="{FF13C73B-FFCC-4A9C-B079-9EF842A7EBC0}"/>
  </bookViews>
  <sheets>
    <sheet name="Pivot - Net Savings" sheetId="6" r:id="rId1"/>
    <sheet name="Pivot - Location Analysis" sheetId="10" r:id="rId2"/>
    <sheet name="Transactions" sheetId="1" r:id="rId3"/>
    <sheet name="Sheet1" sheetId="12" r:id="rId4"/>
    <sheet name="Tests" sheetId="11" r:id="rId5"/>
  </sheets>
  <definedNames>
    <definedName name="_xlnm._FilterDatabase" localSheetId="2" hidden="1">Transactions!$A$1:$S$201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1" l="1"/>
  <c r="N5" i="11"/>
  <c r="M6" i="11"/>
  <c r="N6" i="11"/>
  <c r="M7" i="11"/>
  <c r="N7" i="11"/>
  <c r="N4" i="11"/>
  <c r="M4" i="11"/>
  <c r="M20" i="11"/>
  <c r="N20" i="11"/>
  <c r="M21" i="11"/>
  <c r="N21" i="11"/>
  <c r="M22" i="11"/>
  <c r="N22" i="11"/>
  <c r="N19" i="11"/>
  <c r="M19" i="11"/>
  <c r="N10" i="11"/>
  <c r="M10" i="11"/>
  <c r="G13" i="11"/>
  <c r="M13" i="11" s="1"/>
  <c r="G14" i="11"/>
  <c r="M14" i="11" s="1"/>
  <c r="G15" i="11"/>
  <c r="M15" i="11" s="1"/>
  <c r="G12" i="11"/>
  <c r="V9" i="1"/>
  <c r="Q8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V8" i="1"/>
  <c r="V7" i="1"/>
  <c r="V5" i="1"/>
  <c r="AA16" i="1"/>
  <c r="AA17" i="1"/>
  <c r="AA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V11" i="1"/>
  <c r="M2" i="1" s="1"/>
  <c r="V6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" i="1"/>
  <c r="S2" i="1" s="1"/>
  <c r="J3" i="1"/>
  <c r="K3" i="1"/>
  <c r="P3" i="1"/>
  <c r="J4" i="1"/>
  <c r="K4" i="1"/>
  <c r="P4" i="1"/>
  <c r="J5" i="1"/>
  <c r="K5" i="1"/>
  <c r="P5" i="1"/>
  <c r="J6" i="1"/>
  <c r="K6" i="1"/>
  <c r="P6" i="1"/>
  <c r="J7" i="1"/>
  <c r="K7" i="1"/>
  <c r="P7" i="1"/>
  <c r="J8" i="1"/>
  <c r="K8" i="1"/>
  <c r="P8" i="1"/>
  <c r="J9" i="1"/>
  <c r="K9" i="1"/>
  <c r="P9" i="1"/>
  <c r="J10" i="1"/>
  <c r="K10" i="1"/>
  <c r="P10" i="1"/>
  <c r="J11" i="1"/>
  <c r="K11" i="1"/>
  <c r="P11" i="1"/>
  <c r="J12" i="1"/>
  <c r="K12" i="1"/>
  <c r="P12" i="1"/>
  <c r="J13" i="1"/>
  <c r="K13" i="1"/>
  <c r="P13" i="1"/>
  <c r="J14" i="1"/>
  <c r="K14" i="1"/>
  <c r="P14" i="1"/>
  <c r="J15" i="1"/>
  <c r="K15" i="1"/>
  <c r="P15" i="1"/>
  <c r="J16" i="1"/>
  <c r="K16" i="1"/>
  <c r="P16" i="1"/>
  <c r="J17" i="1"/>
  <c r="K17" i="1"/>
  <c r="P17" i="1"/>
  <c r="J18" i="1"/>
  <c r="K18" i="1"/>
  <c r="P18" i="1"/>
  <c r="J19" i="1"/>
  <c r="K19" i="1"/>
  <c r="P19" i="1"/>
  <c r="J20" i="1"/>
  <c r="K20" i="1"/>
  <c r="P20" i="1"/>
  <c r="J21" i="1"/>
  <c r="K21" i="1"/>
  <c r="P21" i="1"/>
  <c r="J22" i="1"/>
  <c r="K22" i="1"/>
  <c r="P22" i="1"/>
  <c r="J23" i="1"/>
  <c r="K23" i="1"/>
  <c r="P23" i="1"/>
  <c r="J24" i="1"/>
  <c r="K24" i="1"/>
  <c r="P24" i="1"/>
  <c r="J25" i="1"/>
  <c r="K25" i="1"/>
  <c r="P25" i="1"/>
  <c r="J26" i="1"/>
  <c r="K26" i="1"/>
  <c r="P26" i="1"/>
  <c r="J27" i="1"/>
  <c r="K27" i="1"/>
  <c r="P27" i="1"/>
  <c r="J28" i="1"/>
  <c r="K28" i="1"/>
  <c r="P28" i="1"/>
  <c r="J29" i="1"/>
  <c r="K29" i="1"/>
  <c r="P29" i="1"/>
  <c r="J30" i="1"/>
  <c r="K30" i="1"/>
  <c r="P30" i="1"/>
  <c r="J31" i="1"/>
  <c r="K31" i="1"/>
  <c r="P31" i="1"/>
  <c r="J32" i="1"/>
  <c r="K32" i="1"/>
  <c r="P32" i="1"/>
  <c r="J33" i="1"/>
  <c r="K33" i="1"/>
  <c r="P33" i="1"/>
  <c r="J34" i="1"/>
  <c r="K34" i="1"/>
  <c r="P34" i="1"/>
  <c r="J35" i="1"/>
  <c r="K35" i="1"/>
  <c r="P35" i="1"/>
  <c r="J36" i="1"/>
  <c r="K36" i="1"/>
  <c r="P36" i="1"/>
  <c r="J37" i="1"/>
  <c r="K37" i="1"/>
  <c r="P37" i="1"/>
  <c r="J38" i="1"/>
  <c r="K38" i="1"/>
  <c r="P38" i="1"/>
  <c r="J39" i="1"/>
  <c r="K39" i="1"/>
  <c r="P39" i="1"/>
  <c r="J40" i="1"/>
  <c r="K40" i="1"/>
  <c r="P40" i="1"/>
  <c r="J41" i="1"/>
  <c r="K41" i="1"/>
  <c r="P41" i="1"/>
  <c r="J42" i="1"/>
  <c r="K42" i="1"/>
  <c r="P42" i="1"/>
  <c r="J43" i="1"/>
  <c r="K43" i="1"/>
  <c r="P43" i="1"/>
  <c r="J44" i="1"/>
  <c r="K44" i="1"/>
  <c r="P44" i="1"/>
  <c r="J45" i="1"/>
  <c r="K45" i="1"/>
  <c r="P45" i="1"/>
  <c r="J46" i="1"/>
  <c r="K46" i="1"/>
  <c r="P46" i="1"/>
  <c r="J47" i="1"/>
  <c r="K47" i="1"/>
  <c r="P47" i="1"/>
  <c r="J48" i="1"/>
  <c r="K48" i="1"/>
  <c r="P48" i="1"/>
  <c r="J49" i="1"/>
  <c r="K49" i="1"/>
  <c r="P49" i="1"/>
  <c r="J50" i="1"/>
  <c r="K50" i="1"/>
  <c r="P50" i="1"/>
  <c r="J51" i="1"/>
  <c r="K51" i="1"/>
  <c r="P51" i="1"/>
  <c r="J52" i="1"/>
  <c r="K52" i="1"/>
  <c r="P52" i="1"/>
  <c r="J53" i="1"/>
  <c r="K53" i="1"/>
  <c r="P53" i="1"/>
  <c r="J54" i="1"/>
  <c r="K54" i="1"/>
  <c r="P54" i="1"/>
  <c r="J55" i="1"/>
  <c r="K55" i="1"/>
  <c r="P55" i="1"/>
  <c r="J56" i="1"/>
  <c r="K56" i="1"/>
  <c r="P56" i="1"/>
  <c r="J57" i="1"/>
  <c r="K57" i="1"/>
  <c r="P57" i="1"/>
  <c r="J58" i="1"/>
  <c r="K58" i="1"/>
  <c r="P58" i="1"/>
  <c r="J59" i="1"/>
  <c r="K59" i="1"/>
  <c r="P59" i="1"/>
  <c r="J60" i="1"/>
  <c r="K60" i="1"/>
  <c r="P60" i="1"/>
  <c r="J61" i="1"/>
  <c r="K61" i="1"/>
  <c r="P61" i="1"/>
  <c r="J62" i="1"/>
  <c r="K62" i="1"/>
  <c r="P62" i="1"/>
  <c r="J63" i="1"/>
  <c r="K63" i="1"/>
  <c r="P63" i="1"/>
  <c r="J64" i="1"/>
  <c r="K64" i="1"/>
  <c r="P64" i="1"/>
  <c r="J65" i="1"/>
  <c r="K65" i="1"/>
  <c r="P65" i="1"/>
  <c r="J66" i="1"/>
  <c r="K66" i="1"/>
  <c r="P66" i="1"/>
  <c r="J67" i="1"/>
  <c r="K67" i="1"/>
  <c r="P67" i="1"/>
  <c r="J68" i="1"/>
  <c r="K68" i="1"/>
  <c r="P68" i="1"/>
  <c r="J69" i="1"/>
  <c r="K69" i="1"/>
  <c r="P69" i="1"/>
  <c r="J70" i="1"/>
  <c r="K70" i="1"/>
  <c r="P70" i="1"/>
  <c r="J71" i="1"/>
  <c r="K71" i="1"/>
  <c r="P71" i="1"/>
  <c r="J72" i="1"/>
  <c r="K72" i="1"/>
  <c r="P72" i="1"/>
  <c r="J73" i="1"/>
  <c r="K73" i="1"/>
  <c r="P73" i="1"/>
  <c r="J74" i="1"/>
  <c r="K74" i="1"/>
  <c r="P74" i="1"/>
  <c r="J75" i="1"/>
  <c r="K75" i="1"/>
  <c r="P75" i="1"/>
  <c r="J76" i="1"/>
  <c r="K76" i="1"/>
  <c r="P76" i="1"/>
  <c r="J77" i="1"/>
  <c r="K77" i="1"/>
  <c r="P77" i="1"/>
  <c r="J78" i="1"/>
  <c r="K78" i="1"/>
  <c r="P78" i="1"/>
  <c r="J79" i="1"/>
  <c r="K79" i="1"/>
  <c r="P79" i="1"/>
  <c r="J80" i="1"/>
  <c r="K80" i="1"/>
  <c r="P80" i="1"/>
  <c r="J81" i="1"/>
  <c r="K81" i="1"/>
  <c r="P81" i="1"/>
  <c r="J82" i="1"/>
  <c r="K82" i="1"/>
  <c r="P82" i="1"/>
  <c r="J83" i="1"/>
  <c r="K83" i="1"/>
  <c r="P83" i="1"/>
  <c r="J84" i="1"/>
  <c r="K84" i="1"/>
  <c r="P84" i="1"/>
  <c r="J85" i="1"/>
  <c r="K85" i="1"/>
  <c r="P85" i="1"/>
  <c r="J86" i="1"/>
  <c r="K86" i="1"/>
  <c r="P86" i="1"/>
  <c r="J87" i="1"/>
  <c r="K87" i="1"/>
  <c r="P87" i="1"/>
  <c r="J88" i="1"/>
  <c r="K88" i="1"/>
  <c r="P88" i="1"/>
  <c r="J89" i="1"/>
  <c r="K89" i="1"/>
  <c r="P89" i="1"/>
  <c r="J90" i="1"/>
  <c r="K90" i="1"/>
  <c r="P90" i="1"/>
  <c r="J91" i="1"/>
  <c r="K91" i="1"/>
  <c r="P91" i="1"/>
  <c r="J92" i="1"/>
  <c r="K92" i="1"/>
  <c r="P92" i="1"/>
  <c r="J93" i="1"/>
  <c r="K93" i="1"/>
  <c r="P93" i="1"/>
  <c r="J94" i="1"/>
  <c r="K94" i="1"/>
  <c r="P94" i="1"/>
  <c r="J95" i="1"/>
  <c r="K95" i="1"/>
  <c r="P95" i="1"/>
  <c r="J96" i="1"/>
  <c r="K96" i="1"/>
  <c r="P96" i="1"/>
  <c r="J97" i="1"/>
  <c r="K97" i="1"/>
  <c r="P97" i="1"/>
  <c r="J98" i="1"/>
  <c r="K98" i="1"/>
  <c r="P98" i="1"/>
  <c r="J99" i="1"/>
  <c r="K99" i="1"/>
  <c r="P99" i="1"/>
  <c r="J100" i="1"/>
  <c r="K100" i="1"/>
  <c r="P100" i="1"/>
  <c r="J101" i="1"/>
  <c r="K101" i="1"/>
  <c r="P101" i="1"/>
  <c r="J102" i="1"/>
  <c r="K102" i="1"/>
  <c r="P102" i="1"/>
  <c r="J103" i="1"/>
  <c r="K103" i="1"/>
  <c r="P103" i="1"/>
  <c r="J104" i="1"/>
  <c r="K104" i="1"/>
  <c r="P104" i="1"/>
  <c r="J105" i="1"/>
  <c r="K105" i="1"/>
  <c r="P105" i="1"/>
  <c r="J106" i="1"/>
  <c r="K106" i="1"/>
  <c r="P106" i="1"/>
  <c r="J107" i="1"/>
  <c r="K107" i="1"/>
  <c r="P107" i="1"/>
  <c r="J108" i="1"/>
  <c r="K108" i="1"/>
  <c r="P108" i="1"/>
  <c r="J109" i="1"/>
  <c r="K109" i="1"/>
  <c r="P109" i="1"/>
  <c r="J110" i="1"/>
  <c r="K110" i="1"/>
  <c r="P110" i="1"/>
  <c r="J111" i="1"/>
  <c r="K111" i="1"/>
  <c r="P111" i="1"/>
  <c r="J112" i="1"/>
  <c r="K112" i="1"/>
  <c r="P112" i="1"/>
  <c r="J113" i="1"/>
  <c r="K113" i="1"/>
  <c r="P113" i="1"/>
  <c r="J114" i="1"/>
  <c r="K114" i="1"/>
  <c r="P114" i="1"/>
  <c r="J115" i="1"/>
  <c r="K115" i="1"/>
  <c r="P115" i="1"/>
  <c r="J116" i="1"/>
  <c r="K116" i="1"/>
  <c r="P116" i="1"/>
  <c r="J117" i="1"/>
  <c r="K117" i="1"/>
  <c r="P117" i="1"/>
  <c r="J118" i="1"/>
  <c r="K118" i="1"/>
  <c r="P118" i="1"/>
  <c r="J119" i="1"/>
  <c r="K119" i="1"/>
  <c r="P119" i="1"/>
  <c r="J120" i="1"/>
  <c r="K120" i="1"/>
  <c r="P120" i="1"/>
  <c r="J121" i="1"/>
  <c r="K121" i="1"/>
  <c r="P121" i="1"/>
  <c r="J122" i="1"/>
  <c r="K122" i="1"/>
  <c r="P122" i="1"/>
  <c r="J123" i="1"/>
  <c r="K123" i="1"/>
  <c r="P123" i="1"/>
  <c r="J124" i="1"/>
  <c r="K124" i="1"/>
  <c r="P124" i="1"/>
  <c r="J125" i="1"/>
  <c r="K125" i="1"/>
  <c r="P125" i="1"/>
  <c r="J126" i="1"/>
  <c r="K126" i="1"/>
  <c r="P126" i="1"/>
  <c r="J127" i="1"/>
  <c r="K127" i="1"/>
  <c r="P127" i="1"/>
  <c r="J128" i="1"/>
  <c r="K128" i="1"/>
  <c r="P128" i="1"/>
  <c r="J129" i="1"/>
  <c r="K129" i="1"/>
  <c r="P129" i="1"/>
  <c r="J130" i="1"/>
  <c r="K130" i="1"/>
  <c r="P130" i="1"/>
  <c r="J131" i="1"/>
  <c r="K131" i="1"/>
  <c r="P131" i="1"/>
  <c r="J132" i="1"/>
  <c r="K132" i="1"/>
  <c r="P132" i="1"/>
  <c r="J133" i="1"/>
  <c r="K133" i="1"/>
  <c r="P133" i="1"/>
  <c r="J134" i="1"/>
  <c r="K134" i="1"/>
  <c r="P134" i="1"/>
  <c r="J135" i="1"/>
  <c r="K135" i="1"/>
  <c r="P135" i="1"/>
  <c r="J136" i="1"/>
  <c r="K136" i="1"/>
  <c r="P136" i="1"/>
  <c r="J137" i="1"/>
  <c r="K137" i="1"/>
  <c r="P137" i="1"/>
  <c r="J138" i="1"/>
  <c r="K138" i="1"/>
  <c r="P138" i="1"/>
  <c r="J139" i="1"/>
  <c r="K139" i="1"/>
  <c r="P139" i="1"/>
  <c r="J140" i="1"/>
  <c r="K140" i="1"/>
  <c r="P140" i="1"/>
  <c r="J141" i="1"/>
  <c r="K141" i="1"/>
  <c r="P141" i="1"/>
  <c r="J142" i="1"/>
  <c r="K142" i="1"/>
  <c r="P142" i="1"/>
  <c r="J143" i="1"/>
  <c r="K143" i="1"/>
  <c r="P143" i="1"/>
  <c r="J144" i="1"/>
  <c r="K144" i="1"/>
  <c r="P144" i="1"/>
  <c r="J145" i="1"/>
  <c r="K145" i="1"/>
  <c r="P145" i="1"/>
  <c r="J146" i="1"/>
  <c r="K146" i="1"/>
  <c r="P146" i="1"/>
  <c r="J147" i="1"/>
  <c r="K147" i="1"/>
  <c r="P147" i="1"/>
  <c r="J148" i="1"/>
  <c r="K148" i="1"/>
  <c r="P148" i="1"/>
  <c r="J149" i="1"/>
  <c r="K149" i="1"/>
  <c r="P149" i="1"/>
  <c r="J150" i="1"/>
  <c r="K150" i="1"/>
  <c r="P150" i="1"/>
  <c r="J151" i="1"/>
  <c r="K151" i="1"/>
  <c r="P151" i="1"/>
  <c r="J152" i="1"/>
  <c r="K152" i="1"/>
  <c r="P152" i="1"/>
  <c r="J153" i="1"/>
  <c r="K153" i="1"/>
  <c r="P153" i="1"/>
  <c r="J154" i="1"/>
  <c r="K154" i="1"/>
  <c r="P154" i="1"/>
  <c r="J155" i="1"/>
  <c r="K155" i="1"/>
  <c r="P155" i="1"/>
  <c r="J156" i="1"/>
  <c r="K156" i="1"/>
  <c r="P156" i="1"/>
  <c r="J157" i="1"/>
  <c r="K157" i="1"/>
  <c r="P157" i="1"/>
  <c r="J158" i="1"/>
  <c r="K158" i="1"/>
  <c r="P158" i="1"/>
  <c r="J159" i="1"/>
  <c r="K159" i="1"/>
  <c r="P159" i="1"/>
  <c r="J160" i="1"/>
  <c r="K160" i="1"/>
  <c r="P160" i="1"/>
  <c r="J161" i="1"/>
  <c r="K161" i="1"/>
  <c r="P161" i="1"/>
  <c r="J162" i="1"/>
  <c r="K162" i="1"/>
  <c r="P162" i="1"/>
  <c r="J163" i="1"/>
  <c r="K163" i="1"/>
  <c r="P163" i="1"/>
  <c r="J164" i="1"/>
  <c r="K164" i="1"/>
  <c r="P164" i="1"/>
  <c r="J165" i="1"/>
  <c r="K165" i="1"/>
  <c r="P165" i="1"/>
  <c r="J166" i="1"/>
  <c r="K166" i="1"/>
  <c r="P166" i="1"/>
  <c r="J167" i="1"/>
  <c r="K167" i="1"/>
  <c r="P167" i="1"/>
  <c r="J168" i="1"/>
  <c r="K168" i="1"/>
  <c r="P168" i="1"/>
  <c r="J169" i="1"/>
  <c r="K169" i="1"/>
  <c r="P169" i="1"/>
  <c r="J170" i="1"/>
  <c r="K170" i="1"/>
  <c r="P170" i="1"/>
  <c r="J171" i="1"/>
  <c r="K171" i="1"/>
  <c r="P171" i="1"/>
  <c r="J172" i="1"/>
  <c r="K172" i="1"/>
  <c r="P172" i="1"/>
  <c r="J173" i="1"/>
  <c r="K173" i="1"/>
  <c r="P173" i="1"/>
  <c r="J174" i="1"/>
  <c r="K174" i="1"/>
  <c r="P174" i="1"/>
  <c r="J175" i="1"/>
  <c r="K175" i="1"/>
  <c r="P175" i="1"/>
  <c r="J176" i="1"/>
  <c r="K176" i="1"/>
  <c r="P176" i="1"/>
  <c r="J177" i="1"/>
  <c r="K177" i="1"/>
  <c r="P177" i="1"/>
  <c r="J178" i="1"/>
  <c r="K178" i="1"/>
  <c r="P178" i="1"/>
  <c r="J179" i="1"/>
  <c r="K179" i="1"/>
  <c r="P179" i="1"/>
  <c r="J180" i="1"/>
  <c r="K180" i="1"/>
  <c r="P180" i="1"/>
  <c r="J181" i="1"/>
  <c r="K181" i="1"/>
  <c r="P181" i="1"/>
  <c r="J182" i="1"/>
  <c r="K182" i="1"/>
  <c r="P182" i="1"/>
  <c r="J183" i="1"/>
  <c r="K183" i="1"/>
  <c r="P183" i="1"/>
  <c r="J184" i="1"/>
  <c r="K184" i="1"/>
  <c r="P184" i="1"/>
  <c r="J185" i="1"/>
  <c r="K185" i="1"/>
  <c r="P185" i="1"/>
  <c r="J186" i="1"/>
  <c r="K186" i="1"/>
  <c r="P186" i="1"/>
  <c r="J187" i="1"/>
  <c r="K187" i="1"/>
  <c r="P187" i="1"/>
  <c r="J188" i="1"/>
  <c r="K188" i="1"/>
  <c r="P188" i="1"/>
  <c r="J189" i="1"/>
  <c r="K189" i="1"/>
  <c r="P189" i="1"/>
  <c r="J190" i="1"/>
  <c r="K190" i="1"/>
  <c r="P190" i="1"/>
  <c r="J191" i="1"/>
  <c r="K191" i="1"/>
  <c r="P191" i="1"/>
  <c r="J192" i="1"/>
  <c r="K192" i="1"/>
  <c r="P192" i="1"/>
  <c r="J193" i="1"/>
  <c r="K193" i="1"/>
  <c r="P193" i="1"/>
  <c r="J194" i="1"/>
  <c r="K194" i="1"/>
  <c r="P194" i="1"/>
  <c r="J195" i="1"/>
  <c r="K195" i="1"/>
  <c r="P195" i="1"/>
  <c r="J196" i="1"/>
  <c r="K196" i="1"/>
  <c r="P196" i="1"/>
  <c r="J197" i="1"/>
  <c r="K197" i="1"/>
  <c r="P197" i="1"/>
  <c r="J198" i="1"/>
  <c r="K198" i="1"/>
  <c r="P198" i="1"/>
  <c r="J199" i="1"/>
  <c r="K199" i="1"/>
  <c r="P199" i="1"/>
  <c r="J200" i="1"/>
  <c r="K200" i="1"/>
  <c r="P200" i="1"/>
  <c r="J201" i="1"/>
  <c r="K201" i="1"/>
  <c r="P201" i="1"/>
  <c r="P2" i="1"/>
  <c r="K2" i="1"/>
  <c r="J2" i="1"/>
  <c r="N12" i="11" l="1"/>
  <c r="N15" i="11"/>
  <c r="M12" i="11"/>
  <c r="N14" i="11"/>
  <c r="N13" i="11"/>
  <c r="M178" i="1"/>
  <c r="M114" i="1"/>
  <c r="M50" i="1"/>
  <c r="M194" i="1"/>
  <c r="M130" i="1"/>
  <c r="M66" i="1"/>
  <c r="M186" i="1"/>
  <c r="M122" i="1"/>
  <c r="M58" i="1"/>
  <c r="M170" i="1"/>
  <c r="M42" i="1"/>
  <c r="M162" i="1"/>
  <c r="M98" i="1"/>
  <c r="M34" i="1"/>
  <c r="M106" i="1"/>
  <c r="M154" i="1"/>
  <c r="M90" i="1"/>
  <c r="M26" i="1"/>
  <c r="M82" i="1"/>
  <c r="M146" i="1"/>
  <c r="M18" i="1"/>
  <c r="M138" i="1"/>
  <c r="M74" i="1"/>
  <c r="M10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W15" i="1"/>
  <c r="X15" i="1"/>
  <c r="W22" i="1"/>
  <c r="X22" i="1"/>
  <c r="X16" i="1"/>
  <c r="W21" i="1"/>
  <c r="X21" i="1"/>
  <c r="W20" i="1"/>
  <c r="X20" i="1"/>
  <c r="V24" i="1"/>
  <c r="W19" i="1"/>
  <c r="X19" i="1"/>
  <c r="W18" i="1"/>
  <c r="X18" i="1"/>
  <c r="W16" i="1"/>
  <c r="W17" i="1"/>
  <c r="X17" i="1"/>
  <c r="AA18" i="1"/>
  <c r="L2" i="1"/>
  <c r="V21" i="1"/>
  <c r="V20" i="1"/>
  <c r="V19" i="1"/>
  <c r="V22" i="1"/>
  <c r="V18" i="1"/>
  <c r="V17" i="1"/>
  <c r="V16" i="1"/>
  <c r="V15" i="1"/>
  <c r="N186" i="1"/>
  <c r="N42" i="1"/>
  <c r="N201" i="1"/>
  <c r="N162" i="1"/>
  <c r="N130" i="1"/>
  <c r="N98" i="1"/>
  <c r="N26" i="1"/>
  <c r="N193" i="1"/>
  <c r="N169" i="1"/>
  <c r="N153" i="1"/>
  <c r="N129" i="1"/>
  <c r="N105" i="1"/>
  <c r="N97" i="1"/>
  <c r="N81" i="1"/>
  <c r="N65" i="1"/>
  <c r="N9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170" i="1"/>
  <c r="N138" i="1"/>
  <c r="N90" i="1"/>
  <c r="N34" i="1"/>
  <c r="N177" i="1"/>
  <c r="N161" i="1"/>
  <c r="N145" i="1"/>
  <c r="N121" i="1"/>
  <c r="N113" i="1"/>
  <c r="N89" i="1"/>
  <c r="N73" i="1"/>
  <c r="N57" i="1"/>
  <c r="N1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58" i="1"/>
  <c r="N185" i="1"/>
  <c r="N137" i="1"/>
  <c r="N25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154" i="1"/>
  <c r="N114" i="1"/>
  <c r="N82" i="1"/>
  <c r="N66" i="1"/>
  <c r="N18" i="1"/>
  <c r="N41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78" i="1"/>
  <c r="N50" i="1"/>
  <c r="N33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194" i="1"/>
  <c r="N146" i="1"/>
  <c r="N122" i="1"/>
  <c r="N106" i="1"/>
  <c r="N74" i="1"/>
  <c r="N10" i="1"/>
  <c r="N49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2" i="1"/>
  <c r="L187" i="1"/>
  <c r="L183" i="1"/>
  <c r="L130" i="1"/>
  <c r="L107" i="1"/>
  <c r="L47" i="1"/>
  <c r="L43" i="1"/>
  <c r="L177" i="1"/>
  <c r="L135" i="1"/>
  <c r="L131" i="1"/>
  <c r="L27" i="1"/>
  <c r="L39" i="1"/>
  <c r="L35" i="1"/>
  <c r="L134" i="1"/>
  <c r="L119" i="1"/>
  <c r="L115" i="1"/>
  <c r="L15" i="1"/>
  <c r="L11" i="1"/>
  <c r="L23" i="1"/>
  <c r="L157" i="1"/>
  <c r="L188" i="1"/>
  <c r="L156" i="1"/>
  <c r="L192" i="1"/>
  <c r="L185" i="1"/>
  <c r="L53" i="1"/>
  <c r="L29" i="1"/>
  <c r="L178" i="1"/>
  <c r="L133" i="1"/>
  <c r="L129" i="1"/>
  <c r="L121" i="1"/>
  <c r="L181" i="1"/>
  <c r="L142" i="1"/>
  <c r="L126" i="1"/>
  <c r="L196" i="1"/>
  <c r="L179" i="1"/>
  <c r="L190" i="1"/>
  <c r="L193" i="1"/>
  <c r="L189" i="1"/>
  <c r="L184" i="1"/>
  <c r="L180" i="1"/>
  <c r="L176" i="1"/>
  <c r="L136" i="1"/>
  <c r="L44" i="1"/>
  <c r="L28" i="1"/>
  <c r="L4" i="1"/>
  <c r="L191" i="1"/>
  <c r="L182" i="1"/>
  <c r="L128" i="1"/>
  <c r="L153" i="1"/>
  <c r="L149" i="1"/>
  <c r="L124" i="1"/>
  <c r="L120" i="1"/>
  <c r="L116" i="1"/>
  <c r="L108" i="1"/>
  <c r="L104" i="1"/>
  <c r="L113" i="1"/>
  <c r="L160" i="1"/>
  <c r="L151" i="1"/>
  <c r="L122" i="1"/>
  <c r="L110" i="1"/>
  <c r="L106" i="1"/>
  <c r="L102" i="1"/>
  <c r="L186" i="1"/>
  <c r="L71" i="1"/>
  <c r="L20" i="1"/>
  <c r="L175" i="1"/>
  <c r="L171" i="1"/>
  <c r="L167" i="1"/>
  <c r="L163" i="1"/>
  <c r="L146" i="1"/>
  <c r="L138" i="1"/>
  <c r="L109" i="1"/>
  <c r="L80" i="1"/>
  <c r="L64" i="1"/>
  <c r="L172" i="1"/>
  <c r="L168" i="1"/>
  <c r="L164" i="1"/>
  <c r="L152" i="1"/>
  <c r="L143" i="1"/>
  <c r="L118" i="1"/>
  <c r="L97" i="1"/>
  <c r="L93" i="1"/>
  <c r="L89" i="1"/>
  <c r="L85" i="1"/>
  <c r="L61" i="1"/>
  <c r="L57" i="1"/>
  <c r="L5" i="1"/>
  <c r="L173" i="1"/>
  <c r="L169" i="1"/>
  <c r="L165" i="1"/>
  <c r="L161" i="1"/>
  <c r="L148" i="1"/>
  <c r="L144" i="1"/>
  <c r="L127" i="1"/>
  <c r="L86" i="1"/>
  <c r="L66" i="1"/>
  <c r="L58" i="1"/>
  <c r="L42" i="1"/>
  <c r="L26" i="1"/>
  <c r="L18" i="1"/>
  <c r="L158" i="1"/>
  <c r="L150" i="1"/>
  <c r="L145" i="1"/>
  <c r="L141" i="1"/>
  <c r="L137" i="1"/>
  <c r="L112" i="1"/>
  <c r="L87" i="1"/>
  <c r="L83" i="1"/>
  <c r="L199" i="1"/>
  <c r="L194" i="1"/>
  <c r="L159" i="1"/>
  <c r="L154" i="1"/>
  <c r="L139" i="1"/>
  <c r="L125" i="1"/>
  <c r="L111" i="1"/>
  <c r="L77" i="1"/>
  <c r="L73" i="1"/>
  <c r="L48" i="1"/>
  <c r="L32" i="1"/>
  <c r="L8" i="1"/>
  <c r="L155" i="1"/>
  <c r="L140" i="1"/>
  <c r="L117" i="1"/>
  <c r="L103" i="1"/>
  <c r="L74" i="1"/>
  <c r="L49" i="1"/>
  <c r="L21" i="1"/>
  <c r="L17" i="1"/>
  <c r="L201" i="1"/>
  <c r="L79" i="1"/>
  <c r="L174" i="1"/>
  <c r="L170" i="1"/>
  <c r="L166" i="1"/>
  <c r="L147" i="1"/>
  <c r="L132" i="1"/>
  <c r="L123" i="1"/>
  <c r="L114" i="1"/>
  <c r="L105" i="1"/>
  <c r="L100" i="1"/>
  <c r="L96" i="1"/>
  <c r="L92" i="1"/>
  <c r="L88" i="1"/>
  <c r="L76" i="1"/>
  <c r="L67" i="1"/>
  <c r="L63" i="1"/>
  <c r="L55" i="1"/>
  <c r="L31" i="1"/>
  <c r="L7" i="1"/>
  <c r="L101" i="1"/>
  <c r="L60" i="1"/>
  <c r="L195" i="1"/>
  <c r="L84" i="1"/>
  <c r="L75" i="1"/>
  <c r="L40" i="1"/>
  <c r="L36" i="1"/>
  <c r="L22" i="1"/>
  <c r="L13" i="1"/>
  <c r="L9" i="1"/>
  <c r="L197" i="1"/>
  <c r="L72" i="1"/>
  <c r="L68" i="1"/>
  <c r="L54" i="1"/>
  <c r="L45" i="1"/>
  <c r="L41" i="1"/>
  <c r="L10" i="1"/>
  <c r="L198" i="1"/>
  <c r="L98" i="1"/>
  <c r="L94" i="1"/>
  <c r="L90" i="1"/>
  <c r="L81" i="1"/>
  <c r="L59" i="1"/>
  <c r="L50" i="1"/>
  <c r="L37" i="1"/>
  <c r="L33" i="1"/>
  <c r="L24" i="1"/>
  <c r="L19" i="1"/>
  <c r="L6" i="1"/>
  <c r="L200" i="1"/>
  <c r="L162" i="1"/>
  <c r="L99" i="1"/>
  <c r="L95" i="1"/>
  <c r="L91" i="1"/>
  <c r="L82" i="1"/>
  <c r="L69" i="1"/>
  <c r="L65" i="1"/>
  <c r="L56" i="1"/>
  <c r="L51" i="1"/>
  <c r="L34" i="1"/>
  <c r="L25" i="1"/>
  <c r="L16" i="1"/>
  <c r="L12" i="1"/>
  <c r="L52" i="1"/>
  <c r="L78" i="1"/>
  <c r="L46" i="1"/>
  <c r="L14" i="1"/>
  <c r="L70" i="1"/>
  <c r="L38" i="1"/>
  <c r="L62" i="1"/>
  <c r="L30" i="1"/>
  <c r="L3" i="1"/>
  <c r="W27" i="1"/>
  <c r="V30" i="1" l="1"/>
  <c r="V32" i="1"/>
  <c r="V33" i="1"/>
  <c r="V35" i="1"/>
  <c r="V34" i="1"/>
  <c r="V28" i="1"/>
  <c r="V31" i="1"/>
  <c r="V29" i="1"/>
  <c r="W31" i="1"/>
  <c r="W34" i="1"/>
  <c r="W29" i="1"/>
  <c r="W32" i="1"/>
  <c r="W35" i="1"/>
  <c r="W30" i="1"/>
  <c r="W28" i="1"/>
  <c r="W33" i="1"/>
  <c r="X27" i="1"/>
  <c r="X28" i="1" l="1"/>
  <c r="X31" i="1"/>
  <c r="X34" i="1"/>
  <c r="X33" i="1"/>
  <c r="X29" i="1"/>
  <c r="X32" i="1"/>
  <c r="X35" i="1"/>
  <c r="X30" i="1"/>
  <c r="V36" i="1"/>
  <c r="W36" i="1"/>
  <c r="Y27" i="1"/>
  <c r="Y33" i="1" l="1"/>
  <c r="Y28" i="1"/>
  <c r="Y31" i="1"/>
  <c r="Y34" i="1"/>
  <c r="Y30" i="1"/>
  <c r="Y29" i="1"/>
  <c r="Y32" i="1"/>
  <c r="Y35" i="1"/>
  <c r="Z27" i="1"/>
  <c r="X36" i="1"/>
  <c r="Z30" i="1" l="1"/>
  <c r="Z33" i="1"/>
  <c r="Z28" i="1"/>
  <c r="Z31" i="1"/>
  <c r="Z34" i="1"/>
  <c r="Z29" i="1"/>
  <c r="Z35" i="1"/>
  <c r="Z32" i="1"/>
  <c r="Y36" i="1"/>
  <c r="AA27" i="1"/>
  <c r="AA35" i="1" l="1"/>
  <c r="AA30" i="1"/>
  <c r="AA32" i="1"/>
  <c r="AA33" i="1"/>
  <c r="AA28" i="1"/>
  <c r="AA31" i="1"/>
  <c r="AA34" i="1"/>
  <c r="AA29" i="1"/>
  <c r="Z36" i="1"/>
  <c r="AB27" i="1"/>
  <c r="AB32" i="1" l="1"/>
  <c r="AB35" i="1"/>
  <c r="AB30" i="1"/>
  <c r="AB33" i="1"/>
  <c r="AB28" i="1"/>
  <c r="AB31" i="1"/>
  <c r="AB34" i="1"/>
  <c r="AB29" i="1"/>
  <c r="AA36" i="1"/>
  <c r="AC27" i="1"/>
  <c r="AC29" i="1" l="1"/>
  <c r="AC32" i="1"/>
  <c r="AC34" i="1"/>
  <c r="AC35" i="1"/>
  <c r="AC30" i="1"/>
  <c r="AC33" i="1"/>
  <c r="AC28" i="1"/>
  <c r="AC31" i="1"/>
  <c r="AB36" i="1"/>
  <c r="AD27" i="1"/>
  <c r="AD34" i="1" l="1"/>
  <c r="AD29" i="1"/>
  <c r="AD32" i="1"/>
  <c r="AD31" i="1"/>
  <c r="AD35" i="1"/>
  <c r="AD30" i="1"/>
  <c r="AD33" i="1"/>
  <c r="AD28" i="1"/>
  <c r="AC36" i="1"/>
  <c r="AE27" i="1"/>
  <c r="AE31" i="1" l="1"/>
  <c r="AE34" i="1"/>
  <c r="AE29" i="1"/>
  <c r="AE32" i="1"/>
  <c r="AE35" i="1"/>
  <c r="AE28" i="1"/>
  <c r="AE30" i="1"/>
  <c r="AE33" i="1"/>
  <c r="AD36" i="1"/>
  <c r="AF27" i="1"/>
  <c r="AF28" i="1" l="1"/>
  <c r="AF33" i="1"/>
  <c r="AF31" i="1"/>
  <c r="AF34" i="1"/>
  <c r="AF29" i="1"/>
  <c r="AF32" i="1"/>
  <c r="AF35" i="1"/>
  <c r="AF30" i="1"/>
  <c r="AE36" i="1"/>
  <c r="AG27" i="1"/>
  <c r="AG33" i="1" l="1"/>
  <c r="AG30" i="1"/>
  <c r="AG28" i="1"/>
  <c r="AG31" i="1"/>
  <c r="AG34" i="1"/>
  <c r="AG29" i="1"/>
  <c r="AG32" i="1"/>
  <c r="AG35" i="1"/>
  <c r="AF36" i="1"/>
  <c r="AG36" i="1" l="1"/>
</calcChain>
</file>

<file path=xl/sharedStrings.xml><?xml version="1.0" encoding="utf-8"?>
<sst xmlns="http://schemas.openxmlformats.org/spreadsheetml/2006/main" count="2755" uniqueCount="164">
  <si>
    <t>Transaction ID</t>
  </si>
  <si>
    <t>Date</t>
  </si>
  <si>
    <t>Amount</t>
  </si>
  <si>
    <t>Debit/Credit</t>
  </si>
  <si>
    <t>Vendor</t>
  </si>
  <si>
    <t>Category</t>
  </si>
  <si>
    <t>debit</t>
  </si>
  <si>
    <t>PerfectHouse Inc</t>
  </si>
  <si>
    <t>Home</t>
  </si>
  <si>
    <t>Safeway</t>
  </si>
  <si>
    <t>Groceries</t>
  </si>
  <si>
    <t>PG&amp;E</t>
  </si>
  <si>
    <t>Taste of India</t>
  </si>
  <si>
    <t>Dining &amp; Alcohol</t>
  </si>
  <si>
    <t>Geico</t>
  </si>
  <si>
    <t>Car</t>
  </si>
  <si>
    <t>Chevron</t>
  </si>
  <si>
    <t>Spotify</t>
  </si>
  <si>
    <t>Other</t>
  </si>
  <si>
    <t>Orangetheory</t>
  </si>
  <si>
    <t>Health &amp; Fitness</t>
  </si>
  <si>
    <t>Cheeseboard Pizza</t>
  </si>
  <si>
    <t>Safelite Auto Glass</t>
  </si>
  <si>
    <t>American Red Cross</t>
  </si>
  <si>
    <t>credit</t>
  </si>
  <si>
    <t>Microsoft</t>
  </si>
  <si>
    <t>Salary</t>
  </si>
  <si>
    <t>Arco</t>
  </si>
  <si>
    <t>Whole Foods</t>
  </si>
  <si>
    <t>Ticketmaster</t>
  </si>
  <si>
    <t>Travel &amp; Entertainment</t>
  </si>
  <si>
    <t>Triple Rock Brewing</t>
  </si>
  <si>
    <t>Venmo</t>
  </si>
  <si>
    <t>SoulCycle</t>
  </si>
  <si>
    <t>Mobile</t>
  </si>
  <si>
    <t>Peets Coffee</t>
  </si>
  <si>
    <t>Shell</t>
  </si>
  <si>
    <t>Top Dog</t>
  </si>
  <si>
    <t>Target</t>
  </si>
  <si>
    <t>Clothing &amp; Shopping</t>
  </si>
  <si>
    <t>Bansho Ramen</t>
  </si>
  <si>
    <t>Uber</t>
  </si>
  <si>
    <t>Walmart</t>
  </si>
  <si>
    <t>Caffe Strada</t>
  </si>
  <si>
    <t>Hawaiian Airlines</t>
  </si>
  <si>
    <t>Marriott</t>
  </si>
  <si>
    <t>Enterprise Rental</t>
  </si>
  <si>
    <t>Hawaii Surf School</t>
  </si>
  <si>
    <t>Horn BBQ</t>
  </si>
  <si>
    <t>Massage Therapy Inc</t>
  </si>
  <si>
    <t>McDonalds</t>
  </si>
  <si>
    <t>San Francisco Giants</t>
  </si>
  <si>
    <t>Freehouse</t>
  </si>
  <si>
    <t>Zing Café</t>
  </si>
  <si>
    <t>REI</t>
  </si>
  <si>
    <t>Amazon</t>
  </si>
  <si>
    <t>Boichik Bagels</t>
  </si>
  <si>
    <t>76 Gas</t>
  </si>
  <si>
    <t>Nike</t>
  </si>
  <si>
    <t>Gordo Taqueria</t>
  </si>
  <si>
    <t>Kaiser</t>
  </si>
  <si>
    <t>Poke Parlor</t>
  </si>
  <si>
    <t>Noodle Theory</t>
  </si>
  <si>
    <t>Smitten Ice Cream</t>
  </si>
  <si>
    <t>Marafuku Ramen</t>
  </si>
  <si>
    <t>Home Depot</t>
  </si>
  <si>
    <t>Starbucks</t>
  </si>
  <si>
    <t>BevMo</t>
  </si>
  <si>
    <t>Transaction Age (days)</t>
  </si>
  <si>
    <t>Transaction Age (months)</t>
  </si>
  <si>
    <t>Transaction Year</t>
  </si>
  <si>
    <t>Transaction Month</t>
  </si>
  <si>
    <t>Date - First Day of Month</t>
  </si>
  <si>
    <t>Number of Transactions:</t>
  </si>
  <si>
    <t>Smallest Transaction Size:</t>
  </si>
  <si>
    <t>Average Transaction Size:</t>
  </si>
  <si>
    <t>Largest Transaction Size:</t>
  </si>
  <si>
    <t>Total Dollars Transacted:</t>
  </si>
  <si>
    <t>Amount 
(+/- signed)</t>
  </si>
  <si>
    <t>Today's Date:</t>
  </si>
  <si>
    <t>High Level Summary</t>
  </si>
  <si>
    <t>Summary by Category</t>
  </si>
  <si>
    <t>Transactions</t>
  </si>
  <si>
    <t>Total Salary Earned:</t>
  </si>
  <si>
    <t>Total</t>
  </si>
  <si>
    <t>Graph of Spending by Category Over Time</t>
  </si>
  <si>
    <t>Final Category</t>
  </si>
  <si>
    <t>"Food" or "Not Food"</t>
  </si>
  <si>
    <t>Monthly Spending by Category (absolute value)</t>
  </si>
  <si>
    <t>Column Labels</t>
  </si>
  <si>
    <t>Grand Total</t>
  </si>
  <si>
    <t>Row Labels</t>
  </si>
  <si>
    <t>City</t>
  </si>
  <si>
    <t>State</t>
  </si>
  <si>
    <t>Full Address</t>
  </si>
  <si>
    <t>Oakland</t>
  </si>
  <si>
    <t>CA</t>
  </si>
  <si>
    <t>Berkeley</t>
  </si>
  <si>
    <t>San Francisco</t>
  </si>
  <si>
    <t>Chevy Chase</t>
  </si>
  <si>
    <t>MD</t>
  </si>
  <si>
    <t>New York</t>
  </si>
  <si>
    <t>NY</t>
  </si>
  <si>
    <t>Washington</t>
  </si>
  <si>
    <t>DC</t>
  </si>
  <si>
    <t>Mountain View</t>
  </si>
  <si>
    <t>Seattle</t>
  </si>
  <si>
    <t>WA</t>
  </si>
  <si>
    <t>Touchstone Gyms</t>
  </si>
  <si>
    <t>San Leandro</t>
  </si>
  <si>
    <t>Honolulu</t>
  </si>
  <si>
    <t>HI</t>
  </si>
  <si>
    <t>Orinda</t>
  </si>
  <si>
    <t>Average $ Amount</t>
  </si>
  <si>
    <t>Transactions by State</t>
  </si>
  <si>
    <t>Count</t>
  </si>
  <si>
    <t>Graph of Transactions by State</t>
  </si>
  <si>
    <t>Berkeley, CA</t>
  </si>
  <si>
    <t>Chevy Chase, MD</t>
  </si>
  <si>
    <t>Honolulu, HI</t>
  </si>
  <si>
    <t>Mountain View, CA</t>
  </si>
  <si>
    <t>New York, NY</t>
  </si>
  <si>
    <t>Oakland, CA</t>
  </si>
  <si>
    <t>San Francisco, CA</t>
  </si>
  <si>
    <t>San Leandro, CA</t>
  </si>
  <si>
    <t>Seattle, WA</t>
  </si>
  <si>
    <t>Washington, DC</t>
  </si>
  <si>
    <t>2020</t>
  </si>
  <si>
    <t>Rewards Points</t>
  </si>
  <si>
    <t>Reward Points (Adjusted)</t>
  </si>
  <si>
    <t>Net Cash Flow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</si>
  <si>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</si>
  <si>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</si>
  <si>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</si>
  <si>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</si>
  <si>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</si>
  <si>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</si>
  <si>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</si>
  <si>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</si>
  <si>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</si>
  <si>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</si>
  <si>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</si>
  <si>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</si>
  <si>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Amount 
(+/- signed)</t>
  </si>
  <si>
    <t>Orinda, CA</t>
  </si>
  <si>
    <t>2020 Total</t>
  </si>
  <si>
    <t>Student</t>
  </si>
  <si>
    <t>Chemistry</t>
  </si>
  <si>
    <t>Biology</t>
  </si>
  <si>
    <t>Physics</t>
  </si>
  <si>
    <t>Math</t>
  </si>
  <si>
    <t>English</t>
  </si>
  <si>
    <t>History</t>
  </si>
  <si>
    <t>Connor</t>
  </si>
  <si>
    <t>Atisha</t>
  </si>
  <si>
    <t>Bob</t>
  </si>
  <si>
    <t>Jen</t>
  </si>
  <si>
    <t>Table 1: STEM Scores</t>
  </si>
  <si>
    <t>Table 2: Humanities Scores</t>
  </si>
  <si>
    <t>Table 3b: Combined, Match then Index</t>
  </si>
  <si>
    <t>Table 3c: Combined, Index-Match-Match</t>
  </si>
  <si>
    <t>Table 3a: Combined, VLOOKUP</t>
  </si>
  <si>
    <t>Not Food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</si>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</sst>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D0F0"/>
        <bgColor indexed="64"/>
      </patternFill>
    </fill>
    <fill>
      <patternFill patternType="solid">
        <fgColor rgb="FFFFD2C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right"/>
    </xf>
    <xf numFmtId="0" fontId="1" fillId="0" borderId="5" xfId="0" applyFont="1" applyBorder="1"/>
    <xf numFmtId="0" fontId="0" fillId="0" borderId="0" xfId="0" pivotButton="1"/>
    <xf numFmtId="0" fontId="0" fillId="0" borderId="7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Alignment="1">
      <alignment horizontal="right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0" borderId="9" xfId="0" applyBorder="1" applyAlignment="1">
      <alignment horizontal="right"/>
    </xf>
    <xf numFmtId="164" fontId="0" fillId="2" borderId="10" xfId="0" applyNumberFormat="1" applyFill="1" applyBorder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3" borderId="4" xfId="0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4" fontId="0" fillId="4" borderId="10" xfId="0" applyNumberFormat="1" applyFill="1" applyBorder="1"/>
    <xf numFmtId="0" fontId="0" fillId="4" borderId="0" xfId="0" applyFill="1" applyAlignment="1">
      <alignment horizontal="left" wrapText="1"/>
    </xf>
    <xf numFmtId="0" fontId="0" fillId="4" borderId="0" xfId="0" applyFill="1"/>
    <xf numFmtId="14" fontId="0" fillId="4" borderId="0" xfId="0" applyNumberFormat="1" applyFill="1"/>
    <xf numFmtId="0" fontId="0" fillId="5" borderId="0" xfId="0" applyFill="1" applyAlignment="1">
      <alignment horizontal="left" wrapText="1"/>
    </xf>
    <xf numFmtId="0" fontId="0" fillId="5" borderId="0" xfId="0" applyFill="1"/>
    <xf numFmtId="164" fontId="0" fillId="6" borderId="0" xfId="0" applyNumberFormat="1" applyFill="1" applyAlignment="1">
      <alignment horizontal="left" wrapText="1"/>
    </xf>
    <xf numFmtId="164" fontId="0" fillId="6" borderId="0" xfId="0" applyNumberFormat="1" applyFill="1"/>
    <xf numFmtId="164" fontId="0" fillId="7" borderId="0" xfId="0" applyNumberFormat="1" applyFill="1" applyAlignment="1">
      <alignment horizontal="left" wrapText="1"/>
    </xf>
    <xf numFmtId="3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7" borderId="0" xfId="0" applyFill="1" applyAlignment="1">
      <alignment horizontal="left" wrapText="1"/>
    </xf>
    <xf numFmtId="0" fontId="0" fillId="7" borderId="0" xfId="0" applyFill="1"/>
    <xf numFmtId="164" fontId="1" fillId="0" borderId="8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" fontId="0" fillId="4" borderId="0" xfId="0" applyNumberFormat="1" applyFill="1"/>
    <xf numFmtId="0" fontId="0" fillId="9" borderId="0" xfId="0" applyFill="1" applyAlignment="1">
      <alignment horizontal="left" wrapText="1"/>
    </xf>
    <xf numFmtId="0" fontId="0" fillId="9" borderId="0" xfId="0" applyFill="1"/>
    <xf numFmtId="164" fontId="0" fillId="0" borderId="0" xfId="0" applyNumberFormat="1" applyAlignment="1">
      <alignment horizontal="left"/>
    </xf>
    <xf numFmtId="0" fontId="1" fillId="0" borderId="11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12" xfId="0" applyFon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12" borderId="0" xfId="0" applyFont="1" applyFill="1"/>
    <xf numFmtId="0" fontId="4" fillId="12" borderId="4" xfId="0" applyFont="1" applyFill="1" applyBorder="1"/>
    <xf numFmtId="0" fontId="0" fillId="0" borderId="8" xfId="0" applyBorder="1" applyAlignment="1">
      <alignment horizontal="center"/>
    </xf>
    <xf numFmtId="0" fontId="4" fillId="12" borderId="8" xfId="0" applyFont="1" applyFill="1" applyBorder="1"/>
    <xf numFmtId="0" fontId="4" fillId="12" borderId="6" xfId="0" applyFont="1" applyFill="1" applyBorder="1"/>
    <xf numFmtId="0" fontId="1" fillId="0" borderId="13" xfId="0" applyFont="1" applyBorder="1" applyAlignment="1">
      <alignment horizontal="centerContinuous"/>
    </xf>
    <xf numFmtId="0" fontId="1" fillId="0" borderId="14" xfId="0" applyFont="1" applyBorder="1" applyAlignment="1">
      <alignment horizontal="centerContinuous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1" borderId="0" xfId="0" applyFont="1" applyFill="1"/>
    <xf numFmtId="0" fontId="4" fillId="11" borderId="4" xfId="0" applyFont="1" applyFill="1" applyBorder="1"/>
    <xf numFmtId="0" fontId="4" fillId="11" borderId="8" xfId="0" applyFont="1" applyFill="1" applyBorder="1"/>
    <xf numFmtId="0" fontId="4" fillId="11" borderId="6" xfId="0" applyFont="1" applyFill="1" applyBorder="1"/>
  </cellXfs>
  <cellStyles count="1">
    <cellStyle name="Normal" xfId="0" builtinId="0"/>
  </cellStyles>
  <dxfs count="7"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CD0F0"/>
      <color rgb="FFFFD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Transactions!$U$28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Transactions!$V$28:$AG$28</c:f>
              <c:numCache>
                <c:formatCode>"$"#,##0</c:formatCode>
                <c:ptCount val="12"/>
                <c:pt idx="0">
                  <c:v>1307</c:v>
                </c:pt>
                <c:pt idx="1">
                  <c:v>1307</c:v>
                </c:pt>
                <c:pt idx="2">
                  <c:v>1307</c:v>
                </c:pt>
                <c:pt idx="3">
                  <c:v>1307</c:v>
                </c:pt>
                <c:pt idx="4">
                  <c:v>1307</c:v>
                </c:pt>
                <c:pt idx="5">
                  <c:v>1307</c:v>
                </c:pt>
                <c:pt idx="6">
                  <c:v>1307</c:v>
                </c:pt>
                <c:pt idx="7">
                  <c:v>1307</c:v>
                </c:pt>
                <c:pt idx="8">
                  <c:v>1307</c:v>
                </c:pt>
                <c:pt idx="9">
                  <c:v>1307</c:v>
                </c:pt>
                <c:pt idx="10">
                  <c:v>1307</c:v>
                </c:pt>
                <c:pt idx="11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B-4A98-9220-500C8622B251}"/>
            </c:ext>
          </c:extLst>
        </c:ser>
        <c:ser>
          <c:idx val="1"/>
          <c:order val="1"/>
          <c:tx>
            <c:strRef>
              <c:f>Transactions!$U$29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Transactions!$V$29:$AG$29</c:f>
              <c:numCache>
                <c:formatCode>"$"#,##0</c:formatCode>
                <c:ptCount val="12"/>
                <c:pt idx="0">
                  <c:v>182</c:v>
                </c:pt>
                <c:pt idx="1">
                  <c:v>211</c:v>
                </c:pt>
                <c:pt idx="2">
                  <c:v>75</c:v>
                </c:pt>
                <c:pt idx="3">
                  <c:v>174</c:v>
                </c:pt>
                <c:pt idx="4">
                  <c:v>186</c:v>
                </c:pt>
                <c:pt idx="5">
                  <c:v>200</c:v>
                </c:pt>
                <c:pt idx="6">
                  <c:v>157</c:v>
                </c:pt>
                <c:pt idx="7">
                  <c:v>178</c:v>
                </c:pt>
                <c:pt idx="8">
                  <c:v>172</c:v>
                </c:pt>
                <c:pt idx="9">
                  <c:v>192</c:v>
                </c:pt>
                <c:pt idx="10">
                  <c:v>222</c:v>
                </c:pt>
                <c:pt idx="1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B-4A98-9220-500C8622B251}"/>
            </c:ext>
          </c:extLst>
        </c:ser>
        <c:ser>
          <c:idx val="2"/>
          <c:order val="2"/>
          <c:tx>
            <c:strRef>
              <c:f>Transactions!$U$30</c:f>
              <c:strCache>
                <c:ptCount val="1"/>
                <c:pt idx="0">
                  <c:v>Dining &amp; Alcohol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Transactions!$V$30:$AG$30</c:f>
              <c:numCache>
                <c:formatCode>"$"#,##0</c:formatCode>
                <c:ptCount val="12"/>
                <c:pt idx="0">
                  <c:v>41</c:v>
                </c:pt>
                <c:pt idx="1">
                  <c:v>25</c:v>
                </c:pt>
                <c:pt idx="2">
                  <c:v>19</c:v>
                </c:pt>
                <c:pt idx="3">
                  <c:v>21</c:v>
                </c:pt>
                <c:pt idx="4">
                  <c:v>28</c:v>
                </c:pt>
                <c:pt idx="5">
                  <c:v>8</c:v>
                </c:pt>
                <c:pt idx="6">
                  <c:v>70</c:v>
                </c:pt>
                <c:pt idx="7">
                  <c:v>12</c:v>
                </c:pt>
                <c:pt idx="8">
                  <c:v>15</c:v>
                </c:pt>
                <c:pt idx="9">
                  <c:v>38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B-4A98-9220-500C8622B251}"/>
            </c:ext>
          </c:extLst>
        </c:ser>
        <c:ser>
          <c:idx val="3"/>
          <c:order val="3"/>
          <c:tx>
            <c:strRef>
              <c:f>Transactions!$U$31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Transactions!$V$31:$AG$31</c:f>
              <c:numCache>
                <c:formatCode>"$"#,##0</c:formatCode>
                <c:ptCount val="12"/>
                <c:pt idx="0">
                  <c:v>386</c:v>
                </c:pt>
                <c:pt idx="1">
                  <c:v>131</c:v>
                </c:pt>
                <c:pt idx="2">
                  <c:v>139</c:v>
                </c:pt>
                <c:pt idx="3">
                  <c:v>106</c:v>
                </c:pt>
                <c:pt idx="4">
                  <c:v>111</c:v>
                </c:pt>
                <c:pt idx="5">
                  <c:v>145</c:v>
                </c:pt>
                <c:pt idx="6">
                  <c:v>182</c:v>
                </c:pt>
                <c:pt idx="7">
                  <c:v>105</c:v>
                </c:pt>
                <c:pt idx="8">
                  <c:v>110</c:v>
                </c:pt>
                <c:pt idx="9">
                  <c:v>143</c:v>
                </c:pt>
                <c:pt idx="10">
                  <c:v>154</c:v>
                </c:pt>
                <c:pt idx="1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B-4A98-9220-500C8622B251}"/>
            </c:ext>
          </c:extLst>
        </c:ser>
        <c:ser>
          <c:idx val="4"/>
          <c:order val="4"/>
          <c:tx>
            <c:strRef>
              <c:f>Transactions!$U$32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Transactions!$V$32:$AG$32</c:f>
              <c:numCache>
                <c:formatCode>"$"#,##0</c:formatCode>
                <c:ptCount val="12"/>
                <c:pt idx="0">
                  <c:v>81</c:v>
                </c:pt>
                <c:pt idx="1">
                  <c:v>40</c:v>
                </c:pt>
                <c:pt idx="2">
                  <c:v>160</c:v>
                </c:pt>
                <c:pt idx="3">
                  <c:v>0</c:v>
                </c:pt>
                <c:pt idx="4">
                  <c:v>0</c:v>
                </c:pt>
                <c:pt idx="5">
                  <c:v>95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3400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B-4A98-9220-500C8622B251}"/>
            </c:ext>
          </c:extLst>
        </c:ser>
        <c:ser>
          <c:idx val="5"/>
          <c:order val="5"/>
          <c:tx>
            <c:strRef>
              <c:f>Transactions!$U$33</c:f>
              <c:strCache>
                <c:ptCount val="1"/>
                <c:pt idx="0">
                  <c:v>Travel &amp; Entertainment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Transactions!$V$33:$AG$33</c:f>
              <c:numCache>
                <c:formatCode>"$"#,##0</c:formatCode>
                <c:ptCount val="12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22</c:v>
                </c:pt>
                <c:pt idx="4">
                  <c:v>1071</c:v>
                </c:pt>
                <c:pt idx="5">
                  <c:v>55</c:v>
                </c:pt>
                <c:pt idx="6">
                  <c:v>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B-4A98-9220-500C8622B251}"/>
            </c:ext>
          </c:extLst>
        </c:ser>
        <c:ser>
          <c:idx val="6"/>
          <c:order val="6"/>
          <c:tx>
            <c:strRef>
              <c:f>Transactions!$U$34</c:f>
              <c:strCache>
                <c:ptCount val="1"/>
                <c:pt idx="0">
                  <c:v>Clothing &amp; Shopping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Transactions!$V$34:$AG$34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224</c:v>
                </c:pt>
                <c:pt idx="8">
                  <c:v>165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B-4A98-9220-500C8622B251}"/>
            </c:ext>
          </c:extLst>
        </c:ser>
        <c:ser>
          <c:idx val="7"/>
          <c:order val="7"/>
          <c:tx>
            <c:strRef>
              <c:f>Transactions!$U$35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Transactions!$V$27:$AG$27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Transactions!$V$35:$AG$35</c:f>
              <c:numCache>
                <c:formatCode>"$"#,##0</c:formatCode>
                <c:ptCount val="12"/>
                <c:pt idx="0">
                  <c:v>510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FB-4A98-9220-500C8622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406671"/>
        <c:axId val="2077409167"/>
      </c:barChart>
      <c:dateAx>
        <c:axId val="20774066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09167"/>
        <c:crosses val="autoZero"/>
        <c:auto val="1"/>
        <c:lblOffset val="100"/>
        <c:baseTimeUnit val="months"/>
      </c:dateAx>
      <c:valAx>
        <c:axId val="20774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Transactions!$AA$14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4-494E-A3BC-73831D76E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4-494E-A3BC-73831D76EC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4-494E-A3BC-73831D76EC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4-494E-A3BC-73831D76EC1E}"/>
              </c:ext>
            </c:extLst>
          </c:dPt>
          <c:cat>
            <c:strRef>
              <c:f>Transactions!$Z$15:$Z$18</c:f>
              <c:strCache>
                <c:ptCount val="4"/>
                <c:pt idx="0">
                  <c:v>CA</c:v>
                </c:pt>
                <c:pt idx="1">
                  <c:v>MD</c:v>
                </c:pt>
                <c:pt idx="2">
                  <c:v>NY</c:v>
                </c:pt>
                <c:pt idx="3">
                  <c:v>Other</c:v>
                </c:pt>
              </c:strCache>
            </c:strRef>
          </c:cat>
          <c:val>
            <c:numRef>
              <c:f>Transactions!$AA$15:$AA$18</c:f>
              <c:numCache>
                <c:formatCode>General</c:formatCode>
                <c:ptCount val="4"/>
                <c:pt idx="0">
                  <c:v>161</c:v>
                </c:pt>
                <c:pt idx="1">
                  <c:v>16</c:v>
                </c:pt>
                <c:pt idx="2">
                  <c:v>16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C9-4B72-A60A-F7C979FC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</xdr:colOff>
      <xdr:row>39</xdr:row>
      <xdr:rowOff>38099</xdr:rowOff>
    </xdr:from>
    <xdr:to>
      <xdr:col>28</xdr:col>
      <xdr:colOff>571500</xdr:colOff>
      <xdr:row>54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E26B5-3F38-48C0-98C4-95F2428C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57</xdr:row>
      <xdr:rowOff>180975</xdr:rowOff>
    </xdr:from>
    <xdr:to>
      <xdr:col>25</xdr:col>
      <xdr:colOff>171450</xdr:colOff>
      <xdr:row>72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67EB-33CD-4B1F-8DA2-A9334EE5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Haley" refreshedDate="44663.500987962965" createdVersion="7" refreshedVersion="7" minRefreshableVersion="3" recordCount="200" xr:uid="{ABD79E42-1697-4AF7-8A8E-772ECFF30755}">
  <cacheSource type="worksheet">
    <worksheetSource ref="A1:S201" sheet="Transactions"/>
  </cacheSource>
  <cacheFields count="21">
    <cacheField name="Transaction ID" numFmtId="0">
      <sharedItems containsSemiMixedTypes="0" containsString="0" containsNumber="1" containsInteger="1" minValue="19" maxValue="985"/>
    </cacheField>
    <cacheField name="Date" numFmtId="14">
      <sharedItems containsSemiMixedTypes="0" containsNonDate="0" containsDate="1" containsString="0" minDate="2020-01-01T00:00:00" maxDate="2021-04-28T00:00:00"/>
    </cacheField>
    <cacheField name="Amount" numFmtId="164">
      <sharedItems containsSemiMixedTypes="0" containsString="0" containsNumber="1" containsInteger="1" minValue="6" maxValue="4800"/>
    </cacheField>
    <cacheField name="Debit/Credit" numFmtId="164">
      <sharedItems/>
    </cacheField>
    <cacheField name="Vendor" numFmtId="0">
      <sharedItems/>
    </cacheField>
    <cacheField name="Category" numFmtId="0">
      <sharedItems containsBlank="1" count="10">
        <m/>
        <s v="Groceries"/>
        <s v="Home"/>
        <s v="Dining &amp; Alcohol"/>
        <s v="Car"/>
        <s v="Other"/>
        <s v="Health &amp; Fitness"/>
        <s v="Salary"/>
        <s v="Travel &amp; Entertainment"/>
        <s v="Clothing &amp; Shopping"/>
      </sharedItems>
    </cacheField>
    <cacheField name="City" numFmtId="0">
      <sharedItems/>
    </cacheField>
    <cacheField name="State" numFmtId="0">
      <sharedItems/>
    </cacheField>
    <cacheField name="Rewards Points" numFmtId="3">
      <sharedItems containsMixedTypes="1" containsNumber="1" containsInteger="1" minValue="0" maxValue="340000"/>
    </cacheField>
    <cacheField name="Transaction Year" numFmtId="0">
      <sharedItems containsSemiMixedTypes="0" containsString="0" containsNumber="1" containsInteger="1" minValue="2020" maxValue="2021" count="2">
        <n v="2020"/>
        <n v="2021"/>
      </sharedItems>
    </cacheField>
    <cacheField name="Transaction Month" numFmtId="0">
      <sharedItems containsSemiMixedTypes="0" containsString="0" containsNumber="1" containsInteger="1" minValue="1" maxValue="12"/>
    </cacheField>
    <cacheField name="Date - First Day of Month" numFmtId="14">
      <sharedItems containsSemiMixedTypes="0" containsNonDate="0" containsDate="1" containsString="0" minDate="2020-01-01T00:00:00" maxDate="2021-04-02T00:00:00" count="16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</sharedItems>
      <fieldGroup par="20" base="11">
        <rangePr groupBy="months" startDate="2020-01-01T00:00:00" endDate="2021-04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1"/>
        </groupItems>
      </fieldGroup>
    </cacheField>
    <cacheField name="Transaction Age (days)" numFmtId="1">
      <sharedItems containsSemiMixedTypes="0" containsString="0" containsNumber="1" containsInteger="1" minValue="350" maxValue="832"/>
    </cacheField>
    <cacheField name="Transaction Age (months)" numFmtId="0">
      <sharedItems containsSemiMixedTypes="0" containsString="0" containsNumber="1" containsInteger="1" minValue="11" maxValue="27"/>
    </cacheField>
    <cacheField name="Full Address" numFmtId="0">
      <sharedItems count="11">
        <s v="Oakland, CA"/>
        <s v="Berkeley, CA"/>
        <s v="San Francisco, CA"/>
        <s v="Chevy Chase, MD"/>
        <s v="New York, NY"/>
        <s v="Washington, DC"/>
        <s v="Mountain View, CA"/>
        <s v="San Leandro, CA"/>
        <s v="Honolulu, HI"/>
        <s v="Seattle, WA"/>
        <s v="Orinda, CA"/>
      </sharedItems>
    </cacheField>
    <cacheField name="Amount _x000a_(+/- signed)" numFmtId="164">
      <sharedItems containsSemiMixedTypes="0" containsString="0" containsNumber="1" containsInteger="1" minValue="-3400" maxValue="4800"/>
    </cacheField>
    <cacheField name="Reward Points (Adjusted)" numFmtId="3">
      <sharedItems containsSemiMixedTypes="0" containsString="0" containsNumber="1" containsInteger="1" minValue="0" maxValue="480000"/>
    </cacheField>
    <cacheField name="Final Category" numFmtId="0">
      <sharedItems count="9">
        <s v="Home"/>
        <s v="Groceries"/>
        <s v="Dining &amp; Alcohol"/>
        <s v="Car"/>
        <s v="Other"/>
        <s v="Health &amp; Fitness"/>
        <s v="Salary"/>
        <s v="Travel &amp; Entertainment"/>
        <s v="Clothing &amp; Shopping"/>
      </sharedItems>
    </cacheField>
    <cacheField name="&quot;Food&quot; or &quot;Not Food&quot;" numFmtId="0">
      <sharedItems/>
    </cacheField>
    <cacheField name="Quarters" numFmtId="0" databaseField="0">
      <fieldGroup base="11">
        <rangePr groupBy="quarters" startDate="2020-01-01T00:00:00" endDate="2021-04-02T00:00:00"/>
        <groupItems count="6">
          <s v="&lt;1/1/2020"/>
          <s v="Qtr1"/>
          <s v="Qtr2"/>
          <s v="Qtr3"/>
          <s v="Qtr4"/>
          <s v="&gt;4/2/2021"/>
        </groupItems>
      </fieldGroup>
    </cacheField>
    <cacheField name="Years" numFmtId="0" databaseField="0">
      <fieldGroup base="11">
        <rangePr groupBy="years" startDate="2020-01-01T00:00:00" endDate="2021-04-02T00:00:00"/>
        <groupItems count="4">
          <s v="&lt;1/1/2020"/>
          <s v="2020"/>
          <s v="2021"/>
          <s v="&gt;4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77"/>
    <d v="2020-01-01T00:00:00"/>
    <n v="1200"/>
    <s v="debit"/>
    <s v="PerfectHouse Inc"/>
    <x v="0"/>
    <s v="Oakland"/>
    <s v="CA"/>
    <n v="120000"/>
    <x v="0"/>
    <n v="1"/>
    <x v="0"/>
    <n v="832"/>
    <n v="27"/>
    <x v="0"/>
    <n v="-1200"/>
    <n v="120000"/>
    <x v="0"/>
    <s v="Not Food"/>
  </r>
  <r>
    <n v="203"/>
    <d v="2020-01-01T00:00:00"/>
    <n v="80"/>
    <s v="debit"/>
    <s v="Safeway"/>
    <x v="1"/>
    <s v="Berkeley"/>
    <s v="CA"/>
    <n v="8000"/>
    <x v="0"/>
    <n v="1"/>
    <x v="0"/>
    <n v="832"/>
    <n v="27"/>
    <x v="1"/>
    <n v="-80"/>
    <n v="8000"/>
    <x v="1"/>
    <s v="Food"/>
  </r>
  <r>
    <n v="362"/>
    <d v="2020-01-02T00:00:00"/>
    <n v="107"/>
    <s v="debit"/>
    <s v="PG&amp;E"/>
    <x v="2"/>
    <s v="San Francisco"/>
    <s v="CA"/>
    <n v="10700"/>
    <x v="0"/>
    <n v="1"/>
    <x v="0"/>
    <n v="831"/>
    <n v="27"/>
    <x v="2"/>
    <n v="-107"/>
    <n v="10700"/>
    <x v="0"/>
    <s v="Not Food"/>
  </r>
  <r>
    <n v="101"/>
    <d v="2020-01-03T00:00:00"/>
    <n v="23"/>
    <s v="debit"/>
    <s v="Taste of India"/>
    <x v="3"/>
    <s v="San Francisco"/>
    <s v="CA"/>
    <n v="2300"/>
    <x v="0"/>
    <n v="1"/>
    <x v="0"/>
    <n v="830"/>
    <n v="27"/>
    <x v="2"/>
    <n v="-23"/>
    <n v="2300"/>
    <x v="2"/>
    <s v="Food"/>
  </r>
  <r>
    <n v="74"/>
    <d v="2020-01-07T00:00:00"/>
    <n v="91"/>
    <s v="debit"/>
    <s v="Geico"/>
    <x v="4"/>
    <s v="Chevy Chase"/>
    <s v="MD"/>
    <n v="9100"/>
    <x v="0"/>
    <n v="1"/>
    <x v="0"/>
    <n v="826"/>
    <n v="27"/>
    <x v="3"/>
    <n v="-91"/>
    <n v="9100"/>
    <x v="3"/>
    <s v="Not Food"/>
  </r>
  <r>
    <n v="893"/>
    <d v="2020-01-11T00:00:00"/>
    <n v="30"/>
    <s v="debit"/>
    <s v="Chevron"/>
    <x v="4"/>
    <s v="Berkeley"/>
    <s v="CA"/>
    <n v="3000"/>
    <x v="0"/>
    <n v="1"/>
    <x v="0"/>
    <n v="822"/>
    <n v="27"/>
    <x v="1"/>
    <n v="-30"/>
    <n v="3000"/>
    <x v="3"/>
    <s v="Not Food"/>
  </r>
  <r>
    <n v="985"/>
    <d v="2020-01-13T00:00:00"/>
    <n v="10"/>
    <s v="debit"/>
    <s v="Spotify"/>
    <x v="5"/>
    <s v="New York"/>
    <s v="NY"/>
    <e v="#VALUE!"/>
    <x v="0"/>
    <n v="1"/>
    <x v="0"/>
    <n v="820"/>
    <n v="26"/>
    <x v="4"/>
    <n v="-10"/>
    <n v="1000"/>
    <x v="4"/>
    <s v="Not Food"/>
  </r>
  <r>
    <n v="107"/>
    <d v="2020-01-15T00:00:00"/>
    <n v="41"/>
    <s v="debit"/>
    <s v="Orangetheory"/>
    <x v="6"/>
    <s v="Berkeley"/>
    <s v="CA"/>
    <n v="4100"/>
    <x v="0"/>
    <n v="1"/>
    <x v="0"/>
    <n v="818"/>
    <n v="26"/>
    <x v="1"/>
    <n v="-41"/>
    <n v="4100"/>
    <x v="5"/>
    <s v="Not Food"/>
  </r>
  <r>
    <n v="566"/>
    <d v="2020-01-15T00:00:00"/>
    <n v="18"/>
    <s v="debit"/>
    <s v="Cheeseboard Pizza"/>
    <x v="3"/>
    <s v="Berkeley"/>
    <s v="CA"/>
    <n v="1800"/>
    <x v="0"/>
    <n v="1"/>
    <x v="0"/>
    <n v="818"/>
    <n v="26"/>
    <x v="1"/>
    <n v="-18"/>
    <n v="1800"/>
    <x v="2"/>
    <s v="Food"/>
  </r>
  <r>
    <n v="297"/>
    <d v="2020-01-19T00:00:00"/>
    <n v="40"/>
    <s v="debit"/>
    <s v="Orangetheory"/>
    <x v="6"/>
    <s v="Berkeley"/>
    <s v="CA"/>
    <n v="4000"/>
    <x v="0"/>
    <n v="1"/>
    <x v="0"/>
    <n v="814"/>
    <n v="26"/>
    <x v="1"/>
    <n v="-40"/>
    <n v="4000"/>
    <x v="5"/>
    <s v="Not Food"/>
  </r>
  <r>
    <n v="558"/>
    <d v="2020-01-21T00:00:00"/>
    <n v="265"/>
    <s v="debit"/>
    <s v="Safelite Auto Glass"/>
    <x v="4"/>
    <s v="Oakland"/>
    <s v="CA"/>
    <n v="26500"/>
    <x v="0"/>
    <n v="1"/>
    <x v="0"/>
    <n v="812"/>
    <n v="26"/>
    <x v="0"/>
    <n v="-265"/>
    <n v="26500"/>
    <x v="3"/>
    <s v="Not Food"/>
  </r>
  <r>
    <n v="846"/>
    <d v="2020-01-25T00:00:00"/>
    <n v="102"/>
    <s v="debit"/>
    <s v="Safeway"/>
    <x v="1"/>
    <s v="Berkeley"/>
    <s v="CA"/>
    <n v="10200"/>
    <x v="0"/>
    <n v="1"/>
    <x v="0"/>
    <n v="808"/>
    <n v="26"/>
    <x v="1"/>
    <n v="-102"/>
    <n v="10200"/>
    <x v="1"/>
    <s v="Food"/>
  </r>
  <r>
    <n v="568"/>
    <d v="2020-01-30T00:00:00"/>
    <n v="500"/>
    <s v="debit"/>
    <s v="American Red Cross"/>
    <x v="5"/>
    <s v="Washington"/>
    <s v="DC"/>
    <n v="50000"/>
    <x v="0"/>
    <n v="1"/>
    <x v="0"/>
    <n v="803"/>
    <n v="26"/>
    <x v="5"/>
    <n v="-500"/>
    <n v="50000"/>
    <x v="4"/>
    <s v="Not Food"/>
  </r>
  <r>
    <n v="504"/>
    <d v="2020-01-31T00:00:00"/>
    <n v="4400"/>
    <s v="credit"/>
    <s v="Microsoft"/>
    <x v="7"/>
    <s v="Mountain View"/>
    <s v="CA"/>
    <n v="0"/>
    <x v="0"/>
    <n v="1"/>
    <x v="0"/>
    <n v="802"/>
    <n v="26"/>
    <x v="6"/>
    <n v="4400"/>
    <n v="0"/>
    <x v="6"/>
    <s v="Not Food"/>
  </r>
  <r>
    <n v="719"/>
    <d v="2020-02-02T00:00:00"/>
    <n v="1200"/>
    <s v="debit"/>
    <s v="PerfectHouse Inc"/>
    <x v="0"/>
    <s v="Oakland"/>
    <s v="CA"/>
    <n v="120000"/>
    <x v="0"/>
    <n v="2"/>
    <x v="1"/>
    <n v="800"/>
    <n v="26"/>
    <x v="0"/>
    <n v="-1200"/>
    <n v="120000"/>
    <x v="0"/>
    <s v="Not Food"/>
  </r>
  <r>
    <n v="66"/>
    <d v="2020-02-06T00:00:00"/>
    <n v="18"/>
    <s v="debit"/>
    <s v="Arco"/>
    <x v="4"/>
    <s v="Oakland"/>
    <s v="CA"/>
    <n v="1800"/>
    <x v="0"/>
    <n v="2"/>
    <x v="1"/>
    <n v="796"/>
    <n v="26"/>
    <x v="0"/>
    <n v="-18"/>
    <n v="1800"/>
    <x v="3"/>
    <s v="Not Food"/>
  </r>
  <r>
    <n v="50"/>
    <d v="2020-02-08T00:00:00"/>
    <n v="107"/>
    <s v="debit"/>
    <s v="PG&amp;E"/>
    <x v="2"/>
    <s v="San Francisco"/>
    <s v="CA"/>
    <n v="10700"/>
    <x v="0"/>
    <n v="2"/>
    <x v="1"/>
    <n v="794"/>
    <n v="26"/>
    <x v="2"/>
    <n v="-107"/>
    <n v="10700"/>
    <x v="0"/>
    <s v="Not Food"/>
  </r>
  <r>
    <n v="923"/>
    <d v="2020-02-08T00:00:00"/>
    <n v="91"/>
    <s v="debit"/>
    <s v="Geico"/>
    <x v="4"/>
    <s v="Chevy Chase"/>
    <s v="MD"/>
    <n v="9100"/>
    <x v="0"/>
    <n v="2"/>
    <x v="1"/>
    <n v="794"/>
    <n v="26"/>
    <x v="3"/>
    <n v="-91"/>
    <n v="9100"/>
    <x v="3"/>
    <s v="Not Food"/>
  </r>
  <r>
    <n v="468"/>
    <d v="2020-02-09T00:00:00"/>
    <n v="120"/>
    <s v="debit"/>
    <s v="Whole Foods"/>
    <x v="1"/>
    <s v="Berkeley"/>
    <s v="CA"/>
    <n v="12000"/>
    <x v="0"/>
    <n v="2"/>
    <x v="1"/>
    <n v="793"/>
    <n v="26"/>
    <x v="1"/>
    <n v="-120"/>
    <n v="12000"/>
    <x v="1"/>
    <s v="Food"/>
  </r>
  <r>
    <n v="310"/>
    <d v="2020-02-14T00:00:00"/>
    <n v="101"/>
    <s v="debit"/>
    <s v="Ticketmaster"/>
    <x v="8"/>
    <s v="San Francisco"/>
    <s v="CA"/>
    <n v="10100"/>
    <x v="0"/>
    <n v="2"/>
    <x v="1"/>
    <n v="788"/>
    <n v="25"/>
    <x v="2"/>
    <n v="-101"/>
    <n v="10100"/>
    <x v="7"/>
    <s v="Not Food"/>
  </r>
  <r>
    <n v="852"/>
    <d v="2020-02-19T00:00:00"/>
    <n v="10"/>
    <s v="debit"/>
    <s v="Spotify"/>
    <x v="5"/>
    <s v="New York"/>
    <s v="NY"/>
    <e v="#VALUE!"/>
    <x v="0"/>
    <n v="2"/>
    <x v="1"/>
    <n v="783"/>
    <n v="25"/>
    <x v="4"/>
    <n v="-10"/>
    <n v="1000"/>
    <x v="4"/>
    <s v="Not Food"/>
  </r>
  <r>
    <n v="19"/>
    <d v="2020-02-20T00:00:00"/>
    <n v="66"/>
    <s v="debit"/>
    <s v="Triple Rock Brewing"/>
    <x v="3"/>
    <s v="Berkeley"/>
    <s v="CA"/>
    <n v="6600"/>
    <x v="0"/>
    <n v="2"/>
    <x v="1"/>
    <n v="782"/>
    <n v="25"/>
    <x v="1"/>
    <n v="-66"/>
    <n v="6600"/>
    <x v="2"/>
    <s v="Food"/>
  </r>
  <r>
    <n v="170"/>
    <d v="2020-02-20T00:00:00"/>
    <n v="41"/>
    <s v="credit"/>
    <s v="Venmo"/>
    <x v="3"/>
    <s v="Berkeley"/>
    <s v="CA"/>
    <n v="0"/>
    <x v="0"/>
    <n v="2"/>
    <x v="1"/>
    <n v="782"/>
    <n v="25"/>
    <x v="1"/>
    <n v="41"/>
    <n v="0"/>
    <x v="2"/>
    <s v="Food"/>
  </r>
  <r>
    <n v="836"/>
    <d v="2020-02-21T00:00:00"/>
    <n v="40"/>
    <s v="debit"/>
    <s v="SoulCycle"/>
    <x v="6"/>
    <s v="Berkeley"/>
    <s v="CA"/>
    <n v="4000"/>
    <x v="0"/>
    <n v="2"/>
    <x v="1"/>
    <n v="781"/>
    <n v="25"/>
    <x v="1"/>
    <n v="-40"/>
    <n v="4000"/>
    <x v="5"/>
    <s v="Not Food"/>
  </r>
  <r>
    <n v="393"/>
    <d v="2020-02-23T00:00:00"/>
    <n v="22"/>
    <s v="debit"/>
    <s v="Mobile"/>
    <x v="4"/>
    <s v="Oakland"/>
    <s v="CA"/>
    <n v="2200"/>
    <x v="0"/>
    <n v="2"/>
    <x v="1"/>
    <n v="779"/>
    <n v="25"/>
    <x v="0"/>
    <n v="-22"/>
    <n v="2200"/>
    <x v="3"/>
    <s v="Not Food"/>
  </r>
  <r>
    <n v="738"/>
    <d v="2020-02-26T00:00:00"/>
    <n v="4400"/>
    <s v="credit"/>
    <s v="Microsoft"/>
    <x v="7"/>
    <s v="Mountain View"/>
    <s v="CA"/>
    <n v="0"/>
    <x v="0"/>
    <n v="2"/>
    <x v="1"/>
    <n v="776"/>
    <n v="25"/>
    <x v="6"/>
    <n v="4400"/>
    <n v="0"/>
    <x v="6"/>
    <s v="Not Food"/>
  </r>
  <r>
    <n v="367"/>
    <d v="2020-02-29T00:00:00"/>
    <n v="91"/>
    <s v="debit"/>
    <s v="Safeway"/>
    <x v="1"/>
    <s v="Berkeley"/>
    <s v="CA"/>
    <n v="9100"/>
    <x v="0"/>
    <n v="2"/>
    <x v="1"/>
    <n v="773"/>
    <n v="25"/>
    <x v="1"/>
    <n v="-91"/>
    <n v="9100"/>
    <x v="1"/>
    <s v="Food"/>
  </r>
  <r>
    <n v="578"/>
    <d v="2020-03-04T00:00:00"/>
    <n v="1200"/>
    <s v="debit"/>
    <s v="PerfectHouse Inc"/>
    <x v="0"/>
    <s v="Oakland"/>
    <s v="CA"/>
    <n v="120000"/>
    <x v="0"/>
    <n v="3"/>
    <x v="2"/>
    <n v="769"/>
    <n v="25"/>
    <x v="0"/>
    <n v="-1200"/>
    <n v="120000"/>
    <x v="0"/>
    <s v="Not Food"/>
  </r>
  <r>
    <n v="957"/>
    <d v="2020-03-07T00:00:00"/>
    <n v="91"/>
    <s v="debit"/>
    <s v="Geico"/>
    <x v="4"/>
    <s v="Chevy Chase"/>
    <s v="MD"/>
    <n v="9100"/>
    <x v="0"/>
    <n v="3"/>
    <x v="2"/>
    <n v="766"/>
    <n v="25"/>
    <x v="3"/>
    <n v="-91"/>
    <n v="9100"/>
    <x v="3"/>
    <s v="Not Food"/>
  </r>
  <r>
    <n v="531"/>
    <d v="2020-03-07T00:00:00"/>
    <n v="107"/>
    <s v="debit"/>
    <s v="PG&amp;E"/>
    <x v="2"/>
    <s v="San Francisco"/>
    <s v="CA"/>
    <n v="10700"/>
    <x v="0"/>
    <n v="3"/>
    <x v="2"/>
    <n v="766"/>
    <n v="25"/>
    <x v="2"/>
    <n v="-107"/>
    <n v="10700"/>
    <x v="0"/>
    <s v="Not Food"/>
  </r>
  <r>
    <n v="665"/>
    <d v="2020-03-08T00:00:00"/>
    <n v="80"/>
    <s v="debit"/>
    <s v="Touchstone Gyms"/>
    <x v="6"/>
    <s v="Oakland"/>
    <s v="CA"/>
    <n v="8000"/>
    <x v="0"/>
    <n v="3"/>
    <x v="2"/>
    <n v="765"/>
    <n v="25"/>
    <x v="0"/>
    <n v="-80"/>
    <n v="8000"/>
    <x v="5"/>
    <s v="Not Food"/>
  </r>
  <r>
    <n v="683"/>
    <d v="2020-03-13T00:00:00"/>
    <n v="8"/>
    <s v="debit"/>
    <s v="Peets Coffee"/>
    <x v="3"/>
    <s v="Berkeley"/>
    <s v="CA"/>
    <n v="800"/>
    <x v="0"/>
    <n v="3"/>
    <x v="2"/>
    <n v="760"/>
    <n v="24"/>
    <x v="1"/>
    <n v="-8"/>
    <n v="800"/>
    <x v="2"/>
    <s v="Food"/>
  </r>
  <r>
    <n v="176"/>
    <d v="2020-03-17T00:00:00"/>
    <n v="75"/>
    <s v="debit"/>
    <s v="Safeway"/>
    <x v="1"/>
    <s v="Berkeley"/>
    <s v="CA"/>
    <n v="7500"/>
    <x v="0"/>
    <n v="3"/>
    <x v="2"/>
    <n v="756"/>
    <n v="24"/>
    <x v="1"/>
    <n v="-75"/>
    <n v="7500"/>
    <x v="1"/>
    <s v="Food"/>
  </r>
  <r>
    <n v="469"/>
    <d v="2020-03-17T00:00:00"/>
    <n v="36"/>
    <s v="debit"/>
    <s v="Chevron"/>
    <x v="4"/>
    <s v="Berkeley"/>
    <s v="CA"/>
    <n v="3600"/>
    <x v="0"/>
    <n v="3"/>
    <x v="2"/>
    <n v="756"/>
    <n v="24"/>
    <x v="1"/>
    <n v="-36"/>
    <n v="3600"/>
    <x v="3"/>
    <s v="Not Food"/>
  </r>
  <r>
    <n v="80"/>
    <d v="2020-03-18T00:00:00"/>
    <n v="10"/>
    <s v="debit"/>
    <s v="Spotify"/>
    <x v="5"/>
    <s v="New York"/>
    <s v="NY"/>
    <e v="#VALUE!"/>
    <x v="0"/>
    <n v="3"/>
    <x v="2"/>
    <n v="755"/>
    <n v="24"/>
    <x v="4"/>
    <n v="-10"/>
    <n v="1000"/>
    <x v="4"/>
    <s v="Not Food"/>
  </r>
  <r>
    <n v="385"/>
    <d v="2020-03-20T00:00:00"/>
    <n v="12"/>
    <s v="debit"/>
    <s v="Shell"/>
    <x v="4"/>
    <s v="Berkeley"/>
    <s v="CA"/>
    <n v="1200"/>
    <x v="0"/>
    <n v="3"/>
    <x v="2"/>
    <n v="753"/>
    <n v="24"/>
    <x v="1"/>
    <n v="-12"/>
    <n v="1200"/>
    <x v="3"/>
    <s v="Not Food"/>
  </r>
  <r>
    <n v="617"/>
    <d v="2020-03-25T00:00:00"/>
    <n v="11"/>
    <s v="debit"/>
    <s v="Top Dog"/>
    <x v="3"/>
    <s v="Berkeley"/>
    <s v="CA"/>
    <n v="1100"/>
    <x v="0"/>
    <n v="3"/>
    <x v="2"/>
    <n v="748"/>
    <n v="24"/>
    <x v="1"/>
    <n v="-11"/>
    <n v="1100"/>
    <x v="2"/>
    <s v="Food"/>
  </r>
  <r>
    <n v="885"/>
    <d v="2020-03-30T00:00:00"/>
    <n v="80"/>
    <s v="debit"/>
    <s v="Touchstone Gyms"/>
    <x v="6"/>
    <s v="Oakland"/>
    <s v="CA"/>
    <n v="8000"/>
    <x v="0"/>
    <n v="3"/>
    <x v="2"/>
    <n v="743"/>
    <n v="24"/>
    <x v="0"/>
    <n v="-80"/>
    <n v="8000"/>
    <x v="5"/>
    <s v="Not Food"/>
  </r>
  <r>
    <n v="146"/>
    <d v="2020-03-30T00:00:00"/>
    <n v="4400"/>
    <s v="credit"/>
    <s v="Microsoft"/>
    <x v="7"/>
    <s v="Mountain View"/>
    <s v="CA"/>
    <n v="0"/>
    <x v="0"/>
    <n v="3"/>
    <x v="2"/>
    <n v="743"/>
    <n v="24"/>
    <x v="6"/>
    <n v="4400"/>
    <n v="0"/>
    <x v="6"/>
    <s v="Not Food"/>
  </r>
  <r>
    <n v="900"/>
    <d v="2020-04-04T00:00:00"/>
    <n v="1200"/>
    <s v="debit"/>
    <s v="PerfectHouse Inc"/>
    <x v="0"/>
    <s v="Oakland"/>
    <s v="CA"/>
    <n v="120000"/>
    <x v="0"/>
    <n v="4"/>
    <x v="3"/>
    <n v="738"/>
    <n v="24"/>
    <x v="0"/>
    <n v="-1200"/>
    <n v="120000"/>
    <x v="0"/>
    <s v="Not Food"/>
  </r>
  <r>
    <n v="592"/>
    <d v="2020-04-08T00:00:00"/>
    <n v="66"/>
    <s v="debit"/>
    <s v="Safeway"/>
    <x v="1"/>
    <s v="Berkeley"/>
    <s v="CA"/>
    <n v="6600"/>
    <x v="0"/>
    <n v="4"/>
    <x v="3"/>
    <n v="734"/>
    <n v="24"/>
    <x v="1"/>
    <n v="-66"/>
    <n v="6600"/>
    <x v="1"/>
    <s v="Food"/>
  </r>
  <r>
    <n v="793"/>
    <d v="2020-04-10T00:00:00"/>
    <n v="91"/>
    <s v="debit"/>
    <s v="Geico"/>
    <x v="4"/>
    <s v="Chevy Chase"/>
    <s v="MD"/>
    <n v="9100"/>
    <x v="0"/>
    <n v="4"/>
    <x v="3"/>
    <n v="732"/>
    <n v="24"/>
    <x v="3"/>
    <n v="-91"/>
    <n v="9100"/>
    <x v="3"/>
    <s v="Not Food"/>
  </r>
  <r>
    <n v="420"/>
    <d v="2020-04-11T00:00:00"/>
    <n v="107"/>
    <s v="debit"/>
    <s v="PG&amp;E"/>
    <x v="2"/>
    <s v="San Francisco"/>
    <s v="CA"/>
    <n v="10700"/>
    <x v="0"/>
    <n v="4"/>
    <x v="3"/>
    <n v="731"/>
    <n v="24"/>
    <x v="2"/>
    <n v="-107"/>
    <n v="10700"/>
    <x v="0"/>
    <s v="Not Food"/>
  </r>
  <r>
    <n v="116"/>
    <d v="2020-04-16T00:00:00"/>
    <n v="80"/>
    <s v="debit"/>
    <s v="Target"/>
    <x v="9"/>
    <s v="Berkeley"/>
    <s v="CA"/>
    <n v="8000"/>
    <x v="0"/>
    <n v="4"/>
    <x v="3"/>
    <n v="726"/>
    <n v="23"/>
    <x v="1"/>
    <n v="-80"/>
    <n v="8000"/>
    <x v="8"/>
    <s v="Not Food"/>
  </r>
  <r>
    <n v="445"/>
    <d v="2020-04-17T00:00:00"/>
    <n v="21"/>
    <s v="debit"/>
    <s v="Bansho Ramen"/>
    <x v="3"/>
    <s v="Berkeley"/>
    <s v="CA"/>
    <n v="2100"/>
    <x v="0"/>
    <n v="4"/>
    <x v="3"/>
    <n v="725"/>
    <n v="23"/>
    <x v="1"/>
    <n v="-21"/>
    <n v="2100"/>
    <x v="2"/>
    <s v="Food"/>
  </r>
  <r>
    <n v="72"/>
    <d v="2020-04-21T00:00:00"/>
    <n v="10"/>
    <s v="debit"/>
    <s v="Spotify"/>
    <x v="5"/>
    <s v="New York"/>
    <s v="NY"/>
    <e v="#VALUE!"/>
    <x v="0"/>
    <n v="4"/>
    <x v="3"/>
    <n v="721"/>
    <n v="23"/>
    <x v="4"/>
    <n v="-10"/>
    <n v="1000"/>
    <x v="4"/>
    <s v="Not Food"/>
  </r>
  <r>
    <n v="246"/>
    <d v="2020-04-21T00:00:00"/>
    <n v="108"/>
    <s v="debit"/>
    <s v="Whole Foods"/>
    <x v="1"/>
    <s v="Berkeley"/>
    <s v="CA"/>
    <n v="10800"/>
    <x v="0"/>
    <n v="4"/>
    <x v="3"/>
    <n v="721"/>
    <n v="23"/>
    <x v="1"/>
    <n v="-108"/>
    <n v="10800"/>
    <x v="1"/>
    <s v="Food"/>
  </r>
  <r>
    <n v="574"/>
    <d v="2020-04-22T00:00:00"/>
    <n v="15"/>
    <s v="debit"/>
    <s v="Arco"/>
    <x v="4"/>
    <s v="Oakland"/>
    <s v="CA"/>
    <n v="1500"/>
    <x v="0"/>
    <n v="4"/>
    <x v="3"/>
    <n v="720"/>
    <n v="23"/>
    <x v="0"/>
    <n v="-15"/>
    <n v="1500"/>
    <x v="3"/>
    <s v="Not Food"/>
  </r>
  <r>
    <n v="661"/>
    <d v="2020-04-22T00:00:00"/>
    <n v="22"/>
    <s v="debit"/>
    <s v="Uber"/>
    <x v="8"/>
    <s v="San Francisco"/>
    <s v="CA"/>
    <n v="2200"/>
    <x v="0"/>
    <n v="4"/>
    <x v="3"/>
    <n v="720"/>
    <n v="23"/>
    <x v="2"/>
    <n v="-22"/>
    <n v="2200"/>
    <x v="7"/>
    <s v="Not Food"/>
  </r>
  <r>
    <n v="819"/>
    <d v="2020-04-25T00:00:00"/>
    <n v="121"/>
    <s v="debit"/>
    <s v="Walmart"/>
    <x v="9"/>
    <s v="San Leandro"/>
    <s v="CA"/>
    <n v="12100"/>
    <x v="0"/>
    <n v="4"/>
    <x v="3"/>
    <n v="717"/>
    <n v="23"/>
    <x v="7"/>
    <n v="-121"/>
    <n v="12100"/>
    <x v="8"/>
    <s v="Not Food"/>
  </r>
  <r>
    <n v="128"/>
    <d v="2020-04-29T00:00:00"/>
    <n v="4400"/>
    <s v="credit"/>
    <s v="Microsoft"/>
    <x v="7"/>
    <s v="Mountain View"/>
    <s v="CA"/>
    <n v="0"/>
    <x v="0"/>
    <n v="4"/>
    <x v="3"/>
    <n v="713"/>
    <n v="23"/>
    <x v="6"/>
    <n v="4400"/>
    <n v="0"/>
    <x v="6"/>
    <s v="Not Food"/>
  </r>
  <r>
    <n v="859"/>
    <d v="2020-05-02T00:00:00"/>
    <n v="1200"/>
    <s v="debit"/>
    <s v="PerfectHouse Inc"/>
    <x v="0"/>
    <s v="Oakland"/>
    <s v="CA"/>
    <n v="120000"/>
    <x v="0"/>
    <n v="5"/>
    <x v="4"/>
    <n v="710"/>
    <n v="23"/>
    <x v="0"/>
    <n v="-1200"/>
    <n v="120000"/>
    <x v="0"/>
    <s v="Not Food"/>
  </r>
  <r>
    <n v="361"/>
    <d v="2020-05-03T00:00:00"/>
    <n v="94"/>
    <s v="debit"/>
    <s v="Safeway"/>
    <x v="1"/>
    <s v="Berkeley"/>
    <s v="CA"/>
    <n v="9400"/>
    <x v="0"/>
    <n v="5"/>
    <x v="4"/>
    <n v="709"/>
    <n v="23"/>
    <x v="1"/>
    <n v="-94"/>
    <n v="9400"/>
    <x v="1"/>
    <s v="Food"/>
  </r>
  <r>
    <n v="316"/>
    <d v="2020-05-07T00:00:00"/>
    <n v="10"/>
    <s v="debit"/>
    <s v="Caffe Strada"/>
    <x v="3"/>
    <s v="Berkeley"/>
    <s v="CA"/>
    <n v="1000"/>
    <x v="0"/>
    <n v="5"/>
    <x v="4"/>
    <n v="705"/>
    <n v="23"/>
    <x v="1"/>
    <n v="-10"/>
    <n v="1000"/>
    <x v="2"/>
    <s v="Food"/>
  </r>
  <r>
    <n v="443"/>
    <d v="2020-05-07T00:00:00"/>
    <n v="107"/>
    <s v="debit"/>
    <s v="PG&amp;E"/>
    <x v="2"/>
    <s v="San Francisco"/>
    <s v="CA"/>
    <n v="10700"/>
    <x v="0"/>
    <n v="5"/>
    <x v="4"/>
    <n v="705"/>
    <n v="23"/>
    <x v="2"/>
    <n v="-107"/>
    <n v="10700"/>
    <x v="0"/>
    <s v="Not Food"/>
  </r>
  <r>
    <n v="863"/>
    <d v="2020-05-11T00:00:00"/>
    <n v="91"/>
    <s v="debit"/>
    <s v="Geico"/>
    <x v="4"/>
    <s v="Chevy Chase"/>
    <s v="MD"/>
    <n v="9100"/>
    <x v="0"/>
    <n v="5"/>
    <x v="4"/>
    <n v="701"/>
    <n v="23"/>
    <x v="3"/>
    <n v="-91"/>
    <n v="9100"/>
    <x v="3"/>
    <s v="Not Food"/>
  </r>
  <r>
    <n v="461"/>
    <d v="2020-05-11T00:00:00"/>
    <n v="280"/>
    <s v="debit"/>
    <s v="Hawaiian Airlines"/>
    <x v="8"/>
    <s v="Honolulu"/>
    <s v="HI"/>
    <n v="28000"/>
    <x v="0"/>
    <n v="5"/>
    <x v="4"/>
    <n v="701"/>
    <n v="23"/>
    <x v="8"/>
    <n v="-280"/>
    <n v="28000"/>
    <x v="7"/>
    <s v="Not Food"/>
  </r>
  <r>
    <n v="940"/>
    <d v="2020-05-13T00:00:00"/>
    <n v="425"/>
    <s v="debit"/>
    <s v="Marriott"/>
    <x v="8"/>
    <s v="Honolulu"/>
    <s v="HI"/>
    <n v="42500"/>
    <x v="0"/>
    <n v="5"/>
    <x v="4"/>
    <n v="699"/>
    <n v="22"/>
    <x v="8"/>
    <n v="-425"/>
    <n v="42500"/>
    <x v="7"/>
    <s v="Not Food"/>
  </r>
  <r>
    <n v="880"/>
    <d v="2020-05-15T00:00:00"/>
    <n v="201"/>
    <s v="debit"/>
    <s v="Enterprise Rental"/>
    <x v="8"/>
    <s v="Honolulu"/>
    <s v="HI"/>
    <n v="20100"/>
    <x v="0"/>
    <n v="5"/>
    <x v="4"/>
    <n v="697"/>
    <n v="22"/>
    <x v="8"/>
    <n v="-201"/>
    <n v="20100"/>
    <x v="7"/>
    <s v="Not Food"/>
  </r>
  <r>
    <n v="275"/>
    <d v="2020-05-18T00:00:00"/>
    <n v="165"/>
    <s v="debit"/>
    <s v="Hawaii Surf School"/>
    <x v="8"/>
    <s v="Honolulu"/>
    <s v="HI"/>
    <n v="16500"/>
    <x v="0"/>
    <n v="5"/>
    <x v="4"/>
    <n v="694"/>
    <n v="22"/>
    <x v="8"/>
    <n v="-165"/>
    <n v="16500"/>
    <x v="7"/>
    <s v="Not Food"/>
  </r>
  <r>
    <n v="815"/>
    <d v="2020-05-20T00:00:00"/>
    <n v="18"/>
    <s v="debit"/>
    <s v="Horn BBQ"/>
    <x v="3"/>
    <s v="Oakland"/>
    <s v="CA"/>
    <n v="1800"/>
    <x v="0"/>
    <n v="5"/>
    <x v="4"/>
    <n v="692"/>
    <n v="22"/>
    <x v="0"/>
    <n v="-18"/>
    <n v="1800"/>
    <x v="2"/>
    <s v="Food"/>
  </r>
  <r>
    <n v="623"/>
    <d v="2020-05-23T00:00:00"/>
    <n v="92"/>
    <s v="debit"/>
    <s v="Safeway"/>
    <x v="1"/>
    <s v="Berkeley"/>
    <s v="CA"/>
    <n v="9200"/>
    <x v="0"/>
    <n v="5"/>
    <x v="4"/>
    <n v="689"/>
    <n v="22"/>
    <x v="1"/>
    <n v="-92"/>
    <n v="9200"/>
    <x v="1"/>
    <s v="Food"/>
  </r>
  <r>
    <n v="672"/>
    <d v="2020-05-28T00:00:00"/>
    <n v="20"/>
    <s v="debit"/>
    <s v="Chevron"/>
    <x v="4"/>
    <s v="Berkeley"/>
    <s v="CA"/>
    <n v="2000"/>
    <x v="0"/>
    <n v="5"/>
    <x v="4"/>
    <n v="684"/>
    <n v="22"/>
    <x v="1"/>
    <n v="-20"/>
    <n v="2000"/>
    <x v="3"/>
    <s v="Not Food"/>
  </r>
  <r>
    <n v="595"/>
    <d v="2020-05-28T00:00:00"/>
    <n v="10"/>
    <s v="debit"/>
    <s v="Spotify"/>
    <x v="5"/>
    <s v="New York"/>
    <s v="NY"/>
    <e v="#VALUE!"/>
    <x v="0"/>
    <n v="5"/>
    <x v="4"/>
    <n v="684"/>
    <n v="22"/>
    <x v="4"/>
    <n v="-10"/>
    <n v="1000"/>
    <x v="4"/>
    <s v="Not Food"/>
  </r>
  <r>
    <n v="718"/>
    <d v="2020-05-29T00:00:00"/>
    <n v="4400"/>
    <s v="credit"/>
    <s v="Microsoft"/>
    <x v="7"/>
    <s v="Mountain View"/>
    <s v="CA"/>
    <n v="0"/>
    <x v="0"/>
    <n v="5"/>
    <x v="4"/>
    <n v="683"/>
    <n v="22"/>
    <x v="6"/>
    <n v="4400"/>
    <n v="0"/>
    <x v="6"/>
    <s v="Not Food"/>
  </r>
  <r>
    <n v="975"/>
    <d v="2020-06-02T00:00:00"/>
    <n v="1200"/>
    <s v="debit"/>
    <s v="PerfectHouse Inc"/>
    <x v="0"/>
    <s v="Oakland"/>
    <s v="CA"/>
    <n v="120000"/>
    <x v="0"/>
    <n v="6"/>
    <x v="5"/>
    <n v="679"/>
    <n v="22"/>
    <x v="0"/>
    <n v="-1200"/>
    <n v="120000"/>
    <x v="0"/>
    <s v="Not Food"/>
  </r>
  <r>
    <n v="713"/>
    <d v="2020-06-04T00:00:00"/>
    <n v="21"/>
    <s v="debit"/>
    <s v="Mobile"/>
    <x v="4"/>
    <s v="Oakland"/>
    <s v="CA"/>
    <n v="2100"/>
    <x v="0"/>
    <n v="6"/>
    <x v="5"/>
    <n v="677"/>
    <n v="22"/>
    <x v="0"/>
    <n v="-21"/>
    <n v="2100"/>
    <x v="3"/>
    <s v="Not Food"/>
  </r>
  <r>
    <n v="806"/>
    <d v="2020-06-04T00:00:00"/>
    <n v="95"/>
    <s v="debit"/>
    <s v="Massage Therapy Inc"/>
    <x v="6"/>
    <s v="Oakland"/>
    <s v="CA"/>
    <n v="9500"/>
    <x v="0"/>
    <n v="6"/>
    <x v="5"/>
    <n v="677"/>
    <n v="22"/>
    <x v="0"/>
    <n v="-95"/>
    <n v="9500"/>
    <x v="5"/>
    <s v="Not Food"/>
  </r>
  <r>
    <n v="245"/>
    <d v="2020-06-04T00:00:00"/>
    <n v="107"/>
    <s v="debit"/>
    <s v="PG&amp;E"/>
    <x v="2"/>
    <s v="San Francisco"/>
    <s v="CA"/>
    <n v="10700"/>
    <x v="0"/>
    <n v="6"/>
    <x v="5"/>
    <n v="677"/>
    <n v="22"/>
    <x v="2"/>
    <n v="-107"/>
    <n v="10700"/>
    <x v="0"/>
    <s v="Not Food"/>
  </r>
  <r>
    <n v="811"/>
    <d v="2020-06-05T00:00:00"/>
    <n v="101"/>
    <s v="debit"/>
    <s v="Safeway"/>
    <x v="1"/>
    <s v="Berkeley"/>
    <s v="CA"/>
    <n v="10100"/>
    <x v="0"/>
    <n v="6"/>
    <x v="5"/>
    <n v="676"/>
    <n v="22"/>
    <x v="1"/>
    <n v="-101"/>
    <n v="10100"/>
    <x v="1"/>
    <s v="Food"/>
  </r>
  <r>
    <n v="224"/>
    <d v="2020-06-07T00:00:00"/>
    <n v="10"/>
    <s v="debit"/>
    <s v="Spotify"/>
    <x v="5"/>
    <s v="New York"/>
    <s v="NY"/>
    <e v="#VALUE!"/>
    <x v="0"/>
    <n v="6"/>
    <x v="5"/>
    <n v="674"/>
    <n v="22"/>
    <x v="4"/>
    <n v="-10"/>
    <n v="1000"/>
    <x v="4"/>
    <s v="Not Food"/>
  </r>
  <r>
    <n v="907"/>
    <d v="2020-06-12T00:00:00"/>
    <n v="91"/>
    <s v="debit"/>
    <s v="Geico"/>
    <x v="4"/>
    <s v="Chevy Chase"/>
    <s v="MD"/>
    <n v="9100"/>
    <x v="0"/>
    <n v="6"/>
    <x v="5"/>
    <n v="669"/>
    <n v="22"/>
    <x v="3"/>
    <n v="-91"/>
    <n v="9100"/>
    <x v="3"/>
    <s v="Not Food"/>
  </r>
  <r>
    <n v="533"/>
    <d v="2020-06-12T00:00:00"/>
    <n v="8"/>
    <s v="debit"/>
    <s v="McDonalds"/>
    <x v="3"/>
    <s v="Oakland"/>
    <s v="CA"/>
    <n v="800"/>
    <x v="0"/>
    <n v="6"/>
    <x v="5"/>
    <n v="669"/>
    <n v="22"/>
    <x v="0"/>
    <n v="-8"/>
    <n v="800"/>
    <x v="2"/>
    <s v="Food"/>
  </r>
  <r>
    <n v="674"/>
    <d v="2020-06-17T00:00:00"/>
    <n v="18"/>
    <s v="debit"/>
    <s v="Chevron"/>
    <x v="4"/>
    <s v="Berkeley"/>
    <s v="CA"/>
    <n v="1800"/>
    <x v="0"/>
    <n v="6"/>
    <x v="5"/>
    <n v="664"/>
    <n v="21"/>
    <x v="1"/>
    <n v="-18"/>
    <n v="1800"/>
    <x v="3"/>
    <s v="Not Food"/>
  </r>
  <r>
    <n v="90"/>
    <d v="2020-06-17T00:00:00"/>
    <n v="99"/>
    <s v="debit"/>
    <s v="Safeway"/>
    <x v="1"/>
    <s v="Berkeley"/>
    <s v="CA"/>
    <n v="9900"/>
    <x v="0"/>
    <n v="6"/>
    <x v="5"/>
    <n v="664"/>
    <n v="21"/>
    <x v="1"/>
    <n v="-99"/>
    <n v="9900"/>
    <x v="1"/>
    <s v="Food"/>
  </r>
  <r>
    <n v="899"/>
    <d v="2020-06-22T00:00:00"/>
    <n v="55"/>
    <s v="debit"/>
    <s v="San Francisco Giants"/>
    <x v="8"/>
    <s v="San Francisco"/>
    <s v="CA"/>
    <n v="5500"/>
    <x v="0"/>
    <n v="6"/>
    <x v="5"/>
    <n v="659"/>
    <n v="21"/>
    <x v="2"/>
    <n v="-55"/>
    <n v="5500"/>
    <x v="7"/>
    <s v="Not Food"/>
  </r>
  <r>
    <n v="978"/>
    <d v="2020-06-26T00:00:00"/>
    <n v="15"/>
    <s v="debit"/>
    <s v="Shell"/>
    <x v="4"/>
    <s v="Berkeley"/>
    <s v="CA"/>
    <n v="1500"/>
    <x v="0"/>
    <n v="6"/>
    <x v="5"/>
    <n v="655"/>
    <n v="21"/>
    <x v="1"/>
    <n v="-15"/>
    <n v="1500"/>
    <x v="3"/>
    <s v="Not Food"/>
  </r>
  <r>
    <n v="112"/>
    <d v="2020-06-28T00:00:00"/>
    <n v="4400"/>
    <s v="credit"/>
    <s v="Microsoft"/>
    <x v="7"/>
    <s v="Mountain View"/>
    <s v="CA"/>
    <n v="0"/>
    <x v="0"/>
    <n v="6"/>
    <x v="5"/>
    <n v="653"/>
    <n v="21"/>
    <x v="6"/>
    <n v="4400"/>
    <n v="0"/>
    <x v="6"/>
    <s v="Not Food"/>
  </r>
  <r>
    <n v="669"/>
    <d v="2020-07-02T00:00:00"/>
    <n v="1200"/>
    <s v="debit"/>
    <s v="PerfectHouse Inc"/>
    <x v="0"/>
    <s v="Oakland"/>
    <s v="CA"/>
    <n v="120000"/>
    <x v="0"/>
    <n v="7"/>
    <x v="6"/>
    <n v="649"/>
    <n v="21"/>
    <x v="0"/>
    <n v="-1200"/>
    <n v="120000"/>
    <x v="0"/>
    <s v="Not Food"/>
  </r>
  <r>
    <n v="458"/>
    <d v="2020-07-04T00:00:00"/>
    <n v="40"/>
    <s v="debit"/>
    <s v="SoulCycle"/>
    <x v="6"/>
    <s v="Berkeley"/>
    <s v="CA"/>
    <n v="4000"/>
    <x v="0"/>
    <n v="7"/>
    <x v="6"/>
    <n v="647"/>
    <n v="21"/>
    <x v="1"/>
    <n v="-40"/>
    <n v="4000"/>
    <x v="5"/>
    <s v="Not Food"/>
  </r>
  <r>
    <n v="35"/>
    <d v="2020-07-08T00:00:00"/>
    <n v="80"/>
    <s v="debit"/>
    <s v="Safeway"/>
    <x v="1"/>
    <s v="Berkeley"/>
    <s v="CA"/>
    <n v="8000"/>
    <x v="0"/>
    <n v="7"/>
    <x v="6"/>
    <n v="643"/>
    <n v="21"/>
    <x v="1"/>
    <n v="-80"/>
    <n v="8000"/>
    <x v="1"/>
    <s v="Food"/>
  </r>
  <r>
    <n v="920"/>
    <d v="2020-07-08T00:00:00"/>
    <n v="6"/>
    <s v="debit"/>
    <s v="Peets Coffee"/>
    <x v="3"/>
    <s v="Berkeley"/>
    <s v="CA"/>
    <n v="600"/>
    <x v="0"/>
    <n v="7"/>
    <x v="6"/>
    <n v="643"/>
    <n v="21"/>
    <x v="1"/>
    <n v="-6"/>
    <n v="600"/>
    <x v="2"/>
    <s v="Food"/>
  </r>
  <r>
    <n v="223"/>
    <d v="2020-07-10T00:00:00"/>
    <n v="107"/>
    <s v="debit"/>
    <s v="PG&amp;E"/>
    <x v="2"/>
    <s v="San Francisco"/>
    <s v="CA"/>
    <n v="10700"/>
    <x v="0"/>
    <n v="7"/>
    <x v="6"/>
    <n v="641"/>
    <n v="21"/>
    <x v="2"/>
    <n v="-107"/>
    <n v="10700"/>
    <x v="0"/>
    <s v="Not Food"/>
  </r>
  <r>
    <n v="744"/>
    <d v="2020-07-10T00:00:00"/>
    <n v="91"/>
    <s v="debit"/>
    <s v="Geico"/>
    <x v="4"/>
    <s v="Chevy Chase"/>
    <s v="MD"/>
    <n v="9100"/>
    <x v="0"/>
    <n v="7"/>
    <x v="6"/>
    <n v="641"/>
    <n v="21"/>
    <x v="3"/>
    <n v="-91"/>
    <n v="9100"/>
    <x v="3"/>
    <s v="Not Food"/>
  </r>
  <r>
    <n v="256"/>
    <d v="2020-07-12T00:00:00"/>
    <n v="31"/>
    <s v="debit"/>
    <s v="Venmo"/>
    <x v="3"/>
    <s v="Berkeley"/>
    <s v="CA"/>
    <n v="3100"/>
    <x v="0"/>
    <n v="7"/>
    <x v="6"/>
    <n v="639"/>
    <n v="21"/>
    <x v="1"/>
    <n v="-31"/>
    <n v="3100"/>
    <x v="2"/>
    <s v="Food"/>
  </r>
  <r>
    <n v="207"/>
    <d v="2020-07-17T00:00:00"/>
    <n v="15"/>
    <s v="debit"/>
    <s v="Chevron"/>
    <x v="4"/>
    <s v="Berkeley"/>
    <s v="CA"/>
    <n v="1500"/>
    <x v="0"/>
    <n v="7"/>
    <x v="6"/>
    <n v="634"/>
    <n v="20"/>
    <x v="1"/>
    <n v="-15"/>
    <n v="1500"/>
    <x v="3"/>
    <s v="Not Food"/>
  </r>
  <r>
    <n v="666"/>
    <d v="2020-07-20T00:00:00"/>
    <n v="10"/>
    <s v="debit"/>
    <s v="Spotify"/>
    <x v="5"/>
    <s v="New York"/>
    <s v="NY"/>
    <e v="#VALUE!"/>
    <x v="0"/>
    <n v="7"/>
    <x v="6"/>
    <n v="631"/>
    <n v="20"/>
    <x v="4"/>
    <n v="-10"/>
    <n v="1000"/>
    <x v="4"/>
    <s v="Not Food"/>
  </r>
  <r>
    <n v="529"/>
    <d v="2020-07-22T00:00:00"/>
    <n v="17"/>
    <s v="debit"/>
    <s v="Freehouse"/>
    <x v="3"/>
    <s v="Berkeley"/>
    <s v="CA"/>
    <n v="1700"/>
    <x v="0"/>
    <n v="7"/>
    <x v="6"/>
    <n v="629"/>
    <n v="20"/>
    <x v="1"/>
    <n v="-17"/>
    <n v="1700"/>
    <x v="2"/>
    <s v="Food"/>
  </r>
  <r>
    <n v="312"/>
    <d v="2020-07-22T00:00:00"/>
    <n v="77"/>
    <s v="debit"/>
    <s v="Safeway"/>
    <x v="1"/>
    <s v="Berkeley"/>
    <s v="CA"/>
    <n v="7700"/>
    <x v="0"/>
    <n v="7"/>
    <x v="6"/>
    <n v="629"/>
    <n v="20"/>
    <x v="1"/>
    <n v="-77"/>
    <n v="7700"/>
    <x v="1"/>
    <s v="Food"/>
  </r>
  <r>
    <n v="357"/>
    <d v="2020-07-25T00:00:00"/>
    <n v="31"/>
    <s v="debit"/>
    <s v="Arco"/>
    <x v="4"/>
    <s v="Oakland"/>
    <s v="CA"/>
    <n v="3100"/>
    <x v="0"/>
    <n v="7"/>
    <x v="6"/>
    <n v="626"/>
    <n v="20"/>
    <x v="0"/>
    <n v="-31"/>
    <n v="3100"/>
    <x v="3"/>
    <s v="Not Food"/>
  </r>
  <r>
    <n v="227"/>
    <d v="2020-07-26T00:00:00"/>
    <n v="15"/>
    <s v="debit"/>
    <s v="Venmo"/>
    <x v="4"/>
    <s v="Berkeley"/>
    <s v="CA"/>
    <n v="1500"/>
    <x v="0"/>
    <n v="7"/>
    <x v="6"/>
    <n v="625"/>
    <n v="20"/>
    <x v="1"/>
    <n v="-15"/>
    <n v="1500"/>
    <x v="3"/>
    <s v="Not Food"/>
  </r>
  <r>
    <n v="323"/>
    <d v="2020-07-26T00:00:00"/>
    <n v="30"/>
    <s v="debit"/>
    <s v="Chevron"/>
    <x v="4"/>
    <s v="Berkeley"/>
    <s v="CA"/>
    <n v="3000"/>
    <x v="0"/>
    <n v="7"/>
    <x v="6"/>
    <n v="625"/>
    <n v="20"/>
    <x v="1"/>
    <n v="-30"/>
    <n v="3000"/>
    <x v="3"/>
    <s v="Not Food"/>
  </r>
  <r>
    <n v="886"/>
    <d v="2020-07-29T00:00:00"/>
    <n v="16"/>
    <s v="debit"/>
    <s v="Zing Café"/>
    <x v="3"/>
    <s v="Berkeley"/>
    <s v="CA"/>
    <n v="1600"/>
    <x v="0"/>
    <n v="7"/>
    <x v="6"/>
    <n v="622"/>
    <n v="20"/>
    <x v="1"/>
    <n v="-16"/>
    <n v="1600"/>
    <x v="2"/>
    <s v="Food"/>
  </r>
  <r>
    <n v="351"/>
    <d v="2020-07-30T00:00:00"/>
    <n v="61"/>
    <s v="debit"/>
    <s v="San Francisco Giants"/>
    <x v="8"/>
    <s v="San Francisco"/>
    <s v="CA"/>
    <n v="6100"/>
    <x v="0"/>
    <n v="7"/>
    <x v="6"/>
    <n v="621"/>
    <n v="20"/>
    <x v="2"/>
    <n v="-61"/>
    <n v="6100"/>
    <x v="7"/>
    <s v="Not Food"/>
  </r>
  <r>
    <n v="299"/>
    <d v="2020-07-30T00:00:00"/>
    <n v="4400"/>
    <s v="credit"/>
    <s v="Microsoft"/>
    <x v="7"/>
    <s v="Mountain View"/>
    <s v="CA"/>
    <n v="0"/>
    <x v="0"/>
    <n v="7"/>
    <x v="6"/>
    <n v="621"/>
    <n v="20"/>
    <x v="6"/>
    <n v="4400"/>
    <n v="0"/>
    <x v="6"/>
    <s v="Not Food"/>
  </r>
  <r>
    <n v="968"/>
    <d v="2020-08-03T00:00:00"/>
    <n v="1200"/>
    <s v="debit"/>
    <s v="PerfectHouse Inc"/>
    <x v="0"/>
    <s v="Oakland"/>
    <s v="CA"/>
    <n v="120000"/>
    <x v="0"/>
    <n v="8"/>
    <x v="7"/>
    <n v="617"/>
    <n v="20"/>
    <x v="0"/>
    <n v="-1200"/>
    <n v="120000"/>
    <x v="0"/>
    <s v="Not Food"/>
  </r>
  <r>
    <n v="610"/>
    <d v="2020-08-05T00:00:00"/>
    <n v="87"/>
    <s v="debit"/>
    <s v="Safeway"/>
    <x v="1"/>
    <s v="Berkeley"/>
    <s v="CA"/>
    <n v="8700"/>
    <x v="0"/>
    <n v="8"/>
    <x v="7"/>
    <n v="615"/>
    <n v="20"/>
    <x v="1"/>
    <n v="-87"/>
    <n v="8700"/>
    <x v="1"/>
    <s v="Food"/>
  </r>
  <r>
    <n v="771"/>
    <d v="2020-08-07T00:00:00"/>
    <n v="180"/>
    <s v="debit"/>
    <s v="REI"/>
    <x v="9"/>
    <s v="Berkeley"/>
    <s v="CA"/>
    <n v="18000"/>
    <x v="0"/>
    <n v="8"/>
    <x v="7"/>
    <n v="613"/>
    <n v="20"/>
    <x v="1"/>
    <n v="-180"/>
    <n v="18000"/>
    <x v="8"/>
    <s v="Not Food"/>
  </r>
  <r>
    <n v="837"/>
    <d v="2020-08-11T00:00:00"/>
    <n v="91"/>
    <s v="debit"/>
    <s v="Geico"/>
    <x v="4"/>
    <s v="Chevy Chase"/>
    <s v="MD"/>
    <n v="9100"/>
    <x v="0"/>
    <n v="8"/>
    <x v="7"/>
    <n v="609"/>
    <n v="20"/>
    <x v="3"/>
    <n v="-91"/>
    <n v="9100"/>
    <x v="3"/>
    <s v="Not Food"/>
  </r>
  <r>
    <n v="573"/>
    <d v="2020-08-14T00:00:00"/>
    <n v="107"/>
    <s v="debit"/>
    <s v="PG&amp;E"/>
    <x v="2"/>
    <s v="San Francisco"/>
    <s v="CA"/>
    <n v="10700"/>
    <x v="0"/>
    <n v="8"/>
    <x v="7"/>
    <n v="606"/>
    <n v="19"/>
    <x v="2"/>
    <n v="-107"/>
    <n v="10700"/>
    <x v="0"/>
    <s v="Not Food"/>
  </r>
  <r>
    <n v="83"/>
    <d v="2020-08-15T00:00:00"/>
    <n v="44"/>
    <s v="debit"/>
    <s v="Amazon"/>
    <x v="9"/>
    <s v="Seattle"/>
    <s v="WA"/>
    <n v="4400"/>
    <x v="0"/>
    <n v="8"/>
    <x v="7"/>
    <n v="605"/>
    <n v="19"/>
    <x v="9"/>
    <n v="-44"/>
    <n v="4400"/>
    <x v="8"/>
    <s v="Not Food"/>
  </r>
  <r>
    <n v="218"/>
    <d v="2020-08-15T00:00:00"/>
    <n v="91"/>
    <s v="debit"/>
    <s v="Safeway"/>
    <x v="1"/>
    <s v="Berkeley"/>
    <s v="CA"/>
    <n v="9100"/>
    <x v="0"/>
    <n v="8"/>
    <x v="7"/>
    <n v="605"/>
    <n v="19"/>
    <x v="1"/>
    <n v="-91"/>
    <n v="9100"/>
    <x v="1"/>
    <s v="Food"/>
  </r>
  <r>
    <n v="952"/>
    <d v="2020-08-16T00:00:00"/>
    <n v="10"/>
    <s v="debit"/>
    <s v="Spotify"/>
    <x v="5"/>
    <s v="New York"/>
    <s v="NY"/>
    <e v="#VALUE!"/>
    <x v="0"/>
    <n v="8"/>
    <x v="7"/>
    <n v="604"/>
    <n v="19"/>
    <x v="4"/>
    <n v="-10"/>
    <n v="1000"/>
    <x v="4"/>
    <s v="Not Food"/>
  </r>
  <r>
    <n v="528"/>
    <d v="2020-08-21T00:00:00"/>
    <n v="12"/>
    <s v="debit"/>
    <s v="Boichik Bagels"/>
    <x v="3"/>
    <s v="Berkeley"/>
    <s v="CA"/>
    <n v="1200"/>
    <x v="0"/>
    <n v="8"/>
    <x v="7"/>
    <n v="599"/>
    <n v="19"/>
    <x v="1"/>
    <n v="-12"/>
    <n v="1200"/>
    <x v="2"/>
    <s v="Food"/>
  </r>
  <r>
    <n v="845"/>
    <d v="2020-08-24T00:00:00"/>
    <n v="14"/>
    <s v="debit"/>
    <s v="76 Gas"/>
    <x v="4"/>
    <s v="Oakland"/>
    <s v="CA"/>
    <n v="1400"/>
    <x v="0"/>
    <n v="8"/>
    <x v="7"/>
    <n v="596"/>
    <n v="19"/>
    <x v="0"/>
    <n v="-14"/>
    <n v="1400"/>
    <x v="3"/>
    <s v="Not Food"/>
  </r>
  <r>
    <n v="99"/>
    <d v="2020-08-28T00:00:00"/>
    <n v="4400"/>
    <s v="credit"/>
    <s v="Microsoft"/>
    <x v="7"/>
    <s v="Mountain View"/>
    <s v="CA"/>
    <n v="0"/>
    <x v="0"/>
    <n v="8"/>
    <x v="7"/>
    <n v="592"/>
    <n v="19"/>
    <x v="6"/>
    <n v="4400"/>
    <n v="0"/>
    <x v="6"/>
    <s v="Not Food"/>
  </r>
  <r>
    <n v="416"/>
    <d v="2020-09-02T00:00:00"/>
    <n v="1200"/>
    <s v="debit"/>
    <s v="PerfectHouse Inc"/>
    <x v="0"/>
    <s v="Oakland"/>
    <s v="CA"/>
    <n v="120000"/>
    <x v="0"/>
    <n v="9"/>
    <x v="8"/>
    <n v="587"/>
    <n v="19"/>
    <x v="0"/>
    <n v="-1200"/>
    <n v="120000"/>
    <x v="0"/>
    <s v="Not Food"/>
  </r>
  <r>
    <n v="24"/>
    <d v="2020-09-07T00:00:00"/>
    <n v="84"/>
    <s v="debit"/>
    <s v="Safeway"/>
    <x v="1"/>
    <s v="Berkeley"/>
    <s v="CA"/>
    <n v="8400"/>
    <x v="0"/>
    <n v="9"/>
    <x v="8"/>
    <n v="582"/>
    <n v="19"/>
    <x v="1"/>
    <n v="-84"/>
    <n v="8400"/>
    <x v="1"/>
    <s v="Food"/>
  </r>
  <r>
    <n v="633"/>
    <d v="2020-09-09T00:00:00"/>
    <n v="91"/>
    <s v="debit"/>
    <s v="Geico"/>
    <x v="4"/>
    <s v="Chevy Chase"/>
    <s v="MD"/>
    <n v="9100"/>
    <x v="0"/>
    <n v="9"/>
    <x v="8"/>
    <n v="580"/>
    <n v="19"/>
    <x v="3"/>
    <n v="-91"/>
    <n v="9100"/>
    <x v="3"/>
    <s v="Not Food"/>
  </r>
  <r>
    <n v="888"/>
    <d v="2020-09-10T00:00:00"/>
    <n v="107"/>
    <s v="debit"/>
    <s v="PG&amp;E"/>
    <x v="2"/>
    <s v="San Francisco"/>
    <s v="CA"/>
    <n v="10700"/>
    <x v="0"/>
    <n v="9"/>
    <x v="8"/>
    <n v="579"/>
    <n v="19"/>
    <x v="2"/>
    <n v="-107"/>
    <n v="10700"/>
    <x v="0"/>
    <s v="Not Food"/>
  </r>
  <r>
    <n v="802"/>
    <d v="2020-09-15T00:00:00"/>
    <n v="165"/>
    <s v="debit"/>
    <s v="Nike"/>
    <x v="9"/>
    <s v="San Leandro"/>
    <s v="CA"/>
    <n v="16500"/>
    <x v="0"/>
    <n v="9"/>
    <x v="8"/>
    <n v="574"/>
    <n v="18"/>
    <x v="7"/>
    <n v="-165"/>
    <n v="16500"/>
    <x v="8"/>
    <s v="Not Food"/>
  </r>
  <r>
    <n v="42"/>
    <d v="2020-09-20T00:00:00"/>
    <n v="15"/>
    <s v="debit"/>
    <s v="Gordo Taqueria"/>
    <x v="3"/>
    <s v="Berkeley"/>
    <s v="CA"/>
    <n v="1500"/>
    <x v="0"/>
    <n v="9"/>
    <x v="8"/>
    <n v="569"/>
    <n v="18"/>
    <x v="1"/>
    <n v="-15"/>
    <n v="1500"/>
    <x v="2"/>
    <s v="Food"/>
  </r>
  <r>
    <n v="261"/>
    <d v="2020-09-25T00:00:00"/>
    <n v="88"/>
    <s v="debit"/>
    <s v="Safeway"/>
    <x v="1"/>
    <s v="Berkeley"/>
    <s v="CA"/>
    <n v="8800"/>
    <x v="0"/>
    <n v="9"/>
    <x v="8"/>
    <n v="564"/>
    <n v="18"/>
    <x v="1"/>
    <n v="-88"/>
    <n v="8800"/>
    <x v="1"/>
    <s v="Food"/>
  </r>
  <r>
    <n v="947"/>
    <d v="2020-09-29T00:00:00"/>
    <n v="19"/>
    <s v="debit"/>
    <s v="Chevron"/>
    <x v="4"/>
    <s v="Berkeley"/>
    <s v="CA"/>
    <n v="1900"/>
    <x v="0"/>
    <n v="9"/>
    <x v="8"/>
    <n v="560"/>
    <n v="18"/>
    <x v="1"/>
    <n v="-19"/>
    <n v="1900"/>
    <x v="3"/>
    <s v="Not Food"/>
  </r>
  <r>
    <n v="479"/>
    <d v="2020-09-29T00:00:00"/>
    <n v="4400"/>
    <s v="credit"/>
    <s v="Microsoft"/>
    <x v="7"/>
    <s v="Mountain View"/>
    <s v="CA"/>
    <n v="0"/>
    <x v="0"/>
    <n v="9"/>
    <x v="8"/>
    <n v="560"/>
    <n v="18"/>
    <x v="6"/>
    <n v="4400"/>
    <n v="0"/>
    <x v="6"/>
    <s v="Not Food"/>
  </r>
  <r>
    <n v="862"/>
    <d v="2020-10-02T00:00:00"/>
    <n v="1200"/>
    <s v="debit"/>
    <s v="PerfectHouse Inc"/>
    <x v="0"/>
    <s v="Oakland"/>
    <s v="CA"/>
    <n v="120000"/>
    <x v="0"/>
    <n v="10"/>
    <x v="9"/>
    <n v="557"/>
    <n v="18"/>
    <x v="0"/>
    <n v="-1200"/>
    <n v="120000"/>
    <x v="0"/>
    <s v="Not Food"/>
  </r>
  <r>
    <n v="775"/>
    <d v="2020-10-04T00:00:00"/>
    <n v="10"/>
    <s v="debit"/>
    <s v="Spotify"/>
    <x v="5"/>
    <s v="New York"/>
    <s v="NY"/>
    <e v="#VALUE!"/>
    <x v="0"/>
    <n v="10"/>
    <x v="9"/>
    <n v="555"/>
    <n v="18"/>
    <x v="4"/>
    <n v="-10"/>
    <n v="1000"/>
    <x v="4"/>
    <s v="Not Food"/>
  </r>
  <r>
    <n v="48"/>
    <d v="2020-10-04T00:00:00"/>
    <n v="96"/>
    <s v="debit"/>
    <s v="Safeway"/>
    <x v="1"/>
    <s v="Berkeley"/>
    <s v="CA"/>
    <n v="9600"/>
    <x v="0"/>
    <n v="10"/>
    <x v="9"/>
    <n v="555"/>
    <n v="18"/>
    <x v="1"/>
    <n v="-96"/>
    <n v="9600"/>
    <x v="1"/>
    <s v="Food"/>
  </r>
  <r>
    <n v="106"/>
    <d v="2020-10-05T00:00:00"/>
    <n v="25"/>
    <s v="debit"/>
    <s v="Chevron"/>
    <x v="4"/>
    <s v="Berkeley"/>
    <s v="CA"/>
    <n v="2500"/>
    <x v="0"/>
    <n v="10"/>
    <x v="9"/>
    <n v="554"/>
    <n v="18"/>
    <x v="1"/>
    <n v="-25"/>
    <n v="2500"/>
    <x v="3"/>
    <s v="Not Food"/>
  </r>
  <r>
    <n v="550"/>
    <d v="2020-10-05T00:00:00"/>
    <n v="107"/>
    <s v="debit"/>
    <s v="PG&amp;E"/>
    <x v="2"/>
    <s v="San Francisco"/>
    <s v="CA"/>
    <n v="10700"/>
    <x v="0"/>
    <n v="10"/>
    <x v="9"/>
    <n v="554"/>
    <n v="18"/>
    <x v="2"/>
    <n v="-107"/>
    <n v="10700"/>
    <x v="0"/>
    <s v="Not Food"/>
  </r>
  <r>
    <n v="159"/>
    <d v="2020-10-05T00:00:00"/>
    <n v="3400"/>
    <s v="debit"/>
    <s v="Kaiser"/>
    <x v="6"/>
    <s v="Berkeley"/>
    <s v="CA"/>
    <n v="340000"/>
    <x v="0"/>
    <n v="10"/>
    <x v="9"/>
    <n v="554"/>
    <n v="18"/>
    <x v="1"/>
    <n v="-3400"/>
    <n v="340000"/>
    <x v="5"/>
    <s v="Not Food"/>
  </r>
  <r>
    <n v="231"/>
    <d v="2020-10-06T00:00:00"/>
    <n v="19"/>
    <s v="debit"/>
    <s v="Poke Parlor"/>
    <x v="3"/>
    <s v="Berkeley"/>
    <s v="CA"/>
    <n v="1900"/>
    <x v="0"/>
    <n v="10"/>
    <x v="9"/>
    <n v="553"/>
    <n v="18"/>
    <x v="1"/>
    <n v="-19"/>
    <n v="1900"/>
    <x v="2"/>
    <s v="Food"/>
  </r>
  <r>
    <n v="253"/>
    <d v="2020-10-10T00:00:00"/>
    <n v="91"/>
    <s v="debit"/>
    <s v="Geico"/>
    <x v="4"/>
    <s v="Chevy Chase"/>
    <s v="MD"/>
    <n v="9100"/>
    <x v="0"/>
    <n v="10"/>
    <x v="9"/>
    <n v="549"/>
    <n v="18"/>
    <x v="3"/>
    <n v="-91"/>
    <n v="9100"/>
    <x v="3"/>
    <s v="Not Food"/>
  </r>
  <r>
    <n v="221"/>
    <d v="2020-10-14T00:00:00"/>
    <n v="10"/>
    <s v="debit"/>
    <s v="Spotify"/>
    <x v="5"/>
    <s v="New York"/>
    <s v="NY"/>
    <e v="#VALUE!"/>
    <x v="0"/>
    <n v="10"/>
    <x v="9"/>
    <n v="545"/>
    <n v="17"/>
    <x v="4"/>
    <n v="-10"/>
    <n v="1000"/>
    <x v="4"/>
    <s v="Not Food"/>
  </r>
  <r>
    <n v="292"/>
    <d v="2020-10-16T00:00:00"/>
    <n v="19"/>
    <s v="debit"/>
    <s v="Noodle Theory"/>
    <x v="3"/>
    <s v="Berkeley"/>
    <s v="CA"/>
    <n v="1900"/>
    <x v="0"/>
    <n v="10"/>
    <x v="9"/>
    <n v="543"/>
    <n v="17"/>
    <x v="1"/>
    <n v="-19"/>
    <n v="1900"/>
    <x v="2"/>
    <s v="Food"/>
  </r>
  <r>
    <n v="27"/>
    <d v="2020-10-18T00:00:00"/>
    <n v="96"/>
    <s v="debit"/>
    <s v="Safeway"/>
    <x v="1"/>
    <s v="Berkeley"/>
    <s v="CA"/>
    <n v="9600"/>
    <x v="0"/>
    <n v="10"/>
    <x v="9"/>
    <n v="541"/>
    <n v="17"/>
    <x v="1"/>
    <n v="-96"/>
    <n v="9600"/>
    <x v="1"/>
    <s v="Food"/>
  </r>
  <r>
    <n v="399"/>
    <d v="2020-10-23T00:00:00"/>
    <n v="27"/>
    <s v="debit"/>
    <s v="76 Gas"/>
    <x v="4"/>
    <s v="Oakland"/>
    <s v="CA"/>
    <n v="2700"/>
    <x v="0"/>
    <n v="10"/>
    <x v="9"/>
    <n v="536"/>
    <n v="17"/>
    <x v="0"/>
    <n v="-27"/>
    <n v="2700"/>
    <x v="3"/>
    <s v="Not Food"/>
  </r>
  <r>
    <n v="854"/>
    <d v="2020-10-28T00:00:00"/>
    <n v="4400"/>
    <s v="credit"/>
    <s v="Microsoft"/>
    <x v="7"/>
    <s v="Mountain View"/>
    <s v="CA"/>
    <n v="0"/>
    <x v="0"/>
    <n v="10"/>
    <x v="9"/>
    <n v="531"/>
    <n v="17"/>
    <x v="6"/>
    <n v="4400"/>
    <n v="0"/>
    <x v="6"/>
    <s v="Not Food"/>
  </r>
  <r>
    <n v="39"/>
    <d v="2020-11-02T00:00:00"/>
    <n v="1200"/>
    <s v="debit"/>
    <s v="PerfectHouse Inc"/>
    <x v="0"/>
    <s v="Oakland"/>
    <s v="CA"/>
    <n v="120000"/>
    <x v="0"/>
    <n v="11"/>
    <x v="10"/>
    <n v="526"/>
    <n v="17"/>
    <x v="0"/>
    <n v="-1200"/>
    <n v="120000"/>
    <x v="0"/>
    <s v="Not Food"/>
  </r>
  <r>
    <n v="700"/>
    <d v="2020-11-06T00:00:00"/>
    <n v="101"/>
    <s v="debit"/>
    <s v="Safeway"/>
    <x v="1"/>
    <s v="Berkeley"/>
    <s v="CA"/>
    <n v="10100"/>
    <x v="0"/>
    <n v="11"/>
    <x v="10"/>
    <n v="522"/>
    <n v="17"/>
    <x v="1"/>
    <n v="-101"/>
    <n v="10100"/>
    <x v="1"/>
    <s v="Food"/>
  </r>
  <r>
    <n v="476"/>
    <d v="2020-11-09T00:00:00"/>
    <n v="30"/>
    <s v="debit"/>
    <s v="Chevron"/>
    <x v="4"/>
    <s v="Berkeley"/>
    <s v="CA"/>
    <n v="3000"/>
    <x v="0"/>
    <n v="11"/>
    <x v="10"/>
    <n v="519"/>
    <n v="17"/>
    <x v="1"/>
    <n v="-30"/>
    <n v="3000"/>
    <x v="3"/>
    <s v="Not Food"/>
  </r>
  <r>
    <n v="817"/>
    <d v="2020-11-10T00:00:00"/>
    <n v="91"/>
    <s v="debit"/>
    <s v="Geico"/>
    <x v="4"/>
    <s v="Chevy Chase"/>
    <s v="MD"/>
    <e v="#VALUE!"/>
    <x v="0"/>
    <n v="11"/>
    <x v="10"/>
    <n v="518"/>
    <n v="17"/>
    <x v="3"/>
    <n v="-91"/>
    <n v="9100"/>
    <x v="3"/>
    <s v="Not Food"/>
  </r>
  <r>
    <n v="774"/>
    <d v="2020-11-15T00:00:00"/>
    <n v="107"/>
    <s v="debit"/>
    <s v="PG&amp;E"/>
    <x v="2"/>
    <s v="San Francisco"/>
    <s v="CA"/>
    <n v="10700"/>
    <x v="0"/>
    <n v="11"/>
    <x v="10"/>
    <n v="513"/>
    <n v="16"/>
    <x v="2"/>
    <n v="-107"/>
    <n v="10700"/>
    <x v="0"/>
    <s v="Not Food"/>
  </r>
  <r>
    <n v="117"/>
    <d v="2020-11-16T00:00:00"/>
    <n v="15"/>
    <s v="debit"/>
    <s v="Triple Rock Brewing"/>
    <x v="3"/>
    <s v="Berkeley"/>
    <s v="CA"/>
    <n v="1500"/>
    <x v="0"/>
    <n v="11"/>
    <x v="10"/>
    <n v="512"/>
    <n v="16"/>
    <x v="1"/>
    <n v="-15"/>
    <n v="1500"/>
    <x v="2"/>
    <s v="Food"/>
  </r>
  <r>
    <n v="839"/>
    <d v="2020-11-18T00:00:00"/>
    <n v="10"/>
    <s v="debit"/>
    <s v="Spotify"/>
    <x v="5"/>
    <s v="New York"/>
    <s v="NY"/>
    <e v="#VALUE!"/>
    <x v="0"/>
    <n v="11"/>
    <x v="10"/>
    <n v="510"/>
    <n v="16"/>
    <x v="4"/>
    <n v="-10"/>
    <n v="1000"/>
    <x v="4"/>
    <s v="Not Food"/>
  </r>
  <r>
    <n v="878"/>
    <d v="2020-11-18T00:00:00"/>
    <n v="33"/>
    <s v="debit"/>
    <s v="Arco"/>
    <x v="4"/>
    <s v="Oakland"/>
    <s v="CA"/>
    <n v="3300"/>
    <x v="0"/>
    <n v="11"/>
    <x v="10"/>
    <n v="510"/>
    <n v="16"/>
    <x v="0"/>
    <n v="-33"/>
    <n v="3300"/>
    <x v="3"/>
    <s v="Not Food"/>
  </r>
  <r>
    <n v="140"/>
    <d v="2020-11-20T00:00:00"/>
    <n v="121"/>
    <s v="debit"/>
    <s v="Whole Foods"/>
    <x v="1"/>
    <s v="Berkeley"/>
    <s v="CA"/>
    <n v="12100"/>
    <x v="0"/>
    <n v="11"/>
    <x v="10"/>
    <n v="508"/>
    <n v="16"/>
    <x v="1"/>
    <n v="-121"/>
    <n v="12100"/>
    <x v="1"/>
    <s v="Food"/>
  </r>
  <r>
    <n v="783"/>
    <d v="2020-11-23T00:00:00"/>
    <n v="40"/>
    <s v="debit"/>
    <s v="SoulCycle"/>
    <x v="6"/>
    <s v="Berkeley"/>
    <s v="CA"/>
    <n v="4000"/>
    <x v="0"/>
    <n v="11"/>
    <x v="10"/>
    <n v="505"/>
    <n v="16"/>
    <x v="1"/>
    <n v="-40"/>
    <n v="4000"/>
    <x v="5"/>
    <s v="Not Food"/>
  </r>
  <r>
    <n v="212"/>
    <d v="2020-11-24T00:00:00"/>
    <n v="12"/>
    <s v="debit"/>
    <s v="Smitten Ice Cream"/>
    <x v="3"/>
    <s v="Oakland"/>
    <s v="CA"/>
    <n v="1200"/>
    <x v="0"/>
    <n v="11"/>
    <x v="10"/>
    <n v="504"/>
    <n v="16"/>
    <x v="0"/>
    <n v="-12"/>
    <n v="1200"/>
    <x v="2"/>
    <s v="Food"/>
  </r>
  <r>
    <n v="722"/>
    <d v="2020-11-28T00:00:00"/>
    <n v="6"/>
    <s v="credit"/>
    <s v="Venmo"/>
    <x v="3"/>
    <s v="Oakland"/>
    <s v="CA"/>
    <n v="0"/>
    <x v="0"/>
    <n v="11"/>
    <x v="10"/>
    <n v="500"/>
    <n v="16"/>
    <x v="0"/>
    <n v="6"/>
    <n v="0"/>
    <x v="2"/>
    <s v="Food"/>
  </r>
  <r>
    <n v="522"/>
    <d v="2020-11-30T00:00:00"/>
    <n v="4400"/>
    <s v="credit"/>
    <s v="Microsoft"/>
    <x v="7"/>
    <s v="Mountain View"/>
    <s v="CA"/>
    <n v="0"/>
    <x v="0"/>
    <n v="11"/>
    <x v="10"/>
    <n v="498"/>
    <n v="16"/>
    <x v="6"/>
    <n v="4400"/>
    <n v="0"/>
    <x v="6"/>
    <s v="Not Food"/>
  </r>
  <r>
    <n v="526"/>
    <d v="2020-12-02T00:00:00"/>
    <n v="1200"/>
    <s v="debit"/>
    <s v="PerfectHouse Inc"/>
    <x v="0"/>
    <s v="Oakland"/>
    <s v="CA"/>
    <n v="120000"/>
    <x v="0"/>
    <n v="12"/>
    <x v="11"/>
    <n v="496"/>
    <n v="16"/>
    <x v="0"/>
    <n v="-1200"/>
    <n v="120000"/>
    <x v="0"/>
    <s v="Not Food"/>
  </r>
  <r>
    <n v="937"/>
    <d v="2020-12-05T00:00:00"/>
    <n v="80"/>
    <s v="debit"/>
    <s v="Safeway"/>
    <x v="1"/>
    <s v="Berkeley"/>
    <s v="CA"/>
    <n v="8000"/>
    <x v="0"/>
    <n v="12"/>
    <x v="11"/>
    <n v="493"/>
    <n v="16"/>
    <x v="1"/>
    <n v="-80"/>
    <n v="8000"/>
    <x v="1"/>
    <s v="Food"/>
  </r>
  <r>
    <n v="266"/>
    <d v="2020-12-10T00:00:00"/>
    <n v="22"/>
    <s v="debit"/>
    <s v="Arco"/>
    <x v="4"/>
    <s v="Oakland"/>
    <s v="CA"/>
    <n v="2200"/>
    <x v="0"/>
    <n v="12"/>
    <x v="11"/>
    <n v="488"/>
    <n v="16"/>
    <x v="0"/>
    <n v="-22"/>
    <n v="2200"/>
    <x v="3"/>
    <s v="Not Food"/>
  </r>
  <r>
    <n v="404"/>
    <d v="2020-12-11T00:00:00"/>
    <n v="91"/>
    <s v="debit"/>
    <s v="Geico"/>
    <x v="4"/>
    <s v="Chevy Chase"/>
    <s v="MD"/>
    <n v="9100"/>
    <x v="0"/>
    <n v="12"/>
    <x v="11"/>
    <n v="487"/>
    <n v="16"/>
    <x v="3"/>
    <n v="-91"/>
    <n v="9100"/>
    <x v="3"/>
    <s v="Not Food"/>
  </r>
  <r>
    <n v="619"/>
    <d v="2020-12-12T00:00:00"/>
    <n v="107"/>
    <s v="debit"/>
    <s v="PG&amp;E"/>
    <x v="2"/>
    <s v="San Francisco"/>
    <s v="CA"/>
    <n v="10700"/>
    <x v="0"/>
    <n v="12"/>
    <x v="11"/>
    <n v="486"/>
    <n v="16"/>
    <x v="2"/>
    <n v="-107"/>
    <n v="10700"/>
    <x v="0"/>
    <s v="Not Food"/>
  </r>
  <r>
    <n v="919"/>
    <d v="2020-12-13T00:00:00"/>
    <n v="10"/>
    <s v="debit"/>
    <s v="Spotify"/>
    <x v="5"/>
    <s v="New York"/>
    <s v="NY"/>
    <e v="#VALUE!"/>
    <x v="0"/>
    <n v="12"/>
    <x v="11"/>
    <n v="485"/>
    <n v="15"/>
    <x v="4"/>
    <n v="-10"/>
    <n v="1000"/>
    <x v="4"/>
    <s v="Not Food"/>
  </r>
  <r>
    <n v="94"/>
    <d v="2020-12-14T00:00:00"/>
    <n v="23"/>
    <s v="debit"/>
    <s v="Marafuku Ramen"/>
    <x v="3"/>
    <s v="Oakland"/>
    <s v="CA"/>
    <n v="2300"/>
    <x v="0"/>
    <n v="12"/>
    <x v="11"/>
    <n v="484"/>
    <n v="15"/>
    <x v="0"/>
    <n v="-23"/>
    <n v="2300"/>
    <x v="2"/>
    <s v="Food"/>
  </r>
  <r>
    <n v="73"/>
    <d v="2020-12-18T00:00:00"/>
    <n v="74"/>
    <s v="debit"/>
    <s v="Safeway"/>
    <x v="1"/>
    <s v="Berkeley"/>
    <s v="CA"/>
    <n v="7400"/>
    <x v="0"/>
    <n v="12"/>
    <x v="11"/>
    <n v="480"/>
    <n v="15"/>
    <x v="1"/>
    <n v="-74"/>
    <n v="7400"/>
    <x v="1"/>
    <s v="Food"/>
  </r>
  <r>
    <n v="537"/>
    <d v="2020-12-22T00:00:00"/>
    <n v="40"/>
    <s v="debit"/>
    <s v="SoulCycle"/>
    <x v="6"/>
    <s v="Berkeley"/>
    <s v="CA"/>
    <n v="4000"/>
    <x v="0"/>
    <n v="12"/>
    <x v="11"/>
    <n v="476"/>
    <n v="15"/>
    <x v="1"/>
    <n v="-40"/>
    <n v="4000"/>
    <x v="5"/>
    <s v="Not Food"/>
  </r>
  <r>
    <n v="629"/>
    <d v="2020-12-23T00:00:00"/>
    <n v="155"/>
    <s v="debit"/>
    <s v="Walmart"/>
    <x v="9"/>
    <s v="San Leandro"/>
    <s v="CA"/>
    <n v="15500"/>
    <x v="0"/>
    <n v="12"/>
    <x v="11"/>
    <n v="475"/>
    <n v="15"/>
    <x v="7"/>
    <n v="-155"/>
    <n v="15500"/>
    <x v="8"/>
    <s v="Not Food"/>
  </r>
  <r>
    <n v="195"/>
    <d v="2020-12-24T00:00:00"/>
    <n v="21"/>
    <s v="debit"/>
    <s v="Shell"/>
    <x v="4"/>
    <s v="Oakland"/>
    <s v="CA"/>
    <n v="2100"/>
    <x v="0"/>
    <n v="12"/>
    <x v="11"/>
    <n v="474"/>
    <n v="15"/>
    <x v="0"/>
    <n v="-21"/>
    <n v="2100"/>
    <x v="3"/>
    <s v="Not Food"/>
  </r>
  <r>
    <n v="182"/>
    <d v="2020-12-27T00:00:00"/>
    <n v="4400"/>
    <s v="credit"/>
    <s v="Microsoft"/>
    <x v="7"/>
    <s v="Mountain View"/>
    <s v="CA"/>
    <n v="0"/>
    <x v="0"/>
    <n v="12"/>
    <x v="11"/>
    <n v="471"/>
    <n v="15"/>
    <x v="6"/>
    <n v="4400"/>
    <n v="0"/>
    <x v="6"/>
    <s v="Not Food"/>
  </r>
  <r>
    <n v="281"/>
    <d v="2020-12-30T00:00:00"/>
    <n v="80"/>
    <s v="debit"/>
    <s v="Safeway"/>
    <x v="1"/>
    <s v="Berkeley"/>
    <s v="CA"/>
    <n v="8000"/>
    <x v="0"/>
    <n v="12"/>
    <x v="11"/>
    <n v="468"/>
    <n v="15"/>
    <x v="1"/>
    <n v="-80"/>
    <n v="8000"/>
    <x v="1"/>
    <s v="Food"/>
  </r>
  <r>
    <n v="796"/>
    <d v="2021-01-04T00:00:00"/>
    <n v="1200"/>
    <s v="debit"/>
    <s v="PerfectHouse Inc"/>
    <x v="0"/>
    <s v="Oakland"/>
    <s v="CA"/>
    <n v="120000"/>
    <x v="1"/>
    <n v="1"/>
    <x v="12"/>
    <n v="463"/>
    <n v="15"/>
    <x v="0"/>
    <n v="-1200"/>
    <n v="120000"/>
    <x v="0"/>
    <s v="Not Food"/>
  </r>
  <r>
    <n v="284"/>
    <d v="2021-01-09T00:00:00"/>
    <n v="500"/>
    <s v="debit"/>
    <s v="American Red Cross"/>
    <x v="5"/>
    <s v="Washington"/>
    <s v="DC"/>
    <n v="50000"/>
    <x v="1"/>
    <n v="1"/>
    <x v="12"/>
    <n v="458"/>
    <n v="15"/>
    <x v="5"/>
    <n v="-500"/>
    <n v="50000"/>
    <x v="4"/>
    <s v="Not Food"/>
  </r>
  <r>
    <n v="936"/>
    <d v="2021-01-11T00:00:00"/>
    <n v="107"/>
    <s v="debit"/>
    <s v="PG&amp;E"/>
    <x v="2"/>
    <s v="San Francisco"/>
    <s v="CA"/>
    <n v="10700"/>
    <x v="1"/>
    <n v="1"/>
    <x v="12"/>
    <n v="456"/>
    <n v="15"/>
    <x v="2"/>
    <n v="-107"/>
    <n v="10700"/>
    <x v="0"/>
    <s v="Not Food"/>
  </r>
  <r>
    <n v="233"/>
    <d v="2021-01-11T00:00:00"/>
    <n v="91"/>
    <s v="debit"/>
    <s v="Geico"/>
    <x v="4"/>
    <s v="Chevy Chase"/>
    <s v="MD"/>
    <n v="9100"/>
    <x v="1"/>
    <n v="1"/>
    <x v="12"/>
    <n v="456"/>
    <n v="15"/>
    <x v="3"/>
    <n v="-91"/>
    <n v="9100"/>
    <x v="3"/>
    <s v="Not Food"/>
  </r>
  <r>
    <n v="662"/>
    <d v="2021-01-15T00:00:00"/>
    <n v="10"/>
    <s v="debit"/>
    <s v="Spotify"/>
    <x v="5"/>
    <s v="New York"/>
    <s v="NY"/>
    <e v="#VALUE!"/>
    <x v="1"/>
    <n v="1"/>
    <x v="12"/>
    <n v="452"/>
    <n v="14"/>
    <x v="4"/>
    <n v="-10"/>
    <n v="1000"/>
    <x v="4"/>
    <s v="Not Food"/>
  </r>
  <r>
    <n v="599"/>
    <d v="2021-01-18T00:00:00"/>
    <n v="95"/>
    <s v="debit"/>
    <s v="Safeway"/>
    <x v="1"/>
    <s v="Berkeley"/>
    <s v="CA"/>
    <n v="9500"/>
    <x v="1"/>
    <n v="1"/>
    <x v="12"/>
    <n v="449"/>
    <n v="14"/>
    <x v="1"/>
    <n v="-95"/>
    <n v="9500"/>
    <x v="1"/>
    <s v="Food"/>
  </r>
  <r>
    <n v="391"/>
    <d v="2021-01-18T00:00:00"/>
    <n v="40"/>
    <s v="debit"/>
    <s v="SoulCycle"/>
    <x v="6"/>
    <s v="Oakland"/>
    <s v="CA"/>
    <n v="4000"/>
    <x v="1"/>
    <n v="1"/>
    <x v="12"/>
    <n v="449"/>
    <n v="14"/>
    <x v="0"/>
    <n v="-40"/>
    <n v="4000"/>
    <x v="5"/>
    <s v="Not Food"/>
  </r>
  <r>
    <n v="677"/>
    <d v="2021-01-21T00:00:00"/>
    <n v="7"/>
    <s v="debit"/>
    <s v="Peets Coffee"/>
    <x v="3"/>
    <s v="Berkeley"/>
    <s v="CA"/>
    <n v="700"/>
    <x v="1"/>
    <n v="1"/>
    <x v="12"/>
    <n v="446"/>
    <n v="14"/>
    <x v="1"/>
    <n v="-7"/>
    <n v="700"/>
    <x v="2"/>
    <s v="Food"/>
  </r>
  <r>
    <n v="369"/>
    <d v="2021-01-22T00:00:00"/>
    <n v="40"/>
    <s v="debit"/>
    <s v="SoulCycle"/>
    <x v="6"/>
    <s v="Oakland"/>
    <s v="CA"/>
    <n v="4000"/>
    <x v="1"/>
    <n v="1"/>
    <x v="12"/>
    <n v="445"/>
    <n v="14"/>
    <x v="0"/>
    <n v="-40"/>
    <n v="4000"/>
    <x v="5"/>
    <s v="Not Food"/>
  </r>
  <r>
    <n v="604"/>
    <d v="2021-01-26T00:00:00"/>
    <n v="4800"/>
    <s v="credit"/>
    <s v="Microsoft"/>
    <x v="7"/>
    <s v="Mountain View"/>
    <s v="CA"/>
    <e v="#VALUE!"/>
    <x v="1"/>
    <n v="1"/>
    <x v="12"/>
    <n v="441"/>
    <n v="14"/>
    <x v="6"/>
    <n v="4800"/>
    <n v="480000"/>
    <x v="6"/>
    <s v="Not Food"/>
  </r>
  <r>
    <n v="650"/>
    <d v="2021-01-29T00:00:00"/>
    <n v="92"/>
    <s v="debit"/>
    <s v="Safeway"/>
    <x v="1"/>
    <s v="Berkeley"/>
    <s v="CA"/>
    <n v="9200"/>
    <x v="1"/>
    <n v="1"/>
    <x v="12"/>
    <n v="438"/>
    <n v="14"/>
    <x v="1"/>
    <n v="-92"/>
    <n v="9200"/>
    <x v="1"/>
    <s v="Food"/>
  </r>
  <r>
    <n v="965"/>
    <d v="2021-02-01T00:00:00"/>
    <n v="1200"/>
    <s v="debit"/>
    <s v="PerfectHouse Inc"/>
    <x v="0"/>
    <s v="Oakland"/>
    <s v="CA"/>
    <n v="120000"/>
    <x v="1"/>
    <n v="2"/>
    <x v="13"/>
    <n v="435"/>
    <n v="14"/>
    <x v="0"/>
    <n v="-1200"/>
    <n v="120000"/>
    <x v="0"/>
    <s v="Not Food"/>
  </r>
  <r>
    <n v="588"/>
    <d v="2021-02-01T00:00:00"/>
    <n v="40"/>
    <s v="debit"/>
    <s v="SoulCycle"/>
    <x v="6"/>
    <s v="Oakland"/>
    <s v="CA"/>
    <n v="4000"/>
    <x v="1"/>
    <n v="2"/>
    <x v="13"/>
    <n v="435"/>
    <n v="14"/>
    <x v="0"/>
    <n v="-40"/>
    <n v="4000"/>
    <x v="5"/>
    <s v="Not Food"/>
  </r>
  <r>
    <n v="752"/>
    <d v="2021-02-01T00:00:00"/>
    <n v="31"/>
    <s v="debit"/>
    <s v="Chevron"/>
    <x v="4"/>
    <s v="Berkeley"/>
    <s v="CA"/>
    <n v="3100"/>
    <x v="1"/>
    <n v="2"/>
    <x v="13"/>
    <n v="435"/>
    <n v="14"/>
    <x v="1"/>
    <n v="-31"/>
    <n v="3100"/>
    <x v="3"/>
    <s v="Not Food"/>
  </r>
  <r>
    <n v="169"/>
    <d v="2021-02-05T00:00:00"/>
    <n v="8"/>
    <s v="debit"/>
    <s v="Top Dog"/>
    <x v="3"/>
    <s v="Berkeley"/>
    <s v="CA"/>
    <n v="800"/>
    <x v="1"/>
    <n v="2"/>
    <x v="13"/>
    <n v="431"/>
    <n v="14"/>
    <x v="1"/>
    <n v="-8"/>
    <n v="800"/>
    <x v="2"/>
    <s v="Food"/>
  </r>
  <r>
    <n v="350"/>
    <d v="2021-02-10T00:00:00"/>
    <n v="83"/>
    <s v="debit"/>
    <s v="Safeway"/>
    <x v="1"/>
    <s v="Berkeley"/>
    <s v="CA"/>
    <n v="8300"/>
    <x v="1"/>
    <n v="2"/>
    <x v="13"/>
    <n v="426"/>
    <n v="14"/>
    <x v="1"/>
    <n v="-83"/>
    <n v="8300"/>
    <x v="1"/>
    <s v="Food"/>
  </r>
  <r>
    <n v="763"/>
    <d v="2021-02-15T00:00:00"/>
    <n v="91"/>
    <s v="debit"/>
    <s v="Geico"/>
    <x v="4"/>
    <s v="Chevy Chase"/>
    <s v="MD"/>
    <n v="9100"/>
    <x v="1"/>
    <n v="2"/>
    <x v="13"/>
    <n v="421"/>
    <n v="13"/>
    <x v="3"/>
    <n v="-91"/>
    <n v="9100"/>
    <x v="3"/>
    <s v="Not Food"/>
  </r>
  <r>
    <n v="148"/>
    <d v="2021-02-16T00:00:00"/>
    <n v="107"/>
    <s v="debit"/>
    <s v="PG&amp;E"/>
    <x v="2"/>
    <s v="San Francisco"/>
    <s v="CA"/>
    <n v="10700"/>
    <x v="1"/>
    <n v="2"/>
    <x v="13"/>
    <n v="420"/>
    <n v="13"/>
    <x v="2"/>
    <n v="-107"/>
    <n v="10700"/>
    <x v="0"/>
    <s v="Not Food"/>
  </r>
  <r>
    <n v="872"/>
    <d v="2021-02-18T00:00:00"/>
    <n v="10"/>
    <s v="debit"/>
    <s v="Spotify"/>
    <x v="5"/>
    <s v="New York"/>
    <s v="NY"/>
    <e v="#VALUE!"/>
    <x v="1"/>
    <n v="2"/>
    <x v="13"/>
    <n v="418"/>
    <n v="13"/>
    <x v="4"/>
    <n v="-10"/>
    <n v="1000"/>
    <x v="4"/>
    <s v="Not Food"/>
  </r>
  <r>
    <n v="329"/>
    <d v="2021-02-20T00:00:00"/>
    <n v="40"/>
    <s v="debit"/>
    <s v="SoulCycle"/>
    <x v="6"/>
    <s v="Berkeley"/>
    <s v="CA"/>
    <n v="4000"/>
    <x v="1"/>
    <n v="2"/>
    <x v="13"/>
    <n v="416"/>
    <n v="13"/>
    <x v="1"/>
    <n v="-40"/>
    <n v="4000"/>
    <x v="5"/>
    <s v="Not Food"/>
  </r>
  <r>
    <n v="344"/>
    <d v="2021-02-21T00:00:00"/>
    <n v="12"/>
    <s v="debit"/>
    <s v="Boichik Bagels"/>
    <x v="3"/>
    <s v="Berkeley"/>
    <s v="CA"/>
    <n v="1200"/>
    <x v="1"/>
    <n v="2"/>
    <x v="13"/>
    <n v="415"/>
    <n v="13"/>
    <x v="1"/>
    <n v="-12"/>
    <n v="1200"/>
    <x v="2"/>
    <s v="Food"/>
  </r>
  <r>
    <n v="303"/>
    <d v="2021-02-26T00:00:00"/>
    <n v="81"/>
    <s v="debit"/>
    <s v="Safeway"/>
    <x v="1"/>
    <s v="Berkeley"/>
    <s v="CA"/>
    <n v="8100"/>
    <x v="1"/>
    <n v="2"/>
    <x v="13"/>
    <n v="410"/>
    <n v="13"/>
    <x v="1"/>
    <n v="-81"/>
    <n v="8100"/>
    <x v="1"/>
    <s v="Food"/>
  </r>
  <r>
    <n v="857"/>
    <d v="2021-02-27T00:00:00"/>
    <n v="4800"/>
    <s v="credit"/>
    <s v="Microsoft"/>
    <x v="7"/>
    <s v="Mountain View"/>
    <s v="CA"/>
    <n v="0"/>
    <x v="1"/>
    <n v="2"/>
    <x v="13"/>
    <n v="409"/>
    <n v="13"/>
    <x v="6"/>
    <n v="4800"/>
    <n v="0"/>
    <x v="6"/>
    <s v="Not Food"/>
  </r>
  <r>
    <n v="475"/>
    <d v="2021-03-01T00:00:00"/>
    <n v="1200"/>
    <s v="debit"/>
    <s v="PerfectHouse Inc"/>
    <x v="0"/>
    <s v="Oakland"/>
    <s v="CA"/>
    <n v="120000"/>
    <x v="1"/>
    <n v="3"/>
    <x v="14"/>
    <n v="407"/>
    <n v="13"/>
    <x v="0"/>
    <n v="-1200"/>
    <n v="120000"/>
    <x v="0"/>
    <s v="Not Food"/>
  </r>
  <r>
    <n v="642"/>
    <d v="2021-03-03T00:00:00"/>
    <n v="386"/>
    <s v="debit"/>
    <s v="Home Depot"/>
    <x v="9"/>
    <s v="Oakland"/>
    <s v="CA"/>
    <n v="38600"/>
    <x v="1"/>
    <n v="3"/>
    <x v="14"/>
    <n v="405"/>
    <n v="13"/>
    <x v="0"/>
    <n v="-386"/>
    <n v="38600"/>
    <x v="8"/>
    <s v="Not Food"/>
  </r>
  <r>
    <n v="755"/>
    <d v="2021-03-06T00:00:00"/>
    <n v="92"/>
    <s v="debit"/>
    <s v="Safeway"/>
    <x v="1"/>
    <s v="Berkeley"/>
    <s v="CA"/>
    <n v="9200"/>
    <x v="1"/>
    <n v="3"/>
    <x v="14"/>
    <n v="402"/>
    <n v="13"/>
    <x v="1"/>
    <n v="-92"/>
    <n v="9200"/>
    <x v="1"/>
    <s v="Food"/>
  </r>
  <r>
    <n v="760"/>
    <d v="2021-03-07T00:00:00"/>
    <n v="10"/>
    <s v="debit"/>
    <s v="Spotify"/>
    <x v="5"/>
    <s v="New York"/>
    <s v="NY"/>
    <e v="#VALUE!"/>
    <x v="1"/>
    <n v="3"/>
    <x v="14"/>
    <n v="401"/>
    <n v="13"/>
    <x v="4"/>
    <n v="-10"/>
    <n v="1000"/>
    <x v="4"/>
    <s v="Not Food"/>
  </r>
  <r>
    <n v="428"/>
    <d v="2021-03-11T00:00:00"/>
    <n v="91"/>
    <s v="debit"/>
    <s v="Geico"/>
    <x v="4"/>
    <s v="Chevy Chase"/>
    <s v="MD"/>
    <n v="9100"/>
    <x v="1"/>
    <n v="3"/>
    <x v="14"/>
    <n v="397"/>
    <n v="13"/>
    <x v="3"/>
    <n v="-91"/>
    <n v="9100"/>
    <x v="3"/>
    <s v="Not Food"/>
  </r>
  <r>
    <n v="516"/>
    <d v="2021-03-16T00:00:00"/>
    <n v="107"/>
    <s v="debit"/>
    <s v="PG&amp;E"/>
    <x v="2"/>
    <s v="San Francisco"/>
    <s v="CA"/>
    <n v="10700"/>
    <x v="1"/>
    <n v="3"/>
    <x v="14"/>
    <n v="392"/>
    <n v="12"/>
    <x v="2"/>
    <n v="-107"/>
    <n v="10700"/>
    <x v="0"/>
    <s v="Not Food"/>
  </r>
  <r>
    <n v="541"/>
    <d v="2021-03-20T00:00:00"/>
    <n v="9"/>
    <s v="debit"/>
    <s v="Starbucks"/>
    <x v="3"/>
    <s v="Oakland"/>
    <s v="CA"/>
    <n v="900"/>
    <x v="1"/>
    <n v="3"/>
    <x v="14"/>
    <n v="388"/>
    <n v="12"/>
    <x v="0"/>
    <n v="-9"/>
    <n v="900"/>
    <x v="2"/>
    <s v="Food"/>
  </r>
  <r>
    <n v="842"/>
    <d v="2021-03-25T00:00:00"/>
    <n v="90"/>
    <s v="debit"/>
    <s v="Safeway"/>
    <x v="1"/>
    <s v="Berkeley"/>
    <s v="CA"/>
    <n v="9000"/>
    <x v="1"/>
    <n v="3"/>
    <x v="14"/>
    <n v="383"/>
    <n v="12"/>
    <x v="1"/>
    <n v="-90"/>
    <n v="9000"/>
    <x v="1"/>
    <s v="Food"/>
  </r>
  <r>
    <n v="917"/>
    <d v="2021-03-26T00:00:00"/>
    <n v="30"/>
    <s v="debit"/>
    <s v="Chevron"/>
    <x v="4"/>
    <s v="Berkeley"/>
    <s v="CA"/>
    <n v="3000"/>
    <x v="1"/>
    <n v="3"/>
    <x v="14"/>
    <n v="382"/>
    <n v="12"/>
    <x v="1"/>
    <n v="-30"/>
    <n v="3000"/>
    <x v="3"/>
    <s v="Not Food"/>
  </r>
  <r>
    <n v="462"/>
    <d v="2021-03-27T00:00:00"/>
    <n v="15"/>
    <s v="debit"/>
    <s v="Taste of India"/>
    <x v="3"/>
    <s v="San Francisco"/>
    <s v="CA"/>
    <n v="1500"/>
    <x v="1"/>
    <n v="3"/>
    <x v="14"/>
    <n v="381"/>
    <n v="12"/>
    <x v="2"/>
    <n v="-15"/>
    <n v="1500"/>
    <x v="2"/>
    <s v="Food"/>
  </r>
  <r>
    <n v="649"/>
    <d v="2021-03-28T00:00:00"/>
    <n v="41"/>
    <s v="debit"/>
    <s v="Home Depot"/>
    <x v="9"/>
    <s v="Oakland"/>
    <s v="CA"/>
    <n v="4100"/>
    <x v="1"/>
    <n v="3"/>
    <x v="14"/>
    <n v="380"/>
    <n v="12"/>
    <x v="0"/>
    <n v="-41"/>
    <n v="4100"/>
    <x v="8"/>
    <s v="Not Food"/>
  </r>
  <r>
    <n v="463"/>
    <d v="2021-03-29T00:00:00"/>
    <n v="4800"/>
    <s v="credit"/>
    <s v="Microsoft"/>
    <x v="7"/>
    <s v="Mountain View"/>
    <s v="CA"/>
    <n v="0"/>
    <x v="1"/>
    <n v="3"/>
    <x v="14"/>
    <n v="379"/>
    <n v="12"/>
    <x v="6"/>
    <n v="4800"/>
    <n v="0"/>
    <x v="6"/>
    <s v="Not Food"/>
  </r>
  <r>
    <n v="158"/>
    <d v="2021-04-03T00:00:00"/>
    <n v="1200"/>
    <s v="debit"/>
    <s v="PerfectHouse Inc"/>
    <x v="0"/>
    <s v="Oakland"/>
    <s v="CA"/>
    <n v="120000"/>
    <x v="1"/>
    <n v="4"/>
    <x v="15"/>
    <n v="374"/>
    <n v="12"/>
    <x v="0"/>
    <n v="-1200"/>
    <n v="120000"/>
    <x v="0"/>
    <s v="Not Food"/>
  </r>
  <r>
    <n v="977"/>
    <d v="2021-04-08T00:00:00"/>
    <n v="98"/>
    <s v="debit"/>
    <s v="Safeway"/>
    <x v="1"/>
    <s v="Berkeley"/>
    <s v="CA"/>
    <n v="9800"/>
    <x v="1"/>
    <n v="4"/>
    <x v="15"/>
    <n v="369"/>
    <n v="12"/>
    <x v="1"/>
    <n v="-98"/>
    <n v="9800"/>
    <x v="1"/>
    <s v="Food"/>
  </r>
  <r>
    <n v="33"/>
    <d v="2021-04-12T00:00:00"/>
    <n v="91"/>
    <s v="debit"/>
    <s v="Geico"/>
    <x v="4"/>
    <s v="Chevy Chase"/>
    <s v="MD"/>
    <n v="9100"/>
    <x v="1"/>
    <n v="4"/>
    <x v="15"/>
    <n v="365"/>
    <n v="12"/>
    <x v="3"/>
    <n v="-91"/>
    <n v="9100"/>
    <x v="3"/>
    <s v="Not Food"/>
  </r>
  <r>
    <n v="276"/>
    <d v="2021-04-14T00:00:00"/>
    <n v="21"/>
    <s v="debit"/>
    <s v="BevMo"/>
    <x v="3"/>
    <s v="Orinda"/>
    <s v="CA"/>
    <n v="2100"/>
    <x v="1"/>
    <n v="4"/>
    <x v="15"/>
    <n v="363"/>
    <n v="11"/>
    <x v="10"/>
    <n v="-21"/>
    <n v="2100"/>
    <x v="2"/>
    <s v="Food"/>
  </r>
  <r>
    <n v="302"/>
    <d v="2021-04-14T00:00:00"/>
    <n v="107"/>
    <s v="debit"/>
    <s v="PG&amp;E"/>
    <x v="2"/>
    <s v="San Francisco"/>
    <s v="CA"/>
    <n v="10700"/>
    <x v="1"/>
    <n v="4"/>
    <x v="15"/>
    <n v="363"/>
    <n v="11"/>
    <x v="2"/>
    <n v="-107"/>
    <n v="10700"/>
    <x v="0"/>
    <s v="Not Food"/>
  </r>
  <r>
    <n v="725"/>
    <d v="2021-04-17T00:00:00"/>
    <n v="10"/>
    <s v="debit"/>
    <s v="Spotify"/>
    <x v="5"/>
    <s v="New York"/>
    <s v="NY"/>
    <e v="#VALUE!"/>
    <x v="1"/>
    <n v="4"/>
    <x v="15"/>
    <n v="360"/>
    <n v="11"/>
    <x v="4"/>
    <n v="-10"/>
    <n v="1000"/>
    <x v="4"/>
    <s v="Not Food"/>
  </r>
  <r>
    <n v="76"/>
    <d v="2021-04-18T00:00:00"/>
    <n v="11"/>
    <s v="debit"/>
    <s v="Top Dog"/>
    <x v="3"/>
    <s v="Berkeley"/>
    <s v="CA"/>
    <n v="1100"/>
    <x v="1"/>
    <n v="4"/>
    <x v="15"/>
    <n v="359"/>
    <n v="11"/>
    <x v="1"/>
    <n v="-11"/>
    <n v="1100"/>
    <x v="2"/>
    <s v="Food"/>
  </r>
  <r>
    <n v="939"/>
    <d v="2021-04-21T00:00:00"/>
    <n v="88"/>
    <s v="debit"/>
    <s v="Safeway"/>
    <x v="1"/>
    <s v="Berkeley"/>
    <s v="CA"/>
    <n v="8800"/>
    <x v="1"/>
    <n v="4"/>
    <x v="15"/>
    <n v="356"/>
    <n v="11"/>
    <x v="1"/>
    <n v="-88"/>
    <n v="8800"/>
    <x v="1"/>
    <s v="Food"/>
  </r>
  <r>
    <n v="902"/>
    <d v="2021-04-21T00:00:00"/>
    <n v="71"/>
    <s v="debit"/>
    <s v="Walmart"/>
    <x v="9"/>
    <s v="San Leandro"/>
    <s v="CA"/>
    <n v="7100"/>
    <x v="1"/>
    <n v="4"/>
    <x v="15"/>
    <n v="356"/>
    <n v="11"/>
    <x v="7"/>
    <n v="-71"/>
    <n v="7100"/>
    <x v="8"/>
    <s v="Not Food"/>
  </r>
  <r>
    <n v="331"/>
    <d v="2021-04-23T00:00:00"/>
    <n v="18"/>
    <s v="debit"/>
    <s v="Arco"/>
    <x v="4"/>
    <s v="Oakland"/>
    <s v="CA"/>
    <n v="1800"/>
    <x v="1"/>
    <n v="4"/>
    <x v="15"/>
    <n v="354"/>
    <n v="11"/>
    <x v="0"/>
    <n v="-18"/>
    <n v="1800"/>
    <x v="3"/>
    <s v="Not Food"/>
  </r>
  <r>
    <n v="500"/>
    <d v="2021-04-27T00:00:00"/>
    <n v="4800"/>
    <s v="credit"/>
    <s v="Microsoft"/>
    <x v="7"/>
    <s v="Mountain View"/>
    <s v="CA"/>
    <n v="0"/>
    <x v="1"/>
    <n v="4"/>
    <x v="15"/>
    <n v="350"/>
    <n v="11"/>
    <x v="6"/>
    <n v="4800"/>
    <n v="0"/>
    <x v="6"/>
    <s v="Not Fo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38BEC-F1BD-45B8-9EB3-3144E3D6AA4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O15" firstHeaderRow="1" firstDataRow="3" firstDataCol="1" rowPageCount="1" colPageCount="1"/>
  <pivotFields count="21">
    <pivotField showAll="0"/>
    <pivotField numFmtId="14" showAll="0"/>
    <pivotField numFmtId="164" showAll="0"/>
    <pivotField showAll="0"/>
    <pivotField showAll="0"/>
    <pivotField showAll="0">
      <items count="11">
        <item x="4"/>
        <item x="9"/>
        <item x="3"/>
        <item x="1"/>
        <item x="6"/>
        <item x="2"/>
        <item x="5"/>
        <item x="7"/>
        <item x="8"/>
        <item x="0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dataField="1" numFmtId="164" showAll="0"/>
    <pivotField numFmtId="3" showAll="0"/>
    <pivotField axis="axisRow" showAll="0">
      <items count="10">
        <item x="3"/>
        <item x="8"/>
        <item x="2"/>
        <item x="1"/>
        <item x="5"/>
        <item x="0"/>
        <item x="4"/>
        <item x="6"/>
        <item x="7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20"/>
    <field x="11"/>
  </colFields>
  <colItems count="1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 t="grand">
      <x/>
    </i>
  </colItems>
  <pageFields count="1">
    <pageField fld="9" hier="-1"/>
  </pageFields>
  <dataFields count="1">
    <dataField name="Sum of Amount _x000a_(+/- signed)" fld="15" baseField="0" baseItem="0" numFmtId="164"/>
  </dataFields>
  <formats count="2">
    <format dxfId="6">
      <pivotArea outline="0" collapsedLevelsAreSubtotals="1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9B41A-F045-48B7-A3ED-9A9C9ADDB02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K14" firstHeaderRow="1" firstDataRow="2" firstDataCol="1"/>
  <pivotFields count="21">
    <pivotField showAll="0"/>
    <pivotField numFmtId="14" showAll="0"/>
    <pivotField numFmtId="164" showAll="0"/>
    <pivotField showAll="0"/>
    <pivotField showAll="0"/>
    <pivotField showAll="0">
      <items count="11">
        <item x="4"/>
        <item x="9"/>
        <item x="3"/>
        <item x="1"/>
        <item x="6"/>
        <item x="2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axis="axisRow" showAll="0">
      <items count="12">
        <item x="1"/>
        <item x="3"/>
        <item x="8"/>
        <item x="6"/>
        <item x="4"/>
        <item x="0"/>
        <item x="10"/>
        <item x="2"/>
        <item x="7"/>
        <item x="9"/>
        <item x="5"/>
        <item t="default"/>
      </items>
    </pivotField>
    <pivotField dataField="1" numFmtId="164" showAll="0"/>
    <pivotField numFmtId="3" showAll="0"/>
    <pivotField axis="axisCol" showAll="0">
      <items count="10">
        <item x="3"/>
        <item x="8"/>
        <item x="2"/>
        <item x="1"/>
        <item x="5"/>
        <item x="0"/>
        <item x="4"/>
        <item x="6"/>
        <item x="7"/>
        <item t="default"/>
      </items>
    </pivotField>
    <pivotField showAll="0"/>
    <pivotField showAll="0" defaultSubtotal="0"/>
    <pivotField showAll="0" defaultSubtota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mount _x000a_(+/- signed)" fld="15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83BF-3347-4033-9BF6-05673275FA6D}">
  <dimension ref="A1:O15"/>
  <sheetViews>
    <sheetView workbookViewId="0">
      <selection activeCell="A3" sqref="A3"/>
    </sheetView>
  </sheetViews>
  <sheetFormatPr defaultRowHeight="14.4" x14ac:dyDescent="0.3"/>
  <cols>
    <col min="1" max="1" width="27.109375" bestFit="1" customWidth="1"/>
    <col min="2" max="2" width="16.33203125" bestFit="1" customWidth="1"/>
    <col min="3" max="13" width="7.33203125" bestFit="1" customWidth="1"/>
    <col min="14" max="14" width="9.88671875" bestFit="1" customWidth="1"/>
    <col min="15" max="15" width="11.33203125" bestFit="1" customWidth="1"/>
    <col min="16" max="18" width="7.33203125" bestFit="1" customWidth="1"/>
    <col min="19" max="19" width="10" bestFit="1" customWidth="1"/>
    <col min="20" max="20" width="11.44140625" bestFit="1" customWidth="1"/>
    <col min="21" max="21" width="9.6640625" bestFit="1" customWidth="1"/>
    <col min="22" max="22" width="6.6640625" bestFit="1" customWidth="1"/>
    <col min="23" max="23" width="9.6640625" bestFit="1" customWidth="1"/>
    <col min="24" max="24" width="9.88671875" bestFit="1" customWidth="1"/>
    <col min="25" max="25" width="11.33203125" bestFit="1" customWidth="1"/>
  </cols>
  <sheetData>
    <row r="1" spans="1:15" x14ac:dyDescent="0.3">
      <c r="A1" s="19" t="s">
        <v>70</v>
      </c>
      <c r="B1" s="11">
        <v>2020</v>
      </c>
    </row>
    <row r="3" spans="1:15" x14ac:dyDescent="0.3">
      <c r="A3" s="19" t="s">
        <v>143</v>
      </c>
      <c r="B3" s="19" t="s">
        <v>89</v>
      </c>
    </row>
    <row r="4" spans="1:15" x14ac:dyDescent="0.3">
      <c r="B4" t="s">
        <v>127</v>
      </c>
      <c r="N4" t="s">
        <v>145</v>
      </c>
      <c r="O4" t="s">
        <v>90</v>
      </c>
    </row>
    <row r="5" spans="1:15" x14ac:dyDescent="0.3">
      <c r="A5" s="19" t="s">
        <v>91</v>
      </c>
      <c r="B5" s="1" t="s">
        <v>131</v>
      </c>
      <c r="C5" s="1" t="s">
        <v>132</v>
      </c>
      <c r="D5" s="1" t="s">
        <v>133</v>
      </c>
      <c r="E5" s="1" t="s">
        <v>134</v>
      </c>
      <c r="F5" s="1" t="s">
        <v>135</v>
      </c>
      <c r="G5" s="1" t="s">
        <v>136</v>
      </c>
      <c r="H5" s="1" t="s">
        <v>137</v>
      </c>
      <c r="I5" s="1" t="s">
        <v>138</v>
      </c>
      <c r="J5" s="1" t="s">
        <v>139</v>
      </c>
      <c r="K5" s="1" t="s">
        <v>140</v>
      </c>
      <c r="L5" s="1" t="s">
        <v>141</v>
      </c>
      <c r="M5" s="1" t="s">
        <v>142</v>
      </c>
    </row>
    <row r="6" spans="1:15" x14ac:dyDescent="0.3">
      <c r="A6" s="11" t="s">
        <v>15</v>
      </c>
      <c r="B6" s="2">
        <v>-386</v>
      </c>
      <c r="C6" s="2">
        <v>-131</v>
      </c>
      <c r="D6" s="2">
        <v>-139</v>
      </c>
      <c r="E6" s="2">
        <v>-106</v>
      </c>
      <c r="F6" s="2">
        <v>-111</v>
      </c>
      <c r="G6" s="2">
        <v>-145</v>
      </c>
      <c r="H6" s="2">
        <v>-182</v>
      </c>
      <c r="I6" s="2">
        <v>-105</v>
      </c>
      <c r="J6" s="2">
        <v>-110</v>
      </c>
      <c r="K6" s="2">
        <v>-143</v>
      </c>
      <c r="L6" s="2">
        <v>-154</v>
      </c>
      <c r="M6" s="2">
        <v>-134</v>
      </c>
      <c r="N6" s="2">
        <v>-1846</v>
      </c>
      <c r="O6" s="2">
        <v>-1846</v>
      </c>
    </row>
    <row r="7" spans="1:15" x14ac:dyDescent="0.3">
      <c r="A7" s="11" t="s">
        <v>39</v>
      </c>
      <c r="B7" s="2"/>
      <c r="C7" s="2"/>
      <c r="D7" s="2"/>
      <c r="E7" s="2">
        <v>-201</v>
      </c>
      <c r="F7" s="2"/>
      <c r="G7" s="2"/>
      <c r="H7" s="2"/>
      <c r="I7" s="2">
        <v>-224</v>
      </c>
      <c r="J7" s="2">
        <v>-165</v>
      </c>
      <c r="K7" s="2"/>
      <c r="L7" s="2"/>
      <c r="M7" s="2">
        <v>-155</v>
      </c>
      <c r="N7" s="2">
        <v>-745</v>
      </c>
      <c r="O7" s="2">
        <v>-745</v>
      </c>
    </row>
    <row r="8" spans="1:15" x14ac:dyDescent="0.3">
      <c r="A8" s="11" t="s">
        <v>13</v>
      </c>
      <c r="B8" s="2">
        <v>-41</v>
      </c>
      <c r="C8" s="2">
        <v>-25</v>
      </c>
      <c r="D8" s="2">
        <v>-19</v>
      </c>
      <c r="E8" s="2">
        <v>-21</v>
      </c>
      <c r="F8" s="2">
        <v>-28</v>
      </c>
      <c r="G8" s="2">
        <v>-8</v>
      </c>
      <c r="H8" s="2">
        <v>-70</v>
      </c>
      <c r="I8" s="2">
        <v>-12</v>
      </c>
      <c r="J8" s="2">
        <v>-15</v>
      </c>
      <c r="K8" s="2">
        <v>-38</v>
      </c>
      <c r="L8" s="2">
        <v>-21</v>
      </c>
      <c r="M8" s="2">
        <v>-23</v>
      </c>
      <c r="N8" s="2">
        <v>-321</v>
      </c>
      <c r="O8" s="2">
        <v>-321</v>
      </c>
    </row>
    <row r="9" spans="1:15" x14ac:dyDescent="0.3">
      <c r="A9" s="11" t="s">
        <v>10</v>
      </c>
      <c r="B9" s="2">
        <v>-182</v>
      </c>
      <c r="C9" s="2">
        <v>-211</v>
      </c>
      <c r="D9" s="2">
        <v>-75</v>
      </c>
      <c r="E9" s="2">
        <v>-174</v>
      </c>
      <c r="F9" s="2">
        <v>-186</v>
      </c>
      <c r="G9" s="2">
        <v>-200</v>
      </c>
      <c r="H9" s="2">
        <v>-157</v>
      </c>
      <c r="I9" s="2">
        <v>-178</v>
      </c>
      <c r="J9" s="2">
        <v>-172</v>
      </c>
      <c r="K9" s="2">
        <v>-192</v>
      </c>
      <c r="L9" s="2">
        <v>-222</v>
      </c>
      <c r="M9" s="2">
        <v>-234</v>
      </c>
      <c r="N9" s="2">
        <v>-2183</v>
      </c>
      <c r="O9" s="2">
        <v>-2183</v>
      </c>
    </row>
    <row r="10" spans="1:15" x14ac:dyDescent="0.3">
      <c r="A10" s="11" t="s">
        <v>20</v>
      </c>
      <c r="B10" s="2">
        <v>-81</v>
      </c>
      <c r="C10" s="2">
        <v>-40</v>
      </c>
      <c r="D10" s="2">
        <v>-160</v>
      </c>
      <c r="E10" s="2"/>
      <c r="F10" s="2"/>
      <c r="G10" s="2">
        <v>-95</v>
      </c>
      <c r="H10" s="2">
        <v>-40</v>
      </c>
      <c r="I10" s="2"/>
      <c r="J10" s="2"/>
      <c r="K10" s="2">
        <v>-3400</v>
      </c>
      <c r="L10" s="2">
        <v>-40</v>
      </c>
      <c r="M10" s="2">
        <v>-40</v>
      </c>
      <c r="N10" s="2">
        <v>-3896</v>
      </c>
      <c r="O10" s="2">
        <v>-3896</v>
      </c>
    </row>
    <row r="11" spans="1:15" x14ac:dyDescent="0.3">
      <c r="A11" s="11" t="s">
        <v>8</v>
      </c>
      <c r="B11" s="2">
        <v>-1307</v>
      </c>
      <c r="C11" s="2">
        <v>-1307</v>
      </c>
      <c r="D11" s="2">
        <v>-1307</v>
      </c>
      <c r="E11" s="2">
        <v>-1307</v>
      </c>
      <c r="F11" s="2">
        <v>-1307</v>
      </c>
      <c r="G11" s="2">
        <v>-1307</v>
      </c>
      <c r="H11" s="2">
        <v>-1307</v>
      </c>
      <c r="I11" s="2">
        <v>-1307</v>
      </c>
      <c r="J11" s="2">
        <v>-1307</v>
      </c>
      <c r="K11" s="2">
        <v>-1307</v>
      </c>
      <c r="L11" s="2">
        <v>-1307</v>
      </c>
      <c r="M11" s="2">
        <v>-1307</v>
      </c>
      <c r="N11" s="2">
        <v>-15684</v>
      </c>
      <c r="O11" s="2">
        <v>-15684</v>
      </c>
    </row>
    <row r="12" spans="1:15" x14ac:dyDescent="0.3">
      <c r="A12" s="11" t="s">
        <v>18</v>
      </c>
      <c r="B12" s="2">
        <v>-510</v>
      </c>
      <c r="C12" s="2">
        <v>-10</v>
      </c>
      <c r="D12" s="2">
        <v>-10</v>
      </c>
      <c r="E12" s="2">
        <v>-10</v>
      </c>
      <c r="F12" s="2">
        <v>-10</v>
      </c>
      <c r="G12" s="2">
        <v>-10</v>
      </c>
      <c r="H12" s="2">
        <v>-10</v>
      </c>
      <c r="I12" s="2">
        <v>-10</v>
      </c>
      <c r="J12" s="2"/>
      <c r="K12" s="2">
        <v>-20</v>
      </c>
      <c r="L12" s="2">
        <v>-10</v>
      </c>
      <c r="M12" s="2">
        <v>-10</v>
      </c>
      <c r="N12" s="2">
        <v>-620</v>
      </c>
      <c r="O12" s="2">
        <v>-620</v>
      </c>
    </row>
    <row r="13" spans="1:15" x14ac:dyDescent="0.3">
      <c r="A13" s="11" t="s">
        <v>26</v>
      </c>
      <c r="B13" s="2">
        <v>4400</v>
      </c>
      <c r="C13" s="2">
        <v>4400</v>
      </c>
      <c r="D13" s="2">
        <v>4400</v>
      </c>
      <c r="E13" s="2">
        <v>4400</v>
      </c>
      <c r="F13" s="2">
        <v>4400</v>
      </c>
      <c r="G13" s="2">
        <v>4400</v>
      </c>
      <c r="H13" s="2">
        <v>4400</v>
      </c>
      <c r="I13" s="2">
        <v>4400</v>
      </c>
      <c r="J13" s="2">
        <v>4400</v>
      </c>
      <c r="K13" s="2">
        <v>4400</v>
      </c>
      <c r="L13" s="2">
        <v>4400</v>
      </c>
      <c r="M13" s="2">
        <v>4400</v>
      </c>
      <c r="N13" s="2">
        <v>52800</v>
      </c>
      <c r="O13" s="2">
        <v>52800</v>
      </c>
    </row>
    <row r="14" spans="1:15" x14ac:dyDescent="0.3">
      <c r="A14" s="11" t="s">
        <v>30</v>
      </c>
      <c r="B14" s="2"/>
      <c r="C14" s="2">
        <v>-101</v>
      </c>
      <c r="D14" s="2"/>
      <c r="E14" s="2">
        <v>-22</v>
      </c>
      <c r="F14" s="2">
        <v>-1071</v>
      </c>
      <c r="G14" s="2">
        <v>-55</v>
      </c>
      <c r="H14" s="2">
        <v>-61</v>
      </c>
      <c r="I14" s="2"/>
      <c r="J14" s="2"/>
      <c r="K14" s="2"/>
      <c r="L14" s="2"/>
      <c r="M14" s="2"/>
      <c r="N14" s="2">
        <v>-1310</v>
      </c>
      <c r="O14" s="2">
        <v>-1310</v>
      </c>
    </row>
    <row r="15" spans="1:15" x14ac:dyDescent="0.3">
      <c r="A15" s="63" t="s">
        <v>90</v>
      </c>
      <c r="B15" s="2">
        <v>1893</v>
      </c>
      <c r="C15" s="2">
        <v>2575</v>
      </c>
      <c r="D15" s="2">
        <v>2690</v>
      </c>
      <c r="E15" s="2">
        <v>2559</v>
      </c>
      <c r="F15" s="2">
        <v>1687</v>
      </c>
      <c r="G15" s="2">
        <v>2580</v>
      </c>
      <c r="H15" s="2">
        <v>2573</v>
      </c>
      <c r="I15" s="2">
        <v>2564</v>
      </c>
      <c r="J15" s="2">
        <v>2631</v>
      </c>
      <c r="K15" s="2">
        <v>-700</v>
      </c>
      <c r="L15" s="2">
        <v>2646</v>
      </c>
      <c r="M15" s="2">
        <v>2497</v>
      </c>
      <c r="N15" s="2">
        <v>26195</v>
      </c>
      <c r="O15" s="2">
        <v>26195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06B5-1CF6-493D-8647-2AB3B1DAA016}">
  <dimension ref="A1:K14"/>
  <sheetViews>
    <sheetView workbookViewId="0">
      <selection activeCell="F20" sqref="F20"/>
    </sheetView>
  </sheetViews>
  <sheetFormatPr defaultRowHeight="14.4" x14ac:dyDescent="0.3"/>
  <cols>
    <col min="1" max="1" width="27.109375" bestFit="1" customWidth="1"/>
    <col min="2" max="2" width="16.44140625" bestFit="1" customWidth="1"/>
    <col min="3" max="3" width="19.5546875" bestFit="1" customWidth="1"/>
    <col min="4" max="4" width="16.109375" bestFit="1" customWidth="1"/>
    <col min="5" max="5" width="9.6640625" bestFit="1" customWidth="1"/>
    <col min="6" max="6" width="15.88671875" bestFit="1" customWidth="1"/>
    <col min="7" max="7" width="8.33203125" bestFit="1" customWidth="1"/>
    <col min="8" max="8" width="7.33203125" bestFit="1" customWidth="1"/>
    <col min="9" max="9" width="7.5546875" bestFit="1" customWidth="1"/>
    <col min="10" max="10" width="22.33203125" bestFit="1" customWidth="1"/>
    <col min="11" max="11" width="11.44140625" bestFit="1" customWidth="1"/>
    <col min="12" max="12" width="11.33203125" bestFit="1" customWidth="1"/>
  </cols>
  <sheetData>
    <row r="1" spans="1:11" x14ac:dyDescent="0.3">
      <c r="A1" s="19" t="s">
        <v>143</v>
      </c>
      <c r="B1" s="19" t="s">
        <v>89</v>
      </c>
    </row>
    <row r="2" spans="1:11" x14ac:dyDescent="0.3">
      <c r="A2" s="19" t="s">
        <v>91</v>
      </c>
      <c r="B2" t="s">
        <v>15</v>
      </c>
      <c r="C2" t="s">
        <v>39</v>
      </c>
      <c r="D2" t="s">
        <v>13</v>
      </c>
      <c r="E2" t="s">
        <v>10</v>
      </c>
      <c r="F2" t="s">
        <v>20</v>
      </c>
      <c r="G2" t="s">
        <v>8</v>
      </c>
      <c r="H2" t="s">
        <v>18</v>
      </c>
      <c r="I2" t="s">
        <v>26</v>
      </c>
      <c r="J2" t="s">
        <v>30</v>
      </c>
      <c r="K2" t="s">
        <v>90</v>
      </c>
    </row>
    <row r="3" spans="1:11" x14ac:dyDescent="0.3">
      <c r="A3" s="11" t="s">
        <v>117</v>
      </c>
      <c r="B3" s="2">
        <v>-326</v>
      </c>
      <c r="C3" s="2">
        <v>-260</v>
      </c>
      <c r="D3" s="2">
        <v>-281</v>
      </c>
      <c r="E3" s="2">
        <v>-2902</v>
      </c>
      <c r="F3" s="2">
        <v>-3681</v>
      </c>
      <c r="G3" s="2"/>
      <c r="H3" s="2"/>
      <c r="I3" s="2"/>
      <c r="J3" s="2"/>
      <c r="K3" s="2">
        <v>-7450</v>
      </c>
    </row>
    <row r="4" spans="1:11" x14ac:dyDescent="0.3">
      <c r="A4" s="11" t="s">
        <v>118</v>
      </c>
      <c r="B4" s="2">
        <v>-1456</v>
      </c>
      <c r="C4" s="2"/>
      <c r="D4" s="2"/>
      <c r="E4" s="2"/>
      <c r="F4" s="2"/>
      <c r="G4" s="2"/>
      <c r="H4" s="2"/>
      <c r="I4" s="2"/>
      <c r="J4" s="2"/>
      <c r="K4" s="2">
        <v>-1456</v>
      </c>
    </row>
    <row r="5" spans="1:11" x14ac:dyDescent="0.3">
      <c r="A5" s="11" t="s">
        <v>119</v>
      </c>
      <c r="B5" s="2"/>
      <c r="C5" s="2"/>
      <c r="D5" s="2"/>
      <c r="E5" s="2"/>
      <c r="F5" s="2"/>
      <c r="G5" s="2"/>
      <c r="H5" s="2"/>
      <c r="I5" s="2"/>
      <c r="J5" s="2">
        <v>-1071</v>
      </c>
      <c r="K5" s="2">
        <v>-1071</v>
      </c>
    </row>
    <row r="6" spans="1:11" x14ac:dyDescent="0.3">
      <c r="A6" s="11" t="s">
        <v>120</v>
      </c>
      <c r="B6" s="2"/>
      <c r="C6" s="2"/>
      <c r="D6" s="2"/>
      <c r="E6" s="2"/>
      <c r="F6" s="2"/>
      <c r="G6" s="2"/>
      <c r="H6" s="2"/>
      <c r="I6" s="2">
        <v>72000</v>
      </c>
      <c r="J6" s="2"/>
      <c r="K6" s="2">
        <v>72000</v>
      </c>
    </row>
    <row r="7" spans="1:11" x14ac:dyDescent="0.3">
      <c r="A7" s="11" t="s">
        <v>121</v>
      </c>
      <c r="B7" s="2"/>
      <c r="C7" s="2"/>
      <c r="D7" s="2"/>
      <c r="E7" s="2"/>
      <c r="F7" s="2"/>
      <c r="G7" s="2"/>
      <c r="H7" s="2">
        <v>-160</v>
      </c>
      <c r="I7" s="2"/>
      <c r="J7" s="2"/>
      <c r="K7" s="2">
        <v>-160</v>
      </c>
    </row>
    <row r="8" spans="1:11" x14ac:dyDescent="0.3">
      <c r="A8" s="11" t="s">
        <v>122</v>
      </c>
      <c r="B8" s="2">
        <v>-507</v>
      </c>
      <c r="C8" s="2">
        <v>-427</v>
      </c>
      <c r="D8" s="2">
        <v>-64</v>
      </c>
      <c r="E8" s="2"/>
      <c r="F8" s="2">
        <v>-375</v>
      </c>
      <c r="G8" s="2">
        <v>-19200</v>
      </c>
      <c r="H8" s="2"/>
      <c r="I8" s="2"/>
      <c r="J8" s="2"/>
      <c r="K8" s="2">
        <v>-20573</v>
      </c>
    </row>
    <row r="9" spans="1:11" x14ac:dyDescent="0.3">
      <c r="A9" s="11" t="s">
        <v>144</v>
      </c>
      <c r="B9" s="2"/>
      <c r="C9" s="2"/>
      <c r="D9" s="2">
        <v>-21</v>
      </c>
      <c r="E9" s="2"/>
      <c r="F9" s="2"/>
      <c r="G9" s="2"/>
      <c r="H9" s="2"/>
      <c r="I9" s="2"/>
      <c r="J9" s="2"/>
      <c r="K9" s="2">
        <v>-21</v>
      </c>
    </row>
    <row r="10" spans="1:11" x14ac:dyDescent="0.3">
      <c r="A10" s="11" t="s">
        <v>123</v>
      </c>
      <c r="B10" s="2"/>
      <c r="C10" s="2"/>
      <c r="D10" s="2">
        <v>-38</v>
      </c>
      <c r="E10" s="2"/>
      <c r="F10" s="2"/>
      <c r="G10" s="2">
        <v>-1712</v>
      </c>
      <c r="H10" s="2"/>
      <c r="I10" s="2"/>
      <c r="J10" s="2">
        <v>-239</v>
      </c>
      <c r="K10" s="2">
        <v>-1989</v>
      </c>
    </row>
    <row r="11" spans="1:11" x14ac:dyDescent="0.3">
      <c r="A11" s="11" t="s">
        <v>124</v>
      </c>
      <c r="B11" s="2"/>
      <c r="C11" s="2">
        <v>-512</v>
      </c>
      <c r="D11" s="2"/>
      <c r="E11" s="2"/>
      <c r="F11" s="2"/>
      <c r="G11" s="2"/>
      <c r="H11" s="2"/>
      <c r="I11" s="2"/>
      <c r="J11" s="2"/>
      <c r="K11" s="2">
        <v>-512</v>
      </c>
    </row>
    <row r="12" spans="1:11" x14ac:dyDescent="0.3">
      <c r="A12" s="11" t="s">
        <v>125</v>
      </c>
      <c r="B12" s="2"/>
      <c r="C12" s="2">
        <v>-44</v>
      </c>
      <c r="D12" s="2"/>
      <c r="E12" s="2"/>
      <c r="F12" s="2"/>
      <c r="G12" s="2"/>
      <c r="H12" s="2"/>
      <c r="I12" s="2"/>
      <c r="J12" s="2"/>
      <c r="K12" s="2">
        <v>-44</v>
      </c>
    </row>
    <row r="13" spans="1:11" x14ac:dyDescent="0.3">
      <c r="A13" s="11" t="s">
        <v>126</v>
      </c>
      <c r="B13" s="2"/>
      <c r="C13" s="2"/>
      <c r="D13" s="2"/>
      <c r="E13" s="2"/>
      <c r="F13" s="2"/>
      <c r="G13" s="2"/>
      <c r="H13" s="2">
        <v>-1000</v>
      </c>
      <c r="I13" s="2"/>
      <c r="J13" s="2"/>
      <c r="K13" s="2">
        <v>-1000</v>
      </c>
    </row>
    <row r="14" spans="1:11" x14ac:dyDescent="0.3">
      <c r="A14" s="11" t="s">
        <v>90</v>
      </c>
      <c r="B14" s="2">
        <v>-2289</v>
      </c>
      <c r="C14" s="2">
        <v>-1243</v>
      </c>
      <c r="D14" s="2">
        <v>-404</v>
      </c>
      <c r="E14" s="2">
        <v>-2902</v>
      </c>
      <c r="F14" s="2">
        <v>-4056</v>
      </c>
      <c r="G14" s="2">
        <v>-20912</v>
      </c>
      <c r="H14" s="2">
        <v>-1160</v>
      </c>
      <c r="I14" s="2">
        <v>72000</v>
      </c>
      <c r="J14" s="2">
        <v>-1310</v>
      </c>
      <c r="K14" s="2">
        <v>37724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5432-02A9-478F-9D30-1D330B2F40DB}">
  <sheetPr codeName="Sheet1"/>
  <dimension ref="A1:AG201"/>
  <sheetViews>
    <sheetView zoomScale="99" workbookViewId="0">
      <pane ySplit="1" topLeftCell="A182" activePane="bottomLeft" state="frozen"/>
      <selection pane="bottomLeft" activeCell="S1" sqref="A1:S201"/>
    </sheetView>
  </sheetViews>
  <sheetFormatPr defaultRowHeight="14.4" outlineLevelCol="1" x14ac:dyDescent="0.3"/>
  <cols>
    <col min="1" max="1" width="11.109375" style="11" bestFit="1" customWidth="1"/>
    <col min="2" max="2" width="10.6640625" bestFit="1" customWidth="1"/>
    <col min="3" max="3" width="8.109375" bestFit="1" customWidth="1"/>
    <col min="4" max="4" width="6.6640625" customWidth="1"/>
    <col min="5" max="5" width="19.44140625" bestFit="1" customWidth="1"/>
    <col min="6" max="6" width="22" bestFit="1" customWidth="1"/>
    <col min="7" max="7" width="12.6640625" bestFit="1" customWidth="1"/>
    <col min="8" max="8" width="11.44140625" customWidth="1"/>
    <col min="9" max="9" width="11.44140625" style="17" customWidth="1"/>
    <col min="10" max="10" width="11.6640625" style="45" customWidth="1" outlineLevel="1"/>
    <col min="11" max="11" width="11.109375" style="45" customWidth="1" outlineLevel="1"/>
    <col min="12" max="12" width="14.44140625" style="45" customWidth="1" outlineLevel="1"/>
    <col min="13" max="13" width="13.44140625" style="45" customWidth="1" outlineLevel="1"/>
    <col min="14" max="14" width="15.44140625" style="45" customWidth="1" outlineLevel="1"/>
    <col min="15" max="15" width="18.6640625" style="48" customWidth="1" outlineLevel="1"/>
    <col min="16" max="16" width="13.5546875" style="50" customWidth="1" outlineLevel="1"/>
    <col min="17" max="17" width="14.44140625" style="53" customWidth="1" outlineLevel="1"/>
    <col min="18" max="18" width="22" style="55" customWidth="1" outlineLevel="1"/>
    <col min="19" max="19" width="13.109375" style="62" customWidth="1" outlineLevel="1"/>
    <col min="21" max="21" width="25.109375" bestFit="1" customWidth="1"/>
    <col min="22" max="22" width="12" bestFit="1" customWidth="1"/>
    <col min="23" max="23" width="13.6640625" bestFit="1" customWidth="1"/>
    <col min="24" max="24" width="17.5546875" bestFit="1" customWidth="1"/>
    <col min="27" max="27" width="12" bestFit="1" customWidth="1"/>
    <col min="28" max="28" width="9.88671875" bestFit="1" customWidth="1"/>
    <col min="31" max="33" width="9.6640625" bestFit="1" customWidth="1"/>
  </cols>
  <sheetData>
    <row r="1" spans="1:28" s="4" customFormat="1" ht="28.8" x14ac:dyDescent="0.3">
      <c r="A1" s="1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92</v>
      </c>
      <c r="H1" s="4" t="s">
        <v>93</v>
      </c>
      <c r="I1" s="4" t="s">
        <v>128</v>
      </c>
      <c r="J1" s="44" t="s">
        <v>70</v>
      </c>
      <c r="K1" s="44" t="s">
        <v>71</v>
      </c>
      <c r="L1" s="44" t="s">
        <v>72</v>
      </c>
      <c r="M1" s="44" t="s">
        <v>68</v>
      </c>
      <c r="N1" s="44" t="s">
        <v>69</v>
      </c>
      <c r="O1" s="47" t="s">
        <v>94</v>
      </c>
      <c r="P1" s="49" t="s">
        <v>78</v>
      </c>
      <c r="Q1" s="51" t="s">
        <v>129</v>
      </c>
      <c r="R1" s="54" t="s">
        <v>86</v>
      </c>
      <c r="S1" s="61" t="s">
        <v>87</v>
      </c>
    </row>
    <row r="2" spans="1:28" x14ac:dyDescent="0.3">
      <c r="A2" s="11">
        <v>77</v>
      </c>
      <c r="B2" s="1">
        <v>43831</v>
      </c>
      <c r="C2" s="2">
        <v>1200</v>
      </c>
      <c r="D2" s="2" t="s">
        <v>6</v>
      </c>
      <c r="E2" t="s">
        <v>7</v>
      </c>
      <c r="G2" t="s">
        <v>95</v>
      </c>
      <c r="H2" t="s">
        <v>96</v>
      </c>
      <c r="I2" s="28">
        <v>120000</v>
      </c>
      <c r="J2" s="45">
        <f>YEAR(B2)</f>
        <v>2020</v>
      </c>
      <c r="K2" s="45">
        <f>MONTH(B2)</f>
        <v>1</v>
      </c>
      <c r="L2" s="46">
        <f>DATE(J2,K2,1)</f>
        <v>43831</v>
      </c>
      <c r="M2" s="60">
        <f ca="1">$V$11-B2</f>
        <v>1231</v>
      </c>
      <c r="N2" s="45">
        <f t="shared" ref="N2:N33" ca="1" si="0">DATEDIF(B2, $V$11,"M")</f>
        <v>40</v>
      </c>
      <c r="O2" s="48" t="str">
        <f>G2&amp;", "&amp;H2</f>
        <v>Oakland, CA</v>
      </c>
      <c r="P2" s="50">
        <f>IF(D2="debit",C2*-1,C2)</f>
        <v>-1200</v>
      </c>
      <c r="Q2" s="52">
        <f>IFERROR(I2,C2*100)</f>
        <v>120000</v>
      </c>
      <c r="R2" s="55" t="str">
        <f t="shared" ref="R2:R33" si="1">IF(ISBLANK(F2),"Home",F2)</f>
        <v>Home</v>
      </c>
      <c r="S2" s="62" t="str">
        <f>IF(OR(R2="Groceries",R2="Dining &amp; Alcohol"),"Food","Not Food")</f>
        <v>Not Food</v>
      </c>
    </row>
    <row r="3" spans="1:28" ht="15" thickBot="1" x14ac:dyDescent="0.35">
      <c r="A3" s="11">
        <v>203</v>
      </c>
      <c r="B3" s="1">
        <v>43831</v>
      </c>
      <c r="C3" s="2">
        <v>80</v>
      </c>
      <c r="D3" s="2" t="s">
        <v>6</v>
      </c>
      <c r="E3" t="s">
        <v>9</v>
      </c>
      <c r="F3" t="s">
        <v>10</v>
      </c>
      <c r="G3" t="s">
        <v>97</v>
      </c>
      <c r="H3" t="s">
        <v>96</v>
      </c>
      <c r="I3" s="28">
        <v>8000</v>
      </c>
      <c r="J3" s="45">
        <f t="shared" ref="J3:J66" si="2">YEAR(B3)</f>
        <v>2020</v>
      </c>
      <c r="K3" s="45">
        <f t="shared" ref="K3:K66" si="3">MONTH(B3)</f>
        <v>1</v>
      </c>
      <c r="L3" s="46">
        <f t="shared" ref="L3:L66" si="4">DATE(J3,K3,1)</f>
        <v>43831</v>
      </c>
      <c r="M3" s="60">
        <f t="shared" ref="M3:M66" ca="1" si="5">$V$11-B3</f>
        <v>1231</v>
      </c>
      <c r="N3" s="45">
        <f t="shared" ca="1" si="0"/>
        <v>40</v>
      </c>
      <c r="O3" s="48" t="str">
        <f t="shared" ref="O3:O66" si="6">G3&amp;", "&amp;H3</f>
        <v>Berkeley, CA</v>
      </c>
      <c r="P3" s="50">
        <f t="shared" ref="P3:P66" si="7">IF(D3="debit",C3*-1,C3)</f>
        <v>-80</v>
      </c>
      <c r="Q3" s="52">
        <f t="shared" ref="Q3:Q66" si="8">IFERROR(I3,C3*100)</f>
        <v>8000</v>
      </c>
      <c r="R3" s="55" t="str">
        <f t="shared" si="1"/>
        <v>Groceries</v>
      </c>
      <c r="S3" s="62" t="str">
        <f t="shared" ref="S3:S34" si="9">IF(OR(R3=$U$16,R3=$U$17),"Food","Not Food")</f>
        <v>Food</v>
      </c>
    </row>
    <row r="4" spans="1:28" x14ac:dyDescent="0.3">
      <c r="A4" s="11">
        <v>362</v>
      </c>
      <c r="B4" s="1">
        <v>43832</v>
      </c>
      <c r="C4" s="2">
        <v>107</v>
      </c>
      <c r="D4" s="2" t="s">
        <v>6</v>
      </c>
      <c r="E4" t="s">
        <v>11</v>
      </c>
      <c r="F4" t="s">
        <v>8</v>
      </c>
      <c r="G4" t="s">
        <v>98</v>
      </c>
      <c r="H4" t="s">
        <v>96</v>
      </c>
      <c r="I4" s="28">
        <v>10700</v>
      </c>
      <c r="J4" s="45">
        <f t="shared" si="2"/>
        <v>2020</v>
      </c>
      <c r="K4" s="45">
        <f t="shared" si="3"/>
        <v>1</v>
      </c>
      <c r="L4" s="46">
        <f t="shared" si="4"/>
        <v>43831</v>
      </c>
      <c r="M4" s="60">
        <f t="shared" ca="1" si="5"/>
        <v>1230</v>
      </c>
      <c r="N4" s="45">
        <f t="shared" ca="1" si="0"/>
        <v>40</v>
      </c>
      <c r="O4" s="48" t="str">
        <f t="shared" si="6"/>
        <v>San Francisco, CA</v>
      </c>
      <c r="P4" s="50">
        <f t="shared" si="7"/>
        <v>-107</v>
      </c>
      <c r="Q4" s="52">
        <f t="shared" si="8"/>
        <v>10700</v>
      </c>
      <c r="R4" s="55" t="str">
        <f t="shared" si="1"/>
        <v>Home</v>
      </c>
      <c r="S4" s="62" t="str">
        <f t="shared" si="9"/>
        <v>Not Food</v>
      </c>
      <c r="U4" s="5" t="s">
        <v>80</v>
      </c>
      <c r="V4" s="6"/>
    </row>
    <row r="5" spans="1:28" x14ac:dyDescent="0.3">
      <c r="A5" s="11">
        <v>101</v>
      </c>
      <c r="B5" s="1">
        <v>43833</v>
      </c>
      <c r="C5" s="2">
        <v>23</v>
      </c>
      <c r="D5" s="2" t="s">
        <v>6</v>
      </c>
      <c r="E5" t="s">
        <v>12</v>
      </c>
      <c r="F5" t="s">
        <v>13</v>
      </c>
      <c r="G5" t="s">
        <v>98</v>
      </c>
      <c r="H5" t="s">
        <v>96</v>
      </c>
      <c r="I5" s="28">
        <v>2300</v>
      </c>
      <c r="J5" s="45">
        <f t="shared" si="2"/>
        <v>2020</v>
      </c>
      <c r="K5" s="45">
        <f t="shared" si="3"/>
        <v>1</v>
      </c>
      <c r="L5" s="46">
        <f t="shared" si="4"/>
        <v>43831</v>
      </c>
      <c r="M5" s="60">
        <f t="shared" ca="1" si="5"/>
        <v>1229</v>
      </c>
      <c r="N5" s="45">
        <f t="shared" ca="1" si="0"/>
        <v>40</v>
      </c>
      <c r="O5" s="48" t="str">
        <f t="shared" si="6"/>
        <v>San Francisco, CA</v>
      </c>
      <c r="P5" s="50">
        <f t="shared" si="7"/>
        <v>-23</v>
      </c>
      <c r="Q5" s="52">
        <f t="shared" si="8"/>
        <v>2300</v>
      </c>
      <c r="R5" s="55" t="str">
        <f t="shared" si="1"/>
        <v>Dining &amp; Alcohol</v>
      </c>
      <c r="S5" s="62" t="str">
        <f t="shared" si="9"/>
        <v>Food</v>
      </c>
      <c r="U5" s="8" t="s">
        <v>73</v>
      </c>
      <c r="V5" s="40">
        <f>COUNT(A2:A201)</f>
        <v>200</v>
      </c>
    </row>
    <row r="6" spans="1:28" x14ac:dyDescent="0.3">
      <c r="A6" s="11">
        <v>74</v>
      </c>
      <c r="B6" s="1">
        <v>43837</v>
      </c>
      <c r="C6" s="2">
        <v>91</v>
      </c>
      <c r="D6" s="2" t="s">
        <v>6</v>
      </c>
      <c r="E6" t="s">
        <v>14</v>
      </c>
      <c r="F6" t="s">
        <v>15</v>
      </c>
      <c r="G6" t="s">
        <v>99</v>
      </c>
      <c r="H6" t="s">
        <v>100</v>
      </c>
      <c r="I6" s="28">
        <v>9100</v>
      </c>
      <c r="J6" s="45">
        <f t="shared" si="2"/>
        <v>2020</v>
      </c>
      <c r="K6" s="45">
        <f t="shared" si="3"/>
        <v>1</v>
      </c>
      <c r="L6" s="46">
        <f t="shared" si="4"/>
        <v>43831</v>
      </c>
      <c r="M6" s="60">
        <f t="shared" ca="1" si="5"/>
        <v>1225</v>
      </c>
      <c r="N6" s="45">
        <f t="shared" ca="1" si="0"/>
        <v>40</v>
      </c>
      <c r="O6" s="48" t="str">
        <f t="shared" si="6"/>
        <v>Chevy Chase, MD</v>
      </c>
      <c r="P6" s="50">
        <f t="shared" si="7"/>
        <v>-91</v>
      </c>
      <c r="Q6" s="52">
        <f t="shared" si="8"/>
        <v>9100</v>
      </c>
      <c r="R6" s="55" t="str">
        <f t="shared" si="1"/>
        <v>Car</v>
      </c>
      <c r="S6" s="62" t="str">
        <f t="shared" si="9"/>
        <v>Not Food</v>
      </c>
      <c r="U6" s="8" t="s">
        <v>74</v>
      </c>
      <c r="V6" s="41">
        <f>MIN(C:C)</f>
        <v>6</v>
      </c>
    </row>
    <row r="7" spans="1:28" x14ac:dyDescent="0.3">
      <c r="A7" s="11">
        <v>893</v>
      </c>
      <c r="B7" s="1">
        <v>43841</v>
      </c>
      <c r="C7" s="2">
        <v>30</v>
      </c>
      <c r="D7" s="2" t="s">
        <v>6</v>
      </c>
      <c r="E7" t="s">
        <v>16</v>
      </c>
      <c r="F7" t="s">
        <v>15</v>
      </c>
      <c r="G7" t="s">
        <v>97</v>
      </c>
      <c r="H7" t="s">
        <v>96</v>
      </c>
      <c r="I7" s="28">
        <v>3000</v>
      </c>
      <c r="J7" s="45">
        <f t="shared" si="2"/>
        <v>2020</v>
      </c>
      <c r="K7" s="45">
        <f t="shared" si="3"/>
        <v>1</v>
      </c>
      <c r="L7" s="46">
        <f t="shared" si="4"/>
        <v>43831</v>
      </c>
      <c r="M7" s="60">
        <f t="shared" ca="1" si="5"/>
        <v>1221</v>
      </c>
      <c r="N7" s="45">
        <f t="shared" ca="1" si="0"/>
        <v>40</v>
      </c>
      <c r="O7" s="48" t="str">
        <f t="shared" si="6"/>
        <v>Berkeley, CA</v>
      </c>
      <c r="P7" s="50">
        <f t="shared" si="7"/>
        <v>-30</v>
      </c>
      <c r="Q7" s="52">
        <f t="shared" si="8"/>
        <v>3000</v>
      </c>
      <c r="R7" s="55" t="str">
        <f t="shared" si="1"/>
        <v>Car</v>
      </c>
      <c r="S7" s="62" t="str">
        <f t="shared" si="9"/>
        <v>Not Food</v>
      </c>
      <c r="U7" s="8" t="s">
        <v>75</v>
      </c>
      <c r="V7" s="41">
        <f>AVERAGE(C:C)</f>
        <v>531.85</v>
      </c>
    </row>
    <row r="8" spans="1:28" x14ac:dyDescent="0.3">
      <c r="A8" s="11">
        <v>985</v>
      </c>
      <c r="B8" s="1">
        <v>43843</v>
      </c>
      <c r="C8" s="12">
        <v>10</v>
      </c>
      <c r="D8" s="2" t="s">
        <v>6</v>
      </c>
      <c r="E8" t="s">
        <v>17</v>
      </c>
      <c r="F8" t="s">
        <v>18</v>
      </c>
      <c r="G8" t="s">
        <v>101</v>
      </c>
      <c r="H8" t="s">
        <v>102</v>
      </c>
      <c r="I8" s="28" t="e">
        <v>#VALUE!</v>
      </c>
      <c r="J8" s="45">
        <f t="shared" si="2"/>
        <v>2020</v>
      </c>
      <c r="K8" s="45">
        <f t="shared" si="3"/>
        <v>1</v>
      </c>
      <c r="L8" s="46">
        <f t="shared" si="4"/>
        <v>43831</v>
      </c>
      <c r="M8" s="60">
        <f t="shared" ca="1" si="5"/>
        <v>1219</v>
      </c>
      <c r="N8" s="45">
        <f t="shared" ca="1" si="0"/>
        <v>40</v>
      </c>
      <c r="O8" s="48" t="str">
        <f t="shared" si="6"/>
        <v>New York, NY</v>
      </c>
      <c r="P8" s="50">
        <f t="shared" si="7"/>
        <v>-10</v>
      </c>
      <c r="Q8" s="52">
        <f t="shared" si="8"/>
        <v>1000</v>
      </c>
      <c r="R8" s="55" t="str">
        <f t="shared" si="1"/>
        <v>Other</v>
      </c>
      <c r="S8" s="62" t="str">
        <f t="shared" si="9"/>
        <v>Not Food</v>
      </c>
      <c r="U8" s="8" t="s">
        <v>76</v>
      </c>
      <c r="V8" s="41">
        <f>MAX(C:C)</f>
        <v>4800</v>
      </c>
    </row>
    <row r="9" spans="1:28" ht="15" thickBot="1" x14ac:dyDescent="0.35">
      <c r="A9" s="11">
        <v>107</v>
      </c>
      <c r="B9" s="1">
        <v>43845</v>
      </c>
      <c r="C9" s="2">
        <v>41</v>
      </c>
      <c r="D9" s="2" t="s">
        <v>6</v>
      </c>
      <c r="E9" t="s">
        <v>19</v>
      </c>
      <c r="F9" t="s">
        <v>20</v>
      </c>
      <c r="G9" t="s">
        <v>97</v>
      </c>
      <c r="H9" t="s">
        <v>96</v>
      </c>
      <c r="I9" s="28">
        <v>4100</v>
      </c>
      <c r="J9" s="45">
        <f t="shared" si="2"/>
        <v>2020</v>
      </c>
      <c r="K9" s="45">
        <f t="shared" si="3"/>
        <v>1</v>
      </c>
      <c r="L9" s="46">
        <f t="shared" si="4"/>
        <v>43831</v>
      </c>
      <c r="M9" s="60">
        <f t="shared" ca="1" si="5"/>
        <v>1217</v>
      </c>
      <c r="N9" s="45">
        <f t="shared" ca="1" si="0"/>
        <v>40</v>
      </c>
      <c r="O9" s="48" t="str">
        <f t="shared" si="6"/>
        <v>Berkeley, CA</v>
      </c>
      <c r="P9" s="50">
        <f t="shared" si="7"/>
        <v>-41</v>
      </c>
      <c r="Q9" s="52">
        <f t="shared" si="8"/>
        <v>4100</v>
      </c>
      <c r="R9" s="55" t="str">
        <f t="shared" si="1"/>
        <v>Health &amp; Fitness</v>
      </c>
      <c r="S9" s="62" t="str">
        <f t="shared" si="9"/>
        <v>Not Food</v>
      </c>
      <c r="U9" s="9" t="s">
        <v>77</v>
      </c>
      <c r="V9" s="42">
        <f>SUM(C2:C201)</f>
        <v>106370</v>
      </c>
    </row>
    <row r="10" spans="1:28" ht="15" thickBot="1" x14ac:dyDescent="0.35">
      <c r="A10" s="11">
        <v>566</v>
      </c>
      <c r="B10" s="1">
        <v>43845</v>
      </c>
      <c r="C10" s="2">
        <v>18</v>
      </c>
      <c r="D10" s="2" t="s">
        <v>6</v>
      </c>
      <c r="E10" t="s">
        <v>21</v>
      </c>
      <c r="F10" t="s">
        <v>13</v>
      </c>
      <c r="G10" t="s">
        <v>97</v>
      </c>
      <c r="H10" t="s">
        <v>96</v>
      </c>
      <c r="I10" s="28">
        <v>1800</v>
      </c>
      <c r="J10" s="45">
        <f t="shared" si="2"/>
        <v>2020</v>
      </c>
      <c r="K10" s="45">
        <f t="shared" si="3"/>
        <v>1</v>
      </c>
      <c r="L10" s="46">
        <f t="shared" si="4"/>
        <v>43831</v>
      </c>
      <c r="M10" s="60">
        <f t="shared" ca="1" si="5"/>
        <v>1217</v>
      </c>
      <c r="N10" s="45">
        <f t="shared" ca="1" si="0"/>
        <v>40</v>
      </c>
      <c r="O10" s="48" t="str">
        <f t="shared" si="6"/>
        <v>Berkeley, CA</v>
      </c>
      <c r="P10" s="50">
        <f t="shared" si="7"/>
        <v>-18</v>
      </c>
      <c r="Q10" s="52">
        <f t="shared" si="8"/>
        <v>1800</v>
      </c>
      <c r="R10" s="55" t="str">
        <f t="shared" si="1"/>
        <v>Dining &amp; Alcohol</v>
      </c>
      <c r="S10" s="62" t="str">
        <f t="shared" si="9"/>
        <v>Food</v>
      </c>
    </row>
    <row r="11" spans="1:28" ht="15" thickBot="1" x14ac:dyDescent="0.35">
      <c r="A11" s="11">
        <v>297</v>
      </c>
      <c r="B11" s="1">
        <v>43849</v>
      </c>
      <c r="C11" s="2">
        <v>40</v>
      </c>
      <c r="D11" s="2" t="s">
        <v>6</v>
      </c>
      <c r="E11" t="s">
        <v>19</v>
      </c>
      <c r="F11" t="s">
        <v>20</v>
      </c>
      <c r="G11" t="s">
        <v>97</v>
      </c>
      <c r="H11" t="s">
        <v>96</v>
      </c>
      <c r="I11" s="28">
        <v>4000</v>
      </c>
      <c r="J11" s="45">
        <f t="shared" si="2"/>
        <v>2020</v>
      </c>
      <c r="K11" s="45">
        <f t="shared" si="3"/>
        <v>1</v>
      </c>
      <c r="L11" s="46">
        <f t="shared" si="4"/>
        <v>43831</v>
      </c>
      <c r="M11" s="60">
        <f t="shared" ca="1" si="5"/>
        <v>1213</v>
      </c>
      <c r="N11" s="45">
        <f t="shared" ca="1" si="0"/>
        <v>39</v>
      </c>
      <c r="O11" s="48" t="str">
        <f t="shared" si="6"/>
        <v>Berkeley, CA</v>
      </c>
      <c r="P11" s="50">
        <f t="shared" si="7"/>
        <v>-40</v>
      </c>
      <c r="Q11" s="52">
        <f t="shared" si="8"/>
        <v>4000</v>
      </c>
      <c r="R11" s="55" t="str">
        <f t="shared" si="1"/>
        <v>Health &amp; Fitness</v>
      </c>
      <c r="S11" s="62" t="str">
        <f t="shared" si="9"/>
        <v>Not Food</v>
      </c>
      <c r="U11" s="36" t="s">
        <v>79</v>
      </c>
      <c r="V11" s="43">
        <f ca="1">TODAY()</f>
        <v>45062</v>
      </c>
    </row>
    <row r="12" spans="1:28" ht="15" thickBot="1" x14ac:dyDescent="0.35">
      <c r="A12" s="11">
        <v>558</v>
      </c>
      <c r="B12" s="1">
        <v>43851</v>
      </c>
      <c r="C12" s="2">
        <v>265</v>
      </c>
      <c r="D12" s="2" t="s">
        <v>6</v>
      </c>
      <c r="E12" t="s">
        <v>22</v>
      </c>
      <c r="F12" t="s">
        <v>15</v>
      </c>
      <c r="G12" t="s">
        <v>95</v>
      </c>
      <c r="H12" t="s">
        <v>96</v>
      </c>
      <c r="I12" s="28">
        <v>26500</v>
      </c>
      <c r="J12" s="45">
        <f t="shared" si="2"/>
        <v>2020</v>
      </c>
      <c r="K12" s="45">
        <f t="shared" si="3"/>
        <v>1</v>
      </c>
      <c r="L12" s="46">
        <f t="shared" si="4"/>
        <v>43831</v>
      </c>
      <c r="M12" s="60">
        <f t="shared" ca="1" si="5"/>
        <v>1211</v>
      </c>
      <c r="N12" s="45">
        <f t="shared" ca="1" si="0"/>
        <v>39</v>
      </c>
      <c r="O12" s="48" t="str">
        <f t="shared" si="6"/>
        <v>Oakland, CA</v>
      </c>
      <c r="P12" s="50">
        <f t="shared" si="7"/>
        <v>-265</v>
      </c>
      <c r="Q12" s="52">
        <f t="shared" si="8"/>
        <v>26500</v>
      </c>
      <c r="R12" s="55" t="str">
        <f t="shared" si="1"/>
        <v>Car</v>
      </c>
      <c r="S12" s="62" t="str">
        <f t="shared" si="9"/>
        <v>Not Food</v>
      </c>
    </row>
    <row r="13" spans="1:28" x14ac:dyDescent="0.3">
      <c r="A13" s="11">
        <v>846</v>
      </c>
      <c r="B13" s="1">
        <v>43855</v>
      </c>
      <c r="C13" s="2">
        <v>102</v>
      </c>
      <c r="D13" s="2" t="s">
        <v>6</v>
      </c>
      <c r="E13" t="s">
        <v>9</v>
      </c>
      <c r="F13" t="s">
        <v>10</v>
      </c>
      <c r="G13" t="s">
        <v>97</v>
      </c>
      <c r="H13" t="s">
        <v>96</v>
      </c>
      <c r="I13" s="28">
        <v>10200</v>
      </c>
      <c r="J13" s="45">
        <f t="shared" si="2"/>
        <v>2020</v>
      </c>
      <c r="K13" s="45">
        <f t="shared" si="3"/>
        <v>1</v>
      </c>
      <c r="L13" s="46">
        <f t="shared" si="4"/>
        <v>43831</v>
      </c>
      <c r="M13" s="60">
        <f t="shared" ca="1" si="5"/>
        <v>1207</v>
      </c>
      <c r="N13" s="45">
        <f t="shared" ca="1" si="0"/>
        <v>39</v>
      </c>
      <c r="O13" s="48" t="str">
        <f t="shared" si="6"/>
        <v>Berkeley, CA</v>
      </c>
      <c r="P13" s="50">
        <f t="shared" si="7"/>
        <v>-102</v>
      </c>
      <c r="Q13" s="52">
        <f t="shared" si="8"/>
        <v>10200</v>
      </c>
      <c r="R13" s="55" t="str">
        <f t="shared" si="1"/>
        <v>Groceries</v>
      </c>
      <c r="S13" s="62" t="str">
        <f t="shared" si="9"/>
        <v>Food</v>
      </c>
      <c r="U13" s="5" t="s">
        <v>81</v>
      </c>
      <c r="V13" s="14"/>
      <c r="W13" s="20"/>
      <c r="X13" s="6"/>
      <c r="Z13" s="5" t="s">
        <v>114</v>
      </c>
      <c r="AA13" s="6"/>
      <c r="AB13" s="24"/>
    </row>
    <row r="14" spans="1:28" x14ac:dyDescent="0.3">
      <c r="A14" s="11">
        <v>568</v>
      </c>
      <c r="B14" s="1">
        <v>43860</v>
      </c>
      <c r="C14" s="2">
        <v>500</v>
      </c>
      <c r="D14" s="2" t="s">
        <v>6</v>
      </c>
      <c r="E14" t="s">
        <v>23</v>
      </c>
      <c r="F14" t="s">
        <v>18</v>
      </c>
      <c r="G14" t="s">
        <v>103</v>
      </c>
      <c r="H14" t="s">
        <v>104</v>
      </c>
      <c r="I14" s="28">
        <v>50000</v>
      </c>
      <c r="J14" s="45">
        <f t="shared" si="2"/>
        <v>2020</v>
      </c>
      <c r="K14" s="45">
        <f t="shared" si="3"/>
        <v>1</v>
      </c>
      <c r="L14" s="46">
        <f t="shared" si="4"/>
        <v>43831</v>
      </c>
      <c r="M14" s="60">
        <f t="shared" ca="1" si="5"/>
        <v>1202</v>
      </c>
      <c r="N14" s="45">
        <f t="shared" ca="1" si="0"/>
        <v>39</v>
      </c>
      <c r="O14" s="48" t="str">
        <f t="shared" si="6"/>
        <v>Washington, DC</v>
      </c>
      <c r="P14" s="50">
        <f t="shared" si="7"/>
        <v>-500</v>
      </c>
      <c r="Q14" s="52">
        <f t="shared" si="8"/>
        <v>50000</v>
      </c>
      <c r="R14" s="55" t="str">
        <f t="shared" si="1"/>
        <v>Other</v>
      </c>
      <c r="S14" s="62" t="str">
        <f t="shared" si="9"/>
        <v>Not Food</v>
      </c>
      <c r="U14" s="23" t="s">
        <v>5</v>
      </c>
      <c r="V14" s="31" t="s">
        <v>82</v>
      </c>
      <c r="W14" s="31" t="s">
        <v>130</v>
      </c>
      <c r="X14" s="25" t="s">
        <v>113</v>
      </c>
      <c r="Z14" s="23" t="s">
        <v>93</v>
      </c>
      <c r="AA14" s="25" t="s">
        <v>115</v>
      </c>
      <c r="AB14" s="16"/>
    </row>
    <row r="15" spans="1:28" x14ac:dyDescent="0.3">
      <c r="A15" s="11">
        <v>504</v>
      </c>
      <c r="B15" s="1">
        <v>43861</v>
      </c>
      <c r="C15" s="2">
        <v>4400</v>
      </c>
      <c r="D15" s="2" t="s">
        <v>24</v>
      </c>
      <c r="E15" t="s">
        <v>25</v>
      </c>
      <c r="F15" t="s">
        <v>26</v>
      </c>
      <c r="G15" t="s">
        <v>105</v>
      </c>
      <c r="H15" t="s">
        <v>96</v>
      </c>
      <c r="I15" s="28">
        <v>0</v>
      </c>
      <c r="J15" s="45">
        <f t="shared" si="2"/>
        <v>2020</v>
      </c>
      <c r="K15" s="45">
        <f t="shared" si="3"/>
        <v>1</v>
      </c>
      <c r="L15" s="46">
        <f t="shared" si="4"/>
        <v>43831</v>
      </c>
      <c r="M15" s="60">
        <f t="shared" ca="1" si="5"/>
        <v>1201</v>
      </c>
      <c r="N15" s="45">
        <f t="shared" ca="1" si="0"/>
        <v>39</v>
      </c>
      <c r="O15" s="48" t="str">
        <f t="shared" si="6"/>
        <v>Mountain View, CA</v>
      </c>
      <c r="P15" s="50">
        <f t="shared" si="7"/>
        <v>4400</v>
      </c>
      <c r="Q15" s="52">
        <f t="shared" si="8"/>
        <v>0</v>
      </c>
      <c r="R15" s="55" t="str">
        <f t="shared" si="1"/>
        <v>Salary</v>
      </c>
      <c r="S15" s="62" t="str">
        <f t="shared" si="9"/>
        <v>Not Food</v>
      </c>
      <c r="U15" s="21" t="s">
        <v>8</v>
      </c>
      <c r="V15" s="32">
        <f t="shared" ref="V15:V22" si="10">COUNTIFS(R:R,$U15)</f>
        <v>32</v>
      </c>
      <c r="W15" s="33">
        <f>SUMIFS(P:P,R:R,$U15)</f>
        <v>-20912</v>
      </c>
      <c r="X15" s="29">
        <f>AVERAGEIFS(P:P,R:R,$U15)</f>
        <v>-653.5</v>
      </c>
      <c r="Z15" s="21" t="s">
        <v>96</v>
      </c>
      <c r="AA15" s="26">
        <f>COUNTIFS(H:H,Z15)</f>
        <v>161</v>
      </c>
    </row>
    <row r="16" spans="1:28" x14ac:dyDescent="0.3">
      <c r="A16" s="11">
        <v>719</v>
      </c>
      <c r="B16" s="1">
        <v>43863</v>
      </c>
      <c r="C16" s="2">
        <v>1200</v>
      </c>
      <c r="D16" s="2" t="s">
        <v>6</v>
      </c>
      <c r="E16" t="s">
        <v>7</v>
      </c>
      <c r="G16" t="s">
        <v>95</v>
      </c>
      <c r="H16" t="s">
        <v>96</v>
      </c>
      <c r="I16" s="28">
        <v>120000</v>
      </c>
      <c r="J16" s="45">
        <f t="shared" si="2"/>
        <v>2020</v>
      </c>
      <c r="K16" s="45">
        <f t="shared" si="3"/>
        <v>2</v>
      </c>
      <c r="L16" s="46">
        <f t="shared" si="4"/>
        <v>43862</v>
      </c>
      <c r="M16" s="60">
        <f t="shared" ca="1" si="5"/>
        <v>1199</v>
      </c>
      <c r="N16" s="45">
        <f t="shared" ca="1" si="0"/>
        <v>39</v>
      </c>
      <c r="O16" s="48" t="str">
        <f t="shared" si="6"/>
        <v>Oakland, CA</v>
      </c>
      <c r="P16" s="50">
        <f t="shared" si="7"/>
        <v>-1200</v>
      </c>
      <c r="Q16" s="52">
        <f t="shared" si="8"/>
        <v>120000</v>
      </c>
      <c r="R16" s="55" t="str">
        <f t="shared" si="1"/>
        <v>Home</v>
      </c>
      <c r="S16" s="62" t="str">
        <f t="shared" si="9"/>
        <v>Not Food</v>
      </c>
      <c r="U16" s="21" t="s">
        <v>10</v>
      </c>
      <c r="V16" s="32">
        <f t="shared" si="10"/>
        <v>32</v>
      </c>
      <c r="W16" s="33">
        <f t="shared" ref="W16:W22" si="11">SUMIFS(P:P,R:R,$U16)</f>
        <v>-2902</v>
      </c>
      <c r="X16" s="29">
        <f t="shared" ref="X16:X22" si="12">AVERAGEIFS(P:P,R:R,$U16)</f>
        <v>-90.6875</v>
      </c>
      <c r="Z16" s="21" t="s">
        <v>100</v>
      </c>
      <c r="AA16" s="26">
        <f>COUNTIFS(H:H,Z16)</f>
        <v>16</v>
      </c>
    </row>
    <row r="17" spans="1:33" x14ac:dyDescent="0.3">
      <c r="A17" s="11">
        <v>66</v>
      </c>
      <c r="B17" s="1">
        <v>43867</v>
      </c>
      <c r="C17" s="2">
        <v>18</v>
      </c>
      <c r="D17" s="2" t="s">
        <v>6</v>
      </c>
      <c r="E17" t="s">
        <v>27</v>
      </c>
      <c r="F17" t="s">
        <v>15</v>
      </c>
      <c r="G17" t="s">
        <v>95</v>
      </c>
      <c r="H17" t="s">
        <v>96</v>
      </c>
      <c r="I17" s="28">
        <v>1800</v>
      </c>
      <c r="J17" s="45">
        <f t="shared" si="2"/>
        <v>2020</v>
      </c>
      <c r="K17" s="45">
        <f t="shared" si="3"/>
        <v>2</v>
      </c>
      <c r="L17" s="46">
        <f t="shared" si="4"/>
        <v>43862</v>
      </c>
      <c r="M17" s="60">
        <f t="shared" ca="1" si="5"/>
        <v>1195</v>
      </c>
      <c r="N17" s="45">
        <f t="shared" ca="1" si="0"/>
        <v>39</v>
      </c>
      <c r="O17" s="48" t="str">
        <f t="shared" si="6"/>
        <v>Oakland, CA</v>
      </c>
      <c r="P17" s="50">
        <f t="shared" si="7"/>
        <v>-18</v>
      </c>
      <c r="Q17" s="52">
        <f t="shared" si="8"/>
        <v>1800</v>
      </c>
      <c r="R17" s="55" t="str">
        <f t="shared" si="1"/>
        <v>Car</v>
      </c>
      <c r="S17" s="62" t="str">
        <f t="shared" si="9"/>
        <v>Not Food</v>
      </c>
      <c r="U17" s="21" t="s">
        <v>13</v>
      </c>
      <c r="V17" s="32">
        <f t="shared" si="10"/>
        <v>29</v>
      </c>
      <c r="W17" s="33">
        <f t="shared" si="11"/>
        <v>-404</v>
      </c>
      <c r="X17" s="29">
        <f t="shared" si="12"/>
        <v>-13.931034482758621</v>
      </c>
      <c r="Z17" s="21" t="s">
        <v>102</v>
      </c>
      <c r="AA17" s="26">
        <f>COUNTIFS(H:H,Z17)</f>
        <v>16</v>
      </c>
    </row>
    <row r="18" spans="1:33" ht="15" thickBot="1" x14ac:dyDescent="0.35">
      <c r="A18" s="11">
        <v>50</v>
      </c>
      <c r="B18" s="1">
        <v>43869</v>
      </c>
      <c r="C18" s="2">
        <v>107</v>
      </c>
      <c r="D18" s="2" t="s">
        <v>6</v>
      </c>
      <c r="E18" t="s">
        <v>11</v>
      </c>
      <c r="F18" t="s">
        <v>8</v>
      </c>
      <c r="G18" t="s">
        <v>98</v>
      </c>
      <c r="H18" t="s">
        <v>96</v>
      </c>
      <c r="I18" s="28">
        <v>10700</v>
      </c>
      <c r="J18" s="45">
        <f t="shared" si="2"/>
        <v>2020</v>
      </c>
      <c r="K18" s="45">
        <f t="shared" si="3"/>
        <v>2</v>
      </c>
      <c r="L18" s="46">
        <f t="shared" si="4"/>
        <v>43862</v>
      </c>
      <c r="M18" s="60">
        <f t="shared" ca="1" si="5"/>
        <v>1193</v>
      </c>
      <c r="N18" s="45">
        <f t="shared" ca="1" si="0"/>
        <v>39</v>
      </c>
      <c r="O18" s="48" t="str">
        <f t="shared" si="6"/>
        <v>San Francisco, CA</v>
      </c>
      <c r="P18" s="50">
        <f t="shared" si="7"/>
        <v>-107</v>
      </c>
      <c r="Q18" s="52">
        <f t="shared" si="8"/>
        <v>10700</v>
      </c>
      <c r="R18" s="55" t="str">
        <f t="shared" si="1"/>
        <v>Home</v>
      </c>
      <c r="S18" s="62" t="str">
        <f t="shared" si="9"/>
        <v>Not Food</v>
      </c>
      <c r="U18" s="21" t="s">
        <v>15</v>
      </c>
      <c r="V18" s="32">
        <f t="shared" si="10"/>
        <v>42</v>
      </c>
      <c r="W18" s="33">
        <f t="shared" si="11"/>
        <v>-2289</v>
      </c>
      <c r="X18" s="29">
        <f t="shared" si="12"/>
        <v>-54.5</v>
      </c>
      <c r="Z18" s="22" t="s">
        <v>18</v>
      </c>
      <c r="AA18" s="27">
        <f>V5-SUM(AA15:AA17)</f>
        <v>7</v>
      </c>
    </row>
    <row r="19" spans="1:33" x14ac:dyDescent="0.3">
      <c r="A19" s="11">
        <v>923</v>
      </c>
      <c r="B19" s="1">
        <v>43869</v>
      </c>
      <c r="C19" s="2">
        <v>91</v>
      </c>
      <c r="D19" s="2" t="s">
        <v>6</v>
      </c>
      <c r="E19" t="s">
        <v>14</v>
      </c>
      <c r="F19" t="s">
        <v>15</v>
      </c>
      <c r="G19" t="s">
        <v>99</v>
      </c>
      <c r="H19" t="s">
        <v>100</v>
      </c>
      <c r="I19" s="28">
        <v>9100</v>
      </c>
      <c r="J19" s="45">
        <f t="shared" si="2"/>
        <v>2020</v>
      </c>
      <c r="K19" s="45">
        <f t="shared" si="3"/>
        <v>2</v>
      </c>
      <c r="L19" s="46">
        <f t="shared" si="4"/>
        <v>43862</v>
      </c>
      <c r="M19" s="60">
        <f t="shared" ca="1" si="5"/>
        <v>1193</v>
      </c>
      <c r="N19" s="45">
        <f t="shared" ca="1" si="0"/>
        <v>39</v>
      </c>
      <c r="O19" s="48" t="str">
        <f t="shared" si="6"/>
        <v>Chevy Chase, MD</v>
      </c>
      <c r="P19" s="50">
        <f t="shared" si="7"/>
        <v>-91</v>
      </c>
      <c r="Q19" s="52">
        <f t="shared" si="8"/>
        <v>9100</v>
      </c>
      <c r="R19" s="55" t="str">
        <f t="shared" si="1"/>
        <v>Car</v>
      </c>
      <c r="S19" s="62" t="str">
        <f t="shared" si="9"/>
        <v>Not Food</v>
      </c>
      <c r="U19" s="21" t="s">
        <v>20</v>
      </c>
      <c r="V19" s="32">
        <f t="shared" si="10"/>
        <v>14</v>
      </c>
      <c r="W19" s="33">
        <f t="shared" si="11"/>
        <v>-4056</v>
      </c>
      <c r="X19" s="29">
        <f t="shared" si="12"/>
        <v>-289.71428571428572</v>
      </c>
    </row>
    <row r="20" spans="1:33" x14ac:dyDescent="0.3">
      <c r="A20" s="11">
        <v>468</v>
      </c>
      <c r="B20" s="1">
        <v>43870</v>
      </c>
      <c r="C20" s="2">
        <v>120</v>
      </c>
      <c r="D20" s="2" t="s">
        <v>6</v>
      </c>
      <c r="E20" t="s">
        <v>28</v>
      </c>
      <c r="F20" t="s">
        <v>10</v>
      </c>
      <c r="G20" t="s">
        <v>97</v>
      </c>
      <c r="H20" t="s">
        <v>96</v>
      </c>
      <c r="I20" s="28">
        <v>12000</v>
      </c>
      <c r="J20" s="45">
        <f t="shared" si="2"/>
        <v>2020</v>
      </c>
      <c r="K20" s="45">
        <f t="shared" si="3"/>
        <v>2</v>
      </c>
      <c r="L20" s="46">
        <f t="shared" si="4"/>
        <v>43862</v>
      </c>
      <c r="M20" s="60">
        <f t="shared" ca="1" si="5"/>
        <v>1192</v>
      </c>
      <c r="N20" s="45">
        <f t="shared" ca="1" si="0"/>
        <v>39</v>
      </c>
      <c r="O20" s="48" t="str">
        <f t="shared" si="6"/>
        <v>Berkeley, CA</v>
      </c>
      <c r="P20" s="50">
        <f t="shared" si="7"/>
        <v>-120</v>
      </c>
      <c r="Q20" s="52">
        <f t="shared" si="8"/>
        <v>12000</v>
      </c>
      <c r="R20" s="55" t="str">
        <f t="shared" si="1"/>
        <v>Groceries</v>
      </c>
      <c r="S20" s="62" t="str">
        <f t="shared" si="9"/>
        <v>Food</v>
      </c>
      <c r="U20" s="21" t="s">
        <v>30</v>
      </c>
      <c r="V20" s="32">
        <f t="shared" si="10"/>
        <v>8</v>
      </c>
      <c r="W20" s="33">
        <f t="shared" si="11"/>
        <v>-1310</v>
      </c>
      <c r="X20" s="29">
        <f t="shared" si="12"/>
        <v>-163.75</v>
      </c>
    </row>
    <row r="21" spans="1:33" x14ac:dyDescent="0.3">
      <c r="A21" s="11">
        <v>310</v>
      </c>
      <c r="B21" s="1">
        <v>43875</v>
      </c>
      <c r="C21" s="2">
        <v>101</v>
      </c>
      <c r="D21" s="2" t="s">
        <v>6</v>
      </c>
      <c r="E21" t="s">
        <v>29</v>
      </c>
      <c r="F21" t="s">
        <v>30</v>
      </c>
      <c r="G21" t="s">
        <v>98</v>
      </c>
      <c r="H21" t="s">
        <v>96</v>
      </c>
      <c r="I21" s="28">
        <v>10100</v>
      </c>
      <c r="J21" s="45">
        <f t="shared" si="2"/>
        <v>2020</v>
      </c>
      <c r="K21" s="45">
        <f t="shared" si="3"/>
        <v>2</v>
      </c>
      <c r="L21" s="46">
        <f t="shared" si="4"/>
        <v>43862</v>
      </c>
      <c r="M21" s="60">
        <f t="shared" ca="1" si="5"/>
        <v>1187</v>
      </c>
      <c r="N21" s="45">
        <f t="shared" ca="1" si="0"/>
        <v>39</v>
      </c>
      <c r="O21" s="48" t="str">
        <f t="shared" si="6"/>
        <v>San Francisco, CA</v>
      </c>
      <c r="P21" s="50">
        <f t="shared" si="7"/>
        <v>-101</v>
      </c>
      <c r="Q21" s="52">
        <f t="shared" si="8"/>
        <v>10100</v>
      </c>
      <c r="R21" s="55" t="str">
        <f t="shared" si="1"/>
        <v>Travel &amp; Entertainment</v>
      </c>
      <c r="S21" s="62" t="str">
        <f t="shared" si="9"/>
        <v>Not Food</v>
      </c>
      <c r="U21" s="21" t="s">
        <v>39</v>
      </c>
      <c r="V21" s="32">
        <f t="shared" si="10"/>
        <v>9</v>
      </c>
      <c r="W21" s="33">
        <f t="shared" si="11"/>
        <v>-1243</v>
      </c>
      <c r="X21" s="29">
        <f t="shared" si="12"/>
        <v>-138.11111111111111</v>
      </c>
    </row>
    <row r="22" spans="1:33" ht="15" thickBot="1" x14ac:dyDescent="0.35">
      <c r="A22" s="11">
        <v>852</v>
      </c>
      <c r="B22" s="1">
        <v>43880</v>
      </c>
      <c r="C22" s="12">
        <v>10</v>
      </c>
      <c r="D22" s="2" t="s">
        <v>6</v>
      </c>
      <c r="E22" t="s">
        <v>17</v>
      </c>
      <c r="F22" t="s">
        <v>18</v>
      </c>
      <c r="G22" t="s">
        <v>101</v>
      </c>
      <c r="H22" t="s">
        <v>102</v>
      </c>
      <c r="I22" s="28" t="e">
        <v>#VALUE!</v>
      </c>
      <c r="J22" s="45">
        <f t="shared" si="2"/>
        <v>2020</v>
      </c>
      <c r="K22" s="45">
        <f t="shared" si="3"/>
        <v>2</v>
      </c>
      <c r="L22" s="46">
        <f t="shared" si="4"/>
        <v>43862</v>
      </c>
      <c r="M22" s="60">
        <f t="shared" ca="1" si="5"/>
        <v>1182</v>
      </c>
      <c r="N22" s="45">
        <f t="shared" ca="1" si="0"/>
        <v>38</v>
      </c>
      <c r="O22" s="48" t="str">
        <f t="shared" si="6"/>
        <v>New York, NY</v>
      </c>
      <c r="P22" s="50">
        <f t="shared" si="7"/>
        <v>-10</v>
      </c>
      <c r="Q22" s="52">
        <f t="shared" si="8"/>
        <v>1000</v>
      </c>
      <c r="R22" s="55" t="str">
        <f t="shared" si="1"/>
        <v>Other</v>
      </c>
      <c r="S22" s="62" t="str">
        <f t="shared" si="9"/>
        <v>Not Food</v>
      </c>
      <c r="U22" s="22" t="s">
        <v>18</v>
      </c>
      <c r="V22" s="34">
        <f t="shared" si="10"/>
        <v>18</v>
      </c>
      <c r="W22" s="35">
        <f t="shared" si="11"/>
        <v>-1160</v>
      </c>
      <c r="X22" s="30">
        <f t="shared" si="12"/>
        <v>-64.444444444444443</v>
      </c>
    </row>
    <row r="23" spans="1:33" ht="15" thickBot="1" x14ac:dyDescent="0.35">
      <c r="A23" s="11">
        <v>19</v>
      </c>
      <c r="B23" s="1">
        <v>43881</v>
      </c>
      <c r="C23" s="2">
        <v>66</v>
      </c>
      <c r="D23" s="2" t="s">
        <v>6</v>
      </c>
      <c r="E23" t="s">
        <v>31</v>
      </c>
      <c r="F23" t="s">
        <v>13</v>
      </c>
      <c r="G23" t="s">
        <v>97</v>
      </c>
      <c r="H23" t="s">
        <v>96</v>
      </c>
      <c r="I23" s="28">
        <v>6600</v>
      </c>
      <c r="J23" s="45">
        <f t="shared" si="2"/>
        <v>2020</v>
      </c>
      <c r="K23" s="45">
        <f t="shared" si="3"/>
        <v>2</v>
      </c>
      <c r="L23" s="46">
        <f t="shared" si="4"/>
        <v>43862</v>
      </c>
      <c r="M23" s="60">
        <f t="shared" ca="1" si="5"/>
        <v>1181</v>
      </c>
      <c r="N23" s="45">
        <f t="shared" ca="1" si="0"/>
        <v>38</v>
      </c>
      <c r="O23" s="48" t="str">
        <f t="shared" si="6"/>
        <v>Berkeley, CA</v>
      </c>
      <c r="P23" s="50">
        <f t="shared" si="7"/>
        <v>-66</v>
      </c>
      <c r="Q23" s="52">
        <f t="shared" si="8"/>
        <v>6600</v>
      </c>
      <c r="R23" s="55" t="str">
        <f t="shared" si="1"/>
        <v>Dining &amp; Alcohol</v>
      </c>
      <c r="S23" s="62" t="str">
        <f t="shared" si="9"/>
        <v>Food</v>
      </c>
    </row>
    <row r="24" spans="1:33" ht="15" thickBot="1" x14ac:dyDescent="0.35">
      <c r="A24" s="11">
        <v>170</v>
      </c>
      <c r="B24" s="1">
        <v>43881</v>
      </c>
      <c r="C24" s="2">
        <v>41</v>
      </c>
      <c r="D24" s="2" t="s">
        <v>24</v>
      </c>
      <c r="E24" t="s">
        <v>32</v>
      </c>
      <c r="F24" t="s">
        <v>13</v>
      </c>
      <c r="G24" t="s">
        <v>97</v>
      </c>
      <c r="H24" t="s">
        <v>96</v>
      </c>
      <c r="I24" s="28">
        <v>0</v>
      </c>
      <c r="J24" s="45">
        <f t="shared" si="2"/>
        <v>2020</v>
      </c>
      <c r="K24" s="45">
        <f t="shared" si="3"/>
        <v>2</v>
      </c>
      <c r="L24" s="46">
        <f t="shared" si="4"/>
        <v>43862</v>
      </c>
      <c r="M24" s="60">
        <f t="shared" ca="1" si="5"/>
        <v>1181</v>
      </c>
      <c r="N24" s="45">
        <f t="shared" ca="1" si="0"/>
        <v>38</v>
      </c>
      <c r="O24" s="48" t="str">
        <f t="shared" si="6"/>
        <v>Berkeley, CA</v>
      </c>
      <c r="P24" s="50">
        <f t="shared" si="7"/>
        <v>41</v>
      </c>
      <c r="Q24" s="52">
        <f t="shared" si="8"/>
        <v>0</v>
      </c>
      <c r="R24" s="55" t="str">
        <f t="shared" si="1"/>
        <v>Dining &amp; Alcohol</v>
      </c>
      <c r="S24" s="62" t="str">
        <f t="shared" si="9"/>
        <v>Food</v>
      </c>
      <c r="U24" s="36" t="s">
        <v>83</v>
      </c>
      <c r="V24" s="37">
        <f>SUMIFS(P:P,R:R,"Salary")</f>
        <v>72000</v>
      </c>
    </row>
    <row r="25" spans="1:33" ht="15" thickBot="1" x14ac:dyDescent="0.35">
      <c r="A25" s="11">
        <v>836</v>
      </c>
      <c r="B25" s="1">
        <v>43882</v>
      </c>
      <c r="C25" s="2">
        <v>40</v>
      </c>
      <c r="D25" s="2" t="s">
        <v>6</v>
      </c>
      <c r="E25" t="s">
        <v>33</v>
      </c>
      <c r="F25" t="s">
        <v>20</v>
      </c>
      <c r="G25" t="s">
        <v>97</v>
      </c>
      <c r="H25" t="s">
        <v>96</v>
      </c>
      <c r="I25" s="28">
        <v>4000</v>
      </c>
      <c r="J25" s="45">
        <f t="shared" si="2"/>
        <v>2020</v>
      </c>
      <c r="K25" s="45">
        <f t="shared" si="3"/>
        <v>2</v>
      </c>
      <c r="L25" s="46">
        <f t="shared" si="4"/>
        <v>43862</v>
      </c>
      <c r="M25" s="60">
        <f t="shared" ca="1" si="5"/>
        <v>1180</v>
      </c>
      <c r="N25" s="45">
        <f t="shared" ca="1" si="0"/>
        <v>38</v>
      </c>
      <c r="O25" s="48" t="str">
        <f t="shared" si="6"/>
        <v>Berkeley, CA</v>
      </c>
      <c r="P25" s="50">
        <f t="shared" si="7"/>
        <v>-40</v>
      </c>
      <c r="Q25" s="52">
        <f t="shared" si="8"/>
        <v>4000</v>
      </c>
      <c r="R25" s="55" t="str">
        <f t="shared" si="1"/>
        <v>Health &amp; Fitness</v>
      </c>
      <c r="S25" s="62" t="str">
        <f t="shared" si="9"/>
        <v>Not Food</v>
      </c>
    </row>
    <row r="26" spans="1:33" x14ac:dyDescent="0.3">
      <c r="A26" s="11">
        <v>393</v>
      </c>
      <c r="B26" s="1">
        <v>43884</v>
      </c>
      <c r="C26" s="2">
        <v>22</v>
      </c>
      <c r="D26" s="2" t="s">
        <v>6</v>
      </c>
      <c r="E26" t="s">
        <v>34</v>
      </c>
      <c r="F26" t="s">
        <v>15</v>
      </c>
      <c r="G26" t="s">
        <v>95</v>
      </c>
      <c r="H26" t="s">
        <v>96</v>
      </c>
      <c r="I26" s="28">
        <v>2200</v>
      </c>
      <c r="J26" s="45">
        <f t="shared" si="2"/>
        <v>2020</v>
      </c>
      <c r="K26" s="45">
        <f t="shared" si="3"/>
        <v>2</v>
      </c>
      <c r="L26" s="46">
        <f t="shared" si="4"/>
        <v>43862</v>
      </c>
      <c r="M26" s="60">
        <f t="shared" ca="1" si="5"/>
        <v>1178</v>
      </c>
      <c r="N26" s="45">
        <f t="shared" ca="1" si="0"/>
        <v>38</v>
      </c>
      <c r="O26" s="48" t="str">
        <f t="shared" si="6"/>
        <v>Oakland, CA</v>
      </c>
      <c r="P26" s="50">
        <f t="shared" si="7"/>
        <v>-22</v>
      </c>
      <c r="Q26" s="52">
        <f t="shared" si="8"/>
        <v>2200</v>
      </c>
      <c r="R26" s="55" t="str">
        <f t="shared" si="1"/>
        <v>Car</v>
      </c>
      <c r="S26" s="62" t="str">
        <f t="shared" si="9"/>
        <v>Not Food</v>
      </c>
      <c r="U26" s="5" t="s">
        <v>88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3"/>
    </row>
    <row r="27" spans="1:33" x14ac:dyDescent="0.3">
      <c r="A27" s="11">
        <v>738</v>
      </c>
      <c r="B27" s="1">
        <v>43887</v>
      </c>
      <c r="C27" s="2">
        <v>4400</v>
      </c>
      <c r="D27" s="2" t="s">
        <v>24</v>
      </c>
      <c r="E27" t="s">
        <v>25</v>
      </c>
      <c r="F27" t="s">
        <v>26</v>
      </c>
      <c r="G27" t="s">
        <v>105</v>
      </c>
      <c r="H27" t="s">
        <v>96</v>
      </c>
      <c r="I27" s="28">
        <v>0</v>
      </c>
      <c r="J27" s="45">
        <f t="shared" si="2"/>
        <v>2020</v>
      </c>
      <c r="K27" s="45">
        <f t="shared" si="3"/>
        <v>2</v>
      </c>
      <c r="L27" s="46">
        <f t="shared" si="4"/>
        <v>43862</v>
      </c>
      <c r="M27" s="60">
        <f t="shared" ca="1" si="5"/>
        <v>1175</v>
      </c>
      <c r="N27" s="45">
        <f t="shared" ca="1" si="0"/>
        <v>38</v>
      </c>
      <c r="O27" s="48" t="str">
        <f t="shared" si="6"/>
        <v>Mountain View, CA</v>
      </c>
      <c r="P27" s="50">
        <f t="shared" si="7"/>
        <v>4400</v>
      </c>
      <c r="Q27" s="52">
        <f t="shared" si="8"/>
        <v>0</v>
      </c>
      <c r="R27" s="55" t="str">
        <f t="shared" si="1"/>
        <v>Salary</v>
      </c>
      <c r="S27" s="62" t="str">
        <f t="shared" si="9"/>
        <v>Not Food</v>
      </c>
      <c r="U27" s="15" t="s">
        <v>5</v>
      </c>
      <c r="V27" s="38">
        <v>43831</v>
      </c>
      <c r="W27" s="38">
        <f>EOMONTH(V27,0)+1</f>
        <v>43862</v>
      </c>
      <c r="X27" s="38">
        <f t="shared" ref="X27:AG27" si="13">EOMONTH(W27,0)+1</f>
        <v>43891</v>
      </c>
      <c r="Y27" s="38">
        <f t="shared" si="13"/>
        <v>43922</v>
      </c>
      <c r="Z27" s="38">
        <f t="shared" si="13"/>
        <v>43952</v>
      </c>
      <c r="AA27" s="38">
        <f t="shared" si="13"/>
        <v>43983</v>
      </c>
      <c r="AB27" s="38">
        <f t="shared" si="13"/>
        <v>44013</v>
      </c>
      <c r="AC27" s="38">
        <f t="shared" si="13"/>
        <v>44044</v>
      </c>
      <c r="AD27" s="38">
        <f t="shared" si="13"/>
        <v>44075</v>
      </c>
      <c r="AE27" s="38">
        <f t="shared" si="13"/>
        <v>44105</v>
      </c>
      <c r="AF27" s="38">
        <f t="shared" si="13"/>
        <v>44136</v>
      </c>
      <c r="AG27" s="39">
        <f t="shared" si="13"/>
        <v>44166</v>
      </c>
    </row>
    <row r="28" spans="1:33" x14ac:dyDescent="0.3">
      <c r="A28" s="11">
        <v>367</v>
      </c>
      <c r="B28" s="1">
        <v>43890</v>
      </c>
      <c r="C28" s="2">
        <v>91</v>
      </c>
      <c r="D28" s="2" t="s">
        <v>6</v>
      </c>
      <c r="E28" t="s">
        <v>9</v>
      </c>
      <c r="F28" t="s">
        <v>10</v>
      </c>
      <c r="G28" t="s">
        <v>97</v>
      </c>
      <c r="H28" t="s">
        <v>96</v>
      </c>
      <c r="I28" s="28">
        <v>9100</v>
      </c>
      <c r="J28" s="45">
        <f t="shared" si="2"/>
        <v>2020</v>
      </c>
      <c r="K28" s="45">
        <f t="shared" si="3"/>
        <v>2</v>
      </c>
      <c r="L28" s="46">
        <f t="shared" si="4"/>
        <v>43862</v>
      </c>
      <c r="M28" s="60">
        <f t="shared" ca="1" si="5"/>
        <v>1172</v>
      </c>
      <c r="N28" s="45">
        <f t="shared" ca="1" si="0"/>
        <v>38</v>
      </c>
      <c r="O28" s="48" t="str">
        <f t="shared" si="6"/>
        <v>Berkeley, CA</v>
      </c>
      <c r="P28" s="50">
        <f t="shared" si="7"/>
        <v>-91</v>
      </c>
      <c r="Q28" s="52">
        <f t="shared" si="8"/>
        <v>9100</v>
      </c>
      <c r="R28" s="55" t="str">
        <f t="shared" si="1"/>
        <v>Groceries</v>
      </c>
      <c r="S28" s="62" t="str">
        <f t="shared" si="9"/>
        <v>Food</v>
      </c>
      <c r="U28" s="7" t="s">
        <v>8</v>
      </c>
      <c r="V28" s="58">
        <f>SUMIFS($P:$P,$R:$R,$U28,$L:$L,V$27)*-1</f>
        <v>1307</v>
      </c>
      <c r="W28" s="58">
        <f t="shared" ref="W28:AG28" si="14">SUMIFS($P:$P,$R:$R,$U28,$L:$L,W$27)*-1</f>
        <v>1307</v>
      </c>
      <c r="X28" s="58">
        <f t="shared" si="14"/>
        <v>1307</v>
      </c>
      <c r="Y28" s="58">
        <f t="shared" si="14"/>
        <v>1307</v>
      </c>
      <c r="Z28" s="58">
        <f t="shared" si="14"/>
        <v>1307</v>
      </c>
      <c r="AA28" s="58">
        <f t="shared" si="14"/>
        <v>1307</v>
      </c>
      <c r="AB28" s="58">
        <f t="shared" si="14"/>
        <v>1307</v>
      </c>
      <c r="AC28" s="58">
        <f t="shared" si="14"/>
        <v>1307</v>
      </c>
      <c r="AD28" s="58">
        <f t="shared" si="14"/>
        <v>1307</v>
      </c>
      <c r="AE28" s="58">
        <f t="shared" si="14"/>
        <v>1307</v>
      </c>
      <c r="AF28" s="58">
        <f t="shared" si="14"/>
        <v>1307</v>
      </c>
      <c r="AG28" s="59">
        <f t="shared" si="14"/>
        <v>1307</v>
      </c>
    </row>
    <row r="29" spans="1:33" x14ac:dyDescent="0.3">
      <c r="A29" s="11">
        <v>578</v>
      </c>
      <c r="B29" s="1">
        <v>43894</v>
      </c>
      <c r="C29" s="2">
        <v>1200</v>
      </c>
      <c r="D29" s="2" t="s">
        <v>6</v>
      </c>
      <c r="E29" t="s">
        <v>7</v>
      </c>
      <c r="G29" t="s">
        <v>95</v>
      </c>
      <c r="H29" t="s">
        <v>96</v>
      </c>
      <c r="I29" s="28">
        <v>120000</v>
      </c>
      <c r="J29" s="45">
        <f t="shared" si="2"/>
        <v>2020</v>
      </c>
      <c r="K29" s="45">
        <f t="shared" si="3"/>
        <v>3</v>
      </c>
      <c r="L29" s="46">
        <f t="shared" si="4"/>
        <v>43891</v>
      </c>
      <c r="M29" s="60">
        <f t="shared" ca="1" si="5"/>
        <v>1168</v>
      </c>
      <c r="N29" s="45">
        <f t="shared" ca="1" si="0"/>
        <v>38</v>
      </c>
      <c r="O29" s="48" t="str">
        <f t="shared" si="6"/>
        <v>Oakland, CA</v>
      </c>
      <c r="P29" s="50">
        <f t="shared" si="7"/>
        <v>-1200</v>
      </c>
      <c r="Q29" s="52">
        <f t="shared" si="8"/>
        <v>120000</v>
      </c>
      <c r="R29" s="55" t="str">
        <f t="shared" si="1"/>
        <v>Home</v>
      </c>
      <c r="S29" s="62" t="str">
        <f t="shared" si="9"/>
        <v>Not Food</v>
      </c>
      <c r="U29" s="7" t="s">
        <v>10</v>
      </c>
      <c r="V29" s="58">
        <f t="shared" ref="V29:AG35" si="15">SUMIFS($P:$P,$R:$R,$U29,$L:$L,V$27)*-1</f>
        <v>182</v>
      </c>
      <c r="W29" s="58">
        <f t="shared" si="15"/>
        <v>211</v>
      </c>
      <c r="X29" s="58">
        <f t="shared" si="15"/>
        <v>75</v>
      </c>
      <c r="Y29" s="58">
        <f t="shared" si="15"/>
        <v>174</v>
      </c>
      <c r="Z29" s="58">
        <f t="shared" si="15"/>
        <v>186</v>
      </c>
      <c r="AA29" s="58">
        <f t="shared" si="15"/>
        <v>200</v>
      </c>
      <c r="AB29" s="58">
        <f t="shared" si="15"/>
        <v>157</v>
      </c>
      <c r="AC29" s="58">
        <f t="shared" si="15"/>
        <v>178</v>
      </c>
      <c r="AD29" s="58">
        <f t="shared" si="15"/>
        <v>172</v>
      </c>
      <c r="AE29" s="58">
        <f t="shared" si="15"/>
        <v>192</v>
      </c>
      <c r="AF29" s="58">
        <f t="shared" si="15"/>
        <v>222</v>
      </c>
      <c r="AG29" s="59">
        <f t="shared" si="15"/>
        <v>234</v>
      </c>
    </row>
    <row r="30" spans="1:33" x14ac:dyDescent="0.3">
      <c r="A30" s="11">
        <v>957</v>
      </c>
      <c r="B30" s="1">
        <v>43897</v>
      </c>
      <c r="C30" s="2">
        <v>91</v>
      </c>
      <c r="D30" s="2" t="s">
        <v>6</v>
      </c>
      <c r="E30" t="s">
        <v>14</v>
      </c>
      <c r="F30" t="s">
        <v>15</v>
      </c>
      <c r="G30" t="s">
        <v>99</v>
      </c>
      <c r="H30" t="s">
        <v>100</v>
      </c>
      <c r="I30" s="28">
        <v>9100</v>
      </c>
      <c r="J30" s="45">
        <f t="shared" si="2"/>
        <v>2020</v>
      </c>
      <c r="K30" s="45">
        <f t="shared" si="3"/>
        <v>3</v>
      </c>
      <c r="L30" s="46">
        <f t="shared" si="4"/>
        <v>43891</v>
      </c>
      <c r="M30" s="60">
        <f t="shared" ca="1" si="5"/>
        <v>1165</v>
      </c>
      <c r="N30" s="45">
        <f t="shared" ca="1" si="0"/>
        <v>38</v>
      </c>
      <c r="O30" s="48" t="str">
        <f t="shared" si="6"/>
        <v>Chevy Chase, MD</v>
      </c>
      <c r="P30" s="50">
        <f t="shared" si="7"/>
        <v>-91</v>
      </c>
      <c r="Q30" s="52">
        <f t="shared" si="8"/>
        <v>9100</v>
      </c>
      <c r="R30" s="55" t="str">
        <f t="shared" si="1"/>
        <v>Car</v>
      </c>
      <c r="S30" s="62" t="str">
        <f t="shared" si="9"/>
        <v>Not Food</v>
      </c>
      <c r="U30" s="7" t="s">
        <v>13</v>
      </c>
      <c r="V30" s="58">
        <f t="shared" si="15"/>
        <v>41</v>
      </c>
      <c r="W30" s="58">
        <f t="shared" si="15"/>
        <v>25</v>
      </c>
      <c r="X30" s="58">
        <f t="shared" si="15"/>
        <v>19</v>
      </c>
      <c r="Y30" s="58">
        <f t="shared" si="15"/>
        <v>21</v>
      </c>
      <c r="Z30" s="58">
        <f t="shared" si="15"/>
        <v>28</v>
      </c>
      <c r="AA30" s="58">
        <f t="shared" si="15"/>
        <v>8</v>
      </c>
      <c r="AB30" s="58">
        <f t="shared" si="15"/>
        <v>70</v>
      </c>
      <c r="AC30" s="58">
        <f t="shared" si="15"/>
        <v>12</v>
      </c>
      <c r="AD30" s="58">
        <f t="shared" si="15"/>
        <v>15</v>
      </c>
      <c r="AE30" s="58">
        <f t="shared" si="15"/>
        <v>38</v>
      </c>
      <c r="AF30" s="58">
        <f t="shared" si="15"/>
        <v>21</v>
      </c>
      <c r="AG30" s="59">
        <f t="shared" si="15"/>
        <v>23</v>
      </c>
    </row>
    <row r="31" spans="1:33" x14ac:dyDescent="0.3">
      <c r="A31" s="11">
        <v>531</v>
      </c>
      <c r="B31" s="1">
        <v>43897</v>
      </c>
      <c r="C31" s="2">
        <v>107</v>
      </c>
      <c r="D31" s="2" t="s">
        <v>6</v>
      </c>
      <c r="E31" t="s">
        <v>11</v>
      </c>
      <c r="F31" t="s">
        <v>8</v>
      </c>
      <c r="G31" t="s">
        <v>98</v>
      </c>
      <c r="H31" t="s">
        <v>96</v>
      </c>
      <c r="I31" s="28">
        <v>10700</v>
      </c>
      <c r="J31" s="45">
        <f t="shared" si="2"/>
        <v>2020</v>
      </c>
      <c r="K31" s="45">
        <f t="shared" si="3"/>
        <v>3</v>
      </c>
      <c r="L31" s="46">
        <f t="shared" si="4"/>
        <v>43891</v>
      </c>
      <c r="M31" s="60">
        <f t="shared" ca="1" si="5"/>
        <v>1165</v>
      </c>
      <c r="N31" s="45">
        <f t="shared" ca="1" si="0"/>
        <v>38</v>
      </c>
      <c r="O31" s="48" t="str">
        <f t="shared" si="6"/>
        <v>San Francisco, CA</v>
      </c>
      <c r="P31" s="50">
        <f t="shared" si="7"/>
        <v>-107</v>
      </c>
      <c r="Q31" s="52">
        <f t="shared" si="8"/>
        <v>10700</v>
      </c>
      <c r="R31" s="55" t="str">
        <f t="shared" si="1"/>
        <v>Home</v>
      </c>
      <c r="S31" s="62" t="str">
        <f t="shared" si="9"/>
        <v>Not Food</v>
      </c>
      <c r="U31" s="7" t="s">
        <v>15</v>
      </c>
      <c r="V31" s="58">
        <f t="shared" si="15"/>
        <v>386</v>
      </c>
      <c r="W31" s="58">
        <f t="shared" si="15"/>
        <v>131</v>
      </c>
      <c r="X31" s="58">
        <f t="shared" si="15"/>
        <v>139</v>
      </c>
      <c r="Y31" s="58">
        <f t="shared" si="15"/>
        <v>106</v>
      </c>
      <c r="Z31" s="58">
        <f t="shared" si="15"/>
        <v>111</v>
      </c>
      <c r="AA31" s="58">
        <f t="shared" si="15"/>
        <v>145</v>
      </c>
      <c r="AB31" s="58">
        <f t="shared" si="15"/>
        <v>182</v>
      </c>
      <c r="AC31" s="58">
        <f t="shared" si="15"/>
        <v>105</v>
      </c>
      <c r="AD31" s="58">
        <f t="shared" si="15"/>
        <v>110</v>
      </c>
      <c r="AE31" s="58">
        <f t="shared" si="15"/>
        <v>143</v>
      </c>
      <c r="AF31" s="58">
        <f t="shared" si="15"/>
        <v>154</v>
      </c>
      <c r="AG31" s="59">
        <f t="shared" si="15"/>
        <v>134</v>
      </c>
    </row>
    <row r="32" spans="1:33" x14ac:dyDescent="0.3">
      <c r="A32" s="11">
        <v>665</v>
      </c>
      <c r="B32" s="1">
        <v>43898</v>
      </c>
      <c r="C32" s="2">
        <v>80</v>
      </c>
      <c r="D32" s="2" t="s">
        <v>6</v>
      </c>
      <c r="E32" t="s">
        <v>108</v>
      </c>
      <c r="F32" t="s">
        <v>20</v>
      </c>
      <c r="G32" t="s">
        <v>95</v>
      </c>
      <c r="H32" t="s">
        <v>96</v>
      </c>
      <c r="I32" s="28">
        <v>8000</v>
      </c>
      <c r="J32" s="45">
        <f t="shared" si="2"/>
        <v>2020</v>
      </c>
      <c r="K32" s="45">
        <f t="shared" si="3"/>
        <v>3</v>
      </c>
      <c r="L32" s="46">
        <f t="shared" si="4"/>
        <v>43891</v>
      </c>
      <c r="M32" s="60">
        <f t="shared" ca="1" si="5"/>
        <v>1164</v>
      </c>
      <c r="N32" s="45">
        <f t="shared" ca="1" si="0"/>
        <v>38</v>
      </c>
      <c r="O32" s="48" t="str">
        <f t="shared" si="6"/>
        <v>Oakland, CA</v>
      </c>
      <c r="P32" s="50">
        <f t="shared" si="7"/>
        <v>-80</v>
      </c>
      <c r="Q32" s="52">
        <f t="shared" si="8"/>
        <v>8000</v>
      </c>
      <c r="R32" s="55" t="str">
        <f t="shared" si="1"/>
        <v>Health &amp; Fitness</v>
      </c>
      <c r="S32" s="62" t="str">
        <f t="shared" si="9"/>
        <v>Not Food</v>
      </c>
      <c r="U32" s="7" t="s">
        <v>20</v>
      </c>
      <c r="V32" s="58">
        <f t="shared" si="15"/>
        <v>81</v>
      </c>
      <c r="W32" s="58">
        <f t="shared" si="15"/>
        <v>40</v>
      </c>
      <c r="X32" s="58">
        <f t="shared" si="15"/>
        <v>160</v>
      </c>
      <c r="Y32" s="58">
        <f t="shared" si="15"/>
        <v>0</v>
      </c>
      <c r="Z32" s="58">
        <f t="shared" si="15"/>
        <v>0</v>
      </c>
      <c r="AA32" s="58">
        <f t="shared" si="15"/>
        <v>95</v>
      </c>
      <c r="AB32" s="58">
        <f t="shared" si="15"/>
        <v>40</v>
      </c>
      <c r="AC32" s="58">
        <f t="shared" si="15"/>
        <v>0</v>
      </c>
      <c r="AD32" s="58">
        <f t="shared" si="15"/>
        <v>0</v>
      </c>
      <c r="AE32" s="58">
        <f t="shared" si="15"/>
        <v>3400</v>
      </c>
      <c r="AF32" s="58">
        <f t="shared" si="15"/>
        <v>40</v>
      </c>
      <c r="AG32" s="59">
        <f t="shared" si="15"/>
        <v>40</v>
      </c>
    </row>
    <row r="33" spans="1:33" x14ac:dyDescent="0.3">
      <c r="A33" s="11">
        <v>683</v>
      </c>
      <c r="B33" s="1">
        <v>43903</v>
      </c>
      <c r="C33" s="2">
        <v>8</v>
      </c>
      <c r="D33" s="2" t="s">
        <v>6</v>
      </c>
      <c r="E33" t="s">
        <v>35</v>
      </c>
      <c r="F33" t="s">
        <v>13</v>
      </c>
      <c r="G33" t="s">
        <v>97</v>
      </c>
      <c r="H33" t="s">
        <v>96</v>
      </c>
      <c r="I33" s="28">
        <v>800</v>
      </c>
      <c r="J33" s="45">
        <f t="shared" si="2"/>
        <v>2020</v>
      </c>
      <c r="K33" s="45">
        <f t="shared" si="3"/>
        <v>3</v>
      </c>
      <c r="L33" s="46">
        <f t="shared" si="4"/>
        <v>43891</v>
      </c>
      <c r="M33" s="60">
        <f t="shared" ca="1" si="5"/>
        <v>1159</v>
      </c>
      <c r="N33" s="45">
        <f t="shared" ca="1" si="0"/>
        <v>38</v>
      </c>
      <c r="O33" s="48" t="str">
        <f t="shared" si="6"/>
        <v>Berkeley, CA</v>
      </c>
      <c r="P33" s="50">
        <f t="shared" si="7"/>
        <v>-8</v>
      </c>
      <c r="Q33" s="52">
        <f t="shared" si="8"/>
        <v>800</v>
      </c>
      <c r="R33" s="55" t="str">
        <f t="shared" si="1"/>
        <v>Dining &amp; Alcohol</v>
      </c>
      <c r="S33" s="62" t="str">
        <f t="shared" si="9"/>
        <v>Food</v>
      </c>
      <c r="U33" s="7" t="s">
        <v>30</v>
      </c>
      <c r="V33" s="58">
        <f t="shared" si="15"/>
        <v>0</v>
      </c>
      <c r="W33" s="58">
        <f t="shared" si="15"/>
        <v>101</v>
      </c>
      <c r="X33" s="58">
        <f t="shared" si="15"/>
        <v>0</v>
      </c>
      <c r="Y33" s="58">
        <f t="shared" si="15"/>
        <v>22</v>
      </c>
      <c r="Z33" s="58">
        <f t="shared" si="15"/>
        <v>1071</v>
      </c>
      <c r="AA33" s="58">
        <f t="shared" si="15"/>
        <v>55</v>
      </c>
      <c r="AB33" s="58">
        <f t="shared" si="15"/>
        <v>61</v>
      </c>
      <c r="AC33" s="58">
        <f t="shared" si="15"/>
        <v>0</v>
      </c>
      <c r="AD33" s="58">
        <f t="shared" si="15"/>
        <v>0</v>
      </c>
      <c r="AE33" s="58">
        <f t="shared" si="15"/>
        <v>0</v>
      </c>
      <c r="AF33" s="58">
        <f t="shared" si="15"/>
        <v>0</v>
      </c>
      <c r="AG33" s="59">
        <f t="shared" si="15"/>
        <v>0</v>
      </c>
    </row>
    <row r="34" spans="1:33" x14ac:dyDescent="0.3">
      <c r="A34" s="11">
        <v>176</v>
      </c>
      <c r="B34" s="1">
        <v>43907</v>
      </c>
      <c r="C34" s="2">
        <v>75</v>
      </c>
      <c r="D34" s="2" t="s">
        <v>6</v>
      </c>
      <c r="E34" t="s">
        <v>9</v>
      </c>
      <c r="F34" t="s">
        <v>10</v>
      </c>
      <c r="G34" t="s">
        <v>97</v>
      </c>
      <c r="H34" t="s">
        <v>96</v>
      </c>
      <c r="I34" s="28">
        <v>7500</v>
      </c>
      <c r="J34" s="45">
        <f t="shared" si="2"/>
        <v>2020</v>
      </c>
      <c r="K34" s="45">
        <f t="shared" si="3"/>
        <v>3</v>
      </c>
      <c r="L34" s="46">
        <f t="shared" si="4"/>
        <v>43891</v>
      </c>
      <c r="M34" s="60">
        <f t="shared" ca="1" si="5"/>
        <v>1155</v>
      </c>
      <c r="N34" s="45">
        <f t="shared" ref="N34:N65" ca="1" si="16">DATEDIF(B34, $V$11,"M")</f>
        <v>37</v>
      </c>
      <c r="O34" s="48" t="str">
        <f t="shared" si="6"/>
        <v>Berkeley, CA</v>
      </c>
      <c r="P34" s="50">
        <f t="shared" si="7"/>
        <v>-75</v>
      </c>
      <c r="Q34" s="52">
        <f t="shared" si="8"/>
        <v>7500</v>
      </c>
      <c r="R34" s="55" t="str">
        <f t="shared" ref="R34:R65" si="17">IF(ISBLANK(F34),"Home",F34)</f>
        <v>Groceries</v>
      </c>
      <c r="S34" s="62" t="str">
        <f t="shared" si="9"/>
        <v>Food</v>
      </c>
      <c r="U34" s="7" t="s">
        <v>39</v>
      </c>
      <c r="V34" s="58">
        <f t="shared" si="15"/>
        <v>0</v>
      </c>
      <c r="W34" s="58">
        <f t="shared" si="15"/>
        <v>0</v>
      </c>
      <c r="X34" s="58">
        <f t="shared" si="15"/>
        <v>0</v>
      </c>
      <c r="Y34" s="58">
        <f t="shared" si="15"/>
        <v>201</v>
      </c>
      <c r="Z34" s="58">
        <f t="shared" si="15"/>
        <v>0</v>
      </c>
      <c r="AA34" s="58">
        <f t="shared" si="15"/>
        <v>0</v>
      </c>
      <c r="AB34" s="58">
        <f t="shared" si="15"/>
        <v>0</v>
      </c>
      <c r="AC34" s="58">
        <f t="shared" si="15"/>
        <v>224</v>
      </c>
      <c r="AD34" s="58">
        <f t="shared" si="15"/>
        <v>165</v>
      </c>
      <c r="AE34" s="58">
        <f t="shared" si="15"/>
        <v>0</v>
      </c>
      <c r="AF34" s="58">
        <f t="shared" si="15"/>
        <v>0</v>
      </c>
      <c r="AG34" s="59">
        <f t="shared" si="15"/>
        <v>155</v>
      </c>
    </row>
    <row r="35" spans="1:33" x14ac:dyDescent="0.3">
      <c r="A35" s="11">
        <v>469</v>
      </c>
      <c r="B35" s="1">
        <v>43907</v>
      </c>
      <c r="C35" s="2">
        <v>36</v>
      </c>
      <c r="D35" s="2" t="s">
        <v>6</v>
      </c>
      <c r="E35" t="s">
        <v>16</v>
      </c>
      <c r="F35" t="s">
        <v>15</v>
      </c>
      <c r="G35" t="s">
        <v>97</v>
      </c>
      <c r="H35" t="s">
        <v>96</v>
      </c>
      <c r="I35" s="28">
        <v>3600</v>
      </c>
      <c r="J35" s="45">
        <f t="shared" si="2"/>
        <v>2020</v>
      </c>
      <c r="K35" s="45">
        <f t="shared" si="3"/>
        <v>3</v>
      </c>
      <c r="L35" s="46">
        <f t="shared" si="4"/>
        <v>43891</v>
      </c>
      <c r="M35" s="60">
        <f t="shared" ca="1" si="5"/>
        <v>1155</v>
      </c>
      <c r="N35" s="45">
        <f t="shared" ca="1" si="16"/>
        <v>37</v>
      </c>
      <c r="O35" s="48" t="str">
        <f t="shared" si="6"/>
        <v>Berkeley, CA</v>
      </c>
      <c r="P35" s="50">
        <f t="shared" si="7"/>
        <v>-36</v>
      </c>
      <c r="Q35" s="52">
        <f t="shared" si="8"/>
        <v>3600</v>
      </c>
      <c r="R35" s="55" t="str">
        <f t="shared" si="17"/>
        <v>Car</v>
      </c>
      <c r="S35" s="62" t="str">
        <f t="shared" ref="S35:S66" si="18">IF(OR(R35=$U$16,R35=$U$17),"Food","Not Food")</f>
        <v>Not Food</v>
      </c>
      <c r="U35" s="7" t="s">
        <v>18</v>
      </c>
      <c r="V35" s="58">
        <f t="shared" si="15"/>
        <v>510</v>
      </c>
      <c r="W35" s="58">
        <f t="shared" si="15"/>
        <v>10</v>
      </c>
      <c r="X35" s="58">
        <f t="shared" si="15"/>
        <v>10</v>
      </c>
      <c r="Y35" s="58">
        <f t="shared" si="15"/>
        <v>10</v>
      </c>
      <c r="Z35" s="58">
        <f t="shared" si="15"/>
        <v>10</v>
      </c>
      <c r="AA35" s="58">
        <f t="shared" si="15"/>
        <v>10</v>
      </c>
      <c r="AB35" s="58">
        <f t="shared" si="15"/>
        <v>10</v>
      </c>
      <c r="AC35" s="58">
        <f t="shared" si="15"/>
        <v>10</v>
      </c>
      <c r="AD35" s="58">
        <f t="shared" si="15"/>
        <v>0</v>
      </c>
      <c r="AE35" s="58">
        <f t="shared" si="15"/>
        <v>20</v>
      </c>
      <c r="AF35" s="58">
        <f t="shared" si="15"/>
        <v>10</v>
      </c>
      <c r="AG35" s="59">
        <f t="shared" si="15"/>
        <v>10</v>
      </c>
    </row>
    <row r="36" spans="1:33" ht="15" thickBot="1" x14ac:dyDescent="0.35">
      <c r="A36" s="11">
        <v>80</v>
      </c>
      <c r="B36" s="1">
        <v>43908</v>
      </c>
      <c r="C36" s="12">
        <v>10</v>
      </c>
      <c r="D36" s="2" t="s">
        <v>6</v>
      </c>
      <c r="E36" t="s">
        <v>17</v>
      </c>
      <c r="F36" t="s">
        <v>18</v>
      </c>
      <c r="G36" t="s">
        <v>101</v>
      </c>
      <c r="H36" t="s">
        <v>102</v>
      </c>
      <c r="I36" s="28" t="e">
        <v>#VALUE!</v>
      </c>
      <c r="J36" s="45">
        <f t="shared" si="2"/>
        <v>2020</v>
      </c>
      <c r="K36" s="45">
        <f t="shared" si="3"/>
        <v>3</v>
      </c>
      <c r="L36" s="46">
        <f t="shared" si="4"/>
        <v>43891</v>
      </c>
      <c r="M36" s="60">
        <f t="shared" ca="1" si="5"/>
        <v>1154</v>
      </c>
      <c r="N36" s="45">
        <f t="shared" ca="1" si="16"/>
        <v>37</v>
      </c>
      <c r="O36" s="48" t="str">
        <f t="shared" si="6"/>
        <v>New York, NY</v>
      </c>
      <c r="P36" s="50">
        <f t="shared" si="7"/>
        <v>-10</v>
      </c>
      <c r="Q36" s="52">
        <f t="shared" si="8"/>
        <v>1000</v>
      </c>
      <c r="R36" s="55" t="str">
        <f t="shared" si="17"/>
        <v>Other</v>
      </c>
      <c r="S36" s="62" t="str">
        <f t="shared" si="18"/>
        <v>Not Food</v>
      </c>
      <c r="U36" s="18" t="s">
        <v>84</v>
      </c>
      <c r="V36" s="56">
        <f>SUM(V28:V35)</f>
        <v>2507</v>
      </c>
      <c r="W36" s="56">
        <f t="shared" ref="W36:AG36" si="19">SUM(W28:W35)</f>
        <v>1825</v>
      </c>
      <c r="X36" s="56">
        <f t="shared" si="19"/>
        <v>1710</v>
      </c>
      <c r="Y36" s="56">
        <f t="shared" si="19"/>
        <v>1841</v>
      </c>
      <c r="Z36" s="56">
        <f t="shared" si="19"/>
        <v>2713</v>
      </c>
      <c r="AA36" s="56">
        <f t="shared" si="19"/>
        <v>1820</v>
      </c>
      <c r="AB36" s="56">
        <f t="shared" si="19"/>
        <v>1827</v>
      </c>
      <c r="AC36" s="56">
        <f t="shared" si="19"/>
        <v>1836</v>
      </c>
      <c r="AD36" s="56">
        <f t="shared" si="19"/>
        <v>1769</v>
      </c>
      <c r="AE36" s="56">
        <f t="shared" si="19"/>
        <v>5100</v>
      </c>
      <c r="AF36" s="56">
        <f t="shared" si="19"/>
        <v>1754</v>
      </c>
      <c r="AG36" s="57">
        <f t="shared" si="19"/>
        <v>1903</v>
      </c>
    </row>
    <row r="37" spans="1:33" x14ac:dyDescent="0.3">
      <c r="A37" s="11">
        <v>385</v>
      </c>
      <c r="B37" s="1">
        <v>43910</v>
      </c>
      <c r="C37" s="2">
        <v>12</v>
      </c>
      <c r="D37" s="2" t="s">
        <v>6</v>
      </c>
      <c r="E37" t="s">
        <v>36</v>
      </c>
      <c r="F37" t="s">
        <v>15</v>
      </c>
      <c r="G37" t="s">
        <v>97</v>
      </c>
      <c r="H37" t="s">
        <v>96</v>
      </c>
      <c r="I37" s="28">
        <v>1200</v>
      </c>
      <c r="J37" s="45">
        <f t="shared" si="2"/>
        <v>2020</v>
      </c>
      <c r="K37" s="45">
        <f t="shared" si="3"/>
        <v>3</v>
      </c>
      <c r="L37" s="46">
        <f t="shared" si="4"/>
        <v>43891</v>
      </c>
      <c r="M37" s="60">
        <f t="shared" ca="1" si="5"/>
        <v>1152</v>
      </c>
      <c r="N37" s="45">
        <f t="shared" ca="1" si="16"/>
        <v>37</v>
      </c>
      <c r="O37" s="48" t="str">
        <f t="shared" si="6"/>
        <v>Berkeley, CA</v>
      </c>
      <c r="P37" s="50">
        <f t="shared" si="7"/>
        <v>-12</v>
      </c>
      <c r="Q37" s="52">
        <f t="shared" si="8"/>
        <v>1200</v>
      </c>
      <c r="R37" s="55" t="str">
        <f t="shared" si="17"/>
        <v>Car</v>
      </c>
      <c r="S37" s="62" t="str">
        <f t="shared" si="18"/>
        <v>Not Food</v>
      </c>
    </row>
    <row r="38" spans="1:33" x14ac:dyDescent="0.3">
      <c r="A38" s="11">
        <v>617</v>
      </c>
      <c r="B38" s="1">
        <v>43915</v>
      </c>
      <c r="C38" s="2">
        <v>11</v>
      </c>
      <c r="D38" s="2" t="s">
        <v>6</v>
      </c>
      <c r="E38" t="s">
        <v>37</v>
      </c>
      <c r="F38" t="s">
        <v>13</v>
      </c>
      <c r="G38" t="s">
        <v>97</v>
      </c>
      <c r="H38" t="s">
        <v>96</v>
      </c>
      <c r="I38" s="28">
        <v>1100</v>
      </c>
      <c r="J38" s="45">
        <f t="shared" si="2"/>
        <v>2020</v>
      </c>
      <c r="K38" s="45">
        <f t="shared" si="3"/>
        <v>3</v>
      </c>
      <c r="L38" s="46">
        <f t="shared" si="4"/>
        <v>43891</v>
      </c>
      <c r="M38" s="60">
        <f t="shared" ca="1" si="5"/>
        <v>1147</v>
      </c>
      <c r="N38" s="45">
        <f t="shared" ca="1" si="16"/>
        <v>37</v>
      </c>
      <c r="O38" s="48" t="str">
        <f t="shared" si="6"/>
        <v>Berkeley, CA</v>
      </c>
      <c r="P38" s="50">
        <f t="shared" si="7"/>
        <v>-11</v>
      </c>
      <c r="Q38" s="52">
        <f t="shared" si="8"/>
        <v>1100</v>
      </c>
      <c r="R38" s="55" t="str">
        <f t="shared" si="17"/>
        <v>Dining &amp; Alcohol</v>
      </c>
      <c r="S38" s="62" t="str">
        <f t="shared" si="18"/>
        <v>Food</v>
      </c>
      <c r="U38" s="3" t="s">
        <v>85</v>
      </c>
    </row>
    <row r="39" spans="1:33" x14ac:dyDescent="0.3">
      <c r="A39" s="11">
        <v>885</v>
      </c>
      <c r="B39" s="1">
        <v>43920</v>
      </c>
      <c r="C39" s="2">
        <v>80</v>
      </c>
      <c r="D39" s="2" t="s">
        <v>6</v>
      </c>
      <c r="E39" t="s">
        <v>108</v>
      </c>
      <c r="F39" t="s">
        <v>20</v>
      </c>
      <c r="G39" t="s">
        <v>95</v>
      </c>
      <c r="H39" t="s">
        <v>96</v>
      </c>
      <c r="I39" s="28">
        <v>8000</v>
      </c>
      <c r="J39" s="45">
        <f t="shared" si="2"/>
        <v>2020</v>
      </c>
      <c r="K39" s="45">
        <f t="shared" si="3"/>
        <v>3</v>
      </c>
      <c r="L39" s="46">
        <f t="shared" si="4"/>
        <v>43891</v>
      </c>
      <c r="M39" s="60">
        <f t="shared" ca="1" si="5"/>
        <v>1142</v>
      </c>
      <c r="N39" s="45">
        <f t="shared" ca="1" si="16"/>
        <v>37</v>
      </c>
      <c r="O39" s="48" t="str">
        <f t="shared" si="6"/>
        <v>Oakland, CA</v>
      </c>
      <c r="P39" s="50">
        <f t="shared" si="7"/>
        <v>-80</v>
      </c>
      <c r="Q39" s="52">
        <f t="shared" si="8"/>
        <v>8000</v>
      </c>
      <c r="R39" s="55" t="str">
        <f t="shared" si="17"/>
        <v>Health &amp; Fitness</v>
      </c>
      <c r="S39" s="62" t="str">
        <f t="shared" si="18"/>
        <v>Not Food</v>
      </c>
    </row>
    <row r="40" spans="1:33" x14ac:dyDescent="0.3">
      <c r="A40" s="11">
        <v>146</v>
      </c>
      <c r="B40" s="1">
        <v>43920</v>
      </c>
      <c r="C40" s="2">
        <v>4400</v>
      </c>
      <c r="D40" s="2" t="s">
        <v>24</v>
      </c>
      <c r="E40" t="s">
        <v>25</v>
      </c>
      <c r="F40" t="s">
        <v>26</v>
      </c>
      <c r="G40" t="s">
        <v>105</v>
      </c>
      <c r="H40" t="s">
        <v>96</v>
      </c>
      <c r="I40" s="28">
        <v>0</v>
      </c>
      <c r="J40" s="45">
        <f t="shared" si="2"/>
        <v>2020</v>
      </c>
      <c r="K40" s="45">
        <f t="shared" si="3"/>
        <v>3</v>
      </c>
      <c r="L40" s="46">
        <f t="shared" si="4"/>
        <v>43891</v>
      </c>
      <c r="M40" s="60">
        <f t="shared" ca="1" si="5"/>
        <v>1142</v>
      </c>
      <c r="N40" s="45">
        <f t="shared" ca="1" si="16"/>
        <v>37</v>
      </c>
      <c r="O40" s="48" t="str">
        <f t="shared" si="6"/>
        <v>Mountain View, CA</v>
      </c>
      <c r="P40" s="50">
        <f t="shared" si="7"/>
        <v>4400</v>
      </c>
      <c r="Q40" s="52">
        <f t="shared" si="8"/>
        <v>0</v>
      </c>
      <c r="R40" s="55" t="str">
        <f t="shared" si="17"/>
        <v>Salary</v>
      </c>
      <c r="S40" s="62" t="str">
        <f t="shared" si="18"/>
        <v>Not Food</v>
      </c>
    </row>
    <row r="41" spans="1:33" x14ac:dyDescent="0.3">
      <c r="A41" s="11">
        <v>900</v>
      </c>
      <c r="B41" s="1">
        <v>43925</v>
      </c>
      <c r="C41" s="2">
        <v>1200</v>
      </c>
      <c r="D41" s="2" t="s">
        <v>6</v>
      </c>
      <c r="E41" t="s">
        <v>7</v>
      </c>
      <c r="G41" t="s">
        <v>95</v>
      </c>
      <c r="H41" t="s">
        <v>96</v>
      </c>
      <c r="I41" s="28">
        <v>120000</v>
      </c>
      <c r="J41" s="45">
        <f t="shared" si="2"/>
        <v>2020</v>
      </c>
      <c r="K41" s="45">
        <f t="shared" si="3"/>
        <v>4</v>
      </c>
      <c r="L41" s="46">
        <f t="shared" si="4"/>
        <v>43922</v>
      </c>
      <c r="M41" s="60">
        <f t="shared" ca="1" si="5"/>
        <v>1137</v>
      </c>
      <c r="N41" s="45">
        <f t="shared" ca="1" si="16"/>
        <v>37</v>
      </c>
      <c r="O41" s="48" t="str">
        <f t="shared" si="6"/>
        <v>Oakland, CA</v>
      </c>
      <c r="P41" s="50">
        <f t="shared" si="7"/>
        <v>-1200</v>
      </c>
      <c r="Q41" s="52">
        <f t="shared" si="8"/>
        <v>120000</v>
      </c>
      <c r="R41" s="55" t="str">
        <f t="shared" si="17"/>
        <v>Home</v>
      </c>
      <c r="S41" s="62" t="str">
        <f t="shared" si="18"/>
        <v>Not Food</v>
      </c>
    </row>
    <row r="42" spans="1:33" x14ac:dyDescent="0.3">
      <c r="A42" s="11">
        <v>592</v>
      </c>
      <c r="B42" s="1">
        <v>43929</v>
      </c>
      <c r="C42" s="2">
        <v>66</v>
      </c>
      <c r="D42" s="2" t="s">
        <v>6</v>
      </c>
      <c r="E42" t="s">
        <v>9</v>
      </c>
      <c r="F42" t="s">
        <v>10</v>
      </c>
      <c r="G42" t="s">
        <v>97</v>
      </c>
      <c r="H42" t="s">
        <v>96</v>
      </c>
      <c r="I42" s="28">
        <v>6600</v>
      </c>
      <c r="J42" s="45">
        <f t="shared" si="2"/>
        <v>2020</v>
      </c>
      <c r="K42" s="45">
        <f t="shared" si="3"/>
        <v>4</v>
      </c>
      <c r="L42" s="46">
        <f t="shared" si="4"/>
        <v>43922</v>
      </c>
      <c r="M42" s="60">
        <f t="shared" ca="1" si="5"/>
        <v>1133</v>
      </c>
      <c r="N42" s="45">
        <f t="shared" ca="1" si="16"/>
        <v>37</v>
      </c>
      <c r="O42" s="48" t="str">
        <f t="shared" si="6"/>
        <v>Berkeley, CA</v>
      </c>
      <c r="P42" s="50">
        <f t="shared" si="7"/>
        <v>-66</v>
      </c>
      <c r="Q42" s="52">
        <f t="shared" si="8"/>
        <v>6600</v>
      </c>
      <c r="R42" s="55" t="str">
        <f t="shared" si="17"/>
        <v>Groceries</v>
      </c>
      <c r="S42" s="62" t="str">
        <f t="shared" si="18"/>
        <v>Food</v>
      </c>
    </row>
    <row r="43" spans="1:33" x14ac:dyDescent="0.3">
      <c r="A43" s="11">
        <v>793</v>
      </c>
      <c r="B43" s="1">
        <v>43931</v>
      </c>
      <c r="C43" s="2">
        <v>91</v>
      </c>
      <c r="D43" s="2" t="s">
        <v>6</v>
      </c>
      <c r="E43" t="s">
        <v>14</v>
      </c>
      <c r="F43" t="s">
        <v>15</v>
      </c>
      <c r="G43" t="s">
        <v>99</v>
      </c>
      <c r="H43" t="s">
        <v>100</v>
      </c>
      <c r="I43" s="28">
        <v>9100</v>
      </c>
      <c r="J43" s="45">
        <f t="shared" si="2"/>
        <v>2020</v>
      </c>
      <c r="K43" s="45">
        <f t="shared" si="3"/>
        <v>4</v>
      </c>
      <c r="L43" s="46">
        <f t="shared" si="4"/>
        <v>43922</v>
      </c>
      <c r="M43" s="60">
        <f t="shared" ca="1" si="5"/>
        <v>1131</v>
      </c>
      <c r="N43" s="45">
        <f t="shared" ca="1" si="16"/>
        <v>37</v>
      </c>
      <c r="O43" s="48" t="str">
        <f t="shared" si="6"/>
        <v>Chevy Chase, MD</v>
      </c>
      <c r="P43" s="50">
        <f t="shared" si="7"/>
        <v>-91</v>
      </c>
      <c r="Q43" s="52">
        <f t="shared" si="8"/>
        <v>9100</v>
      </c>
      <c r="R43" s="55" t="str">
        <f t="shared" si="17"/>
        <v>Car</v>
      </c>
      <c r="S43" s="62" t="str">
        <f t="shared" si="18"/>
        <v>Not Food</v>
      </c>
    </row>
    <row r="44" spans="1:33" x14ac:dyDescent="0.3">
      <c r="A44" s="11">
        <v>420</v>
      </c>
      <c r="B44" s="1">
        <v>43932</v>
      </c>
      <c r="C44" s="2">
        <v>107</v>
      </c>
      <c r="D44" s="2" t="s">
        <v>6</v>
      </c>
      <c r="E44" t="s">
        <v>11</v>
      </c>
      <c r="F44" t="s">
        <v>8</v>
      </c>
      <c r="G44" t="s">
        <v>98</v>
      </c>
      <c r="H44" t="s">
        <v>96</v>
      </c>
      <c r="I44" s="28">
        <v>10700</v>
      </c>
      <c r="J44" s="45">
        <f t="shared" si="2"/>
        <v>2020</v>
      </c>
      <c r="K44" s="45">
        <f t="shared" si="3"/>
        <v>4</v>
      </c>
      <c r="L44" s="46">
        <f t="shared" si="4"/>
        <v>43922</v>
      </c>
      <c r="M44" s="60">
        <f t="shared" ca="1" si="5"/>
        <v>1130</v>
      </c>
      <c r="N44" s="45">
        <f t="shared" ca="1" si="16"/>
        <v>37</v>
      </c>
      <c r="O44" s="48" t="str">
        <f t="shared" si="6"/>
        <v>San Francisco, CA</v>
      </c>
      <c r="P44" s="50">
        <f t="shared" si="7"/>
        <v>-107</v>
      </c>
      <c r="Q44" s="52">
        <f t="shared" si="8"/>
        <v>10700</v>
      </c>
      <c r="R44" s="55" t="str">
        <f t="shared" si="17"/>
        <v>Home</v>
      </c>
      <c r="S44" s="62" t="str">
        <f t="shared" si="18"/>
        <v>Not Food</v>
      </c>
    </row>
    <row r="45" spans="1:33" x14ac:dyDescent="0.3">
      <c r="A45" s="11">
        <v>116</v>
      </c>
      <c r="B45" s="1">
        <v>43937</v>
      </c>
      <c r="C45" s="2">
        <v>80</v>
      </c>
      <c r="D45" s="2" t="s">
        <v>6</v>
      </c>
      <c r="E45" t="s">
        <v>38</v>
      </c>
      <c r="F45" t="s">
        <v>39</v>
      </c>
      <c r="G45" t="s">
        <v>97</v>
      </c>
      <c r="H45" t="s">
        <v>96</v>
      </c>
      <c r="I45" s="28">
        <v>8000</v>
      </c>
      <c r="J45" s="45">
        <f t="shared" si="2"/>
        <v>2020</v>
      </c>
      <c r="K45" s="45">
        <f t="shared" si="3"/>
        <v>4</v>
      </c>
      <c r="L45" s="46">
        <f t="shared" si="4"/>
        <v>43922</v>
      </c>
      <c r="M45" s="60">
        <f t="shared" ca="1" si="5"/>
        <v>1125</v>
      </c>
      <c r="N45" s="45">
        <f t="shared" ca="1" si="16"/>
        <v>37</v>
      </c>
      <c r="O45" s="48" t="str">
        <f t="shared" si="6"/>
        <v>Berkeley, CA</v>
      </c>
      <c r="P45" s="50">
        <f t="shared" si="7"/>
        <v>-80</v>
      </c>
      <c r="Q45" s="52">
        <f t="shared" si="8"/>
        <v>8000</v>
      </c>
      <c r="R45" s="55" t="str">
        <f t="shared" si="17"/>
        <v>Clothing &amp; Shopping</v>
      </c>
      <c r="S45" s="62" t="str">
        <f t="shared" si="18"/>
        <v>Not Food</v>
      </c>
    </row>
    <row r="46" spans="1:33" x14ac:dyDescent="0.3">
      <c r="A46" s="11">
        <v>445</v>
      </c>
      <c r="B46" s="1">
        <v>43938</v>
      </c>
      <c r="C46" s="2">
        <v>21</v>
      </c>
      <c r="D46" s="2" t="s">
        <v>6</v>
      </c>
      <c r="E46" t="s">
        <v>40</v>
      </c>
      <c r="F46" t="s">
        <v>13</v>
      </c>
      <c r="G46" t="s">
        <v>97</v>
      </c>
      <c r="H46" t="s">
        <v>96</v>
      </c>
      <c r="I46" s="28">
        <v>2100</v>
      </c>
      <c r="J46" s="45">
        <f t="shared" si="2"/>
        <v>2020</v>
      </c>
      <c r="K46" s="45">
        <f t="shared" si="3"/>
        <v>4</v>
      </c>
      <c r="L46" s="46">
        <f t="shared" si="4"/>
        <v>43922</v>
      </c>
      <c r="M46" s="60">
        <f t="shared" ca="1" si="5"/>
        <v>1124</v>
      </c>
      <c r="N46" s="45">
        <f t="shared" ca="1" si="16"/>
        <v>36</v>
      </c>
      <c r="O46" s="48" t="str">
        <f t="shared" si="6"/>
        <v>Berkeley, CA</v>
      </c>
      <c r="P46" s="50">
        <f t="shared" si="7"/>
        <v>-21</v>
      </c>
      <c r="Q46" s="52">
        <f t="shared" si="8"/>
        <v>2100</v>
      </c>
      <c r="R46" s="55" t="str">
        <f t="shared" si="17"/>
        <v>Dining &amp; Alcohol</v>
      </c>
      <c r="S46" s="62" t="str">
        <f t="shared" si="18"/>
        <v>Food</v>
      </c>
    </row>
    <row r="47" spans="1:33" x14ac:dyDescent="0.3">
      <c r="A47" s="11">
        <v>72</v>
      </c>
      <c r="B47" s="1">
        <v>43942</v>
      </c>
      <c r="C47" s="12">
        <v>10</v>
      </c>
      <c r="D47" s="2" t="s">
        <v>6</v>
      </c>
      <c r="E47" t="s">
        <v>17</v>
      </c>
      <c r="F47" t="s">
        <v>18</v>
      </c>
      <c r="G47" t="s">
        <v>101</v>
      </c>
      <c r="H47" t="s">
        <v>102</v>
      </c>
      <c r="I47" s="28" t="e">
        <v>#VALUE!</v>
      </c>
      <c r="J47" s="45">
        <f t="shared" si="2"/>
        <v>2020</v>
      </c>
      <c r="K47" s="45">
        <f t="shared" si="3"/>
        <v>4</v>
      </c>
      <c r="L47" s="46">
        <f t="shared" si="4"/>
        <v>43922</v>
      </c>
      <c r="M47" s="60">
        <f t="shared" ca="1" si="5"/>
        <v>1120</v>
      </c>
      <c r="N47" s="45">
        <f t="shared" ca="1" si="16"/>
        <v>36</v>
      </c>
      <c r="O47" s="48" t="str">
        <f t="shared" si="6"/>
        <v>New York, NY</v>
      </c>
      <c r="P47" s="50">
        <f t="shared" si="7"/>
        <v>-10</v>
      </c>
      <c r="Q47" s="52">
        <f t="shared" si="8"/>
        <v>1000</v>
      </c>
      <c r="R47" s="55" t="str">
        <f t="shared" si="17"/>
        <v>Other</v>
      </c>
      <c r="S47" s="62" t="str">
        <f t="shared" si="18"/>
        <v>Not Food</v>
      </c>
    </row>
    <row r="48" spans="1:33" x14ac:dyDescent="0.3">
      <c r="A48" s="11">
        <v>246</v>
      </c>
      <c r="B48" s="1">
        <v>43942</v>
      </c>
      <c r="C48" s="2">
        <v>108</v>
      </c>
      <c r="D48" s="2" t="s">
        <v>6</v>
      </c>
      <c r="E48" t="s">
        <v>28</v>
      </c>
      <c r="F48" t="s">
        <v>10</v>
      </c>
      <c r="G48" t="s">
        <v>97</v>
      </c>
      <c r="H48" t="s">
        <v>96</v>
      </c>
      <c r="I48" s="28">
        <v>10800</v>
      </c>
      <c r="J48" s="45">
        <f t="shared" si="2"/>
        <v>2020</v>
      </c>
      <c r="K48" s="45">
        <f t="shared" si="3"/>
        <v>4</v>
      </c>
      <c r="L48" s="46">
        <f t="shared" si="4"/>
        <v>43922</v>
      </c>
      <c r="M48" s="60">
        <f t="shared" ca="1" si="5"/>
        <v>1120</v>
      </c>
      <c r="N48" s="45">
        <f t="shared" ca="1" si="16"/>
        <v>36</v>
      </c>
      <c r="O48" s="48" t="str">
        <f t="shared" si="6"/>
        <v>Berkeley, CA</v>
      </c>
      <c r="P48" s="50">
        <f t="shared" si="7"/>
        <v>-108</v>
      </c>
      <c r="Q48" s="52">
        <f t="shared" si="8"/>
        <v>10800</v>
      </c>
      <c r="R48" s="55" t="str">
        <f t="shared" si="17"/>
        <v>Groceries</v>
      </c>
      <c r="S48" s="62" t="str">
        <f t="shared" si="18"/>
        <v>Food</v>
      </c>
    </row>
    <row r="49" spans="1:21" x14ac:dyDescent="0.3">
      <c r="A49" s="11">
        <v>574</v>
      </c>
      <c r="B49" s="1">
        <v>43943</v>
      </c>
      <c r="C49" s="2">
        <v>15</v>
      </c>
      <c r="D49" s="2" t="s">
        <v>6</v>
      </c>
      <c r="E49" t="s">
        <v>27</v>
      </c>
      <c r="F49" t="s">
        <v>15</v>
      </c>
      <c r="G49" t="s">
        <v>95</v>
      </c>
      <c r="H49" t="s">
        <v>96</v>
      </c>
      <c r="I49" s="28">
        <v>1500</v>
      </c>
      <c r="J49" s="45">
        <f t="shared" si="2"/>
        <v>2020</v>
      </c>
      <c r="K49" s="45">
        <f t="shared" si="3"/>
        <v>4</v>
      </c>
      <c r="L49" s="46">
        <f t="shared" si="4"/>
        <v>43922</v>
      </c>
      <c r="M49" s="60">
        <f t="shared" ca="1" si="5"/>
        <v>1119</v>
      </c>
      <c r="N49" s="45">
        <f t="shared" ca="1" si="16"/>
        <v>36</v>
      </c>
      <c r="O49" s="48" t="str">
        <f t="shared" si="6"/>
        <v>Oakland, CA</v>
      </c>
      <c r="P49" s="50">
        <f t="shared" si="7"/>
        <v>-15</v>
      </c>
      <c r="Q49" s="52">
        <f t="shared" si="8"/>
        <v>1500</v>
      </c>
      <c r="R49" s="55" t="str">
        <f t="shared" si="17"/>
        <v>Car</v>
      </c>
      <c r="S49" s="62" t="str">
        <f t="shared" si="18"/>
        <v>Not Food</v>
      </c>
    </row>
    <row r="50" spans="1:21" x14ac:dyDescent="0.3">
      <c r="A50" s="11">
        <v>661</v>
      </c>
      <c r="B50" s="1">
        <v>43943</v>
      </c>
      <c r="C50" s="2">
        <v>22</v>
      </c>
      <c r="D50" s="2" t="s">
        <v>6</v>
      </c>
      <c r="E50" t="s">
        <v>41</v>
      </c>
      <c r="F50" t="s">
        <v>30</v>
      </c>
      <c r="G50" t="s">
        <v>98</v>
      </c>
      <c r="H50" t="s">
        <v>96</v>
      </c>
      <c r="I50" s="28">
        <v>2200</v>
      </c>
      <c r="J50" s="45">
        <f t="shared" si="2"/>
        <v>2020</v>
      </c>
      <c r="K50" s="45">
        <f t="shared" si="3"/>
        <v>4</v>
      </c>
      <c r="L50" s="46">
        <f t="shared" si="4"/>
        <v>43922</v>
      </c>
      <c r="M50" s="60">
        <f t="shared" ca="1" si="5"/>
        <v>1119</v>
      </c>
      <c r="N50" s="45">
        <f t="shared" ca="1" si="16"/>
        <v>36</v>
      </c>
      <c r="O50" s="48" t="str">
        <f t="shared" si="6"/>
        <v>San Francisco, CA</v>
      </c>
      <c r="P50" s="50">
        <f t="shared" si="7"/>
        <v>-22</v>
      </c>
      <c r="Q50" s="52">
        <f t="shared" si="8"/>
        <v>2200</v>
      </c>
      <c r="R50" s="55" t="str">
        <f t="shared" si="17"/>
        <v>Travel &amp; Entertainment</v>
      </c>
      <c r="S50" s="62" t="str">
        <f t="shared" si="18"/>
        <v>Not Food</v>
      </c>
    </row>
    <row r="51" spans="1:21" x14ac:dyDescent="0.3">
      <c r="A51" s="11">
        <v>819</v>
      </c>
      <c r="B51" s="1">
        <v>43946</v>
      </c>
      <c r="C51" s="2">
        <v>121</v>
      </c>
      <c r="D51" s="2" t="s">
        <v>6</v>
      </c>
      <c r="E51" t="s">
        <v>42</v>
      </c>
      <c r="F51" t="s">
        <v>39</v>
      </c>
      <c r="G51" t="s">
        <v>109</v>
      </c>
      <c r="H51" t="s">
        <v>96</v>
      </c>
      <c r="I51" s="28">
        <v>12100</v>
      </c>
      <c r="J51" s="45">
        <f t="shared" si="2"/>
        <v>2020</v>
      </c>
      <c r="K51" s="45">
        <f t="shared" si="3"/>
        <v>4</v>
      </c>
      <c r="L51" s="46">
        <f t="shared" si="4"/>
        <v>43922</v>
      </c>
      <c r="M51" s="60">
        <f t="shared" ca="1" si="5"/>
        <v>1116</v>
      </c>
      <c r="N51" s="45">
        <f t="shared" ca="1" si="16"/>
        <v>36</v>
      </c>
      <c r="O51" s="48" t="str">
        <f t="shared" si="6"/>
        <v>San Leandro, CA</v>
      </c>
      <c r="P51" s="50">
        <f t="shared" si="7"/>
        <v>-121</v>
      </c>
      <c r="Q51" s="52">
        <f t="shared" si="8"/>
        <v>12100</v>
      </c>
      <c r="R51" s="55" t="str">
        <f t="shared" si="17"/>
        <v>Clothing &amp; Shopping</v>
      </c>
      <c r="S51" s="62" t="str">
        <f t="shared" si="18"/>
        <v>Not Food</v>
      </c>
    </row>
    <row r="52" spans="1:21" x14ac:dyDescent="0.3">
      <c r="A52" s="11">
        <v>128</v>
      </c>
      <c r="B52" s="1">
        <v>43950</v>
      </c>
      <c r="C52" s="2">
        <v>4400</v>
      </c>
      <c r="D52" s="2" t="s">
        <v>24</v>
      </c>
      <c r="E52" t="s">
        <v>25</v>
      </c>
      <c r="F52" t="s">
        <v>26</v>
      </c>
      <c r="G52" t="s">
        <v>105</v>
      </c>
      <c r="H52" t="s">
        <v>96</v>
      </c>
      <c r="I52" s="28">
        <v>0</v>
      </c>
      <c r="J52" s="45">
        <f t="shared" si="2"/>
        <v>2020</v>
      </c>
      <c r="K52" s="45">
        <f t="shared" si="3"/>
        <v>4</v>
      </c>
      <c r="L52" s="46">
        <f t="shared" si="4"/>
        <v>43922</v>
      </c>
      <c r="M52" s="60">
        <f t="shared" ca="1" si="5"/>
        <v>1112</v>
      </c>
      <c r="N52" s="45">
        <f t="shared" ca="1" si="16"/>
        <v>36</v>
      </c>
      <c r="O52" s="48" t="str">
        <f t="shared" si="6"/>
        <v>Mountain View, CA</v>
      </c>
      <c r="P52" s="50">
        <f t="shared" si="7"/>
        <v>4400</v>
      </c>
      <c r="Q52" s="52">
        <f t="shared" si="8"/>
        <v>0</v>
      </c>
      <c r="R52" s="55" t="str">
        <f t="shared" si="17"/>
        <v>Salary</v>
      </c>
      <c r="S52" s="62" t="str">
        <f t="shared" si="18"/>
        <v>Not Food</v>
      </c>
    </row>
    <row r="53" spans="1:21" x14ac:dyDescent="0.3">
      <c r="A53" s="11">
        <v>859</v>
      </c>
      <c r="B53" s="1">
        <v>43953</v>
      </c>
      <c r="C53" s="2">
        <v>1200</v>
      </c>
      <c r="D53" s="2" t="s">
        <v>6</v>
      </c>
      <c r="E53" t="s">
        <v>7</v>
      </c>
      <c r="G53" t="s">
        <v>95</v>
      </c>
      <c r="H53" t="s">
        <v>96</v>
      </c>
      <c r="I53" s="28">
        <v>120000</v>
      </c>
      <c r="J53" s="45">
        <f t="shared" si="2"/>
        <v>2020</v>
      </c>
      <c r="K53" s="45">
        <f t="shared" si="3"/>
        <v>5</v>
      </c>
      <c r="L53" s="46">
        <f t="shared" si="4"/>
        <v>43952</v>
      </c>
      <c r="M53" s="60">
        <f t="shared" ca="1" si="5"/>
        <v>1109</v>
      </c>
      <c r="N53" s="45">
        <f t="shared" ca="1" si="16"/>
        <v>36</v>
      </c>
      <c r="O53" s="48" t="str">
        <f t="shared" si="6"/>
        <v>Oakland, CA</v>
      </c>
      <c r="P53" s="50">
        <f t="shared" si="7"/>
        <v>-1200</v>
      </c>
      <c r="Q53" s="52">
        <f t="shared" si="8"/>
        <v>120000</v>
      </c>
      <c r="R53" s="55" t="str">
        <f t="shared" si="17"/>
        <v>Home</v>
      </c>
      <c r="S53" s="62" t="str">
        <f t="shared" si="18"/>
        <v>Not Food</v>
      </c>
    </row>
    <row r="54" spans="1:21" x14ac:dyDescent="0.3">
      <c r="A54" s="11">
        <v>361</v>
      </c>
      <c r="B54" s="1">
        <v>43954</v>
      </c>
      <c r="C54" s="2">
        <v>94</v>
      </c>
      <c r="D54" s="2" t="s">
        <v>6</v>
      </c>
      <c r="E54" t="s">
        <v>9</v>
      </c>
      <c r="F54" t="s">
        <v>10</v>
      </c>
      <c r="G54" t="s">
        <v>97</v>
      </c>
      <c r="H54" t="s">
        <v>96</v>
      </c>
      <c r="I54" s="28">
        <v>9400</v>
      </c>
      <c r="J54" s="45">
        <f t="shared" si="2"/>
        <v>2020</v>
      </c>
      <c r="K54" s="45">
        <f t="shared" si="3"/>
        <v>5</v>
      </c>
      <c r="L54" s="46">
        <f t="shared" si="4"/>
        <v>43952</v>
      </c>
      <c r="M54" s="60">
        <f t="shared" ca="1" si="5"/>
        <v>1108</v>
      </c>
      <c r="N54" s="45">
        <f t="shared" ca="1" si="16"/>
        <v>36</v>
      </c>
      <c r="O54" s="48" t="str">
        <f t="shared" si="6"/>
        <v>Berkeley, CA</v>
      </c>
      <c r="P54" s="50">
        <f t="shared" si="7"/>
        <v>-94</v>
      </c>
      <c r="Q54" s="52">
        <f t="shared" si="8"/>
        <v>9400</v>
      </c>
      <c r="R54" s="55" t="str">
        <f t="shared" si="17"/>
        <v>Groceries</v>
      </c>
      <c r="S54" s="62" t="str">
        <f t="shared" si="18"/>
        <v>Food</v>
      </c>
    </row>
    <row r="55" spans="1:21" x14ac:dyDescent="0.3">
      <c r="A55" s="11">
        <v>316</v>
      </c>
      <c r="B55" s="1">
        <v>43958</v>
      </c>
      <c r="C55" s="2">
        <v>10</v>
      </c>
      <c r="D55" s="2" t="s">
        <v>6</v>
      </c>
      <c r="E55" t="s">
        <v>43</v>
      </c>
      <c r="F55" t="s">
        <v>13</v>
      </c>
      <c r="G55" t="s">
        <v>97</v>
      </c>
      <c r="H55" t="s">
        <v>96</v>
      </c>
      <c r="I55" s="28">
        <v>1000</v>
      </c>
      <c r="J55" s="45">
        <f t="shared" si="2"/>
        <v>2020</v>
      </c>
      <c r="K55" s="45">
        <f t="shared" si="3"/>
        <v>5</v>
      </c>
      <c r="L55" s="46">
        <f t="shared" si="4"/>
        <v>43952</v>
      </c>
      <c r="M55" s="60">
        <f t="shared" ca="1" si="5"/>
        <v>1104</v>
      </c>
      <c r="N55" s="45">
        <f t="shared" ca="1" si="16"/>
        <v>36</v>
      </c>
      <c r="O55" s="48" t="str">
        <f t="shared" si="6"/>
        <v>Berkeley, CA</v>
      </c>
      <c r="P55" s="50">
        <f t="shared" si="7"/>
        <v>-10</v>
      </c>
      <c r="Q55" s="52">
        <f t="shared" si="8"/>
        <v>1000</v>
      </c>
      <c r="R55" s="55" t="str">
        <f t="shared" si="17"/>
        <v>Dining &amp; Alcohol</v>
      </c>
      <c r="S55" s="62" t="str">
        <f t="shared" si="18"/>
        <v>Food</v>
      </c>
    </row>
    <row r="56" spans="1:21" x14ac:dyDescent="0.3">
      <c r="A56" s="11">
        <v>443</v>
      </c>
      <c r="B56" s="1">
        <v>43958</v>
      </c>
      <c r="C56" s="2">
        <v>107</v>
      </c>
      <c r="D56" s="2" t="s">
        <v>6</v>
      </c>
      <c r="E56" t="s">
        <v>11</v>
      </c>
      <c r="F56" t="s">
        <v>8</v>
      </c>
      <c r="G56" t="s">
        <v>98</v>
      </c>
      <c r="H56" t="s">
        <v>96</v>
      </c>
      <c r="I56" s="28">
        <v>10700</v>
      </c>
      <c r="J56" s="45">
        <f t="shared" si="2"/>
        <v>2020</v>
      </c>
      <c r="K56" s="45">
        <f t="shared" si="3"/>
        <v>5</v>
      </c>
      <c r="L56" s="46">
        <f t="shared" si="4"/>
        <v>43952</v>
      </c>
      <c r="M56" s="60">
        <f t="shared" ca="1" si="5"/>
        <v>1104</v>
      </c>
      <c r="N56" s="45">
        <f t="shared" ca="1" si="16"/>
        <v>36</v>
      </c>
      <c r="O56" s="48" t="str">
        <f t="shared" si="6"/>
        <v>San Francisco, CA</v>
      </c>
      <c r="P56" s="50">
        <f t="shared" si="7"/>
        <v>-107</v>
      </c>
      <c r="Q56" s="52">
        <f t="shared" si="8"/>
        <v>10700</v>
      </c>
      <c r="R56" s="55" t="str">
        <f t="shared" si="17"/>
        <v>Home</v>
      </c>
      <c r="S56" s="62" t="str">
        <f t="shared" si="18"/>
        <v>Not Food</v>
      </c>
    </row>
    <row r="57" spans="1:21" x14ac:dyDescent="0.3">
      <c r="A57" s="11">
        <v>863</v>
      </c>
      <c r="B57" s="1">
        <v>43962</v>
      </c>
      <c r="C57" s="2">
        <v>91</v>
      </c>
      <c r="D57" s="2" t="s">
        <v>6</v>
      </c>
      <c r="E57" t="s">
        <v>14</v>
      </c>
      <c r="F57" t="s">
        <v>15</v>
      </c>
      <c r="G57" t="s">
        <v>99</v>
      </c>
      <c r="H57" t="s">
        <v>100</v>
      </c>
      <c r="I57" s="28">
        <v>9100</v>
      </c>
      <c r="J57" s="45">
        <f t="shared" si="2"/>
        <v>2020</v>
      </c>
      <c r="K57" s="45">
        <f t="shared" si="3"/>
        <v>5</v>
      </c>
      <c r="L57" s="46">
        <f t="shared" si="4"/>
        <v>43952</v>
      </c>
      <c r="M57" s="60">
        <f t="shared" ca="1" si="5"/>
        <v>1100</v>
      </c>
      <c r="N57" s="45">
        <f t="shared" ca="1" si="16"/>
        <v>36</v>
      </c>
      <c r="O57" s="48" t="str">
        <f t="shared" si="6"/>
        <v>Chevy Chase, MD</v>
      </c>
      <c r="P57" s="50">
        <f t="shared" si="7"/>
        <v>-91</v>
      </c>
      <c r="Q57" s="52">
        <f t="shared" si="8"/>
        <v>9100</v>
      </c>
      <c r="R57" s="55" t="str">
        <f t="shared" si="17"/>
        <v>Car</v>
      </c>
      <c r="S57" s="62" t="str">
        <f t="shared" si="18"/>
        <v>Not Food</v>
      </c>
      <c r="U57" s="3" t="s">
        <v>116</v>
      </c>
    </row>
    <row r="58" spans="1:21" x14ac:dyDescent="0.3">
      <c r="A58" s="11">
        <v>461</v>
      </c>
      <c r="B58" s="1">
        <v>43962</v>
      </c>
      <c r="C58" s="2">
        <v>280</v>
      </c>
      <c r="D58" s="2" t="s">
        <v>6</v>
      </c>
      <c r="E58" t="s">
        <v>44</v>
      </c>
      <c r="F58" t="s">
        <v>30</v>
      </c>
      <c r="G58" t="s">
        <v>110</v>
      </c>
      <c r="H58" t="s">
        <v>111</v>
      </c>
      <c r="I58" s="28">
        <v>28000</v>
      </c>
      <c r="J58" s="45">
        <f t="shared" si="2"/>
        <v>2020</v>
      </c>
      <c r="K58" s="45">
        <f t="shared" si="3"/>
        <v>5</v>
      </c>
      <c r="L58" s="46">
        <f t="shared" si="4"/>
        <v>43952</v>
      </c>
      <c r="M58" s="60">
        <f t="shared" ca="1" si="5"/>
        <v>1100</v>
      </c>
      <c r="N58" s="45">
        <f t="shared" ca="1" si="16"/>
        <v>36</v>
      </c>
      <c r="O58" s="48" t="str">
        <f t="shared" si="6"/>
        <v>Honolulu, HI</v>
      </c>
      <c r="P58" s="50">
        <f t="shared" si="7"/>
        <v>-280</v>
      </c>
      <c r="Q58" s="52">
        <f t="shared" si="8"/>
        <v>28000</v>
      </c>
      <c r="R58" s="55" t="str">
        <f t="shared" si="17"/>
        <v>Travel &amp; Entertainment</v>
      </c>
      <c r="S58" s="62" t="str">
        <f t="shared" si="18"/>
        <v>Not Food</v>
      </c>
    </row>
    <row r="59" spans="1:21" x14ac:dyDescent="0.3">
      <c r="A59" s="11">
        <v>940</v>
      </c>
      <c r="B59" s="1">
        <v>43964</v>
      </c>
      <c r="C59" s="2">
        <v>425</v>
      </c>
      <c r="D59" s="2" t="s">
        <v>6</v>
      </c>
      <c r="E59" t="s">
        <v>45</v>
      </c>
      <c r="F59" t="s">
        <v>30</v>
      </c>
      <c r="G59" t="s">
        <v>110</v>
      </c>
      <c r="H59" t="s">
        <v>111</v>
      </c>
      <c r="I59" s="28">
        <v>42500</v>
      </c>
      <c r="J59" s="45">
        <f t="shared" si="2"/>
        <v>2020</v>
      </c>
      <c r="K59" s="45">
        <f t="shared" si="3"/>
        <v>5</v>
      </c>
      <c r="L59" s="46">
        <f t="shared" si="4"/>
        <v>43952</v>
      </c>
      <c r="M59" s="60">
        <f t="shared" ca="1" si="5"/>
        <v>1098</v>
      </c>
      <c r="N59" s="45">
        <f t="shared" ca="1" si="16"/>
        <v>36</v>
      </c>
      <c r="O59" s="48" t="str">
        <f t="shared" si="6"/>
        <v>Honolulu, HI</v>
      </c>
      <c r="P59" s="50">
        <f t="shared" si="7"/>
        <v>-425</v>
      </c>
      <c r="Q59" s="52">
        <f t="shared" si="8"/>
        <v>42500</v>
      </c>
      <c r="R59" s="55" t="str">
        <f t="shared" si="17"/>
        <v>Travel &amp; Entertainment</v>
      </c>
      <c r="S59" s="62" t="str">
        <f t="shared" si="18"/>
        <v>Not Food</v>
      </c>
    </row>
    <row r="60" spans="1:21" x14ac:dyDescent="0.3">
      <c r="A60" s="11">
        <v>880</v>
      </c>
      <c r="B60" s="1">
        <v>43966</v>
      </c>
      <c r="C60" s="2">
        <v>201</v>
      </c>
      <c r="D60" s="2" t="s">
        <v>6</v>
      </c>
      <c r="E60" t="s">
        <v>46</v>
      </c>
      <c r="F60" t="s">
        <v>30</v>
      </c>
      <c r="G60" t="s">
        <v>110</v>
      </c>
      <c r="H60" t="s">
        <v>111</v>
      </c>
      <c r="I60" s="28">
        <v>20100</v>
      </c>
      <c r="J60" s="45">
        <f t="shared" si="2"/>
        <v>2020</v>
      </c>
      <c r="K60" s="45">
        <f t="shared" si="3"/>
        <v>5</v>
      </c>
      <c r="L60" s="46">
        <f t="shared" si="4"/>
        <v>43952</v>
      </c>
      <c r="M60" s="60">
        <f t="shared" ca="1" si="5"/>
        <v>1096</v>
      </c>
      <c r="N60" s="45">
        <f t="shared" ca="1" si="16"/>
        <v>36</v>
      </c>
      <c r="O60" s="48" t="str">
        <f t="shared" si="6"/>
        <v>Honolulu, HI</v>
      </c>
      <c r="P60" s="50">
        <f t="shared" si="7"/>
        <v>-201</v>
      </c>
      <c r="Q60" s="52">
        <f t="shared" si="8"/>
        <v>20100</v>
      </c>
      <c r="R60" s="55" t="str">
        <f t="shared" si="17"/>
        <v>Travel &amp; Entertainment</v>
      </c>
      <c r="S60" s="62" t="str">
        <f t="shared" si="18"/>
        <v>Not Food</v>
      </c>
    </row>
    <row r="61" spans="1:21" x14ac:dyDescent="0.3">
      <c r="A61" s="11">
        <v>275</v>
      </c>
      <c r="B61" s="1">
        <v>43969</v>
      </c>
      <c r="C61" s="2">
        <v>165</v>
      </c>
      <c r="D61" s="2" t="s">
        <v>6</v>
      </c>
      <c r="E61" t="s">
        <v>47</v>
      </c>
      <c r="F61" t="s">
        <v>30</v>
      </c>
      <c r="G61" t="s">
        <v>110</v>
      </c>
      <c r="H61" t="s">
        <v>111</v>
      </c>
      <c r="I61" s="28">
        <v>16500</v>
      </c>
      <c r="J61" s="45">
        <f t="shared" si="2"/>
        <v>2020</v>
      </c>
      <c r="K61" s="45">
        <f t="shared" si="3"/>
        <v>5</v>
      </c>
      <c r="L61" s="46">
        <f t="shared" si="4"/>
        <v>43952</v>
      </c>
      <c r="M61" s="60">
        <f t="shared" ca="1" si="5"/>
        <v>1093</v>
      </c>
      <c r="N61" s="45">
        <f t="shared" ca="1" si="16"/>
        <v>35</v>
      </c>
      <c r="O61" s="48" t="str">
        <f t="shared" si="6"/>
        <v>Honolulu, HI</v>
      </c>
      <c r="P61" s="50">
        <f t="shared" si="7"/>
        <v>-165</v>
      </c>
      <c r="Q61" s="52">
        <f t="shared" si="8"/>
        <v>16500</v>
      </c>
      <c r="R61" s="55" t="str">
        <f t="shared" si="17"/>
        <v>Travel &amp; Entertainment</v>
      </c>
      <c r="S61" s="62" t="str">
        <f t="shared" si="18"/>
        <v>Not Food</v>
      </c>
    </row>
    <row r="62" spans="1:21" x14ac:dyDescent="0.3">
      <c r="A62" s="11">
        <v>815</v>
      </c>
      <c r="B62" s="1">
        <v>43971</v>
      </c>
      <c r="C62" s="2">
        <v>18</v>
      </c>
      <c r="D62" s="2" t="s">
        <v>6</v>
      </c>
      <c r="E62" t="s">
        <v>48</v>
      </c>
      <c r="F62" t="s">
        <v>13</v>
      </c>
      <c r="G62" t="s">
        <v>95</v>
      </c>
      <c r="H62" t="s">
        <v>96</v>
      </c>
      <c r="I62" s="28">
        <v>1800</v>
      </c>
      <c r="J62" s="45">
        <f t="shared" si="2"/>
        <v>2020</v>
      </c>
      <c r="K62" s="45">
        <f t="shared" si="3"/>
        <v>5</v>
      </c>
      <c r="L62" s="46">
        <f t="shared" si="4"/>
        <v>43952</v>
      </c>
      <c r="M62" s="60">
        <f t="shared" ca="1" si="5"/>
        <v>1091</v>
      </c>
      <c r="N62" s="45">
        <f t="shared" ca="1" si="16"/>
        <v>35</v>
      </c>
      <c r="O62" s="48" t="str">
        <f t="shared" si="6"/>
        <v>Oakland, CA</v>
      </c>
      <c r="P62" s="50">
        <f t="shared" si="7"/>
        <v>-18</v>
      </c>
      <c r="Q62" s="52">
        <f t="shared" si="8"/>
        <v>1800</v>
      </c>
      <c r="R62" s="55" t="str">
        <f t="shared" si="17"/>
        <v>Dining &amp; Alcohol</v>
      </c>
      <c r="S62" s="62" t="str">
        <f t="shared" si="18"/>
        <v>Food</v>
      </c>
    </row>
    <row r="63" spans="1:21" x14ac:dyDescent="0.3">
      <c r="A63" s="11">
        <v>623</v>
      </c>
      <c r="B63" s="1">
        <v>43974</v>
      </c>
      <c r="C63" s="2">
        <v>92</v>
      </c>
      <c r="D63" s="2" t="s">
        <v>6</v>
      </c>
      <c r="E63" t="s">
        <v>9</v>
      </c>
      <c r="F63" t="s">
        <v>10</v>
      </c>
      <c r="G63" t="s">
        <v>97</v>
      </c>
      <c r="H63" t="s">
        <v>96</v>
      </c>
      <c r="I63" s="28">
        <v>9200</v>
      </c>
      <c r="J63" s="45">
        <f t="shared" si="2"/>
        <v>2020</v>
      </c>
      <c r="K63" s="45">
        <f t="shared" si="3"/>
        <v>5</v>
      </c>
      <c r="L63" s="46">
        <f t="shared" si="4"/>
        <v>43952</v>
      </c>
      <c r="M63" s="60">
        <f t="shared" ca="1" si="5"/>
        <v>1088</v>
      </c>
      <c r="N63" s="45">
        <f t="shared" ca="1" si="16"/>
        <v>35</v>
      </c>
      <c r="O63" s="48" t="str">
        <f t="shared" si="6"/>
        <v>Berkeley, CA</v>
      </c>
      <c r="P63" s="50">
        <f t="shared" si="7"/>
        <v>-92</v>
      </c>
      <c r="Q63" s="52">
        <f t="shared" si="8"/>
        <v>9200</v>
      </c>
      <c r="R63" s="55" t="str">
        <f t="shared" si="17"/>
        <v>Groceries</v>
      </c>
      <c r="S63" s="62" t="str">
        <f t="shared" si="18"/>
        <v>Food</v>
      </c>
    </row>
    <row r="64" spans="1:21" x14ac:dyDescent="0.3">
      <c r="A64" s="11">
        <v>672</v>
      </c>
      <c r="B64" s="1">
        <v>43979</v>
      </c>
      <c r="C64" s="2">
        <v>20</v>
      </c>
      <c r="D64" s="2" t="s">
        <v>6</v>
      </c>
      <c r="E64" t="s">
        <v>16</v>
      </c>
      <c r="F64" t="s">
        <v>15</v>
      </c>
      <c r="G64" t="s">
        <v>97</v>
      </c>
      <c r="H64" t="s">
        <v>96</v>
      </c>
      <c r="I64" s="28">
        <v>2000</v>
      </c>
      <c r="J64" s="45">
        <f t="shared" si="2"/>
        <v>2020</v>
      </c>
      <c r="K64" s="45">
        <f t="shared" si="3"/>
        <v>5</v>
      </c>
      <c r="L64" s="46">
        <f t="shared" si="4"/>
        <v>43952</v>
      </c>
      <c r="M64" s="60">
        <f t="shared" ca="1" si="5"/>
        <v>1083</v>
      </c>
      <c r="N64" s="45">
        <f t="shared" ca="1" si="16"/>
        <v>35</v>
      </c>
      <c r="O64" s="48" t="str">
        <f t="shared" si="6"/>
        <v>Berkeley, CA</v>
      </c>
      <c r="P64" s="50">
        <f t="shared" si="7"/>
        <v>-20</v>
      </c>
      <c r="Q64" s="52">
        <f t="shared" si="8"/>
        <v>2000</v>
      </c>
      <c r="R64" s="55" t="str">
        <f t="shared" si="17"/>
        <v>Car</v>
      </c>
      <c r="S64" s="62" t="str">
        <f t="shared" si="18"/>
        <v>Not Food</v>
      </c>
    </row>
    <row r="65" spans="1:19" x14ac:dyDescent="0.3">
      <c r="A65" s="11">
        <v>595</v>
      </c>
      <c r="B65" s="1">
        <v>43979</v>
      </c>
      <c r="C65" s="12">
        <v>10</v>
      </c>
      <c r="D65" s="2" t="s">
        <v>6</v>
      </c>
      <c r="E65" t="s">
        <v>17</v>
      </c>
      <c r="F65" t="s">
        <v>18</v>
      </c>
      <c r="G65" t="s">
        <v>101</v>
      </c>
      <c r="H65" t="s">
        <v>102</v>
      </c>
      <c r="I65" s="28" t="e">
        <v>#VALUE!</v>
      </c>
      <c r="J65" s="45">
        <f t="shared" si="2"/>
        <v>2020</v>
      </c>
      <c r="K65" s="45">
        <f t="shared" si="3"/>
        <v>5</v>
      </c>
      <c r="L65" s="46">
        <f t="shared" si="4"/>
        <v>43952</v>
      </c>
      <c r="M65" s="60">
        <f t="shared" ca="1" si="5"/>
        <v>1083</v>
      </c>
      <c r="N65" s="45">
        <f t="shared" ca="1" si="16"/>
        <v>35</v>
      </c>
      <c r="O65" s="48" t="str">
        <f t="shared" si="6"/>
        <v>New York, NY</v>
      </c>
      <c r="P65" s="50">
        <f t="shared" si="7"/>
        <v>-10</v>
      </c>
      <c r="Q65" s="52">
        <f t="shared" si="8"/>
        <v>1000</v>
      </c>
      <c r="R65" s="55" t="str">
        <f t="shared" si="17"/>
        <v>Other</v>
      </c>
      <c r="S65" s="62" t="str">
        <f t="shared" si="18"/>
        <v>Not Food</v>
      </c>
    </row>
    <row r="66" spans="1:19" x14ac:dyDescent="0.3">
      <c r="A66" s="11">
        <v>718</v>
      </c>
      <c r="B66" s="1">
        <v>43980</v>
      </c>
      <c r="C66" s="2">
        <v>4400</v>
      </c>
      <c r="D66" s="2" t="s">
        <v>24</v>
      </c>
      <c r="E66" t="s">
        <v>25</v>
      </c>
      <c r="F66" t="s">
        <v>26</v>
      </c>
      <c r="G66" t="s">
        <v>105</v>
      </c>
      <c r="H66" t="s">
        <v>96</v>
      </c>
      <c r="I66" s="28">
        <v>0</v>
      </c>
      <c r="J66" s="45">
        <f t="shared" si="2"/>
        <v>2020</v>
      </c>
      <c r="K66" s="45">
        <f t="shared" si="3"/>
        <v>5</v>
      </c>
      <c r="L66" s="46">
        <f t="shared" si="4"/>
        <v>43952</v>
      </c>
      <c r="M66" s="60">
        <f t="shared" ca="1" si="5"/>
        <v>1082</v>
      </c>
      <c r="N66" s="45">
        <f t="shared" ref="N66:N97" ca="1" si="20">DATEDIF(B66, $V$11,"M")</f>
        <v>35</v>
      </c>
      <c r="O66" s="48" t="str">
        <f t="shared" si="6"/>
        <v>Mountain View, CA</v>
      </c>
      <c r="P66" s="50">
        <f t="shared" si="7"/>
        <v>4400</v>
      </c>
      <c r="Q66" s="52">
        <f t="shared" si="8"/>
        <v>0</v>
      </c>
      <c r="R66" s="55" t="str">
        <f t="shared" ref="R66:R97" si="21">IF(ISBLANK(F66),"Home",F66)</f>
        <v>Salary</v>
      </c>
      <c r="S66" s="62" t="str">
        <f t="shared" si="18"/>
        <v>Not Food</v>
      </c>
    </row>
    <row r="67" spans="1:19" x14ac:dyDescent="0.3">
      <c r="A67" s="11">
        <v>975</v>
      </c>
      <c r="B67" s="1">
        <v>43984</v>
      </c>
      <c r="C67" s="2">
        <v>1200</v>
      </c>
      <c r="D67" s="2" t="s">
        <v>6</v>
      </c>
      <c r="E67" t="s">
        <v>7</v>
      </c>
      <c r="G67" t="s">
        <v>95</v>
      </c>
      <c r="H67" t="s">
        <v>96</v>
      </c>
      <c r="I67" s="28">
        <v>120000</v>
      </c>
      <c r="J67" s="45">
        <f t="shared" ref="J67:J130" si="22">YEAR(B67)</f>
        <v>2020</v>
      </c>
      <c r="K67" s="45">
        <f t="shared" ref="K67:K130" si="23">MONTH(B67)</f>
        <v>6</v>
      </c>
      <c r="L67" s="46">
        <f t="shared" ref="L67:L130" si="24">DATE(J67,K67,1)</f>
        <v>43983</v>
      </c>
      <c r="M67" s="60">
        <f t="shared" ref="M67:M130" ca="1" si="25">$V$11-B67</f>
        <v>1078</v>
      </c>
      <c r="N67" s="45">
        <f t="shared" ca="1" si="20"/>
        <v>35</v>
      </c>
      <c r="O67" s="48" t="str">
        <f t="shared" ref="O67:O130" si="26">G67&amp;", "&amp;H67</f>
        <v>Oakland, CA</v>
      </c>
      <c r="P67" s="50">
        <f t="shared" ref="P67:P130" si="27">IF(D67="debit",C67*-1,C67)</f>
        <v>-1200</v>
      </c>
      <c r="Q67" s="52">
        <f t="shared" ref="Q67:Q130" si="28">IFERROR(I67,C67*100)</f>
        <v>120000</v>
      </c>
      <c r="R67" s="55" t="str">
        <f t="shared" si="21"/>
        <v>Home</v>
      </c>
      <c r="S67" s="62" t="str">
        <f t="shared" ref="S67:S98" si="29">IF(OR(R67=$U$16,R67=$U$17),"Food","Not Food")</f>
        <v>Not Food</v>
      </c>
    </row>
    <row r="68" spans="1:19" x14ac:dyDescent="0.3">
      <c r="A68" s="11">
        <v>713</v>
      </c>
      <c r="B68" s="1">
        <v>43986</v>
      </c>
      <c r="C68" s="2">
        <v>21</v>
      </c>
      <c r="D68" s="2" t="s">
        <v>6</v>
      </c>
      <c r="E68" t="s">
        <v>34</v>
      </c>
      <c r="F68" t="s">
        <v>15</v>
      </c>
      <c r="G68" t="s">
        <v>95</v>
      </c>
      <c r="H68" t="s">
        <v>96</v>
      </c>
      <c r="I68" s="28">
        <v>2100</v>
      </c>
      <c r="J68" s="45">
        <f t="shared" si="22"/>
        <v>2020</v>
      </c>
      <c r="K68" s="45">
        <f t="shared" si="23"/>
        <v>6</v>
      </c>
      <c r="L68" s="46">
        <f t="shared" si="24"/>
        <v>43983</v>
      </c>
      <c r="M68" s="60">
        <f t="shared" ca="1" si="25"/>
        <v>1076</v>
      </c>
      <c r="N68" s="45">
        <f t="shared" ca="1" si="20"/>
        <v>35</v>
      </c>
      <c r="O68" s="48" t="str">
        <f t="shared" si="26"/>
        <v>Oakland, CA</v>
      </c>
      <c r="P68" s="50">
        <f t="shared" si="27"/>
        <v>-21</v>
      </c>
      <c r="Q68" s="52">
        <f t="shared" si="28"/>
        <v>2100</v>
      </c>
      <c r="R68" s="55" t="str">
        <f t="shared" si="21"/>
        <v>Car</v>
      </c>
      <c r="S68" s="62" t="str">
        <f t="shared" si="29"/>
        <v>Not Food</v>
      </c>
    </row>
    <row r="69" spans="1:19" x14ac:dyDescent="0.3">
      <c r="A69" s="11">
        <v>806</v>
      </c>
      <c r="B69" s="1">
        <v>43986</v>
      </c>
      <c r="C69" s="2">
        <v>95</v>
      </c>
      <c r="D69" s="2" t="s">
        <v>6</v>
      </c>
      <c r="E69" t="s">
        <v>49</v>
      </c>
      <c r="F69" t="s">
        <v>20</v>
      </c>
      <c r="G69" t="s">
        <v>95</v>
      </c>
      <c r="H69" t="s">
        <v>96</v>
      </c>
      <c r="I69" s="28">
        <v>9500</v>
      </c>
      <c r="J69" s="45">
        <f t="shared" si="22"/>
        <v>2020</v>
      </c>
      <c r="K69" s="45">
        <f t="shared" si="23"/>
        <v>6</v>
      </c>
      <c r="L69" s="46">
        <f t="shared" si="24"/>
        <v>43983</v>
      </c>
      <c r="M69" s="60">
        <f t="shared" ca="1" si="25"/>
        <v>1076</v>
      </c>
      <c r="N69" s="45">
        <f t="shared" ca="1" si="20"/>
        <v>35</v>
      </c>
      <c r="O69" s="48" t="str">
        <f t="shared" si="26"/>
        <v>Oakland, CA</v>
      </c>
      <c r="P69" s="50">
        <f t="shared" si="27"/>
        <v>-95</v>
      </c>
      <c r="Q69" s="52">
        <f t="shared" si="28"/>
        <v>9500</v>
      </c>
      <c r="R69" s="55" t="str">
        <f t="shared" si="21"/>
        <v>Health &amp; Fitness</v>
      </c>
      <c r="S69" s="62" t="str">
        <f t="shared" si="29"/>
        <v>Not Food</v>
      </c>
    </row>
    <row r="70" spans="1:19" x14ac:dyDescent="0.3">
      <c r="A70" s="11">
        <v>245</v>
      </c>
      <c r="B70" s="1">
        <v>43986</v>
      </c>
      <c r="C70" s="2">
        <v>107</v>
      </c>
      <c r="D70" s="2" t="s">
        <v>6</v>
      </c>
      <c r="E70" t="s">
        <v>11</v>
      </c>
      <c r="F70" t="s">
        <v>8</v>
      </c>
      <c r="G70" t="s">
        <v>98</v>
      </c>
      <c r="H70" t="s">
        <v>96</v>
      </c>
      <c r="I70" s="28">
        <v>10700</v>
      </c>
      <c r="J70" s="45">
        <f t="shared" si="22"/>
        <v>2020</v>
      </c>
      <c r="K70" s="45">
        <f t="shared" si="23"/>
        <v>6</v>
      </c>
      <c r="L70" s="46">
        <f t="shared" si="24"/>
        <v>43983</v>
      </c>
      <c r="M70" s="60">
        <f t="shared" ca="1" si="25"/>
        <v>1076</v>
      </c>
      <c r="N70" s="45">
        <f t="shared" ca="1" si="20"/>
        <v>35</v>
      </c>
      <c r="O70" s="48" t="str">
        <f t="shared" si="26"/>
        <v>San Francisco, CA</v>
      </c>
      <c r="P70" s="50">
        <f t="shared" si="27"/>
        <v>-107</v>
      </c>
      <c r="Q70" s="52">
        <f t="shared" si="28"/>
        <v>10700</v>
      </c>
      <c r="R70" s="55" t="str">
        <f t="shared" si="21"/>
        <v>Home</v>
      </c>
      <c r="S70" s="62" t="str">
        <f t="shared" si="29"/>
        <v>Not Food</v>
      </c>
    </row>
    <row r="71" spans="1:19" x14ac:dyDescent="0.3">
      <c r="A71" s="11">
        <v>811</v>
      </c>
      <c r="B71" s="1">
        <v>43987</v>
      </c>
      <c r="C71" s="2">
        <v>101</v>
      </c>
      <c r="D71" s="2" t="s">
        <v>6</v>
      </c>
      <c r="E71" t="s">
        <v>9</v>
      </c>
      <c r="F71" t="s">
        <v>10</v>
      </c>
      <c r="G71" t="s">
        <v>97</v>
      </c>
      <c r="H71" t="s">
        <v>96</v>
      </c>
      <c r="I71" s="28">
        <v>10100</v>
      </c>
      <c r="J71" s="45">
        <f t="shared" si="22"/>
        <v>2020</v>
      </c>
      <c r="K71" s="45">
        <f t="shared" si="23"/>
        <v>6</v>
      </c>
      <c r="L71" s="46">
        <f t="shared" si="24"/>
        <v>43983</v>
      </c>
      <c r="M71" s="60">
        <f t="shared" ca="1" si="25"/>
        <v>1075</v>
      </c>
      <c r="N71" s="45">
        <f t="shared" ca="1" si="20"/>
        <v>35</v>
      </c>
      <c r="O71" s="48" t="str">
        <f t="shared" si="26"/>
        <v>Berkeley, CA</v>
      </c>
      <c r="P71" s="50">
        <f t="shared" si="27"/>
        <v>-101</v>
      </c>
      <c r="Q71" s="52">
        <f t="shared" si="28"/>
        <v>10100</v>
      </c>
      <c r="R71" s="55" t="str">
        <f t="shared" si="21"/>
        <v>Groceries</v>
      </c>
      <c r="S71" s="62" t="str">
        <f t="shared" si="29"/>
        <v>Food</v>
      </c>
    </row>
    <row r="72" spans="1:19" x14ac:dyDescent="0.3">
      <c r="A72" s="11">
        <v>224</v>
      </c>
      <c r="B72" s="1">
        <v>43989</v>
      </c>
      <c r="C72" s="12">
        <v>10</v>
      </c>
      <c r="D72" s="2" t="s">
        <v>6</v>
      </c>
      <c r="E72" t="s">
        <v>17</v>
      </c>
      <c r="F72" t="s">
        <v>18</v>
      </c>
      <c r="G72" t="s">
        <v>101</v>
      </c>
      <c r="H72" t="s">
        <v>102</v>
      </c>
      <c r="I72" s="28" t="e">
        <v>#VALUE!</v>
      </c>
      <c r="J72" s="45">
        <f t="shared" si="22"/>
        <v>2020</v>
      </c>
      <c r="K72" s="45">
        <f t="shared" si="23"/>
        <v>6</v>
      </c>
      <c r="L72" s="46">
        <f t="shared" si="24"/>
        <v>43983</v>
      </c>
      <c r="M72" s="60">
        <f t="shared" ca="1" si="25"/>
        <v>1073</v>
      </c>
      <c r="N72" s="45">
        <f t="shared" ca="1" si="20"/>
        <v>35</v>
      </c>
      <c r="O72" s="48" t="str">
        <f t="shared" si="26"/>
        <v>New York, NY</v>
      </c>
      <c r="P72" s="50">
        <f t="shared" si="27"/>
        <v>-10</v>
      </c>
      <c r="Q72" s="52">
        <f t="shared" si="28"/>
        <v>1000</v>
      </c>
      <c r="R72" s="55" t="str">
        <f t="shared" si="21"/>
        <v>Other</v>
      </c>
      <c r="S72" s="62" t="str">
        <f t="shared" si="29"/>
        <v>Not Food</v>
      </c>
    </row>
    <row r="73" spans="1:19" x14ac:dyDescent="0.3">
      <c r="A73" s="11">
        <v>907</v>
      </c>
      <c r="B73" s="1">
        <v>43994</v>
      </c>
      <c r="C73" s="2">
        <v>91</v>
      </c>
      <c r="D73" s="2" t="s">
        <v>6</v>
      </c>
      <c r="E73" t="s">
        <v>14</v>
      </c>
      <c r="F73" t="s">
        <v>15</v>
      </c>
      <c r="G73" t="s">
        <v>99</v>
      </c>
      <c r="H73" t="s">
        <v>100</v>
      </c>
      <c r="I73" s="28">
        <v>9100</v>
      </c>
      <c r="J73" s="45">
        <f t="shared" si="22"/>
        <v>2020</v>
      </c>
      <c r="K73" s="45">
        <f t="shared" si="23"/>
        <v>6</v>
      </c>
      <c r="L73" s="46">
        <f t="shared" si="24"/>
        <v>43983</v>
      </c>
      <c r="M73" s="60">
        <f t="shared" ca="1" si="25"/>
        <v>1068</v>
      </c>
      <c r="N73" s="45">
        <f t="shared" ca="1" si="20"/>
        <v>35</v>
      </c>
      <c r="O73" s="48" t="str">
        <f t="shared" si="26"/>
        <v>Chevy Chase, MD</v>
      </c>
      <c r="P73" s="50">
        <f t="shared" si="27"/>
        <v>-91</v>
      </c>
      <c r="Q73" s="52">
        <f t="shared" si="28"/>
        <v>9100</v>
      </c>
      <c r="R73" s="55" t="str">
        <f t="shared" si="21"/>
        <v>Car</v>
      </c>
      <c r="S73" s="62" t="str">
        <f t="shared" si="29"/>
        <v>Not Food</v>
      </c>
    </row>
    <row r="74" spans="1:19" x14ac:dyDescent="0.3">
      <c r="A74" s="11">
        <v>533</v>
      </c>
      <c r="B74" s="1">
        <v>43994</v>
      </c>
      <c r="C74" s="2">
        <v>8</v>
      </c>
      <c r="D74" s="2" t="s">
        <v>6</v>
      </c>
      <c r="E74" t="s">
        <v>50</v>
      </c>
      <c r="F74" t="s">
        <v>13</v>
      </c>
      <c r="G74" t="s">
        <v>95</v>
      </c>
      <c r="H74" t="s">
        <v>96</v>
      </c>
      <c r="I74" s="28">
        <v>800</v>
      </c>
      <c r="J74" s="45">
        <f t="shared" si="22"/>
        <v>2020</v>
      </c>
      <c r="K74" s="45">
        <f t="shared" si="23"/>
        <v>6</v>
      </c>
      <c r="L74" s="46">
        <f t="shared" si="24"/>
        <v>43983</v>
      </c>
      <c r="M74" s="60">
        <f t="shared" ca="1" si="25"/>
        <v>1068</v>
      </c>
      <c r="N74" s="45">
        <f t="shared" ca="1" si="20"/>
        <v>35</v>
      </c>
      <c r="O74" s="48" t="str">
        <f t="shared" si="26"/>
        <v>Oakland, CA</v>
      </c>
      <c r="P74" s="50">
        <f t="shared" si="27"/>
        <v>-8</v>
      </c>
      <c r="Q74" s="52">
        <f t="shared" si="28"/>
        <v>800</v>
      </c>
      <c r="R74" s="55" t="str">
        <f t="shared" si="21"/>
        <v>Dining &amp; Alcohol</v>
      </c>
      <c r="S74" s="62" t="str">
        <f t="shared" si="29"/>
        <v>Food</v>
      </c>
    </row>
    <row r="75" spans="1:19" x14ac:dyDescent="0.3">
      <c r="A75" s="11">
        <v>674</v>
      </c>
      <c r="B75" s="1">
        <v>43999</v>
      </c>
      <c r="C75" s="2">
        <v>18</v>
      </c>
      <c r="D75" s="2" t="s">
        <v>6</v>
      </c>
      <c r="E75" t="s">
        <v>16</v>
      </c>
      <c r="F75" t="s">
        <v>15</v>
      </c>
      <c r="G75" t="s">
        <v>97</v>
      </c>
      <c r="H75" t="s">
        <v>96</v>
      </c>
      <c r="I75" s="28">
        <v>1800</v>
      </c>
      <c r="J75" s="45">
        <f t="shared" si="22"/>
        <v>2020</v>
      </c>
      <c r="K75" s="45">
        <f t="shared" si="23"/>
        <v>6</v>
      </c>
      <c r="L75" s="46">
        <f t="shared" si="24"/>
        <v>43983</v>
      </c>
      <c r="M75" s="60">
        <f t="shared" ca="1" si="25"/>
        <v>1063</v>
      </c>
      <c r="N75" s="45">
        <f t="shared" ca="1" si="20"/>
        <v>34</v>
      </c>
      <c r="O75" s="48" t="str">
        <f t="shared" si="26"/>
        <v>Berkeley, CA</v>
      </c>
      <c r="P75" s="50">
        <f t="shared" si="27"/>
        <v>-18</v>
      </c>
      <c r="Q75" s="52">
        <f t="shared" si="28"/>
        <v>1800</v>
      </c>
      <c r="R75" s="55" t="str">
        <f t="shared" si="21"/>
        <v>Car</v>
      </c>
      <c r="S75" s="62" t="str">
        <f t="shared" si="29"/>
        <v>Not Food</v>
      </c>
    </row>
    <row r="76" spans="1:19" x14ac:dyDescent="0.3">
      <c r="A76" s="11">
        <v>90</v>
      </c>
      <c r="B76" s="1">
        <v>43999</v>
      </c>
      <c r="C76" s="2">
        <v>99</v>
      </c>
      <c r="D76" s="2" t="s">
        <v>6</v>
      </c>
      <c r="E76" t="s">
        <v>9</v>
      </c>
      <c r="F76" t="s">
        <v>10</v>
      </c>
      <c r="G76" t="s">
        <v>97</v>
      </c>
      <c r="H76" t="s">
        <v>96</v>
      </c>
      <c r="I76" s="28">
        <v>9900</v>
      </c>
      <c r="J76" s="45">
        <f t="shared" si="22"/>
        <v>2020</v>
      </c>
      <c r="K76" s="45">
        <f t="shared" si="23"/>
        <v>6</v>
      </c>
      <c r="L76" s="46">
        <f t="shared" si="24"/>
        <v>43983</v>
      </c>
      <c r="M76" s="60">
        <f t="shared" ca="1" si="25"/>
        <v>1063</v>
      </c>
      <c r="N76" s="45">
        <f t="shared" ca="1" si="20"/>
        <v>34</v>
      </c>
      <c r="O76" s="48" t="str">
        <f t="shared" si="26"/>
        <v>Berkeley, CA</v>
      </c>
      <c r="P76" s="50">
        <f t="shared" si="27"/>
        <v>-99</v>
      </c>
      <c r="Q76" s="52">
        <f t="shared" si="28"/>
        <v>9900</v>
      </c>
      <c r="R76" s="55" t="str">
        <f t="shared" si="21"/>
        <v>Groceries</v>
      </c>
      <c r="S76" s="62" t="str">
        <f t="shared" si="29"/>
        <v>Food</v>
      </c>
    </row>
    <row r="77" spans="1:19" x14ac:dyDescent="0.3">
      <c r="A77" s="11">
        <v>899</v>
      </c>
      <c r="B77" s="1">
        <v>44004</v>
      </c>
      <c r="C77" s="2">
        <v>55</v>
      </c>
      <c r="D77" s="2" t="s">
        <v>6</v>
      </c>
      <c r="E77" t="s">
        <v>51</v>
      </c>
      <c r="F77" t="s">
        <v>30</v>
      </c>
      <c r="G77" t="s">
        <v>98</v>
      </c>
      <c r="H77" t="s">
        <v>96</v>
      </c>
      <c r="I77" s="28">
        <v>5500</v>
      </c>
      <c r="J77" s="45">
        <f t="shared" si="22"/>
        <v>2020</v>
      </c>
      <c r="K77" s="45">
        <f t="shared" si="23"/>
        <v>6</v>
      </c>
      <c r="L77" s="46">
        <f t="shared" si="24"/>
        <v>43983</v>
      </c>
      <c r="M77" s="60">
        <f t="shared" ca="1" si="25"/>
        <v>1058</v>
      </c>
      <c r="N77" s="45">
        <f t="shared" ca="1" si="20"/>
        <v>34</v>
      </c>
      <c r="O77" s="48" t="str">
        <f t="shared" si="26"/>
        <v>San Francisco, CA</v>
      </c>
      <c r="P77" s="50">
        <f t="shared" si="27"/>
        <v>-55</v>
      </c>
      <c r="Q77" s="52">
        <f t="shared" si="28"/>
        <v>5500</v>
      </c>
      <c r="R77" s="55" t="str">
        <f t="shared" si="21"/>
        <v>Travel &amp; Entertainment</v>
      </c>
      <c r="S77" s="62" t="str">
        <f t="shared" si="29"/>
        <v>Not Food</v>
      </c>
    </row>
    <row r="78" spans="1:19" x14ac:dyDescent="0.3">
      <c r="A78" s="11">
        <v>978</v>
      </c>
      <c r="B78" s="1">
        <v>44008</v>
      </c>
      <c r="C78" s="2">
        <v>15</v>
      </c>
      <c r="D78" s="2" t="s">
        <v>6</v>
      </c>
      <c r="E78" t="s">
        <v>36</v>
      </c>
      <c r="F78" t="s">
        <v>15</v>
      </c>
      <c r="G78" t="s">
        <v>97</v>
      </c>
      <c r="H78" t="s">
        <v>96</v>
      </c>
      <c r="I78" s="28">
        <v>1500</v>
      </c>
      <c r="J78" s="45">
        <f t="shared" si="22"/>
        <v>2020</v>
      </c>
      <c r="K78" s="45">
        <f t="shared" si="23"/>
        <v>6</v>
      </c>
      <c r="L78" s="46">
        <f t="shared" si="24"/>
        <v>43983</v>
      </c>
      <c r="M78" s="60">
        <f t="shared" ca="1" si="25"/>
        <v>1054</v>
      </c>
      <c r="N78" s="45">
        <f t="shared" ca="1" si="20"/>
        <v>34</v>
      </c>
      <c r="O78" s="48" t="str">
        <f t="shared" si="26"/>
        <v>Berkeley, CA</v>
      </c>
      <c r="P78" s="50">
        <f t="shared" si="27"/>
        <v>-15</v>
      </c>
      <c r="Q78" s="52">
        <f t="shared" si="28"/>
        <v>1500</v>
      </c>
      <c r="R78" s="55" t="str">
        <f t="shared" si="21"/>
        <v>Car</v>
      </c>
      <c r="S78" s="62" t="str">
        <f t="shared" si="29"/>
        <v>Not Food</v>
      </c>
    </row>
    <row r="79" spans="1:19" x14ac:dyDescent="0.3">
      <c r="A79" s="11">
        <v>112</v>
      </c>
      <c r="B79" s="1">
        <v>44010</v>
      </c>
      <c r="C79" s="2">
        <v>4400</v>
      </c>
      <c r="D79" s="2" t="s">
        <v>24</v>
      </c>
      <c r="E79" t="s">
        <v>25</v>
      </c>
      <c r="F79" t="s">
        <v>26</v>
      </c>
      <c r="G79" t="s">
        <v>105</v>
      </c>
      <c r="H79" t="s">
        <v>96</v>
      </c>
      <c r="I79" s="28">
        <v>0</v>
      </c>
      <c r="J79" s="45">
        <f t="shared" si="22"/>
        <v>2020</v>
      </c>
      <c r="K79" s="45">
        <f t="shared" si="23"/>
        <v>6</v>
      </c>
      <c r="L79" s="46">
        <f t="shared" si="24"/>
        <v>43983</v>
      </c>
      <c r="M79" s="60">
        <f t="shared" ca="1" si="25"/>
        <v>1052</v>
      </c>
      <c r="N79" s="45">
        <f t="shared" ca="1" si="20"/>
        <v>34</v>
      </c>
      <c r="O79" s="48" t="str">
        <f t="shared" si="26"/>
        <v>Mountain View, CA</v>
      </c>
      <c r="P79" s="50">
        <f t="shared" si="27"/>
        <v>4400</v>
      </c>
      <c r="Q79" s="52">
        <f t="shared" si="28"/>
        <v>0</v>
      </c>
      <c r="R79" s="55" t="str">
        <f t="shared" si="21"/>
        <v>Salary</v>
      </c>
      <c r="S79" s="62" t="str">
        <f t="shared" si="29"/>
        <v>Not Food</v>
      </c>
    </row>
    <row r="80" spans="1:19" x14ac:dyDescent="0.3">
      <c r="A80" s="11">
        <v>669</v>
      </c>
      <c r="B80" s="1">
        <v>44014</v>
      </c>
      <c r="C80" s="2">
        <v>1200</v>
      </c>
      <c r="D80" s="2" t="s">
        <v>6</v>
      </c>
      <c r="E80" t="s">
        <v>7</v>
      </c>
      <c r="G80" t="s">
        <v>95</v>
      </c>
      <c r="H80" t="s">
        <v>96</v>
      </c>
      <c r="I80" s="28">
        <v>120000</v>
      </c>
      <c r="J80" s="45">
        <f t="shared" si="22"/>
        <v>2020</v>
      </c>
      <c r="K80" s="45">
        <f t="shared" si="23"/>
        <v>7</v>
      </c>
      <c r="L80" s="46">
        <f t="shared" si="24"/>
        <v>44013</v>
      </c>
      <c r="M80" s="60">
        <f t="shared" ca="1" si="25"/>
        <v>1048</v>
      </c>
      <c r="N80" s="45">
        <f t="shared" ca="1" si="20"/>
        <v>34</v>
      </c>
      <c r="O80" s="48" t="str">
        <f t="shared" si="26"/>
        <v>Oakland, CA</v>
      </c>
      <c r="P80" s="50">
        <f t="shared" si="27"/>
        <v>-1200</v>
      </c>
      <c r="Q80" s="52">
        <f t="shared" si="28"/>
        <v>120000</v>
      </c>
      <c r="R80" s="55" t="str">
        <f t="shared" si="21"/>
        <v>Home</v>
      </c>
      <c r="S80" s="62" t="str">
        <f t="shared" si="29"/>
        <v>Not Food</v>
      </c>
    </row>
    <row r="81" spans="1:19" x14ac:dyDescent="0.3">
      <c r="A81" s="11">
        <v>458</v>
      </c>
      <c r="B81" s="1">
        <v>44016</v>
      </c>
      <c r="C81" s="2">
        <v>40</v>
      </c>
      <c r="D81" s="2" t="s">
        <v>6</v>
      </c>
      <c r="E81" t="s">
        <v>33</v>
      </c>
      <c r="F81" t="s">
        <v>20</v>
      </c>
      <c r="G81" t="s">
        <v>97</v>
      </c>
      <c r="H81" t="s">
        <v>96</v>
      </c>
      <c r="I81" s="28">
        <v>4000</v>
      </c>
      <c r="J81" s="45">
        <f t="shared" si="22"/>
        <v>2020</v>
      </c>
      <c r="K81" s="45">
        <f t="shared" si="23"/>
        <v>7</v>
      </c>
      <c r="L81" s="46">
        <f t="shared" si="24"/>
        <v>44013</v>
      </c>
      <c r="M81" s="60">
        <f t="shared" ca="1" si="25"/>
        <v>1046</v>
      </c>
      <c r="N81" s="45">
        <f t="shared" ca="1" si="20"/>
        <v>34</v>
      </c>
      <c r="O81" s="48" t="str">
        <f t="shared" si="26"/>
        <v>Berkeley, CA</v>
      </c>
      <c r="P81" s="50">
        <f t="shared" si="27"/>
        <v>-40</v>
      </c>
      <c r="Q81" s="52">
        <f t="shared" si="28"/>
        <v>4000</v>
      </c>
      <c r="R81" s="55" t="str">
        <f t="shared" si="21"/>
        <v>Health &amp; Fitness</v>
      </c>
      <c r="S81" s="62" t="str">
        <f t="shared" si="29"/>
        <v>Not Food</v>
      </c>
    </row>
    <row r="82" spans="1:19" x14ac:dyDescent="0.3">
      <c r="A82" s="11">
        <v>35</v>
      </c>
      <c r="B82" s="1">
        <v>44020</v>
      </c>
      <c r="C82" s="2">
        <v>80</v>
      </c>
      <c r="D82" s="2" t="s">
        <v>6</v>
      </c>
      <c r="E82" t="s">
        <v>9</v>
      </c>
      <c r="F82" t="s">
        <v>10</v>
      </c>
      <c r="G82" t="s">
        <v>97</v>
      </c>
      <c r="H82" t="s">
        <v>96</v>
      </c>
      <c r="I82" s="28">
        <v>8000</v>
      </c>
      <c r="J82" s="45">
        <f t="shared" si="22"/>
        <v>2020</v>
      </c>
      <c r="K82" s="45">
        <f t="shared" si="23"/>
        <v>7</v>
      </c>
      <c r="L82" s="46">
        <f t="shared" si="24"/>
        <v>44013</v>
      </c>
      <c r="M82" s="60">
        <f t="shared" ca="1" si="25"/>
        <v>1042</v>
      </c>
      <c r="N82" s="45">
        <f t="shared" ca="1" si="20"/>
        <v>34</v>
      </c>
      <c r="O82" s="48" t="str">
        <f t="shared" si="26"/>
        <v>Berkeley, CA</v>
      </c>
      <c r="P82" s="50">
        <f t="shared" si="27"/>
        <v>-80</v>
      </c>
      <c r="Q82" s="52">
        <f t="shared" si="28"/>
        <v>8000</v>
      </c>
      <c r="R82" s="55" t="str">
        <f t="shared" si="21"/>
        <v>Groceries</v>
      </c>
      <c r="S82" s="62" t="str">
        <f t="shared" si="29"/>
        <v>Food</v>
      </c>
    </row>
    <row r="83" spans="1:19" x14ac:dyDescent="0.3">
      <c r="A83" s="11">
        <v>920</v>
      </c>
      <c r="B83" s="1">
        <v>44020</v>
      </c>
      <c r="C83" s="2">
        <v>6</v>
      </c>
      <c r="D83" s="2" t="s">
        <v>6</v>
      </c>
      <c r="E83" t="s">
        <v>35</v>
      </c>
      <c r="F83" t="s">
        <v>13</v>
      </c>
      <c r="G83" t="s">
        <v>97</v>
      </c>
      <c r="H83" t="s">
        <v>96</v>
      </c>
      <c r="I83" s="28">
        <v>600</v>
      </c>
      <c r="J83" s="45">
        <f t="shared" si="22"/>
        <v>2020</v>
      </c>
      <c r="K83" s="45">
        <f t="shared" si="23"/>
        <v>7</v>
      </c>
      <c r="L83" s="46">
        <f t="shared" si="24"/>
        <v>44013</v>
      </c>
      <c r="M83" s="60">
        <f t="shared" ca="1" si="25"/>
        <v>1042</v>
      </c>
      <c r="N83" s="45">
        <f t="shared" ca="1" si="20"/>
        <v>34</v>
      </c>
      <c r="O83" s="48" t="str">
        <f t="shared" si="26"/>
        <v>Berkeley, CA</v>
      </c>
      <c r="P83" s="50">
        <f t="shared" si="27"/>
        <v>-6</v>
      </c>
      <c r="Q83" s="52">
        <f t="shared" si="28"/>
        <v>600</v>
      </c>
      <c r="R83" s="55" t="str">
        <f t="shared" si="21"/>
        <v>Dining &amp; Alcohol</v>
      </c>
      <c r="S83" s="62" t="str">
        <f t="shared" si="29"/>
        <v>Food</v>
      </c>
    </row>
    <row r="84" spans="1:19" x14ac:dyDescent="0.3">
      <c r="A84" s="11">
        <v>223</v>
      </c>
      <c r="B84" s="1">
        <v>44022</v>
      </c>
      <c r="C84" s="2">
        <v>107</v>
      </c>
      <c r="D84" s="2" t="s">
        <v>6</v>
      </c>
      <c r="E84" t="s">
        <v>11</v>
      </c>
      <c r="F84" t="s">
        <v>8</v>
      </c>
      <c r="G84" t="s">
        <v>98</v>
      </c>
      <c r="H84" t="s">
        <v>96</v>
      </c>
      <c r="I84" s="28">
        <v>10700</v>
      </c>
      <c r="J84" s="45">
        <f t="shared" si="22"/>
        <v>2020</v>
      </c>
      <c r="K84" s="45">
        <f t="shared" si="23"/>
        <v>7</v>
      </c>
      <c r="L84" s="46">
        <f t="shared" si="24"/>
        <v>44013</v>
      </c>
      <c r="M84" s="60">
        <f t="shared" ca="1" si="25"/>
        <v>1040</v>
      </c>
      <c r="N84" s="45">
        <f t="shared" ca="1" si="20"/>
        <v>34</v>
      </c>
      <c r="O84" s="48" t="str">
        <f t="shared" si="26"/>
        <v>San Francisco, CA</v>
      </c>
      <c r="P84" s="50">
        <f t="shared" si="27"/>
        <v>-107</v>
      </c>
      <c r="Q84" s="52">
        <f t="shared" si="28"/>
        <v>10700</v>
      </c>
      <c r="R84" s="55" t="str">
        <f t="shared" si="21"/>
        <v>Home</v>
      </c>
      <c r="S84" s="62" t="str">
        <f t="shared" si="29"/>
        <v>Not Food</v>
      </c>
    </row>
    <row r="85" spans="1:19" x14ac:dyDescent="0.3">
      <c r="A85" s="11">
        <v>744</v>
      </c>
      <c r="B85" s="1">
        <v>44022</v>
      </c>
      <c r="C85" s="2">
        <v>91</v>
      </c>
      <c r="D85" s="2" t="s">
        <v>6</v>
      </c>
      <c r="E85" t="s">
        <v>14</v>
      </c>
      <c r="F85" t="s">
        <v>15</v>
      </c>
      <c r="G85" t="s">
        <v>99</v>
      </c>
      <c r="H85" t="s">
        <v>100</v>
      </c>
      <c r="I85" s="28">
        <v>9100</v>
      </c>
      <c r="J85" s="45">
        <f t="shared" si="22"/>
        <v>2020</v>
      </c>
      <c r="K85" s="45">
        <f t="shared" si="23"/>
        <v>7</v>
      </c>
      <c r="L85" s="46">
        <f t="shared" si="24"/>
        <v>44013</v>
      </c>
      <c r="M85" s="60">
        <f t="shared" ca="1" si="25"/>
        <v>1040</v>
      </c>
      <c r="N85" s="45">
        <f t="shared" ca="1" si="20"/>
        <v>34</v>
      </c>
      <c r="O85" s="48" t="str">
        <f t="shared" si="26"/>
        <v>Chevy Chase, MD</v>
      </c>
      <c r="P85" s="50">
        <f t="shared" si="27"/>
        <v>-91</v>
      </c>
      <c r="Q85" s="52">
        <f t="shared" si="28"/>
        <v>9100</v>
      </c>
      <c r="R85" s="55" t="str">
        <f t="shared" si="21"/>
        <v>Car</v>
      </c>
      <c r="S85" s="62" t="str">
        <f t="shared" si="29"/>
        <v>Not Food</v>
      </c>
    </row>
    <row r="86" spans="1:19" x14ac:dyDescent="0.3">
      <c r="A86" s="11">
        <v>256</v>
      </c>
      <c r="B86" s="1">
        <v>44024</v>
      </c>
      <c r="C86" s="2">
        <v>31</v>
      </c>
      <c r="D86" s="2" t="s">
        <v>6</v>
      </c>
      <c r="E86" t="s">
        <v>32</v>
      </c>
      <c r="F86" t="s">
        <v>13</v>
      </c>
      <c r="G86" t="s">
        <v>97</v>
      </c>
      <c r="H86" t="s">
        <v>96</v>
      </c>
      <c r="I86" s="28">
        <v>3100</v>
      </c>
      <c r="J86" s="45">
        <f t="shared" si="22"/>
        <v>2020</v>
      </c>
      <c r="K86" s="45">
        <f t="shared" si="23"/>
        <v>7</v>
      </c>
      <c r="L86" s="46">
        <f t="shared" si="24"/>
        <v>44013</v>
      </c>
      <c r="M86" s="60">
        <f t="shared" ca="1" si="25"/>
        <v>1038</v>
      </c>
      <c r="N86" s="45">
        <f t="shared" ca="1" si="20"/>
        <v>34</v>
      </c>
      <c r="O86" s="48" t="str">
        <f t="shared" si="26"/>
        <v>Berkeley, CA</v>
      </c>
      <c r="P86" s="50">
        <f t="shared" si="27"/>
        <v>-31</v>
      </c>
      <c r="Q86" s="52">
        <f t="shared" si="28"/>
        <v>3100</v>
      </c>
      <c r="R86" s="55" t="str">
        <f t="shared" si="21"/>
        <v>Dining &amp; Alcohol</v>
      </c>
      <c r="S86" s="62" t="str">
        <f t="shared" si="29"/>
        <v>Food</v>
      </c>
    </row>
    <row r="87" spans="1:19" x14ac:dyDescent="0.3">
      <c r="A87" s="11">
        <v>207</v>
      </c>
      <c r="B87" s="1">
        <v>44029</v>
      </c>
      <c r="C87" s="2">
        <v>15</v>
      </c>
      <c r="D87" s="2" t="s">
        <v>6</v>
      </c>
      <c r="E87" t="s">
        <v>16</v>
      </c>
      <c r="F87" t="s">
        <v>15</v>
      </c>
      <c r="G87" t="s">
        <v>97</v>
      </c>
      <c r="H87" t="s">
        <v>96</v>
      </c>
      <c r="I87" s="28">
        <v>1500</v>
      </c>
      <c r="J87" s="45">
        <f t="shared" si="22"/>
        <v>2020</v>
      </c>
      <c r="K87" s="45">
        <f t="shared" si="23"/>
        <v>7</v>
      </c>
      <c r="L87" s="46">
        <f t="shared" si="24"/>
        <v>44013</v>
      </c>
      <c r="M87" s="60">
        <f t="shared" ca="1" si="25"/>
        <v>1033</v>
      </c>
      <c r="N87" s="45">
        <f t="shared" ca="1" si="20"/>
        <v>33</v>
      </c>
      <c r="O87" s="48" t="str">
        <f t="shared" si="26"/>
        <v>Berkeley, CA</v>
      </c>
      <c r="P87" s="50">
        <f t="shared" si="27"/>
        <v>-15</v>
      </c>
      <c r="Q87" s="52">
        <f t="shared" si="28"/>
        <v>1500</v>
      </c>
      <c r="R87" s="55" t="str">
        <f t="shared" si="21"/>
        <v>Car</v>
      </c>
      <c r="S87" s="62" t="str">
        <f t="shared" si="29"/>
        <v>Not Food</v>
      </c>
    </row>
    <row r="88" spans="1:19" x14ac:dyDescent="0.3">
      <c r="A88" s="11">
        <v>666</v>
      </c>
      <c r="B88" s="1">
        <v>44032</v>
      </c>
      <c r="C88" s="12">
        <v>10</v>
      </c>
      <c r="D88" s="2" t="s">
        <v>6</v>
      </c>
      <c r="E88" t="s">
        <v>17</v>
      </c>
      <c r="F88" t="s">
        <v>18</v>
      </c>
      <c r="G88" t="s">
        <v>101</v>
      </c>
      <c r="H88" t="s">
        <v>102</v>
      </c>
      <c r="I88" s="28" t="e">
        <v>#VALUE!</v>
      </c>
      <c r="J88" s="45">
        <f t="shared" si="22"/>
        <v>2020</v>
      </c>
      <c r="K88" s="45">
        <f t="shared" si="23"/>
        <v>7</v>
      </c>
      <c r="L88" s="46">
        <f t="shared" si="24"/>
        <v>44013</v>
      </c>
      <c r="M88" s="60">
        <f t="shared" ca="1" si="25"/>
        <v>1030</v>
      </c>
      <c r="N88" s="45">
        <f t="shared" ca="1" si="20"/>
        <v>33</v>
      </c>
      <c r="O88" s="48" t="str">
        <f t="shared" si="26"/>
        <v>New York, NY</v>
      </c>
      <c r="P88" s="50">
        <f t="shared" si="27"/>
        <v>-10</v>
      </c>
      <c r="Q88" s="52">
        <f t="shared" si="28"/>
        <v>1000</v>
      </c>
      <c r="R88" s="55" t="str">
        <f t="shared" si="21"/>
        <v>Other</v>
      </c>
      <c r="S88" s="62" t="str">
        <f t="shared" si="29"/>
        <v>Not Food</v>
      </c>
    </row>
    <row r="89" spans="1:19" x14ac:dyDescent="0.3">
      <c r="A89" s="11">
        <v>529</v>
      </c>
      <c r="B89" s="1">
        <v>44034</v>
      </c>
      <c r="C89" s="2">
        <v>17</v>
      </c>
      <c r="D89" s="2" t="s">
        <v>6</v>
      </c>
      <c r="E89" t="s">
        <v>52</v>
      </c>
      <c r="F89" t="s">
        <v>13</v>
      </c>
      <c r="G89" t="s">
        <v>97</v>
      </c>
      <c r="H89" t="s">
        <v>96</v>
      </c>
      <c r="I89" s="28">
        <v>1700</v>
      </c>
      <c r="J89" s="45">
        <f t="shared" si="22"/>
        <v>2020</v>
      </c>
      <c r="K89" s="45">
        <f t="shared" si="23"/>
        <v>7</v>
      </c>
      <c r="L89" s="46">
        <f t="shared" si="24"/>
        <v>44013</v>
      </c>
      <c r="M89" s="60">
        <f t="shared" ca="1" si="25"/>
        <v>1028</v>
      </c>
      <c r="N89" s="45">
        <f t="shared" ca="1" si="20"/>
        <v>33</v>
      </c>
      <c r="O89" s="48" t="str">
        <f t="shared" si="26"/>
        <v>Berkeley, CA</v>
      </c>
      <c r="P89" s="50">
        <f t="shared" si="27"/>
        <v>-17</v>
      </c>
      <c r="Q89" s="52">
        <f t="shared" si="28"/>
        <v>1700</v>
      </c>
      <c r="R89" s="55" t="str">
        <f t="shared" si="21"/>
        <v>Dining &amp; Alcohol</v>
      </c>
      <c r="S89" s="62" t="str">
        <f t="shared" si="29"/>
        <v>Food</v>
      </c>
    </row>
    <row r="90" spans="1:19" x14ac:dyDescent="0.3">
      <c r="A90" s="11">
        <v>312</v>
      </c>
      <c r="B90" s="1">
        <v>44034</v>
      </c>
      <c r="C90" s="2">
        <v>77</v>
      </c>
      <c r="D90" s="2" t="s">
        <v>6</v>
      </c>
      <c r="E90" t="s">
        <v>9</v>
      </c>
      <c r="F90" t="s">
        <v>10</v>
      </c>
      <c r="G90" t="s">
        <v>97</v>
      </c>
      <c r="H90" t="s">
        <v>96</v>
      </c>
      <c r="I90" s="28">
        <v>7700</v>
      </c>
      <c r="J90" s="45">
        <f t="shared" si="22"/>
        <v>2020</v>
      </c>
      <c r="K90" s="45">
        <f t="shared" si="23"/>
        <v>7</v>
      </c>
      <c r="L90" s="46">
        <f t="shared" si="24"/>
        <v>44013</v>
      </c>
      <c r="M90" s="60">
        <f t="shared" ca="1" si="25"/>
        <v>1028</v>
      </c>
      <c r="N90" s="45">
        <f t="shared" ca="1" si="20"/>
        <v>33</v>
      </c>
      <c r="O90" s="48" t="str">
        <f t="shared" si="26"/>
        <v>Berkeley, CA</v>
      </c>
      <c r="P90" s="50">
        <f t="shared" si="27"/>
        <v>-77</v>
      </c>
      <c r="Q90" s="52">
        <f t="shared" si="28"/>
        <v>7700</v>
      </c>
      <c r="R90" s="55" t="str">
        <f t="shared" si="21"/>
        <v>Groceries</v>
      </c>
      <c r="S90" s="62" t="str">
        <f t="shared" si="29"/>
        <v>Food</v>
      </c>
    </row>
    <row r="91" spans="1:19" x14ac:dyDescent="0.3">
      <c r="A91" s="11">
        <v>357</v>
      </c>
      <c r="B91" s="1">
        <v>44037</v>
      </c>
      <c r="C91" s="2">
        <v>31</v>
      </c>
      <c r="D91" s="2" t="s">
        <v>6</v>
      </c>
      <c r="E91" t="s">
        <v>27</v>
      </c>
      <c r="F91" t="s">
        <v>15</v>
      </c>
      <c r="G91" t="s">
        <v>95</v>
      </c>
      <c r="H91" t="s">
        <v>96</v>
      </c>
      <c r="I91" s="28">
        <v>3100</v>
      </c>
      <c r="J91" s="45">
        <f t="shared" si="22"/>
        <v>2020</v>
      </c>
      <c r="K91" s="45">
        <f t="shared" si="23"/>
        <v>7</v>
      </c>
      <c r="L91" s="46">
        <f t="shared" si="24"/>
        <v>44013</v>
      </c>
      <c r="M91" s="60">
        <f t="shared" ca="1" si="25"/>
        <v>1025</v>
      </c>
      <c r="N91" s="45">
        <f t="shared" ca="1" si="20"/>
        <v>33</v>
      </c>
      <c r="O91" s="48" t="str">
        <f t="shared" si="26"/>
        <v>Oakland, CA</v>
      </c>
      <c r="P91" s="50">
        <f t="shared" si="27"/>
        <v>-31</v>
      </c>
      <c r="Q91" s="52">
        <f t="shared" si="28"/>
        <v>3100</v>
      </c>
      <c r="R91" s="55" t="str">
        <f t="shared" si="21"/>
        <v>Car</v>
      </c>
      <c r="S91" s="62" t="str">
        <f t="shared" si="29"/>
        <v>Not Food</v>
      </c>
    </row>
    <row r="92" spans="1:19" x14ac:dyDescent="0.3">
      <c r="A92" s="11">
        <v>227</v>
      </c>
      <c r="B92" s="1">
        <v>44038</v>
      </c>
      <c r="C92" s="2">
        <v>15</v>
      </c>
      <c r="D92" s="2" t="s">
        <v>6</v>
      </c>
      <c r="E92" t="s">
        <v>32</v>
      </c>
      <c r="F92" t="s">
        <v>15</v>
      </c>
      <c r="G92" t="s">
        <v>97</v>
      </c>
      <c r="H92" t="s">
        <v>96</v>
      </c>
      <c r="I92" s="28">
        <v>1500</v>
      </c>
      <c r="J92" s="45">
        <f t="shared" si="22"/>
        <v>2020</v>
      </c>
      <c r="K92" s="45">
        <f t="shared" si="23"/>
        <v>7</v>
      </c>
      <c r="L92" s="46">
        <f t="shared" si="24"/>
        <v>44013</v>
      </c>
      <c r="M92" s="60">
        <f t="shared" ca="1" si="25"/>
        <v>1024</v>
      </c>
      <c r="N92" s="45">
        <f t="shared" ca="1" si="20"/>
        <v>33</v>
      </c>
      <c r="O92" s="48" t="str">
        <f t="shared" si="26"/>
        <v>Berkeley, CA</v>
      </c>
      <c r="P92" s="50">
        <f t="shared" si="27"/>
        <v>-15</v>
      </c>
      <c r="Q92" s="52">
        <f t="shared" si="28"/>
        <v>1500</v>
      </c>
      <c r="R92" s="55" t="str">
        <f t="shared" si="21"/>
        <v>Car</v>
      </c>
      <c r="S92" s="62" t="str">
        <f t="shared" si="29"/>
        <v>Not Food</v>
      </c>
    </row>
    <row r="93" spans="1:19" x14ac:dyDescent="0.3">
      <c r="A93" s="11">
        <v>323</v>
      </c>
      <c r="B93" s="1">
        <v>44038</v>
      </c>
      <c r="C93" s="2">
        <v>30</v>
      </c>
      <c r="D93" s="2" t="s">
        <v>6</v>
      </c>
      <c r="E93" t="s">
        <v>16</v>
      </c>
      <c r="F93" t="s">
        <v>15</v>
      </c>
      <c r="G93" t="s">
        <v>97</v>
      </c>
      <c r="H93" t="s">
        <v>96</v>
      </c>
      <c r="I93" s="28">
        <v>3000</v>
      </c>
      <c r="J93" s="45">
        <f t="shared" si="22"/>
        <v>2020</v>
      </c>
      <c r="K93" s="45">
        <f t="shared" si="23"/>
        <v>7</v>
      </c>
      <c r="L93" s="46">
        <f t="shared" si="24"/>
        <v>44013</v>
      </c>
      <c r="M93" s="60">
        <f t="shared" ca="1" si="25"/>
        <v>1024</v>
      </c>
      <c r="N93" s="45">
        <f t="shared" ca="1" si="20"/>
        <v>33</v>
      </c>
      <c r="O93" s="48" t="str">
        <f t="shared" si="26"/>
        <v>Berkeley, CA</v>
      </c>
      <c r="P93" s="50">
        <f t="shared" si="27"/>
        <v>-30</v>
      </c>
      <c r="Q93" s="52">
        <f t="shared" si="28"/>
        <v>3000</v>
      </c>
      <c r="R93" s="55" t="str">
        <f t="shared" si="21"/>
        <v>Car</v>
      </c>
      <c r="S93" s="62" t="str">
        <f t="shared" si="29"/>
        <v>Not Food</v>
      </c>
    </row>
    <row r="94" spans="1:19" x14ac:dyDescent="0.3">
      <c r="A94" s="11">
        <v>886</v>
      </c>
      <c r="B94" s="1">
        <v>44041</v>
      </c>
      <c r="C94" s="2">
        <v>16</v>
      </c>
      <c r="D94" s="2" t="s">
        <v>6</v>
      </c>
      <c r="E94" t="s">
        <v>53</v>
      </c>
      <c r="F94" t="s">
        <v>13</v>
      </c>
      <c r="G94" t="s">
        <v>97</v>
      </c>
      <c r="H94" t="s">
        <v>96</v>
      </c>
      <c r="I94" s="28">
        <v>1600</v>
      </c>
      <c r="J94" s="45">
        <f t="shared" si="22"/>
        <v>2020</v>
      </c>
      <c r="K94" s="45">
        <f t="shared" si="23"/>
        <v>7</v>
      </c>
      <c r="L94" s="46">
        <f t="shared" si="24"/>
        <v>44013</v>
      </c>
      <c r="M94" s="60">
        <f t="shared" ca="1" si="25"/>
        <v>1021</v>
      </c>
      <c r="N94" s="45">
        <f t="shared" ca="1" si="20"/>
        <v>33</v>
      </c>
      <c r="O94" s="48" t="str">
        <f t="shared" si="26"/>
        <v>Berkeley, CA</v>
      </c>
      <c r="P94" s="50">
        <f t="shared" si="27"/>
        <v>-16</v>
      </c>
      <c r="Q94" s="52">
        <f t="shared" si="28"/>
        <v>1600</v>
      </c>
      <c r="R94" s="55" t="str">
        <f t="shared" si="21"/>
        <v>Dining &amp; Alcohol</v>
      </c>
      <c r="S94" s="62" t="str">
        <f t="shared" si="29"/>
        <v>Food</v>
      </c>
    </row>
    <row r="95" spans="1:19" x14ac:dyDescent="0.3">
      <c r="A95" s="11">
        <v>351</v>
      </c>
      <c r="B95" s="1">
        <v>44042</v>
      </c>
      <c r="C95" s="2">
        <v>61</v>
      </c>
      <c r="D95" s="2" t="s">
        <v>6</v>
      </c>
      <c r="E95" t="s">
        <v>51</v>
      </c>
      <c r="F95" t="s">
        <v>30</v>
      </c>
      <c r="G95" t="s">
        <v>98</v>
      </c>
      <c r="H95" t="s">
        <v>96</v>
      </c>
      <c r="I95" s="28">
        <v>6100</v>
      </c>
      <c r="J95" s="45">
        <f t="shared" si="22"/>
        <v>2020</v>
      </c>
      <c r="K95" s="45">
        <f t="shared" si="23"/>
        <v>7</v>
      </c>
      <c r="L95" s="46">
        <f t="shared" si="24"/>
        <v>44013</v>
      </c>
      <c r="M95" s="60">
        <f t="shared" ca="1" si="25"/>
        <v>1020</v>
      </c>
      <c r="N95" s="45">
        <f t="shared" ca="1" si="20"/>
        <v>33</v>
      </c>
      <c r="O95" s="48" t="str">
        <f t="shared" si="26"/>
        <v>San Francisco, CA</v>
      </c>
      <c r="P95" s="50">
        <f t="shared" si="27"/>
        <v>-61</v>
      </c>
      <c r="Q95" s="52">
        <f t="shared" si="28"/>
        <v>6100</v>
      </c>
      <c r="R95" s="55" t="str">
        <f t="shared" si="21"/>
        <v>Travel &amp; Entertainment</v>
      </c>
      <c r="S95" s="62" t="str">
        <f t="shared" si="29"/>
        <v>Not Food</v>
      </c>
    </row>
    <row r="96" spans="1:19" x14ac:dyDescent="0.3">
      <c r="A96" s="11">
        <v>299</v>
      </c>
      <c r="B96" s="1">
        <v>44042</v>
      </c>
      <c r="C96" s="2">
        <v>4400</v>
      </c>
      <c r="D96" s="2" t="s">
        <v>24</v>
      </c>
      <c r="E96" t="s">
        <v>25</v>
      </c>
      <c r="F96" t="s">
        <v>26</v>
      </c>
      <c r="G96" t="s">
        <v>105</v>
      </c>
      <c r="H96" t="s">
        <v>96</v>
      </c>
      <c r="I96" s="28">
        <v>0</v>
      </c>
      <c r="J96" s="45">
        <f t="shared" si="22"/>
        <v>2020</v>
      </c>
      <c r="K96" s="45">
        <f t="shared" si="23"/>
        <v>7</v>
      </c>
      <c r="L96" s="46">
        <f t="shared" si="24"/>
        <v>44013</v>
      </c>
      <c r="M96" s="60">
        <f t="shared" ca="1" si="25"/>
        <v>1020</v>
      </c>
      <c r="N96" s="45">
        <f t="shared" ca="1" si="20"/>
        <v>33</v>
      </c>
      <c r="O96" s="48" t="str">
        <f t="shared" si="26"/>
        <v>Mountain View, CA</v>
      </c>
      <c r="P96" s="50">
        <f t="shared" si="27"/>
        <v>4400</v>
      </c>
      <c r="Q96" s="52">
        <f t="shared" si="28"/>
        <v>0</v>
      </c>
      <c r="R96" s="55" t="str">
        <f t="shared" si="21"/>
        <v>Salary</v>
      </c>
      <c r="S96" s="62" t="str">
        <f t="shared" si="29"/>
        <v>Not Food</v>
      </c>
    </row>
    <row r="97" spans="1:19" x14ac:dyDescent="0.3">
      <c r="A97" s="11">
        <v>968</v>
      </c>
      <c r="B97" s="1">
        <v>44046</v>
      </c>
      <c r="C97" s="2">
        <v>1200</v>
      </c>
      <c r="D97" s="2" t="s">
        <v>6</v>
      </c>
      <c r="E97" t="s">
        <v>7</v>
      </c>
      <c r="G97" t="s">
        <v>95</v>
      </c>
      <c r="H97" t="s">
        <v>96</v>
      </c>
      <c r="I97" s="28">
        <v>120000</v>
      </c>
      <c r="J97" s="45">
        <f t="shared" si="22"/>
        <v>2020</v>
      </c>
      <c r="K97" s="45">
        <f t="shared" si="23"/>
        <v>8</v>
      </c>
      <c r="L97" s="46">
        <f t="shared" si="24"/>
        <v>44044</v>
      </c>
      <c r="M97" s="60">
        <f t="shared" ca="1" si="25"/>
        <v>1016</v>
      </c>
      <c r="N97" s="45">
        <f t="shared" ca="1" si="20"/>
        <v>33</v>
      </c>
      <c r="O97" s="48" t="str">
        <f t="shared" si="26"/>
        <v>Oakland, CA</v>
      </c>
      <c r="P97" s="50">
        <f t="shared" si="27"/>
        <v>-1200</v>
      </c>
      <c r="Q97" s="52">
        <f t="shared" si="28"/>
        <v>120000</v>
      </c>
      <c r="R97" s="55" t="str">
        <f t="shared" si="21"/>
        <v>Home</v>
      </c>
      <c r="S97" s="62" t="str">
        <f t="shared" si="29"/>
        <v>Not Food</v>
      </c>
    </row>
    <row r="98" spans="1:19" x14ac:dyDescent="0.3">
      <c r="A98" s="11">
        <v>610</v>
      </c>
      <c r="B98" s="1">
        <v>44048</v>
      </c>
      <c r="C98" s="2">
        <v>87</v>
      </c>
      <c r="D98" s="2" t="s">
        <v>6</v>
      </c>
      <c r="E98" t="s">
        <v>9</v>
      </c>
      <c r="F98" t="s">
        <v>10</v>
      </c>
      <c r="G98" t="s">
        <v>97</v>
      </c>
      <c r="H98" t="s">
        <v>96</v>
      </c>
      <c r="I98" s="28">
        <v>8700</v>
      </c>
      <c r="J98" s="45">
        <f t="shared" si="22"/>
        <v>2020</v>
      </c>
      <c r="K98" s="45">
        <f t="shared" si="23"/>
        <v>8</v>
      </c>
      <c r="L98" s="46">
        <f t="shared" si="24"/>
        <v>44044</v>
      </c>
      <c r="M98" s="60">
        <f t="shared" ca="1" si="25"/>
        <v>1014</v>
      </c>
      <c r="N98" s="45">
        <f t="shared" ref="N98:N129" ca="1" si="30">DATEDIF(B98, $V$11,"M")</f>
        <v>33</v>
      </c>
      <c r="O98" s="48" t="str">
        <f t="shared" si="26"/>
        <v>Berkeley, CA</v>
      </c>
      <c r="P98" s="50">
        <f t="shared" si="27"/>
        <v>-87</v>
      </c>
      <c r="Q98" s="52">
        <f t="shared" si="28"/>
        <v>8700</v>
      </c>
      <c r="R98" s="55" t="str">
        <f t="shared" ref="R98:R129" si="31">IF(ISBLANK(F98),"Home",F98)</f>
        <v>Groceries</v>
      </c>
      <c r="S98" s="62" t="str">
        <f t="shared" si="29"/>
        <v>Food</v>
      </c>
    </row>
    <row r="99" spans="1:19" x14ac:dyDescent="0.3">
      <c r="A99" s="11">
        <v>771</v>
      </c>
      <c r="B99" s="1">
        <v>44050</v>
      </c>
      <c r="C99" s="2">
        <v>180</v>
      </c>
      <c r="D99" s="2" t="s">
        <v>6</v>
      </c>
      <c r="E99" t="s">
        <v>54</v>
      </c>
      <c r="F99" t="s">
        <v>39</v>
      </c>
      <c r="G99" t="s">
        <v>97</v>
      </c>
      <c r="H99" t="s">
        <v>96</v>
      </c>
      <c r="I99" s="28">
        <v>18000</v>
      </c>
      <c r="J99" s="45">
        <f t="shared" si="22"/>
        <v>2020</v>
      </c>
      <c r="K99" s="45">
        <f t="shared" si="23"/>
        <v>8</v>
      </c>
      <c r="L99" s="46">
        <f t="shared" si="24"/>
        <v>44044</v>
      </c>
      <c r="M99" s="60">
        <f t="shared" ca="1" si="25"/>
        <v>1012</v>
      </c>
      <c r="N99" s="45">
        <f t="shared" ca="1" si="30"/>
        <v>33</v>
      </c>
      <c r="O99" s="48" t="str">
        <f t="shared" si="26"/>
        <v>Berkeley, CA</v>
      </c>
      <c r="P99" s="50">
        <f t="shared" si="27"/>
        <v>-180</v>
      </c>
      <c r="Q99" s="52">
        <f t="shared" si="28"/>
        <v>18000</v>
      </c>
      <c r="R99" s="55" t="str">
        <f t="shared" si="31"/>
        <v>Clothing &amp; Shopping</v>
      </c>
      <c r="S99" s="62" t="str">
        <f t="shared" ref="S99:S130" si="32">IF(OR(R99=$U$16,R99=$U$17),"Food","Not Food")</f>
        <v>Not Food</v>
      </c>
    </row>
    <row r="100" spans="1:19" x14ac:dyDescent="0.3">
      <c r="A100" s="11">
        <v>837</v>
      </c>
      <c r="B100" s="1">
        <v>44054</v>
      </c>
      <c r="C100" s="2">
        <v>91</v>
      </c>
      <c r="D100" s="2" t="s">
        <v>6</v>
      </c>
      <c r="E100" t="s">
        <v>14</v>
      </c>
      <c r="F100" t="s">
        <v>15</v>
      </c>
      <c r="G100" t="s">
        <v>99</v>
      </c>
      <c r="H100" t="s">
        <v>100</v>
      </c>
      <c r="I100" s="28">
        <v>9100</v>
      </c>
      <c r="J100" s="45">
        <f t="shared" si="22"/>
        <v>2020</v>
      </c>
      <c r="K100" s="45">
        <f t="shared" si="23"/>
        <v>8</v>
      </c>
      <c r="L100" s="46">
        <f t="shared" si="24"/>
        <v>44044</v>
      </c>
      <c r="M100" s="60">
        <f t="shared" ca="1" si="25"/>
        <v>1008</v>
      </c>
      <c r="N100" s="45">
        <f t="shared" ca="1" si="30"/>
        <v>33</v>
      </c>
      <c r="O100" s="48" t="str">
        <f t="shared" si="26"/>
        <v>Chevy Chase, MD</v>
      </c>
      <c r="P100" s="50">
        <f t="shared" si="27"/>
        <v>-91</v>
      </c>
      <c r="Q100" s="52">
        <f t="shared" si="28"/>
        <v>9100</v>
      </c>
      <c r="R100" s="55" t="str">
        <f t="shared" si="31"/>
        <v>Car</v>
      </c>
      <c r="S100" s="62" t="str">
        <f t="shared" si="32"/>
        <v>Not Food</v>
      </c>
    </row>
    <row r="101" spans="1:19" x14ac:dyDescent="0.3">
      <c r="A101" s="11">
        <v>573</v>
      </c>
      <c r="B101" s="1">
        <v>44057</v>
      </c>
      <c r="C101" s="2">
        <v>107</v>
      </c>
      <c r="D101" s="2" t="s">
        <v>6</v>
      </c>
      <c r="E101" t="s">
        <v>11</v>
      </c>
      <c r="F101" t="s">
        <v>8</v>
      </c>
      <c r="G101" t="s">
        <v>98</v>
      </c>
      <c r="H101" t="s">
        <v>96</v>
      </c>
      <c r="I101" s="28">
        <v>10700</v>
      </c>
      <c r="J101" s="45">
        <f t="shared" si="22"/>
        <v>2020</v>
      </c>
      <c r="K101" s="45">
        <f t="shared" si="23"/>
        <v>8</v>
      </c>
      <c r="L101" s="46">
        <f t="shared" si="24"/>
        <v>44044</v>
      </c>
      <c r="M101" s="60">
        <f t="shared" ca="1" si="25"/>
        <v>1005</v>
      </c>
      <c r="N101" s="45">
        <f t="shared" ca="1" si="30"/>
        <v>33</v>
      </c>
      <c r="O101" s="48" t="str">
        <f t="shared" si="26"/>
        <v>San Francisco, CA</v>
      </c>
      <c r="P101" s="50">
        <f t="shared" si="27"/>
        <v>-107</v>
      </c>
      <c r="Q101" s="52">
        <f t="shared" si="28"/>
        <v>10700</v>
      </c>
      <c r="R101" s="55" t="str">
        <f t="shared" si="31"/>
        <v>Home</v>
      </c>
      <c r="S101" s="62" t="str">
        <f t="shared" si="32"/>
        <v>Not Food</v>
      </c>
    </row>
    <row r="102" spans="1:19" x14ac:dyDescent="0.3">
      <c r="A102" s="11">
        <v>83</v>
      </c>
      <c r="B102" s="1">
        <v>44058</v>
      </c>
      <c r="C102" s="2">
        <v>44</v>
      </c>
      <c r="D102" s="2" t="s">
        <v>6</v>
      </c>
      <c r="E102" t="s">
        <v>55</v>
      </c>
      <c r="F102" t="s">
        <v>39</v>
      </c>
      <c r="G102" t="s">
        <v>106</v>
      </c>
      <c r="H102" t="s">
        <v>107</v>
      </c>
      <c r="I102" s="28">
        <v>4400</v>
      </c>
      <c r="J102" s="45">
        <f t="shared" si="22"/>
        <v>2020</v>
      </c>
      <c r="K102" s="45">
        <f t="shared" si="23"/>
        <v>8</v>
      </c>
      <c r="L102" s="46">
        <f t="shared" si="24"/>
        <v>44044</v>
      </c>
      <c r="M102" s="60">
        <f t="shared" ca="1" si="25"/>
        <v>1004</v>
      </c>
      <c r="N102" s="45">
        <f t="shared" ca="1" si="30"/>
        <v>33</v>
      </c>
      <c r="O102" s="48" t="str">
        <f t="shared" si="26"/>
        <v>Seattle, WA</v>
      </c>
      <c r="P102" s="50">
        <f t="shared" si="27"/>
        <v>-44</v>
      </c>
      <c r="Q102" s="52">
        <f t="shared" si="28"/>
        <v>4400</v>
      </c>
      <c r="R102" s="55" t="str">
        <f t="shared" si="31"/>
        <v>Clothing &amp; Shopping</v>
      </c>
      <c r="S102" s="62" t="str">
        <f t="shared" si="32"/>
        <v>Not Food</v>
      </c>
    </row>
    <row r="103" spans="1:19" x14ac:dyDescent="0.3">
      <c r="A103" s="11">
        <v>218</v>
      </c>
      <c r="B103" s="1">
        <v>44058</v>
      </c>
      <c r="C103" s="2">
        <v>91</v>
      </c>
      <c r="D103" s="2" t="s">
        <v>6</v>
      </c>
      <c r="E103" t="s">
        <v>9</v>
      </c>
      <c r="F103" t="s">
        <v>10</v>
      </c>
      <c r="G103" t="s">
        <v>97</v>
      </c>
      <c r="H103" t="s">
        <v>96</v>
      </c>
      <c r="I103" s="28">
        <v>9100</v>
      </c>
      <c r="J103" s="45">
        <f t="shared" si="22"/>
        <v>2020</v>
      </c>
      <c r="K103" s="45">
        <f t="shared" si="23"/>
        <v>8</v>
      </c>
      <c r="L103" s="46">
        <f t="shared" si="24"/>
        <v>44044</v>
      </c>
      <c r="M103" s="60">
        <f t="shared" ca="1" si="25"/>
        <v>1004</v>
      </c>
      <c r="N103" s="45">
        <f t="shared" ca="1" si="30"/>
        <v>33</v>
      </c>
      <c r="O103" s="48" t="str">
        <f t="shared" si="26"/>
        <v>Berkeley, CA</v>
      </c>
      <c r="P103" s="50">
        <f t="shared" si="27"/>
        <v>-91</v>
      </c>
      <c r="Q103" s="52">
        <f t="shared" si="28"/>
        <v>9100</v>
      </c>
      <c r="R103" s="55" t="str">
        <f t="shared" si="31"/>
        <v>Groceries</v>
      </c>
      <c r="S103" s="62" t="str">
        <f t="shared" si="32"/>
        <v>Food</v>
      </c>
    </row>
    <row r="104" spans="1:19" x14ac:dyDescent="0.3">
      <c r="A104" s="11">
        <v>952</v>
      </c>
      <c r="B104" s="1">
        <v>44059</v>
      </c>
      <c r="C104" s="12">
        <v>10</v>
      </c>
      <c r="D104" s="2" t="s">
        <v>6</v>
      </c>
      <c r="E104" t="s">
        <v>17</v>
      </c>
      <c r="F104" t="s">
        <v>18</v>
      </c>
      <c r="G104" t="s">
        <v>101</v>
      </c>
      <c r="H104" t="s">
        <v>102</v>
      </c>
      <c r="I104" s="28" t="e">
        <v>#VALUE!</v>
      </c>
      <c r="J104" s="45">
        <f t="shared" si="22"/>
        <v>2020</v>
      </c>
      <c r="K104" s="45">
        <f t="shared" si="23"/>
        <v>8</v>
      </c>
      <c r="L104" s="46">
        <f t="shared" si="24"/>
        <v>44044</v>
      </c>
      <c r="M104" s="60">
        <f t="shared" ca="1" si="25"/>
        <v>1003</v>
      </c>
      <c r="N104" s="45">
        <f t="shared" ca="1" si="30"/>
        <v>33</v>
      </c>
      <c r="O104" s="48" t="str">
        <f t="shared" si="26"/>
        <v>New York, NY</v>
      </c>
      <c r="P104" s="50">
        <f t="shared" si="27"/>
        <v>-10</v>
      </c>
      <c r="Q104" s="52">
        <f t="shared" si="28"/>
        <v>1000</v>
      </c>
      <c r="R104" s="55" t="str">
        <f t="shared" si="31"/>
        <v>Other</v>
      </c>
      <c r="S104" s="62" t="str">
        <f t="shared" si="32"/>
        <v>Not Food</v>
      </c>
    </row>
    <row r="105" spans="1:19" x14ac:dyDescent="0.3">
      <c r="A105" s="11">
        <v>528</v>
      </c>
      <c r="B105" s="1">
        <v>44064</v>
      </c>
      <c r="C105" s="2">
        <v>12</v>
      </c>
      <c r="D105" s="2" t="s">
        <v>6</v>
      </c>
      <c r="E105" t="s">
        <v>56</v>
      </c>
      <c r="F105" t="s">
        <v>13</v>
      </c>
      <c r="G105" t="s">
        <v>97</v>
      </c>
      <c r="H105" t="s">
        <v>96</v>
      </c>
      <c r="I105" s="28">
        <v>1200</v>
      </c>
      <c r="J105" s="45">
        <f t="shared" si="22"/>
        <v>2020</v>
      </c>
      <c r="K105" s="45">
        <f t="shared" si="23"/>
        <v>8</v>
      </c>
      <c r="L105" s="46">
        <f t="shared" si="24"/>
        <v>44044</v>
      </c>
      <c r="M105" s="60">
        <f t="shared" ca="1" si="25"/>
        <v>998</v>
      </c>
      <c r="N105" s="45">
        <f t="shared" ca="1" si="30"/>
        <v>32</v>
      </c>
      <c r="O105" s="48" t="str">
        <f t="shared" si="26"/>
        <v>Berkeley, CA</v>
      </c>
      <c r="P105" s="50">
        <f t="shared" si="27"/>
        <v>-12</v>
      </c>
      <c r="Q105" s="52">
        <f t="shared" si="28"/>
        <v>1200</v>
      </c>
      <c r="R105" s="55" t="str">
        <f t="shared" si="31"/>
        <v>Dining &amp; Alcohol</v>
      </c>
      <c r="S105" s="62" t="str">
        <f t="shared" si="32"/>
        <v>Food</v>
      </c>
    </row>
    <row r="106" spans="1:19" x14ac:dyDescent="0.3">
      <c r="A106" s="11">
        <v>845</v>
      </c>
      <c r="B106" s="1">
        <v>44067</v>
      </c>
      <c r="C106" s="2">
        <v>14</v>
      </c>
      <c r="D106" s="2" t="s">
        <v>6</v>
      </c>
      <c r="E106" t="s">
        <v>57</v>
      </c>
      <c r="F106" t="s">
        <v>15</v>
      </c>
      <c r="G106" t="s">
        <v>95</v>
      </c>
      <c r="H106" t="s">
        <v>96</v>
      </c>
      <c r="I106" s="28">
        <v>1400</v>
      </c>
      <c r="J106" s="45">
        <f t="shared" si="22"/>
        <v>2020</v>
      </c>
      <c r="K106" s="45">
        <f t="shared" si="23"/>
        <v>8</v>
      </c>
      <c r="L106" s="46">
        <f t="shared" si="24"/>
        <v>44044</v>
      </c>
      <c r="M106" s="60">
        <f t="shared" ca="1" si="25"/>
        <v>995</v>
      </c>
      <c r="N106" s="45">
        <f t="shared" ca="1" si="30"/>
        <v>32</v>
      </c>
      <c r="O106" s="48" t="str">
        <f t="shared" si="26"/>
        <v>Oakland, CA</v>
      </c>
      <c r="P106" s="50">
        <f t="shared" si="27"/>
        <v>-14</v>
      </c>
      <c r="Q106" s="52">
        <f t="shared" si="28"/>
        <v>1400</v>
      </c>
      <c r="R106" s="55" t="str">
        <f t="shared" si="31"/>
        <v>Car</v>
      </c>
      <c r="S106" s="62" t="str">
        <f t="shared" si="32"/>
        <v>Not Food</v>
      </c>
    </row>
    <row r="107" spans="1:19" x14ac:dyDescent="0.3">
      <c r="A107" s="11">
        <v>99</v>
      </c>
      <c r="B107" s="1">
        <v>44071</v>
      </c>
      <c r="C107" s="2">
        <v>4400</v>
      </c>
      <c r="D107" s="2" t="s">
        <v>24</v>
      </c>
      <c r="E107" t="s">
        <v>25</v>
      </c>
      <c r="F107" t="s">
        <v>26</v>
      </c>
      <c r="G107" t="s">
        <v>105</v>
      </c>
      <c r="H107" t="s">
        <v>96</v>
      </c>
      <c r="I107" s="28">
        <v>0</v>
      </c>
      <c r="J107" s="45">
        <f t="shared" si="22"/>
        <v>2020</v>
      </c>
      <c r="K107" s="45">
        <f t="shared" si="23"/>
        <v>8</v>
      </c>
      <c r="L107" s="46">
        <f t="shared" si="24"/>
        <v>44044</v>
      </c>
      <c r="M107" s="60">
        <f t="shared" ca="1" si="25"/>
        <v>991</v>
      </c>
      <c r="N107" s="45">
        <f t="shared" ca="1" si="30"/>
        <v>32</v>
      </c>
      <c r="O107" s="48" t="str">
        <f t="shared" si="26"/>
        <v>Mountain View, CA</v>
      </c>
      <c r="P107" s="50">
        <f t="shared" si="27"/>
        <v>4400</v>
      </c>
      <c r="Q107" s="52">
        <f t="shared" si="28"/>
        <v>0</v>
      </c>
      <c r="R107" s="55" t="str">
        <f t="shared" si="31"/>
        <v>Salary</v>
      </c>
      <c r="S107" s="62" t="str">
        <f t="shared" si="32"/>
        <v>Not Food</v>
      </c>
    </row>
    <row r="108" spans="1:19" x14ac:dyDescent="0.3">
      <c r="A108" s="11">
        <v>416</v>
      </c>
      <c r="B108" s="1">
        <v>44076</v>
      </c>
      <c r="C108" s="2">
        <v>1200</v>
      </c>
      <c r="D108" s="2" t="s">
        <v>6</v>
      </c>
      <c r="E108" t="s">
        <v>7</v>
      </c>
      <c r="G108" t="s">
        <v>95</v>
      </c>
      <c r="H108" t="s">
        <v>96</v>
      </c>
      <c r="I108" s="28">
        <v>120000</v>
      </c>
      <c r="J108" s="45">
        <f t="shared" si="22"/>
        <v>2020</v>
      </c>
      <c r="K108" s="45">
        <f t="shared" si="23"/>
        <v>9</v>
      </c>
      <c r="L108" s="46">
        <f t="shared" si="24"/>
        <v>44075</v>
      </c>
      <c r="M108" s="60">
        <f t="shared" ca="1" si="25"/>
        <v>986</v>
      </c>
      <c r="N108" s="45">
        <f t="shared" ca="1" si="30"/>
        <v>32</v>
      </c>
      <c r="O108" s="48" t="str">
        <f t="shared" si="26"/>
        <v>Oakland, CA</v>
      </c>
      <c r="P108" s="50">
        <f t="shared" si="27"/>
        <v>-1200</v>
      </c>
      <c r="Q108" s="52">
        <f t="shared" si="28"/>
        <v>120000</v>
      </c>
      <c r="R108" s="55" t="str">
        <f t="shared" si="31"/>
        <v>Home</v>
      </c>
      <c r="S108" s="62" t="str">
        <f t="shared" si="32"/>
        <v>Not Food</v>
      </c>
    </row>
    <row r="109" spans="1:19" x14ac:dyDescent="0.3">
      <c r="A109" s="11">
        <v>24</v>
      </c>
      <c r="B109" s="1">
        <v>44081</v>
      </c>
      <c r="C109" s="2">
        <v>84</v>
      </c>
      <c r="D109" s="2" t="s">
        <v>6</v>
      </c>
      <c r="E109" t="s">
        <v>9</v>
      </c>
      <c r="F109" t="s">
        <v>10</v>
      </c>
      <c r="G109" t="s">
        <v>97</v>
      </c>
      <c r="H109" t="s">
        <v>96</v>
      </c>
      <c r="I109" s="28">
        <v>8400</v>
      </c>
      <c r="J109" s="45">
        <f t="shared" si="22"/>
        <v>2020</v>
      </c>
      <c r="K109" s="45">
        <f t="shared" si="23"/>
        <v>9</v>
      </c>
      <c r="L109" s="46">
        <f t="shared" si="24"/>
        <v>44075</v>
      </c>
      <c r="M109" s="60">
        <f t="shared" ca="1" si="25"/>
        <v>981</v>
      </c>
      <c r="N109" s="45">
        <f t="shared" ca="1" si="30"/>
        <v>32</v>
      </c>
      <c r="O109" s="48" t="str">
        <f t="shared" si="26"/>
        <v>Berkeley, CA</v>
      </c>
      <c r="P109" s="50">
        <f t="shared" si="27"/>
        <v>-84</v>
      </c>
      <c r="Q109" s="52">
        <f t="shared" si="28"/>
        <v>8400</v>
      </c>
      <c r="R109" s="55" t="str">
        <f t="shared" si="31"/>
        <v>Groceries</v>
      </c>
      <c r="S109" s="62" t="str">
        <f t="shared" si="32"/>
        <v>Food</v>
      </c>
    </row>
    <row r="110" spans="1:19" x14ac:dyDescent="0.3">
      <c r="A110" s="11">
        <v>633</v>
      </c>
      <c r="B110" s="1">
        <v>44083</v>
      </c>
      <c r="C110" s="2">
        <v>91</v>
      </c>
      <c r="D110" s="2" t="s">
        <v>6</v>
      </c>
      <c r="E110" t="s">
        <v>14</v>
      </c>
      <c r="F110" t="s">
        <v>15</v>
      </c>
      <c r="G110" t="s">
        <v>99</v>
      </c>
      <c r="H110" t="s">
        <v>100</v>
      </c>
      <c r="I110" s="28">
        <v>9100</v>
      </c>
      <c r="J110" s="45">
        <f t="shared" si="22"/>
        <v>2020</v>
      </c>
      <c r="K110" s="45">
        <f t="shared" si="23"/>
        <v>9</v>
      </c>
      <c r="L110" s="46">
        <f t="shared" si="24"/>
        <v>44075</v>
      </c>
      <c r="M110" s="60">
        <f t="shared" ca="1" si="25"/>
        <v>979</v>
      </c>
      <c r="N110" s="45">
        <f t="shared" ca="1" si="30"/>
        <v>32</v>
      </c>
      <c r="O110" s="48" t="str">
        <f t="shared" si="26"/>
        <v>Chevy Chase, MD</v>
      </c>
      <c r="P110" s="50">
        <f t="shared" si="27"/>
        <v>-91</v>
      </c>
      <c r="Q110" s="52">
        <f t="shared" si="28"/>
        <v>9100</v>
      </c>
      <c r="R110" s="55" t="str">
        <f t="shared" si="31"/>
        <v>Car</v>
      </c>
      <c r="S110" s="62" t="str">
        <f t="shared" si="32"/>
        <v>Not Food</v>
      </c>
    </row>
    <row r="111" spans="1:19" x14ac:dyDescent="0.3">
      <c r="A111" s="11">
        <v>888</v>
      </c>
      <c r="B111" s="1">
        <v>44084</v>
      </c>
      <c r="C111" s="2">
        <v>107</v>
      </c>
      <c r="D111" s="2" t="s">
        <v>6</v>
      </c>
      <c r="E111" t="s">
        <v>11</v>
      </c>
      <c r="F111" t="s">
        <v>8</v>
      </c>
      <c r="G111" t="s">
        <v>98</v>
      </c>
      <c r="H111" t="s">
        <v>96</v>
      </c>
      <c r="I111" s="28">
        <v>10700</v>
      </c>
      <c r="J111" s="45">
        <f t="shared" si="22"/>
        <v>2020</v>
      </c>
      <c r="K111" s="45">
        <f t="shared" si="23"/>
        <v>9</v>
      </c>
      <c r="L111" s="46">
        <f t="shared" si="24"/>
        <v>44075</v>
      </c>
      <c r="M111" s="60">
        <f t="shared" ca="1" si="25"/>
        <v>978</v>
      </c>
      <c r="N111" s="45">
        <f t="shared" ca="1" si="30"/>
        <v>32</v>
      </c>
      <c r="O111" s="48" t="str">
        <f t="shared" si="26"/>
        <v>San Francisco, CA</v>
      </c>
      <c r="P111" s="50">
        <f t="shared" si="27"/>
        <v>-107</v>
      </c>
      <c r="Q111" s="52">
        <f t="shared" si="28"/>
        <v>10700</v>
      </c>
      <c r="R111" s="55" t="str">
        <f t="shared" si="31"/>
        <v>Home</v>
      </c>
      <c r="S111" s="62" t="str">
        <f t="shared" si="32"/>
        <v>Not Food</v>
      </c>
    </row>
    <row r="112" spans="1:19" x14ac:dyDescent="0.3">
      <c r="A112" s="11">
        <v>802</v>
      </c>
      <c r="B112" s="1">
        <v>44089</v>
      </c>
      <c r="C112" s="2">
        <v>165</v>
      </c>
      <c r="D112" s="2" t="s">
        <v>6</v>
      </c>
      <c r="E112" t="s">
        <v>58</v>
      </c>
      <c r="F112" t="s">
        <v>39</v>
      </c>
      <c r="G112" t="s">
        <v>109</v>
      </c>
      <c r="H112" t="s">
        <v>96</v>
      </c>
      <c r="I112" s="28">
        <v>16500</v>
      </c>
      <c r="J112" s="45">
        <f t="shared" si="22"/>
        <v>2020</v>
      </c>
      <c r="K112" s="45">
        <f t="shared" si="23"/>
        <v>9</v>
      </c>
      <c r="L112" s="46">
        <f t="shared" si="24"/>
        <v>44075</v>
      </c>
      <c r="M112" s="60">
        <f t="shared" ca="1" si="25"/>
        <v>973</v>
      </c>
      <c r="N112" s="45">
        <f t="shared" ca="1" si="30"/>
        <v>32</v>
      </c>
      <c r="O112" s="48" t="str">
        <f t="shared" si="26"/>
        <v>San Leandro, CA</v>
      </c>
      <c r="P112" s="50">
        <f t="shared" si="27"/>
        <v>-165</v>
      </c>
      <c r="Q112" s="52">
        <f t="shared" si="28"/>
        <v>16500</v>
      </c>
      <c r="R112" s="55" t="str">
        <f t="shared" si="31"/>
        <v>Clothing &amp; Shopping</v>
      </c>
      <c r="S112" s="62" t="str">
        <f t="shared" si="32"/>
        <v>Not Food</v>
      </c>
    </row>
    <row r="113" spans="1:19" x14ac:dyDescent="0.3">
      <c r="A113" s="11">
        <v>42</v>
      </c>
      <c r="B113" s="1">
        <v>44094</v>
      </c>
      <c r="C113" s="2">
        <v>15</v>
      </c>
      <c r="D113" s="2" t="s">
        <v>6</v>
      </c>
      <c r="E113" t="s">
        <v>59</v>
      </c>
      <c r="F113" t="s">
        <v>13</v>
      </c>
      <c r="G113" t="s">
        <v>97</v>
      </c>
      <c r="H113" t="s">
        <v>96</v>
      </c>
      <c r="I113" s="28">
        <v>1500</v>
      </c>
      <c r="J113" s="45">
        <f t="shared" si="22"/>
        <v>2020</v>
      </c>
      <c r="K113" s="45">
        <f t="shared" si="23"/>
        <v>9</v>
      </c>
      <c r="L113" s="46">
        <f t="shared" si="24"/>
        <v>44075</v>
      </c>
      <c r="M113" s="60">
        <f t="shared" ca="1" si="25"/>
        <v>968</v>
      </c>
      <c r="N113" s="45">
        <f t="shared" ca="1" si="30"/>
        <v>31</v>
      </c>
      <c r="O113" s="48" t="str">
        <f t="shared" si="26"/>
        <v>Berkeley, CA</v>
      </c>
      <c r="P113" s="50">
        <f t="shared" si="27"/>
        <v>-15</v>
      </c>
      <c r="Q113" s="52">
        <f t="shared" si="28"/>
        <v>1500</v>
      </c>
      <c r="R113" s="55" t="str">
        <f t="shared" si="31"/>
        <v>Dining &amp; Alcohol</v>
      </c>
      <c r="S113" s="62" t="str">
        <f t="shared" si="32"/>
        <v>Food</v>
      </c>
    </row>
    <row r="114" spans="1:19" x14ac:dyDescent="0.3">
      <c r="A114" s="11">
        <v>261</v>
      </c>
      <c r="B114" s="1">
        <v>44099</v>
      </c>
      <c r="C114" s="2">
        <v>88</v>
      </c>
      <c r="D114" s="2" t="s">
        <v>6</v>
      </c>
      <c r="E114" t="s">
        <v>9</v>
      </c>
      <c r="F114" t="s">
        <v>10</v>
      </c>
      <c r="G114" t="s">
        <v>97</v>
      </c>
      <c r="H114" t="s">
        <v>96</v>
      </c>
      <c r="I114" s="28">
        <v>8800</v>
      </c>
      <c r="J114" s="45">
        <f t="shared" si="22"/>
        <v>2020</v>
      </c>
      <c r="K114" s="45">
        <f t="shared" si="23"/>
        <v>9</v>
      </c>
      <c r="L114" s="46">
        <f t="shared" si="24"/>
        <v>44075</v>
      </c>
      <c r="M114" s="60">
        <f t="shared" ca="1" si="25"/>
        <v>963</v>
      </c>
      <c r="N114" s="45">
        <f t="shared" ca="1" si="30"/>
        <v>31</v>
      </c>
      <c r="O114" s="48" t="str">
        <f t="shared" si="26"/>
        <v>Berkeley, CA</v>
      </c>
      <c r="P114" s="50">
        <f t="shared" si="27"/>
        <v>-88</v>
      </c>
      <c r="Q114" s="52">
        <f t="shared" si="28"/>
        <v>8800</v>
      </c>
      <c r="R114" s="55" t="str">
        <f t="shared" si="31"/>
        <v>Groceries</v>
      </c>
      <c r="S114" s="62" t="str">
        <f t="shared" si="32"/>
        <v>Food</v>
      </c>
    </row>
    <row r="115" spans="1:19" x14ac:dyDescent="0.3">
      <c r="A115" s="11">
        <v>947</v>
      </c>
      <c r="B115" s="1">
        <v>44103</v>
      </c>
      <c r="C115" s="2">
        <v>19</v>
      </c>
      <c r="D115" s="2" t="s">
        <v>6</v>
      </c>
      <c r="E115" t="s">
        <v>16</v>
      </c>
      <c r="F115" t="s">
        <v>15</v>
      </c>
      <c r="G115" t="s">
        <v>97</v>
      </c>
      <c r="H115" t="s">
        <v>96</v>
      </c>
      <c r="I115" s="28">
        <v>1900</v>
      </c>
      <c r="J115" s="45">
        <f t="shared" si="22"/>
        <v>2020</v>
      </c>
      <c r="K115" s="45">
        <f t="shared" si="23"/>
        <v>9</v>
      </c>
      <c r="L115" s="46">
        <f t="shared" si="24"/>
        <v>44075</v>
      </c>
      <c r="M115" s="60">
        <f t="shared" ca="1" si="25"/>
        <v>959</v>
      </c>
      <c r="N115" s="45">
        <f t="shared" ca="1" si="30"/>
        <v>31</v>
      </c>
      <c r="O115" s="48" t="str">
        <f t="shared" si="26"/>
        <v>Berkeley, CA</v>
      </c>
      <c r="P115" s="50">
        <f t="shared" si="27"/>
        <v>-19</v>
      </c>
      <c r="Q115" s="52">
        <f t="shared" si="28"/>
        <v>1900</v>
      </c>
      <c r="R115" s="55" t="str">
        <f t="shared" si="31"/>
        <v>Car</v>
      </c>
      <c r="S115" s="62" t="str">
        <f t="shared" si="32"/>
        <v>Not Food</v>
      </c>
    </row>
    <row r="116" spans="1:19" x14ac:dyDescent="0.3">
      <c r="A116" s="11">
        <v>479</v>
      </c>
      <c r="B116" s="1">
        <v>44103</v>
      </c>
      <c r="C116" s="2">
        <v>4400</v>
      </c>
      <c r="D116" s="2" t="s">
        <v>24</v>
      </c>
      <c r="E116" t="s">
        <v>25</v>
      </c>
      <c r="F116" t="s">
        <v>26</v>
      </c>
      <c r="G116" t="s">
        <v>105</v>
      </c>
      <c r="H116" t="s">
        <v>96</v>
      </c>
      <c r="I116" s="28">
        <v>0</v>
      </c>
      <c r="J116" s="45">
        <f t="shared" si="22"/>
        <v>2020</v>
      </c>
      <c r="K116" s="45">
        <f t="shared" si="23"/>
        <v>9</v>
      </c>
      <c r="L116" s="46">
        <f t="shared" si="24"/>
        <v>44075</v>
      </c>
      <c r="M116" s="60">
        <f t="shared" ca="1" si="25"/>
        <v>959</v>
      </c>
      <c r="N116" s="45">
        <f t="shared" ca="1" si="30"/>
        <v>31</v>
      </c>
      <c r="O116" s="48" t="str">
        <f t="shared" si="26"/>
        <v>Mountain View, CA</v>
      </c>
      <c r="P116" s="50">
        <f t="shared" si="27"/>
        <v>4400</v>
      </c>
      <c r="Q116" s="52">
        <f t="shared" si="28"/>
        <v>0</v>
      </c>
      <c r="R116" s="55" t="str">
        <f t="shared" si="31"/>
        <v>Salary</v>
      </c>
      <c r="S116" s="62" t="str">
        <f t="shared" si="32"/>
        <v>Not Food</v>
      </c>
    </row>
    <row r="117" spans="1:19" x14ac:dyDescent="0.3">
      <c r="A117" s="11">
        <v>862</v>
      </c>
      <c r="B117" s="1">
        <v>44106</v>
      </c>
      <c r="C117" s="2">
        <v>1200</v>
      </c>
      <c r="D117" s="2" t="s">
        <v>6</v>
      </c>
      <c r="E117" t="s">
        <v>7</v>
      </c>
      <c r="G117" t="s">
        <v>95</v>
      </c>
      <c r="H117" t="s">
        <v>96</v>
      </c>
      <c r="I117" s="28">
        <v>120000</v>
      </c>
      <c r="J117" s="45">
        <f t="shared" si="22"/>
        <v>2020</v>
      </c>
      <c r="K117" s="45">
        <f t="shared" si="23"/>
        <v>10</v>
      </c>
      <c r="L117" s="46">
        <f t="shared" si="24"/>
        <v>44105</v>
      </c>
      <c r="M117" s="60">
        <f t="shared" ca="1" si="25"/>
        <v>956</v>
      </c>
      <c r="N117" s="45">
        <f t="shared" ca="1" si="30"/>
        <v>31</v>
      </c>
      <c r="O117" s="48" t="str">
        <f t="shared" si="26"/>
        <v>Oakland, CA</v>
      </c>
      <c r="P117" s="50">
        <f t="shared" si="27"/>
        <v>-1200</v>
      </c>
      <c r="Q117" s="52">
        <f t="shared" si="28"/>
        <v>120000</v>
      </c>
      <c r="R117" s="55" t="str">
        <f t="shared" si="31"/>
        <v>Home</v>
      </c>
      <c r="S117" s="62" t="str">
        <f t="shared" si="32"/>
        <v>Not Food</v>
      </c>
    </row>
    <row r="118" spans="1:19" x14ac:dyDescent="0.3">
      <c r="A118" s="11">
        <v>775</v>
      </c>
      <c r="B118" s="1">
        <v>44108</v>
      </c>
      <c r="C118" s="12">
        <v>10</v>
      </c>
      <c r="D118" s="2" t="s">
        <v>6</v>
      </c>
      <c r="E118" t="s">
        <v>17</v>
      </c>
      <c r="F118" t="s">
        <v>18</v>
      </c>
      <c r="G118" t="s">
        <v>101</v>
      </c>
      <c r="H118" t="s">
        <v>102</v>
      </c>
      <c r="I118" s="28" t="e">
        <v>#VALUE!</v>
      </c>
      <c r="J118" s="45">
        <f t="shared" si="22"/>
        <v>2020</v>
      </c>
      <c r="K118" s="45">
        <f t="shared" si="23"/>
        <v>10</v>
      </c>
      <c r="L118" s="46">
        <f t="shared" si="24"/>
        <v>44105</v>
      </c>
      <c r="M118" s="60">
        <f t="shared" ca="1" si="25"/>
        <v>954</v>
      </c>
      <c r="N118" s="45">
        <f t="shared" ca="1" si="30"/>
        <v>31</v>
      </c>
      <c r="O118" s="48" t="str">
        <f t="shared" si="26"/>
        <v>New York, NY</v>
      </c>
      <c r="P118" s="50">
        <f t="shared" si="27"/>
        <v>-10</v>
      </c>
      <c r="Q118" s="52">
        <f t="shared" si="28"/>
        <v>1000</v>
      </c>
      <c r="R118" s="55" t="str">
        <f t="shared" si="31"/>
        <v>Other</v>
      </c>
      <c r="S118" s="62" t="str">
        <f t="shared" si="32"/>
        <v>Not Food</v>
      </c>
    </row>
    <row r="119" spans="1:19" x14ac:dyDescent="0.3">
      <c r="A119" s="11">
        <v>48</v>
      </c>
      <c r="B119" s="1">
        <v>44108</v>
      </c>
      <c r="C119" s="2">
        <v>96</v>
      </c>
      <c r="D119" s="2" t="s">
        <v>6</v>
      </c>
      <c r="E119" t="s">
        <v>9</v>
      </c>
      <c r="F119" t="s">
        <v>10</v>
      </c>
      <c r="G119" t="s">
        <v>97</v>
      </c>
      <c r="H119" t="s">
        <v>96</v>
      </c>
      <c r="I119" s="28">
        <v>9600</v>
      </c>
      <c r="J119" s="45">
        <f t="shared" si="22"/>
        <v>2020</v>
      </c>
      <c r="K119" s="45">
        <f t="shared" si="23"/>
        <v>10</v>
      </c>
      <c r="L119" s="46">
        <f t="shared" si="24"/>
        <v>44105</v>
      </c>
      <c r="M119" s="60">
        <f t="shared" ca="1" si="25"/>
        <v>954</v>
      </c>
      <c r="N119" s="45">
        <f t="shared" ca="1" si="30"/>
        <v>31</v>
      </c>
      <c r="O119" s="48" t="str">
        <f t="shared" si="26"/>
        <v>Berkeley, CA</v>
      </c>
      <c r="P119" s="50">
        <f t="shared" si="27"/>
        <v>-96</v>
      </c>
      <c r="Q119" s="52">
        <f t="shared" si="28"/>
        <v>9600</v>
      </c>
      <c r="R119" s="55" t="str">
        <f t="shared" si="31"/>
        <v>Groceries</v>
      </c>
      <c r="S119" s="62" t="str">
        <f t="shared" si="32"/>
        <v>Food</v>
      </c>
    </row>
    <row r="120" spans="1:19" x14ac:dyDescent="0.3">
      <c r="A120" s="11">
        <v>106</v>
      </c>
      <c r="B120" s="1">
        <v>44109</v>
      </c>
      <c r="C120" s="2">
        <v>25</v>
      </c>
      <c r="D120" s="2" t="s">
        <v>6</v>
      </c>
      <c r="E120" t="s">
        <v>16</v>
      </c>
      <c r="F120" t="s">
        <v>15</v>
      </c>
      <c r="G120" t="s">
        <v>97</v>
      </c>
      <c r="H120" t="s">
        <v>96</v>
      </c>
      <c r="I120" s="28">
        <v>2500</v>
      </c>
      <c r="J120" s="45">
        <f t="shared" si="22"/>
        <v>2020</v>
      </c>
      <c r="K120" s="45">
        <f t="shared" si="23"/>
        <v>10</v>
      </c>
      <c r="L120" s="46">
        <f t="shared" si="24"/>
        <v>44105</v>
      </c>
      <c r="M120" s="60">
        <f t="shared" ca="1" si="25"/>
        <v>953</v>
      </c>
      <c r="N120" s="45">
        <f t="shared" ca="1" si="30"/>
        <v>31</v>
      </c>
      <c r="O120" s="48" t="str">
        <f t="shared" si="26"/>
        <v>Berkeley, CA</v>
      </c>
      <c r="P120" s="50">
        <f t="shared" si="27"/>
        <v>-25</v>
      </c>
      <c r="Q120" s="52">
        <f t="shared" si="28"/>
        <v>2500</v>
      </c>
      <c r="R120" s="55" t="str">
        <f t="shared" si="31"/>
        <v>Car</v>
      </c>
      <c r="S120" s="62" t="str">
        <f t="shared" si="32"/>
        <v>Not Food</v>
      </c>
    </row>
    <row r="121" spans="1:19" x14ac:dyDescent="0.3">
      <c r="A121" s="11">
        <v>550</v>
      </c>
      <c r="B121" s="1">
        <v>44109</v>
      </c>
      <c r="C121" s="2">
        <v>107</v>
      </c>
      <c r="D121" s="2" t="s">
        <v>6</v>
      </c>
      <c r="E121" t="s">
        <v>11</v>
      </c>
      <c r="F121" t="s">
        <v>8</v>
      </c>
      <c r="G121" t="s">
        <v>98</v>
      </c>
      <c r="H121" t="s">
        <v>96</v>
      </c>
      <c r="I121" s="28">
        <v>10700</v>
      </c>
      <c r="J121" s="45">
        <f t="shared" si="22"/>
        <v>2020</v>
      </c>
      <c r="K121" s="45">
        <f t="shared" si="23"/>
        <v>10</v>
      </c>
      <c r="L121" s="46">
        <f t="shared" si="24"/>
        <v>44105</v>
      </c>
      <c r="M121" s="60">
        <f t="shared" ca="1" si="25"/>
        <v>953</v>
      </c>
      <c r="N121" s="45">
        <f t="shared" ca="1" si="30"/>
        <v>31</v>
      </c>
      <c r="O121" s="48" t="str">
        <f t="shared" si="26"/>
        <v>San Francisco, CA</v>
      </c>
      <c r="P121" s="50">
        <f t="shared" si="27"/>
        <v>-107</v>
      </c>
      <c r="Q121" s="52">
        <f t="shared" si="28"/>
        <v>10700</v>
      </c>
      <c r="R121" s="55" t="str">
        <f t="shared" si="31"/>
        <v>Home</v>
      </c>
      <c r="S121" s="62" t="str">
        <f t="shared" si="32"/>
        <v>Not Food</v>
      </c>
    </row>
    <row r="122" spans="1:19" x14ac:dyDescent="0.3">
      <c r="A122" s="11">
        <v>159</v>
      </c>
      <c r="B122" s="1">
        <v>44109</v>
      </c>
      <c r="C122" s="2">
        <v>3400</v>
      </c>
      <c r="D122" s="2" t="s">
        <v>6</v>
      </c>
      <c r="E122" t="s">
        <v>60</v>
      </c>
      <c r="F122" t="s">
        <v>20</v>
      </c>
      <c r="G122" t="s">
        <v>97</v>
      </c>
      <c r="H122" t="s">
        <v>96</v>
      </c>
      <c r="I122" s="28">
        <v>340000</v>
      </c>
      <c r="J122" s="45">
        <f t="shared" si="22"/>
        <v>2020</v>
      </c>
      <c r="K122" s="45">
        <f t="shared" si="23"/>
        <v>10</v>
      </c>
      <c r="L122" s="46">
        <f t="shared" si="24"/>
        <v>44105</v>
      </c>
      <c r="M122" s="60">
        <f t="shared" ca="1" si="25"/>
        <v>953</v>
      </c>
      <c r="N122" s="45">
        <f t="shared" ca="1" si="30"/>
        <v>31</v>
      </c>
      <c r="O122" s="48" t="str">
        <f t="shared" si="26"/>
        <v>Berkeley, CA</v>
      </c>
      <c r="P122" s="50">
        <f t="shared" si="27"/>
        <v>-3400</v>
      </c>
      <c r="Q122" s="52">
        <f t="shared" si="28"/>
        <v>340000</v>
      </c>
      <c r="R122" s="55" t="str">
        <f t="shared" si="31"/>
        <v>Health &amp; Fitness</v>
      </c>
      <c r="S122" s="62" t="str">
        <f t="shared" si="32"/>
        <v>Not Food</v>
      </c>
    </row>
    <row r="123" spans="1:19" x14ac:dyDescent="0.3">
      <c r="A123" s="11">
        <v>231</v>
      </c>
      <c r="B123" s="1">
        <v>44110</v>
      </c>
      <c r="C123" s="2">
        <v>19</v>
      </c>
      <c r="D123" s="2" t="s">
        <v>6</v>
      </c>
      <c r="E123" t="s">
        <v>61</v>
      </c>
      <c r="F123" t="s">
        <v>13</v>
      </c>
      <c r="G123" t="s">
        <v>97</v>
      </c>
      <c r="H123" t="s">
        <v>96</v>
      </c>
      <c r="I123" s="28">
        <v>1900</v>
      </c>
      <c r="J123" s="45">
        <f t="shared" si="22"/>
        <v>2020</v>
      </c>
      <c r="K123" s="45">
        <f t="shared" si="23"/>
        <v>10</v>
      </c>
      <c r="L123" s="46">
        <f t="shared" si="24"/>
        <v>44105</v>
      </c>
      <c r="M123" s="60">
        <f t="shared" ca="1" si="25"/>
        <v>952</v>
      </c>
      <c r="N123" s="45">
        <f t="shared" ca="1" si="30"/>
        <v>31</v>
      </c>
      <c r="O123" s="48" t="str">
        <f t="shared" si="26"/>
        <v>Berkeley, CA</v>
      </c>
      <c r="P123" s="50">
        <f t="shared" si="27"/>
        <v>-19</v>
      </c>
      <c r="Q123" s="52">
        <f t="shared" si="28"/>
        <v>1900</v>
      </c>
      <c r="R123" s="55" t="str">
        <f t="shared" si="31"/>
        <v>Dining &amp; Alcohol</v>
      </c>
      <c r="S123" s="62" t="str">
        <f t="shared" si="32"/>
        <v>Food</v>
      </c>
    </row>
    <row r="124" spans="1:19" x14ac:dyDescent="0.3">
      <c r="A124" s="11">
        <v>253</v>
      </c>
      <c r="B124" s="1">
        <v>44114</v>
      </c>
      <c r="C124" s="2">
        <v>91</v>
      </c>
      <c r="D124" s="2" t="s">
        <v>6</v>
      </c>
      <c r="E124" t="s">
        <v>14</v>
      </c>
      <c r="F124" t="s">
        <v>15</v>
      </c>
      <c r="G124" t="s">
        <v>99</v>
      </c>
      <c r="H124" t="s">
        <v>100</v>
      </c>
      <c r="I124" s="28">
        <v>9100</v>
      </c>
      <c r="J124" s="45">
        <f t="shared" si="22"/>
        <v>2020</v>
      </c>
      <c r="K124" s="45">
        <f t="shared" si="23"/>
        <v>10</v>
      </c>
      <c r="L124" s="46">
        <f t="shared" si="24"/>
        <v>44105</v>
      </c>
      <c r="M124" s="60">
        <f t="shared" ca="1" si="25"/>
        <v>948</v>
      </c>
      <c r="N124" s="45">
        <f t="shared" ca="1" si="30"/>
        <v>31</v>
      </c>
      <c r="O124" s="48" t="str">
        <f t="shared" si="26"/>
        <v>Chevy Chase, MD</v>
      </c>
      <c r="P124" s="50">
        <f t="shared" si="27"/>
        <v>-91</v>
      </c>
      <c r="Q124" s="52">
        <f t="shared" si="28"/>
        <v>9100</v>
      </c>
      <c r="R124" s="55" t="str">
        <f t="shared" si="31"/>
        <v>Car</v>
      </c>
      <c r="S124" s="62" t="str">
        <f t="shared" si="32"/>
        <v>Not Food</v>
      </c>
    </row>
    <row r="125" spans="1:19" x14ac:dyDescent="0.3">
      <c r="A125" s="11">
        <v>221</v>
      </c>
      <c r="B125" s="1">
        <v>44118</v>
      </c>
      <c r="C125" s="12">
        <v>10</v>
      </c>
      <c r="D125" s="2" t="s">
        <v>6</v>
      </c>
      <c r="E125" t="s">
        <v>17</v>
      </c>
      <c r="F125" t="s">
        <v>18</v>
      </c>
      <c r="G125" t="s">
        <v>101</v>
      </c>
      <c r="H125" t="s">
        <v>102</v>
      </c>
      <c r="I125" s="28" t="e">
        <v>#VALUE!</v>
      </c>
      <c r="J125" s="45">
        <f t="shared" si="22"/>
        <v>2020</v>
      </c>
      <c r="K125" s="45">
        <f t="shared" si="23"/>
        <v>10</v>
      </c>
      <c r="L125" s="46">
        <f t="shared" si="24"/>
        <v>44105</v>
      </c>
      <c r="M125" s="60">
        <f t="shared" ca="1" si="25"/>
        <v>944</v>
      </c>
      <c r="N125" s="45">
        <f t="shared" ca="1" si="30"/>
        <v>31</v>
      </c>
      <c r="O125" s="48" t="str">
        <f t="shared" si="26"/>
        <v>New York, NY</v>
      </c>
      <c r="P125" s="50">
        <f t="shared" si="27"/>
        <v>-10</v>
      </c>
      <c r="Q125" s="52">
        <f t="shared" si="28"/>
        <v>1000</v>
      </c>
      <c r="R125" s="55" t="str">
        <f t="shared" si="31"/>
        <v>Other</v>
      </c>
      <c r="S125" s="62" t="str">
        <f t="shared" si="32"/>
        <v>Not Food</v>
      </c>
    </row>
    <row r="126" spans="1:19" x14ac:dyDescent="0.3">
      <c r="A126" s="11">
        <v>292</v>
      </c>
      <c r="B126" s="1">
        <v>44120</v>
      </c>
      <c r="C126" s="2">
        <v>19</v>
      </c>
      <c r="D126" s="2" t="s">
        <v>6</v>
      </c>
      <c r="E126" t="s">
        <v>62</v>
      </c>
      <c r="F126" t="s">
        <v>13</v>
      </c>
      <c r="G126" t="s">
        <v>97</v>
      </c>
      <c r="H126" t="s">
        <v>96</v>
      </c>
      <c r="I126" s="28">
        <v>1900</v>
      </c>
      <c r="J126" s="45">
        <f t="shared" si="22"/>
        <v>2020</v>
      </c>
      <c r="K126" s="45">
        <f t="shared" si="23"/>
        <v>10</v>
      </c>
      <c r="L126" s="46">
        <f t="shared" si="24"/>
        <v>44105</v>
      </c>
      <c r="M126" s="60">
        <f t="shared" ca="1" si="25"/>
        <v>942</v>
      </c>
      <c r="N126" s="45">
        <f t="shared" ca="1" si="30"/>
        <v>31</v>
      </c>
      <c r="O126" s="48" t="str">
        <f t="shared" si="26"/>
        <v>Berkeley, CA</v>
      </c>
      <c r="P126" s="50">
        <f t="shared" si="27"/>
        <v>-19</v>
      </c>
      <c r="Q126" s="52">
        <f t="shared" si="28"/>
        <v>1900</v>
      </c>
      <c r="R126" s="55" t="str">
        <f t="shared" si="31"/>
        <v>Dining &amp; Alcohol</v>
      </c>
      <c r="S126" s="62" t="str">
        <f t="shared" si="32"/>
        <v>Food</v>
      </c>
    </row>
    <row r="127" spans="1:19" x14ac:dyDescent="0.3">
      <c r="A127" s="11">
        <v>27</v>
      </c>
      <c r="B127" s="1">
        <v>44122</v>
      </c>
      <c r="C127" s="2">
        <v>96</v>
      </c>
      <c r="D127" s="2" t="s">
        <v>6</v>
      </c>
      <c r="E127" t="s">
        <v>9</v>
      </c>
      <c r="F127" t="s">
        <v>10</v>
      </c>
      <c r="G127" t="s">
        <v>97</v>
      </c>
      <c r="H127" t="s">
        <v>96</v>
      </c>
      <c r="I127" s="28">
        <v>9600</v>
      </c>
      <c r="J127" s="45">
        <f t="shared" si="22"/>
        <v>2020</v>
      </c>
      <c r="K127" s="45">
        <f t="shared" si="23"/>
        <v>10</v>
      </c>
      <c r="L127" s="46">
        <f t="shared" si="24"/>
        <v>44105</v>
      </c>
      <c r="M127" s="60">
        <f t="shared" ca="1" si="25"/>
        <v>940</v>
      </c>
      <c r="N127" s="45">
        <f t="shared" ca="1" si="30"/>
        <v>30</v>
      </c>
      <c r="O127" s="48" t="str">
        <f t="shared" si="26"/>
        <v>Berkeley, CA</v>
      </c>
      <c r="P127" s="50">
        <f t="shared" si="27"/>
        <v>-96</v>
      </c>
      <c r="Q127" s="52">
        <f t="shared" si="28"/>
        <v>9600</v>
      </c>
      <c r="R127" s="55" t="str">
        <f t="shared" si="31"/>
        <v>Groceries</v>
      </c>
      <c r="S127" s="62" t="str">
        <f t="shared" si="32"/>
        <v>Food</v>
      </c>
    </row>
    <row r="128" spans="1:19" x14ac:dyDescent="0.3">
      <c r="A128" s="11">
        <v>399</v>
      </c>
      <c r="B128" s="1">
        <v>44127</v>
      </c>
      <c r="C128" s="2">
        <v>27</v>
      </c>
      <c r="D128" s="2" t="s">
        <v>6</v>
      </c>
      <c r="E128" t="s">
        <v>57</v>
      </c>
      <c r="F128" t="s">
        <v>15</v>
      </c>
      <c r="G128" t="s">
        <v>95</v>
      </c>
      <c r="H128" t="s">
        <v>96</v>
      </c>
      <c r="I128" s="28">
        <v>2700</v>
      </c>
      <c r="J128" s="45">
        <f t="shared" si="22"/>
        <v>2020</v>
      </c>
      <c r="K128" s="45">
        <f t="shared" si="23"/>
        <v>10</v>
      </c>
      <c r="L128" s="46">
        <f t="shared" si="24"/>
        <v>44105</v>
      </c>
      <c r="M128" s="60">
        <f t="shared" ca="1" si="25"/>
        <v>935</v>
      </c>
      <c r="N128" s="45">
        <f t="shared" ca="1" si="30"/>
        <v>30</v>
      </c>
      <c r="O128" s="48" t="str">
        <f t="shared" si="26"/>
        <v>Oakland, CA</v>
      </c>
      <c r="P128" s="50">
        <f t="shared" si="27"/>
        <v>-27</v>
      </c>
      <c r="Q128" s="52">
        <f t="shared" si="28"/>
        <v>2700</v>
      </c>
      <c r="R128" s="55" t="str">
        <f t="shared" si="31"/>
        <v>Car</v>
      </c>
      <c r="S128" s="62" t="str">
        <f t="shared" si="32"/>
        <v>Not Food</v>
      </c>
    </row>
    <row r="129" spans="1:19" x14ac:dyDescent="0.3">
      <c r="A129" s="11">
        <v>854</v>
      </c>
      <c r="B129" s="1">
        <v>44132</v>
      </c>
      <c r="C129" s="2">
        <v>4400</v>
      </c>
      <c r="D129" s="2" t="s">
        <v>24</v>
      </c>
      <c r="E129" t="s">
        <v>25</v>
      </c>
      <c r="F129" t="s">
        <v>26</v>
      </c>
      <c r="G129" t="s">
        <v>105</v>
      </c>
      <c r="H129" t="s">
        <v>96</v>
      </c>
      <c r="I129" s="28">
        <v>0</v>
      </c>
      <c r="J129" s="45">
        <f t="shared" si="22"/>
        <v>2020</v>
      </c>
      <c r="K129" s="45">
        <f t="shared" si="23"/>
        <v>10</v>
      </c>
      <c r="L129" s="46">
        <f t="shared" si="24"/>
        <v>44105</v>
      </c>
      <c r="M129" s="60">
        <f t="shared" ca="1" si="25"/>
        <v>930</v>
      </c>
      <c r="N129" s="45">
        <f t="shared" ca="1" si="30"/>
        <v>30</v>
      </c>
      <c r="O129" s="48" t="str">
        <f t="shared" si="26"/>
        <v>Mountain View, CA</v>
      </c>
      <c r="P129" s="50">
        <f t="shared" si="27"/>
        <v>4400</v>
      </c>
      <c r="Q129" s="52">
        <f t="shared" si="28"/>
        <v>0</v>
      </c>
      <c r="R129" s="55" t="str">
        <f t="shared" si="31"/>
        <v>Salary</v>
      </c>
      <c r="S129" s="62" t="str">
        <f t="shared" si="32"/>
        <v>Not Food</v>
      </c>
    </row>
    <row r="130" spans="1:19" x14ac:dyDescent="0.3">
      <c r="A130" s="11">
        <v>39</v>
      </c>
      <c r="B130" s="1">
        <v>44137</v>
      </c>
      <c r="C130" s="2">
        <v>1200</v>
      </c>
      <c r="D130" s="2" t="s">
        <v>6</v>
      </c>
      <c r="E130" t="s">
        <v>7</v>
      </c>
      <c r="G130" t="s">
        <v>95</v>
      </c>
      <c r="H130" t="s">
        <v>96</v>
      </c>
      <c r="I130" s="28">
        <v>120000</v>
      </c>
      <c r="J130" s="45">
        <f t="shared" si="22"/>
        <v>2020</v>
      </c>
      <c r="K130" s="45">
        <f t="shared" si="23"/>
        <v>11</v>
      </c>
      <c r="L130" s="46">
        <f t="shared" si="24"/>
        <v>44136</v>
      </c>
      <c r="M130" s="60">
        <f t="shared" ca="1" si="25"/>
        <v>925</v>
      </c>
      <c r="N130" s="45">
        <f t="shared" ref="N130:N161" ca="1" si="33">DATEDIF(B130, $V$11,"M")</f>
        <v>30</v>
      </c>
      <c r="O130" s="48" t="str">
        <f t="shared" si="26"/>
        <v>Oakland, CA</v>
      </c>
      <c r="P130" s="50">
        <f t="shared" si="27"/>
        <v>-1200</v>
      </c>
      <c r="Q130" s="52">
        <f t="shared" si="28"/>
        <v>120000</v>
      </c>
      <c r="R130" s="55" t="str">
        <f t="shared" ref="R130:R161" si="34">IF(ISBLANK(F130),"Home",F130)</f>
        <v>Home</v>
      </c>
      <c r="S130" s="62" t="str">
        <f t="shared" si="32"/>
        <v>Not Food</v>
      </c>
    </row>
    <row r="131" spans="1:19" x14ac:dyDescent="0.3">
      <c r="A131" s="11">
        <v>700</v>
      </c>
      <c r="B131" s="1">
        <v>44141</v>
      </c>
      <c r="C131" s="2">
        <v>101</v>
      </c>
      <c r="D131" s="2" t="s">
        <v>6</v>
      </c>
      <c r="E131" t="s">
        <v>9</v>
      </c>
      <c r="F131" t="s">
        <v>10</v>
      </c>
      <c r="G131" t="s">
        <v>97</v>
      </c>
      <c r="H131" t="s">
        <v>96</v>
      </c>
      <c r="I131" s="28">
        <v>10100</v>
      </c>
      <c r="J131" s="45">
        <f t="shared" ref="J131:J194" si="35">YEAR(B131)</f>
        <v>2020</v>
      </c>
      <c r="K131" s="45">
        <f t="shared" ref="K131:K194" si="36">MONTH(B131)</f>
        <v>11</v>
      </c>
      <c r="L131" s="46">
        <f t="shared" ref="L131:L194" si="37">DATE(J131,K131,1)</f>
        <v>44136</v>
      </c>
      <c r="M131" s="60">
        <f t="shared" ref="M131:M194" ca="1" si="38">$V$11-B131</f>
        <v>921</v>
      </c>
      <c r="N131" s="45">
        <f t="shared" ca="1" si="33"/>
        <v>30</v>
      </c>
      <c r="O131" s="48" t="str">
        <f t="shared" ref="O131:O194" si="39">G131&amp;", "&amp;H131</f>
        <v>Berkeley, CA</v>
      </c>
      <c r="P131" s="50">
        <f t="shared" ref="P131:P194" si="40">IF(D131="debit",C131*-1,C131)</f>
        <v>-101</v>
      </c>
      <c r="Q131" s="52">
        <f t="shared" ref="Q131:Q194" si="41">IFERROR(I131,C131*100)</f>
        <v>10100</v>
      </c>
      <c r="R131" s="55" t="str">
        <f t="shared" si="34"/>
        <v>Groceries</v>
      </c>
      <c r="S131" s="62" t="str">
        <f t="shared" ref="S131:S162" si="42">IF(OR(R131=$U$16,R131=$U$17),"Food","Not Food")</f>
        <v>Food</v>
      </c>
    </row>
    <row r="132" spans="1:19" x14ac:dyDescent="0.3">
      <c r="A132" s="11">
        <v>476</v>
      </c>
      <c r="B132" s="1">
        <v>44144</v>
      </c>
      <c r="C132" s="2">
        <v>30</v>
      </c>
      <c r="D132" s="2" t="s">
        <v>6</v>
      </c>
      <c r="E132" t="s">
        <v>16</v>
      </c>
      <c r="F132" t="s">
        <v>15</v>
      </c>
      <c r="G132" t="s">
        <v>97</v>
      </c>
      <c r="H132" t="s">
        <v>96</v>
      </c>
      <c r="I132" s="28">
        <v>3000</v>
      </c>
      <c r="J132" s="45">
        <f t="shared" si="35"/>
        <v>2020</v>
      </c>
      <c r="K132" s="45">
        <f t="shared" si="36"/>
        <v>11</v>
      </c>
      <c r="L132" s="46">
        <f t="shared" si="37"/>
        <v>44136</v>
      </c>
      <c r="M132" s="60">
        <f t="shared" ca="1" si="38"/>
        <v>918</v>
      </c>
      <c r="N132" s="45">
        <f t="shared" ca="1" si="33"/>
        <v>30</v>
      </c>
      <c r="O132" s="48" t="str">
        <f t="shared" si="39"/>
        <v>Berkeley, CA</v>
      </c>
      <c r="P132" s="50">
        <f t="shared" si="40"/>
        <v>-30</v>
      </c>
      <c r="Q132" s="52">
        <f t="shared" si="41"/>
        <v>3000</v>
      </c>
      <c r="R132" s="55" t="str">
        <f t="shared" si="34"/>
        <v>Car</v>
      </c>
      <c r="S132" s="62" t="str">
        <f t="shared" si="42"/>
        <v>Not Food</v>
      </c>
    </row>
    <row r="133" spans="1:19" x14ac:dyDescent="0.3">
      <c r="A133" s="11">
        <v>817</v>
      </c>
      <c r="B133" s="1">
        <v>44145</v>
      </c>
      <c r="C133" s="2">
        <v>91</v>
      </c>
      <c r="D133" s="2" t="s">
        <v>6</v>
      </c>
      <c r="E133" t="s">
        <v>14</v>
      </c>
      <c r="F133" t="s">
        <v>15</v>
      </c>
      <c r="G133" t="s">
        <v>99</v>
      </c>
      <c r="H133" t="s">
        <v>100</v>
      </c>
      <c r="I133" s="28" t="e">
        <v>#VALUE!</v>
      </c>
      <c r="J133" s="45">
        <f t="shared" si="35"/>
        <v>2020</v>
      </c>
      <c r="K133" s="45">
        <f t="shared" si="36"/>
        <v>11</v>
      </c>
      <c r="L133" s="46">
        <f t="shared" si="37"/>
        <v>44136</v>
      </c>
      <c r="M133" s="60">
        <f t="shared" ca="1" si="38"/>
        <v>917</v>
      </c>
      <c r="N133" s="45">
        <f t="shared" ca="1" si="33"/>
        <v>30</v>
      </c>
      <c r="O133" s="48" t="str">
        <f t="shared" si="39"/>
        <v>Chevy Chase, MD</v>
      </c>
      <c r="P133" s="50">
        <f t="shared" si="40"/>
        <v>-91</v>
      </c>
      <c r="Q133" s="52">
        <f t="shared" si="41"/>
        <v>9100</v>
      </c>
      <c r="R133" s="55" t="str">
        <f t="shared" si="34"/>
        <v>Car</v>
      </c>
      <c r="S133" s="62" t="str">
        <f t="shared" si="42"/>
        <v>Not Food</v>
      </c>
    </row>
    <row r="134" spans="1:19" x14ac:dyDescent="0.3">
      <c r="A134" s="11">
        <v>774</v>
      </c>
      <c r="B134" s="1">
        <v>44150</v>
      </c>
      <c r="C134" s="2">
        <v>107</v>
      </c>
      <c r="D134" s="2" t="s">
        <v>6</v>
      </c>
      <c r="E134" t="s">
        <v>11</v>
      </c>
      <c r="F134" t="s">
        <v>8</v>
      </c>
      <c r="G134" t="s">
        <v>98</v>
      </c>
      <c r="H134" t="s">
        <v>96</v>
      </c>
      <c r="I134" s="28">
        <v>10700</v>
      </c>
      <c r="J134" s="45">
        <f t="shared" si="35"/>
        <v>2020</v>
      </c>
      <c r="K134" s="45">
        <f t="shared" si="36"/>
        <v>11</v>
      </c>
      <c r="L134" s="46">
        <f t="shared" si="37"/>
        <v>44136</v>
      </c>
      <c r="M134" s="60">
        <f t="shared" ca="1" si="38"/>
        <v>912</v>
      </c>
      <c r="N134" s="45">
        <f t="shared" ca="1" si="33"/>
        <v>30</v>
      </c>
      <c r="O134" s="48" t="str">
        <f t="shared" si="39"/>
        <v>San Francisco, CA</v>
      </c>
      <c r="P134" s="50">
        <f t="shared" si="40"/>
        <v>-107</v>
      </c>
      <c r="Q134" s="52">
        <f t="shared" si="41"/>
        <v>10700</v>
      </c>
      <c r="R134" s="55" t="str">
        <f t="shared" si="34"/>
        <v>Home</v>
      </c>
      <c r="S134" s="62" t="str">
        <f t="shared" si="42"/>
        <v>Not Food</v>
      </c>
    </row>
    <row r="135" spans="1:19" x14ac:dyDescent="0.3">
      <c r="A135" s="11">
        <v>117</v>
      </c>
      <c r="B135" s="1">
        <v>44151</v>
      </c>
      <c r="C135" s="2">
        <v>15</v>
      </c>
      <c r="D135" s="2" t="s">
        <v>6</v>
      </c>
      <c r="E135" t="s">
        <v>31</v>
      </c>
      <c r="F135" t="s">
        <v>13</v>
      </c>
      <c r="G135" t="s">
        <v>97</v>
      </c>
      <c r="H135" t="s">
        <v>96</v>
      </c>
      <c r="I135" s="28">
        <v>1500</v>
      </c>
      <c r="J135" s="45">
        <f t="shared" si="35"/>
        <v>2020</v>
      </c>
      <c r="K135" s="45">
        <f t="shared" si="36"/>
        <v>11</v>
      </c>
      <c r="L135" s="46">
        <f t="shared" si="37"/>
        <v>44136</v>
      </c>
      <c r="M135" s="60">
        <f t="shared" ca="1" si="38"/>
        <v>911</v>
      </c>
      <c r="N135" s="45">
        <f t="shared" ca="1" si="33"/>
        <v>30</v>
      </c>
      <c r="O135" s="48" t="str">
        <f t="shared" si="39"/>
        <v>Berkeley, CA</v>
      </c>
      <c r="P135" s="50">
        <f t="shared" si="40"/>
        <v>-15</v>
      </c>
      <c r="Q135" s="52">
        <f t="shared" si="41"/>
        <v>1500</v>
      </c>
      <c r="R135" s="55" t="str">
        <f t="shared" si="34"/>
        <v>Dining &amp; Alcohol</v>
      </c>
      <c r="S135" s="62" t="str">
        <f t="shared" si="42"/>
        <v>Food</v>
      </c>
    </row>
    <row r="136" spans="1:19" x14ac:dyDescent="0.3">
      <c r="A136" s="11">
        <v>839</v>
      </c>
      <c r="B136" s="1">
        <v>44153</v>
      </c>
      <c r="C136" s="12">
        <v>10</v>
      </c>
      <c r="D136" s="2" t="s">
        <v>6</v>
      </c>
      <c r="E136" t="s">
        <v>17</v>
      </c>
      <c r="F136" t="s">
        <v>18</v>
      </c>
      <c r="G136" t="s">
        <v>101</v>
      </c>
      <c r="H136" t="s">
        <v>102</v>
      </c>
      <c r="I136" s="28" t="e">
        <v>#VALUE!</v>
      </c>
      <c r="J136" s="45">
        <f t="shared" si="35"/>
        <v>2020</v>
      </c>
      <c r="K136" s="45">
        <f t="shared" si="36"/>
        <v>11</v>
      </c>
      <c r="L136" s="46">
        <f t="shared" si="37"/>
        <v>44136</v>
      </c>
      <c r="M136" s="60">
        <f t="shared" ca="1" si="38"/>
        <v>909</v>
      </c>
      <c r="N136" s="45">
        <f t="shared" ca="1" si="33"/>
        <v>29</v>
      </c>
      <c r="O136" s="48" t="str">
        <f t="shared" si="39"/>
        <v>New York, NY</v>
      </c>
      <c r="P136" s="50">
        <f t="shared" si="40"/>
        <v>-10</v>
      </c>
      <c r="Q136" s="52">
        <f t="shared" si="41"/>
        <v>1000</v>
      </c>
      <c r="R136" s="55" t="str">
        <f t="shared" si="34"/>
        <v>Other</v>
      </c>
      <c r="S136" s="62" t="str">
        <f t="shared" si="42"/>
        <v>Not Food</v>
      </c>
    </row>
    <row r="137" spans="1:19" x14ac:dyDescent="0.3">
      <c r="A137" s="11">
        <v>878</v>
      </c>
      <c r="B137" s="1">
        <v>44153</v>
      </c>
      <c r="C137" s="2">
        <v>33</v>
      </c>
      <c r="D137" s="2" t="s">
        <v>6</v>
      </c>
      <c r="E137" t="s">
        <v>27</v>
      </c>
      <c r="F137" t="s">
        <v>15</v>
      </c>
      <c r="G137" t="s">
        <v>95</v>
      </c>
      <c r="H137" t="s">
        <v>96</v>
      </c>
      <c r="I137" s="28">
        <v>3300</v>
      </c>
      <c r="J137" s="45">
        <f t="shared" si="35"/>
        <v>2020</v>
      </c>
      <c r="K137" s="45">
        <f t="shared" si="36"/>
        <v>11</v>
      </c>
      <c r="L137" s="46">
        <f t="shared" si="37"/>
        <v>44136</v>
      </c>
      <c r="M137" s="60">
        <f t="shared" ca="1" si="38"/>
        <v>909</v>
      </c>
      <c r="N137" s="45">
        <f t="shared" ca="1" si="33"/>
        <v>29</v>
      </c>
      <c r="O137" s="48" t="str">
        <f t="shared" si="39"/>
        <v>Oakland, CA</v>
      </c>
      <c r="P137" s="50">
        <f t="shared" si="40"/>
        <v>-33</v>
      </c>
      <c r="Q137" s="52">
        <f t="shared" si="41"/>
        <v>3300</v>
      </c>
      <c r="R137" s="55" t="str">
        <f t="shared" si="34"/>
        <v>Car</v>
      </c>
      <c r="S137" s="62" t="str">
        <f t="shared" si="42"/>
        <v>Not Food</v>
      </c>
    </row>
    <row r="138" spans="1:19" x14ac:dyDescent="0.3">
      <c r="A138" s="11">
        <v>140</v>
      </c>
      <c r="B138" s="1">
        <v>44155</v>
      </c>
      <c r="C138" s="2">
        <v>121</v>
      </c>
      <c r="D138" s="2" t="s">
        <v>6</v>
      </c>
      <c r="E138" t="s">
        <v>28</v>
      </c>
      <c r="F138" t="s">
        <v>10</v>
      </c>
      <c r="G138" t="s">
        <v>97</v>
      </c>
      <c r="H138" t="s">
        <v>96</v>
      </c>
      <c r="I138" s="28">
        <v>12100</v>
      </c>
      <c r="J138" s="45">
        <f t="shared" si="35"/>
        <v>2020</v>
      </c>
      <c r="K138" s="45">
        <f t="shared" si="36"/>
        <v>11</v>
      </c>
      <c r="L138" s="46">
        <f t="shared" si="37"/>
        <v>44136</v>
      </c>
      <c r="M138" s="60">
        <f t="shared" ca="1" si="38"/>
        <v>907</v>
      </c>
      <c r="N138" s="45">
        <f t="shared" ca="1" si="33"/>
        <v>29</v>
      </c>
      <c r="O138" s="48" t="str">
        <f t="shared" si="39"/>
        <v>Berkeley, CA</v>
      </c>
      <c r="P138" s="50">
        <f t="shared" si="40"/>
        <v>-121</v>
      </c>
      <c r="Q138" s="52">
        <f t="shared" si="41"/>
        <v>12100</v>
      </c>
      <c r="R138" s="55" t="str">
        <f t="shared" si="34"/>
        <v>Groceries</v>
      </c>
      <c r="S138" s="62" t="str">
        <f t="shared" si="42"/>
        <v>Food</v>
      </c>
    </row>
    <row r="139" spans="1:19" x14ac:dyDescent="0.3">
      <c r="A139" s="11">
        <v>783</v>
      </c>
      <c r="B139" s="1">
        <v>44158</v>
      </c>
      <c r="C139" s="2">
        <v>40</v>
      </c>
      <c r="D139" s="2" t="s">
        <v>6</v>
      </c>
      <c r="E139" t="s">
        <v>33</v>
      </c>
      <c r="F139" t="s">
        <v>20</v>
      </c>
      <c r="G139" t="s">
        <v>97</v>
      </c>
      <c r="H139" t="s">
        <v>96</v>
      </c>
      <c r="I139" s="28">
        <v>4000</v>
      </c>
      <c r="J139" s="45">
        <f t="shared" si="35"/>
        <v>2020</v>
      </c>
      <c r="K139" s="45">
        <f t="shared" si="36"/>
        <v>11</v>
      </c>
      <c r="L139" s="46">
        <f t="shared" si="37"/>
        <v>44136</v>
      </c>
      <c r="M139" s="60">
        <f t="shared" ca="1" si="38"/>
        <v>904</v>
      </c>
      <c r="N139" s="45">
        <f t="shared" ca="1" si="33"/>
        <v>29</v>
      </c>
      <c r="O139" s="48" t="str">
        <f t="shared" si="39"/>
        <v>Berkeley, CA</v>
      </c>
      <c r="P139" s="50">
        <f t="shared" si="40"/>
        <v>-40</v>
      </c>
      <c r="Q139" s="52">
        <f t="shared" si="41"/>
        <v>4000</v>
      </c>
      <c r="R139" s="55" t="str">
        <f t="shared" si="34"/>
        <v>Health &amp; Fitness</v>
      </c>
      <c r="S139" s="62" t="str">
        <f t="shared" si="42"/>
        <v>Not Food</v>
      </c>
    </row>
    <row r="140" spans="1:19" x14ac:dyDescent="0.3">
      <c r="A140" s="11">
        <v>212</v>
      </c>
      <c r="B140" s="1">
        <v>44159</v>
      </c>
      <c r="C140" s="2">
        <v>12</v>
      </c>
      <c r="D140" s="2" t="s">
        <v>6</v>
      </c>
      <c r="E140" t="s">
        <v>63</v>
      </c>
      <c r="F140" t="s">
        <v>13</v>
      </c>
      <c r="G140" t="s">
        <v>95</v>
      </c>
      <c r="H140" t="s">
        <v>96</v>
      </c>
      <c r="I140" s="28">
        <v>1200</v>
      </c>
      <c r="J140" s="45">
        <f t="shared" si="35"/>
        <v>2020</v>
      </c>
      <c r="K140" s="45">
        <f t="shared" si="36"/>
        <v>11</v>
      </c>
      <c r="L140" s="46">
        <f t="shared" si="37"/>
        <v>44136</v>
      </c>
      <c r="M140" s="60">
        <f t="shared" ca="1" si="38"/>
        <v>903</v>
      </c>
      <c r="N140" s="45">
        <f t="shared" ca="1" si="33"/>
        <v>29</v>
      </c>
      <c r="O140" s="48" t="str">
        <f t="shared" si="39"/>
        <v>Oakland, CA</v>
      </c>
      <c r="P140" s="50">
        <f t="shared" si="40"/>
        <v>-12</v>
      </c>
      <c r="Q140" s="52">
        <f t="shared" si="41"/>
        <v>1200</v>
      </c>
      <c r="R140" s="55" t="str">
        <f t="shared" si="34"/>
        <v>Dining &amp; Alcohol</v>
      </c>
      <c r="S140" s="62" t="str">
        <f t="shared" si="42"/>
        <v>Food</v>
      </c>
    </row>
    <row r="141" spans="1:19" x14ac:dyDescent="0.3">
      <c r="A141" s="11">
        <v>722</v>
      </c>
      <c r="B141" s="1">
        <v>44163</v>
      </c>
      <c r="C141" s="2">
        <v>6</v>
      </c>
      <c r="D141" s="2" t="s">
        <v>24</v>
      </c>
      <c r="E141" t="s">
        <v>32</v>
      </c>
      <c r="F141" t="s">
        <v>13</v>
      </c>
      <c r="G141" t="s">
        <v>95</v>
      </c>
      <c r="H141" t="s">
        <v>96</v>
      </c>
      <c r="I141" s="28">
        <v>0</v>
      </c>
      <c r="J141" s="45">
        <f t="shared" si="35"/>
        <v>2020</v>
      </c>
      <c r="K141" s="45">
        <f t="shared" si="36"/>
        <v>11</v>
      </c>
      <c r="L141" s="46">
        <f t="shared" si="37"/>
        <v>44136</v>
      </c>
      <c r="M141" s="60">
        <f t="shared" ca="1" si="38"/>
        <v>899</v>
      </c>
      <c r="N141" s="45">
        <f t="shared" ca="1" si="33"/>
        <v>29</v>
      </c>
      <c r="O141" s="48" t="str">
        <f t="shared" si="39"/>
        <v>Oakland, CA</v>
      </c>
      <c r="P141" s="50">
        <f t="shared" si="40"/>
        <v>6</v>
      </c>
      <c r="Q141" s="52">
        <f t="shared" si="41"/>
        <v>0</v>
      </c>
      <c r="R141" s="55" t="str">
        <f t="shared" si="34"/>
        <v>Dining &amp; Alcohol</v>
      </c>
      <c r="S141" s="62" t="str">
        <f t="shared" si="42"/>
        <v>Food</v>
      </c>
    </row>
    <row r="142" spans="1:19" x14ac:dyDescent="0.3">
      <c r="A142" s="11">
        <v>522</v>
      </c>
      <c r="B142" s="1">
        <v>44165</v>
      </c>
      <c r="C142" s="2">
        <v>4400</v>
      </c>
      <c r="D142" s="2" t="s">
        <v>24</v>
      </c>
      <c r="E142" t="s">
        <v>25</v>
      </c>
      <c r="F142" t="s">
        <v>26</v>
      </c>
      <c r="G142" t="s">
        <v>105</v>
      </c>
      <c r="H142" t="s">
        <v>96</v>
      </c>
      <c r="I142" s="28">
        <v>0</v>
      </c>
      <c r="J142" s="45">
        <f t="shared" si="35"/>
        <v>2020</v>
      </c>
      <c r="K142" s="45">
        <f t="shared" si="36"/>
        <v>11</v>
      </c>
      <c r="L142" s="46">
        <f t="shared" si="37"/>
        <v>44136</v>
      </c>
      <c r="M142" s="60">
        <f t="shared" ca="1" si="38"/>
        <v>897</v>
      </c>
      <c r="N142" s="45">
        <f t="shared" ca="1" si="33"/>
        <v>29</v>
      </c>
      <c r="O142" s="48" t="str">
        <f t="shared" si="39"/>
        <v>Mountain View, CA</v>
      </c>
      <c r="P142" s="50">
        <f t="shared" si="40"/>
        <v>4400</v>
      </c>
      <c r="Q142" s="52">
        <f t="shared" si="41"/>
        <v>0</v>
      </c>
      <c r="R142" s="55" t="str">
        <f t="shared" si="34"/>
        <v>Salary</v>
      </c>
      <c r="S142" s="62" t="str">
        <f t="shared" si="42"/>
        <v>Not Food</v>
      </c>
    </row>
    <row r="143" spans="1:19" x14ac:dyDescent="0.3">
      <c r="A143" s="11">
        <v>526</v>
      </c>
      <c r="B143" s="1">
        <v>44167</v>
      </c>
      <c r="C143" s="2">
        <v>1200</v>
      </c>
      <c r="D143" s="2" t="s">
        <v>6</v>
      </c>
      <c r="E143" t="s">
        <v>7</v>
      </c>
      <c r="G143" t="s">
        <v>95</v>
      </c>
      <c r="H143" t="s">
        <v>96</v>
      </c>
      <c r="I143" s="28">
        <v>120000</v>
      </c>
      <c r="J143" s="45">
        <f t="shared" si="35"/>
        <v>2020</v>
      </c>
      <c r="K143" s="45">
        <f t="shared" si="36"/>
        <v>12</v>
      </c>
      <c r="L143" s="46">
        <f t="shared" si="37"/>
        <v>44166</v>
      </c>
      <c r="M143" s="60">
        <f t="shared" ca="1" si="38"/>
        <v>895</v>
      </c>
      <c r="N143" s="45">
        <f t="shared" ca="1" si="33"/>
        <v>29</v>
      </c>
      <c r="O143" s="48" t="str">
        <f t="shared" si="39"/>
        <v>Oakland, CA</v>
      </c>
      <c r="P143" s="50">
        <f t="shared" si="40"/>
        <v>-1200</v>
      </c>
      <c r="Q143" s="52">
        <f t="shared" si="41"/>
        <v>120000</v>
      </c>
      <c r="R143" s="55" t="str">
        <f t="shared" si="34"/>
        <v>Home</v>
      </c>
      <c r="S143" s="62" t="str">
        <f t="shared" si="42"/>
        <v>Not Food</v>
      </c>
    </row>
    <row r="144" spans="1:19" x14ac:dyDescent="0.3">
      <c r="A144" s="11">
        <v>937</v>
      </c>
      <c r="B144" s="1">
        <v>44170</v>
      </c>
      <c r="C144" s="2">
        <v>80</v>
      </c>
      <c r="D144" s="2" t="s">
        <v>6</v>
      </c>
      <c r="E144" t="s">
        <v>9</v>
      </c>
      <c r="F144" t="s">
        <v>10</v>
      </c>
      <c r="G144" t="s">
        <v>97</v>
      </c>
      <c r="H144" t="s">
        <v>96</v>
      </c>
      <c r="I144" s="28">
        <v>8000</v>
      </c>
      <c r="J144" s="45">
        <f t="shared" si="35"/>
        <v>2020</v>
      </c>
      <c r="K144" s="45">
        <f t="shared" si="36"/>
        <v>12</v>
      </c>
      <c r="L144" s="46">
        <f t="shared" si="37"/>
        <v>44166</v>
      </c>
      <c r="M144" s="60">
        <f t="shared" ca="1" si="38"/>
        <v>892</v>
      </c>
      <c r="N144" s="45">
        <f t="shared" ca="1" si="33"/>
        <v>29</v>
      </c>
      <c r="O144" s="48" t="str">
        <f t="shared" si="39"/>
        <v>Berkeley, CA</v>
      </c>
      <c r="P144" s="50">
        <f t="shared" si="40"/>
        <v>-80</v>
      </c>
      <c r="Q144" s="52">
        <f t="shared" si="41"/>
        <v>8000</v>
      </c>
      <c r="R144" s="55" t="str">
        <f t="shared" si="34"/>
        <v>Groceries</v>
      </c>
      <c r="S144" s="62" t="str">
        <f t="shared" si="42"/>
        <v>Food</v>
      </c>
    </row>
    <row r="145" spans="1:19" x14ac:dyDescent="0.3">
      <c r="A145" s="11">
        <v>266</v>
      </c>
      <c r="B145" s="1">
        <v>44175</v>
      </c>
      <c r="C145" s="2">
        <v>22</v>
      </c>
      <c r="D145" s="2" t="s">
        <v>6</v>
      </c>
      <c r="E145" t="s">
        <v>27</v>
      </c>
      <c r="F145" t="s">
        <v>15</v>
      </c>
      <c r="G145" t="s">
        <v>95</v>
      </c>
      <c r="H145" t="s">
        <v>96</v>
      </c>
      <c r="I145" s="28">
        <v>2200</v>
      </c>
      <c r="J145" s="45">
        <f t="shared" si="35"/>
        <v>2020</v>
      </c>
      <c r="K145" s="45">
        <f t="shared" si="36"/>
        <v>12</v>
      </c>
      <c r="L145" s="46">
        <f t="shared" si="37"/>
        <v>44166</v>
      </c>
      <c r="M145" s="60">
        <f t="shared" ca="1" si="38"/>
        <v>887</v>
      </c>
      <c r="N145" s="45">
        <f t="shared" ca="1" si="33"/>
        <v>29</v>
      </c>
      <c r="O145" s="48" t="str">
        <f t="shared" si="39"/>
        <v>Oakland, CA</v>
      </c>
      <c r="P145" s="50">
        <f t="shared" si="40"/>
        <v>-22</v>
      </c>
      <c r="Q145" s="52">
        <f t="shared" si="41"/>
        <v>2200</v>
      </c>
      <c r="R145" s="55" t="str">
        <f t="shared" si="34"/>
        <v>Car</v>
      </c>
      <c r="S145" s="62" t="str">
        <f t="shared" si="42"/>
        <v>Not Food</v>
      </c>
    </row>
    <row r="146" spans="1:19" x14ac:dyDescent="0.3">
      <c r="A146" s="11">
        <v>404</v>
      </c>
      <c r="B146" s="1">
        <v>44176</v>
      </c>
      <c r="C146" s="2">
        <v>91</v>
      </c>
      <c r="D146" s="2" t="s">
        <v>6</v>
      </c>
      <c r="E146" t="s">
        <v>14</v>
      </c>
      <c r="F146" t="s">
        <v>15</v>
      </c>
      <c r="G146" t="s">
        <v>99</v>
      </c>
      <c r="H146" t="s">
        <v>100</v>
      </c>
      <c r="I146" s="28">
        <v>9100</v>
      </c>
      <c r="J146" s="45">
        <f t="shared" si="35"/>
        <v>2020</v>
      </c>
      <c r="K146" s="45">
        <f t="shared" si="36"/>
        <v>12</v>
      </c>
      <c r="L146" s="46">
        <f t="shared" si="37"/>
        <v>44166</v>
      </c>
      <c r="M146" s="60">
        <f t="shared" ca="1" si="38"/>
        <v>886</v>
      </c>
      <c r="N146" s="45">
        <f t="shared" ca="1" si="33"/>
        <v>29</v>
      </c>
      <c r="O146" s="48" t="str">
        <f t="shared" si="39"/>
        <v>Chevy Chase, MD</v>
      </c>
      <c r="P146" s="50">
        <f t="shared" si="40"/>
        <v>-91</v>
      </c>
      <c r="Q146" s="52">
        <f t="shared" si="41"/>
        <v>9100</v>
      </c>
      <c r="R146" s="55" t="str">
        <f t="shared" si="34"/>
        <v>Car</v>
      </c>
      <c r="S146" s="62" t="str">
        <f t="shared" si="42"/>
        <v>Not Food</v>
      </c>
    </row>
    <row r="147" spans="1:19" x14ac:dyDescent="0.3">
      <c r="A147" s="11">
        <v>619</v>
      </c>
      <c r="B147" s="1">
        <v>44177</v>
      </c>
      <c r="C147" s="2">
        <v>107</v>
      </c>
      <c r="D147" s="2" t="s">
        <v>6</v>
      </c>
      <c r="E147" t="s">
        <v>11</v>
      </c>
      <c r="F147" t="s">
        <v>8</v>
      </c>
      <c r="G147" t="s">
        <v>98</v>
      </c>
      <c r="H147" t="s">
        <v>96</v>
      </c>
      <c r="I147" s="28">
        <v>10700</v>
      </c>
      <c r="J147" s="45">
        <f t="shared" si="35"/>
        <v>2020</v>
      </c>
      <c r="K147" s="45">
        <f t="shared" si="36"/>
        <v>12</v>
      </c>
      <c r="L147" s="46">
        <f t="shared" si="37"/>
        <v>44166</v>
      </c>
      <c r="M147" s="60">
        <f t="shared" ca="1" si="38"/>
        <v>885</v>
      </c>
      <c r="N147" s="45">
        <f t="shared" ca="1" si="33"/>
        <v>29</v>
      </c>
      <c r="O147" s="48" t="str">
        <f t="shared" si="39"/>
        <v>San Francisco, CA</v>
      </c>
      <c r="P147" s="50">
        <f t="shared" si="40"/>
        <v>-107</v>
      </c>
      <c r="Q147" s="52">
        <f t="shared" si="41"/>
        <v>10700</v>
      </c>
      <c r="R147" s="55" t="str">
        <f t="shared" si="34"/>
        <v>Home</v>
      </c>
      <c r="S147" s="62" t="str">
        <f t="shared" si="42"/>
        <v>Not Food</v>
      </c>
    </row>
    <row r="148" spans="1:19" x14ac:dyDescent="0.3">
      <c r="A148" s="11">
        <v>919</v>
      </c>
      <c r="B148" s="1">
        <v>44178</v>
      </c>
      <c r="C148" s="12">
        <v>10</v>
      </c>
      <c r="D148" s="2" t="s">
        <v>6</v>
      </c>
      <c r="E148" t="s">
        <v>17</v>
      </c>
      <c r="F148" t="s">
        <v>18</v>
      </c>
      <c r="G148" t="s">
        <v>101</v>
      </c>
      <c r="H148" t="s">
        <v>102</v>
      </c>
      <c r="I148" s="28" t="e">
        <v>#VALUE!</v>
      </c>
      <c r="J148" s="45">
        <f t="shared" si="35"/>
        <v>2020</v>
      </c>
      <c r="K148" s="45">
        <f t="shared" si="36"/>
        <v>12</v>
      </c>
      <c r="L148" s="46">
        <f t="shared" si="37"/>
        <v>44166</v>
      </c>
      <c r="M148" s="60">
        <f t="shared" ca="1" si="38"/>
        <v>884</v>
      </c>
      <c r="N148" s="45">
        <f t="shared" ca="1" si="33"/>
        <v>29</v>
      </c>
      <c r="O148" s="48" t="str">
        <f t="shared" si="39"/>
        <v>New York, NY</v>
      </c>
      <c r="P148" s="50">
        <f t="shared" si="40"/>
        <v>-10</v>
      </c>
      <c r="Q148" s="52">
        <f t="shared" si="41"/>
        <v>1000</v>
      </c>
      <c r="R148" s="55" t="str">
        <f t="shared" si="34"/>
        <v>Other</v>
      </c>
      <c r="S148" s="62" t="str">
        <f t="shared" si="42"/>
        <v>Not Food</v>
      </c>
    </row>
    <row r="149" spans="1:19" x14ac:dyDescent="0.3">
      <c r="A149" s="11">
        <v>94</v>
      </c>
      <c r="B149" s="1">
        <v>44179</v>
      </c>
      <c r="C149" s="2">
        <v>23</v>
      </c>
      <c r="D149" s="2" t="s">
        <v>6</v>
      </c>
      <c r="E149" t="s">
        <v>64</v>
      </c>
      <c r="F149" t="s">
        <v>13</v>
      </c>
      <c r="G149" t="s">
        <v>95</v>
      </c>
      <c r="H149" t="s">
        <v>96</v>
      </c>
      <c r="I149" s="28">
        <v>2300</v>
      </c>
      <c r="J149" s="45">
        <f t="shared" si="35"/>
        <v>2020</v>
      </c>
      <c r="K149" s="45">
        <f t="shared" si="36"/>
        <v>12</v>
      </c>
      <c r="L149" s="46">
        <f t="shared" si="37"/>
        <v>44166</v>
      </c>
      <c r="M149" s="60">
        <f t="shared" ca="1" si="38"/>
        <v>883</v>
      </c>
      <c r="N149" s="45">
        <f t="shared" ca="1" si="33"/>
        <v>29</v>
      </c>
      <c r="O149" s="48" t="str">
        <f t="shared" si="39"/>
        <v>Oakland, CA</v>
      </c>
      <c r="P149" s="50">
        <f t="shared" si="40"/>
        <v>-23</v>
      </c>
      <c r="Q149" s="52">
        <f t="shared" si="41"/>
        <v>2300</v>
      </c>
      <c r="R149" s="55" t="str">
        <f t="shared" si="34"/>
        <v>Dining &amp; Alcohol</v>
      </c>
      <c r="S149" s="62" t="str">
        <f t="shared" si="42"/>
        <v>Food</v>
      </c>
    </row>
    <row r="150" spans="1:19" x14ac:dyDescent="0.3">
      <c r="A150" s="11">
        <v>73</v>
      </c>
      <c r="B150" s="1">
        <v>44183</v>
      </c>
      <c r="C150" s="2">
        <v>74</v>
      </c>
      <c r="D150" s="2" t="s">
        <v>6</v>
      </c>
      <c r="E150" t="s">
        <v>9</v>
      </c>
      <c r="F150" t="s">
        <v>10</v>
      </c>
      <c r="G150" t="s">
        <v>97</v>
      </c>
      <c r="H150" t="s">
        <v>96</v>
      </c>
      <c r="I150" s="28">
        <v>7400</v>
      </c>
      <c r="J150" s="45">
        <f t="shared" si="35"/>
        <v>2020</v>
      </c>
      <c r="K150" s="45">
        <f t="shared" si="36"/>
        <v>12</v>
      </c>
      <c r="L150" s="46">
        <f t="shared" si="37"/>
        <v>44166</v>
      </c>
      <c r="M150" s="60">
        <f t="shared" ca="1" si="38"/>
        <v>879</v>
      </c>
      <c r="N150" s="45">
        <f t="shared" ca="1" si="33"/>
        <v>28</v>
      </c>
      <c r="O150" s="48" t="str">
        <f t="shared" si="39"/>
        <v>Berkeley, CA</v>
      </c>
      <c r="P150" s="50">
        <f t="shared" si="40"/>
        <v>-74</v>
      </c>
      <c r="Q150" s="52">
        <f t="shared" si="41"/>
        <v>7400</v>
      </c>
      <c r="R150" s="55" t="str">
        <f t="shared" si="34"/>
        <v>Groceries</v>
      </c>
      <c r="S150" s="62" t="str">
        <f t="shared" si="42"/>
        <v>Food</v>
      </c>
    </row>
    <row r="151" spans="1:19" x14ac:dyDescent="0.3">
      <c r="A151" s="11">
        <v>537</v>
      </c>
      <c r="B151" s="1">
        <v>44187</v>
      </c>
      <c r="C151" s="2">
        <v>40</v>
      </c>
      <c r="D151" s="2" t="s">
        <v>6</v>
      </c>
      <c r="E151" t="s">
        <v>33</v>
      </c>
      <c r="F151" t="s">
        <v>20</v>
      </c>
      <c r="G151" t="s">
        <v>97</v>
      </c>
      <c r="H151" t="s">
        <v>96</v>
      </c>
      <c r="I151" s="28">
        <v>4000</v>
      </c>
      <c r="J151" s="45">
        <f t="shared" si="35"/>
        <v>2020</v>
      </c>
      <c r="K151" s="45">
        <f t="shared" si="36"/>
        <v>12</v>
      </c>
      <c r="L151" s="46">
        <f t="shared" si="37"/>
        <v>44166</v>
      </c>
      <c r="M151" s="60">
        <f t="shared" ca="1" si="38"/>
        <v>875</v>
      </c>
      <c r="N151" s="45">
        <f t="shared" ca="1" si="33"/>
        <v>28</v>
      </c>
      <c r="O151" s="48" t="str">
        <f t="shared" si="39"/>
        <v>Berkeley, CA</v>
      </c>
      <c r="P151" s="50">
        <f t="shared" si="40"/>
        <v>-40</v>
      </c>
      <c r="Q151" s="52">
        <f t="shared" si="41"/>
        <v>4000</v>
      </c>
      <c r="R151" s="55" t="str">
        <f t="shared" si="34"/>
        <v>Health &amp; Fitness</v>
      </c>
      <c r="S151" s="62" t="str">
        <f t="shared" si="42"/>
        <v>Not Food</v>
      </c>
    </row>
    <row r="152" spans="1:19" x14ac:dyDescent="0.3">
      <c r="A152" s="11">
        <v>629</v>
      </c>
      <c r="B152" s="1">
        <v>44188</v>
      </c>
      <c r="C152" s="2">
        <v>155</v>
      </c>
      <c r="D152" s="2" t="s">
        <v>6</v>
      </c>
      <c r="E152" t="s">
        <v>42</v>
      </c>
      <c r="F152" t="s">
        <v>39</v>
      </c>
      <c r="G152" t="s">
        <v>109</v>
      </c>
      <c r="H152" t="s">
        <v>96</v>
      </c>
      <c r="I152" s="28">
        <v>15500</v>
      </c>
      <c r="J152" s="45">
        <f t="shared" si="35"/>
        <v>2020</v>
      </c>
      <c r="K152" s="45">
        <f t="shared" si="36"/>
        <v>12</v>
      </c>
      <c r="L152" s="46">
        <f t="shared" si="37"/>
        <v>44166</v>
      </c>
      <c r="M152" s="60">
        <f t="shared" ca="1" si="38"/>
        <v>874</v>
      </c>
      <c r="N152" s="45">
        <f t="shared" ca="1" si="33"/>
        <v>28</v>
      </c>
      <c r="O152" s="48" t="str">
        <f t="shared" si="39"/>
        <v>San Leandro, CA</v>
      </c>
      <c r="P152" s="50">
        <f t="shared" si="40"/>
        <v>-155</v>
      </c>
      <c r="Q152" s="52">
        <f t="shared" si="41"/>
        <v>15500</v>
      </c>
      <c r="R152" s="55" t="str">
        <f t="shared" si="34"/>
        <v>Clothing &amp; Shopping</v>
      </c>
      <c r="S152" s="62" t="str">
        <f t="shared" si="42"/>
        <v>Not Food</v>
      </c>
    </row>
    <row r="153" spans="1:19" x14ac:dyDescent="0.3">
      <c r="A153" s="11">
        <v>195</v>
      </c>
      <c r="B153" s="1">
        <v>44189</v>
      </c>
      <c r="C153" s="2">
        <v>21</v>
      </c>
      <c r="D153" s="2" t="s">
        <v>6</v>
      </c>
      <c r="E153" t="s">
        <v>36</v>
      </c>
      <c r="F153" t="s">
        <v>15</v>
      </c>
      <c r="G153" t="s">
        <v>95</v>
      </c>
      <c r="H153" t="s">
        <v>96</v>
      </c>
      <c r="I153" s="28">
        <v>2100</v>
      </c>
      <c r="J153" s="45">
        <f t="shared" si="35"/>
        <v>2020</v>
      </c>
      <c r="K153" s="45">
        <f t="shared" si="36"/>
        <v>12</v>
      </c>
      <c r="L153" s="46">
        <f t="shared" si="37"/>
        <v>44166</v>
      </c>
      <c r="M153" s="60">
        <f t="shared" ca="1" si="38"/>
        <v>873</v>
      </c>
      <c r="N153" s="45">
        <f t="shared" ca="1" si="33"/>
        <v>28</v>
      </c>
      <c r="O153" s="48" t="str">
        <f t="shared" si="39"/>
        <v>Oakland, CA</v>
      </c>
      <c r="P153" s="50">
        <f t="shared" si="40"/>
        <v>-21</v>
      </c>
      <c r="Q153" s="52">
        <f t="shared" si="41"/>
        <v>2100</v>
      </c>
      <c r="R153" s="55" t="str">
        <f t="shared" si="34"/>
        <v>Car</v>
      </c>
      <c r="S153" s="62" t="str">
        <f t="shared" si="42"/>
        <v>Not Food</v>
      </c>
    </row>
    <row r="154" spans="1:19" x14ac:dyDescent="0.3">
      <c r="A154" s="11">
        <v>182</v>
      </c>
      <c r="B154" s="1">
        <v>44192</v>
      </c>
      <c r="C154" s="2">
        <v>4400</v>
      </c>
      <c r="D154" s="2" t="s">
        <v>24</v>
      </c>
      <c r="E154" t="s">
        <v>25</v>
      </c>
      <c r="F154" t="s">
        <v>26</v>
      </c>
      <c r="G154" t="s">
        <v>105</v>
      </c>
      <c r="H154" t="s">
        <v>96</v>
      </c>
      <c r="I154" s="28">
        <v>0</v>
      </c>
      <c r="J154" s="45">
        <f t="shared" si="35"/>
        <v>2020</v>
      </c>
      <c r="K154" s="45">
        <f t="shared" si="36"/>
        <v>12</v>
      </c>
      <c r="L154" s="46">
        <f t="shared" si="37"/>
        <v>44166</v>
      </c>
      <c r="M154" s="60">
        <f t="shared" ca="1" si="38"/>
        <v>870</v>
      </c>
      <c r="N154" s="45">
        <f t="shared" ca="1" si="33"/>
        <v>28</v>
      </c>
      <c r="O154" s="48" t="str">
        <f t="shared" si="39"/>
        <v>Mountain View, CA</v>
      </c>
      <c r="P154" s="50">
        <f t="shared" si="40"/>
        <v>4400</v>
      </c>
      <c r="Q154" s="52">
        <f t="shared" si="41"/>
        <v>0</v>
      </c>
      <c r="R154" s="55" t="str">
        <f t="shared" si="34"/>
        <v>Salary</v>
      </c>
      <c r="S154" s="62" t="str">
        <f t="shared" si="42"/>
        <v>Not Food</v>
      </c>
    </row>
    <row r="155" spans="1:19" x14ac:dyDescent="0.3">
      <c r="A155" s="11">
        <v>281</v>
      </c>
      <c r="B155" s="1">
        <v>44195</v>
      </c>
      <c r="C155" s="2">
        <v>80</v>
      </c>
      <c r="D155" s="2" t="s">
        <v>6</v>
      </c>
      <c r="E155" t="s">
        <v>9</v>
      </c>
      <c r="F155" t="s">
        <v>10</v>
      </c>
      <c r="G155" t="s">
        <v>97</v>
      </c>
      <c r="H155" t="s">
        <v>96</v>
      </c>
      <c r="I155" s="28">
        <v>8000</v>
      </c>
      <c r="J155" s="45">
        <f t="shared" si="35"/>
        <v>2020</v>
      </c>
      <c r="K155" s="45">
        <f t="shared" si="36"/>
        <v>12</v>
      </c>
      <c r="L155" s="46">
        <f t="shared" si="37"/>
        <v>44166</v>
      </c>
      <c r="M155" s="60">
        <f t="shared" ca="1" si="38"/>
        <v>867</v>
      </c>
      <c r="N155" s="45">
        <f t="shared" ca="1" si="33"/>
        <v>28</v>
      </c>
      <c r="O155" s="48" t="str">
        <f t="shared" si="39"/>
        <v>Berkeley, CA</v>
      </c>
      <c r="P155" s="50">
        <f t="shared" si="40"/>
        <v>-80</v>
      </c>
      <c r="Q155" s="52">
        <f t="shared" si="41"/>
        <v>8000</v>
      </c>
      <c r="R155" s="55" t="str">
        <f t="shared" si="34"/>
        <v>Groceries</v>
      </c>
      <c r="S155" s="62" t="str">
        <f t="shared" si="42"/>
        <v>Food</v>
      </c>
    </row>
    <row r="156" spans="1:19" x14ac:dyDescent="0.3">
      <c r="A156" s="11">
        <v>796</v>
      </c>
      <c r="B156" s="1">
        <v>44200</v>
      </c>
      <c r="C156" s="2">
        <v>1200</v>
      </c>
      <c r="D156" s="2" t="s">
        <v>6</v>
      </c>
      <c r="E156" t="s">
        <v>7</v>
      </c>
      <c r="G156" t="s">
        <v>95</v>
      </c>
      <c r="H156" t="s">
        <v>96</v>
      </c>
      <c r="I156" s="28">
        <v>120000</v>
      </c>
      <c r="J156" s="45">
        <f t="shared" si="35"/>
        <v>2021</v>
      </c>
      <c r="K156" s="45">
        <f t="shared" si="36"/>
        <v>1</v>
      </c>
      <c r="L156" s="46">
        <f t="shared" si="37"/>
        <v>44197</v>
      </c>
      <c r="M156" s="60">
        <f t="shared" ca="1" si="38"/>
        <v>862</v>
      </c>
      <c r="N156" s="45">
        <f t="shared" ca="1" si="33"/>
        <v>28</v>
      </c>
      <c r="O156" s="48" t="str">
        <f t="shared" si="39"/>
        <v>Oakland, CA</v>
      </c>
      <c r="P156" s="50">
        <f t="shared" si="40"/>
        <v>-1200</v>
      </c>
      <c r="Q156" s="52">
        <f t="shared" si="41"/>
        <v>120000</v>
      </c>
      <c r="R156" s="55" t="str">
        <f t="shared" si="34"/>
        <v>Home</v>
      </c>
      <c r="S156" s="62" t="str">
        <f t="shared" si="42"/>
        <v>Not Food</v>
      </c>
    </row>
    <row r="157" spans="1:19" x14ac:dyDescent="0.3">
      <c r="A157" s="11">
        <v>284</v>
      </c>
      <c r="B157" s="1">
        <v>44205</v>
      </c>
      <c r="C157" s="2">
        <v>500</v>
      </c>
      <c r="D157" s="2" t="s">
        <v>6</v>
      </c>
      <c r="E157" t="s">
        <v>23</v>
      </c>
      <c r="F157" t="s">
        <v>18</v>
      </c>
      <c r="G157" t="s">
        <v>103</v>
      </c>
      <c r="H157" t="s">
        <v>104</v>
      </c>
      <c r="I157" s="28">
        <v>50000</v>
      </c>
      <c r="J157" s="45">
        <f t="shared" si="35"/>
        <v>2021</v>
      </c>
      <c r="K157" s="45">
        <f t="shared" si="36"/>
        <v>1</v>
      </c>
      <c r="L157" s="46">
        <f t="shared" si="37"/>
        <v>44197</v>
      </c>
      <c r="M157" s="60">
        <f t="shared" ca="1" si="38"/>
        <v>857</v>
      </c>
      <c r="N157" s="45">
        <f t="shared" ca="1" si="33"/>
        <v>28</v>
      </c>
      <c r="O157" s="48" t="str">
        <f t="shared" si="39"/>
        <v>Washington, DC</v>
      </c>
      <c r="P157" s="50">
        <f t="shared" si="40"/>
        <v>-500</v>
      </c>
      <c r="Q157" s="52">
        <f t="shared" si="41"/>
        <v>50000</v>
      </c>
      <c r="R157" s="55" t="str">
        <f t="shared" si="34"/>
        <v>Other</v>
      </c>
      <c r="S157" s="62" t="str">
        <f t="shared" si="42"/>
        <v>Not Food</v>
      </c>
    </row>
    <row r="158" spans="1:19" x14ac:dyDescent="0.3">
      <c r="A158" s="11">
        <v>936</v>
      </c>
      <c r="B158" s="1">
        <v>44207</v>
      </c>
      <c r="C158" s="2">
        <v>107</v>
      </c>
      <c r="D158" s="2" t="s">
        <v>6</v>
      </c>
      <c r="E158" t="s">
        <v>11</v>
      </c>
      <c r="F158" t="s">
        <v>8</v>
      </c>
      <c r="G158" t="s">
        <v>98</v>
      </c>
      <c r="H158" t="s">
        <v>96</v>
      </c>
      <c r="I158" s="28">
        <v>10700</v>
      </c>
      <c r="J158" s="45">
        <f t="shared" si="35"/>
        <v>2021</v>
      </c>
      <c r="K158" s="45">
        <f t="shared" si="36"/>
        <v>1</v>
      </c>
      <c r="L158" s="46">
        <f t="shared" si="37"/>
        <v>44197</v>
      </c>
      <c r="M158" s="60">
        <f t="shared" ca="1" si="38"/>
        <v>855</v>
      </c>
      <c r="N158" s="45">
        <f t="shared" ca="1" si="33"/>
        <v>28</v>
      </c>
      <c r="O158" s="48" t="str">
        <f t="shared" si="39"/>
        <v>San Francisco, CA</v>
      </c>
      <c r="P158" s="50">
        <f t="shared" si="40"/>
        <v>-107</v>
      </c>
      <c r="Q158" s="52">
        <f t="shared" si="41"/>
        <v>10700</v>
      </c>
      <c r="R158" s="55" t="str">
        <f t="shared" si="34"/>
        <v>Home</v>
      </c>
      <c r="S158" s="62" t="str">
        <f t="shared" si="42"/>
        <v>Not Food</v>
      </c>
    </row>
    <row r="159" spans="1:19" x14ac:dyDescent="0.3">
      <c r="A159" s="11">
        <v>233</v>
      </c>
      <c r="B159" s="1">
        <v>44207</v>
      </c>
      <c r="C159" s="2">
        <v>91</v>
      </c>
      <c r="D159" s="2" t="s">
        <v>6</v>
      </c>
      <c r="E159" t="s">
        <v>14</v>
      </c>
      <c r="F159" t="s">
        <v>15</v>
      </c>
      <c r="G159" t="s">
        <v>99</v>
      </c>
      <c r="H159" t="s">
        <v>100</v>
      </c>
      <c r="I159" s="28">
        <v>9100</v>
      </c>
      <c r="J159" s="45">
        <f t="shared" si="35"/>
        <v>2021</v>
      </c>
      <c r="K159" s="45">
        <f t="shared" si="36"/>
        <v>1</v>
      </c>
      <c r="L159" s="46">
        <f t="shared" si="37"/>
        <v>44197</v>
      </c>
      <c r="M159" s="60">
        <f t="shared" ca="1" si="38"/>
        <v>855</v>
      </c>
      <c r="N159" s="45">
        <f t="shared" ca="1" si="33"/>
        <v>28</v>
      </c>
      <c r="O159" s="48" t="str">
        <f t="shared" si="39"/>
        <v>Chevy Chase, MD</v>
      </c>
      <c r="P159" s="50">
        <f t="shared" si="40"/>
        <v>-91</v>
      </c>
      <c r="Q159" s="52">
        <f t="shared" si="41"/>
        <v>9100</v>
      </c>
      <c r="R159" s="55" t="str">
        <f t="shared" si="34"/>
        <v>Car</v>
      </c>
      <c r="S159" s="62" t="str">
        <f t="shared" si="42"/>
        <v>Not Food</v>
      </c>
    </row>
    <row r="160" spans="1:19" x14ac:dyDescent="0.3">
      <c r="A160" s="11">
        <v>662</v>
      </c>
      <c r="B160" s="1">
        <v>44211</v>
      </c>
      <c r="C160" s="12">
        <v>10</v>
      </c>
      <c r="D160" s="2" t="s">
        <v>6</v>
      </c>
      <c r="E160" t="s">
        <v>17</v>
      </c>
      <c r="F160" t="s">
        <v>18</v>
      </c>
      <c r="G160" t="s">
        <v>101</v>
      </c>
      <c r="H160" t="s">
        <v>102</v>
      </c>
      <c r="I160" s="28" t="e">
        <v>#VALUE!</v>
      </c>
      <c r="J160" s="45">
        <f t="shared" si="35"/>
        <v>2021</v>
      </c>
      <c r="K160" s="45">
        <f t="shared" si="36"/>
        <v>1</v>
      </c>
      <c r="L160" s="46">
        <f t="shared" si="37"/>
        <v>44197</v>
      </c>
      <c r="M160" s="60">
        <f t="shared" ca="1" si="38"/>
        <v>851</v>
      </c>
      <c r="N160" s="45">
        <f t="shared" ca="1" si="33"/>
        <v>28</v>
      </c>
      <c r="O160" s="48" t="str">
        <f t="shared" si="39"/>
        <v>New York, NY</v>
      </c>
      <c r="P160" s="50">
        <f t="shared" si="40"/>
        <v>-10</v>
      </c>
      <c r="Q160" s="52">
        <f t="shared" si="41"/>
        <v>1000</v>
      </c>
      <c r="R160" s="55" t="str">
        <f t="shared" si="34"/>
        <v>Other</v>
      </c>
      <c r="S160" s="62" t="str">
        <f t="shared" si="42"/>
        <v>Not Food</v>
      </c>
    </row>
    <row r="161" spans="1:19" x14ac:dyDescent="0.3">
      <c r="A161" s="11">
        <v>599</v>
      </c>
      <c r="B161" s="1">
        <v>44214</v>
      </c>
      <c r="C161" s="2">
        <v>95</v>
      </c>
      <c r="D161" s="2" t="s">
        <v>6</v>
      </c>
      <c r="E161" t="s">
        <v>9</v>
      </c>
      <c r="F161" t="s">
        <v>10</v>
      </c>
      <c r="G161" t="s">
        <v>97</v>
      </c>
      <c r="H161" t="s">
        <v>96</v>
      </c>
      <c r="I161" s="28">
        <v>9500</v>
      </c>
      <c r="J161" s="45">
        <f t="shared" si="35"/>
        <v>2021</v>
      </c>
      <c r="K161" s="45">
        <f t="shared" si="36"/>
        <v>1</v>
      </c>
      <c r="L161" s="46">
        <f t="shared" si="37"/>
        <v>44197</v>
      </c>
      <c r="M161" s="60">
        <f t="shared" ca="1" si="38"/>
        <v>848</v>
      </c>
      <c r="N161" s="45">
        <f t="shared" ca="1" si="33"/>
        <v>27</v>
      </c>
      <c r="O161" s="48" t="str">
        <f t="shared" si="39"/>
        <v>Berkeley, CA</v>
      </c>
      <c r="P161" s="50">
        <f t="shared" si="40"/>
        <v>-95</v>
      </c>
      <c r="Q161" s="52">
        <f t="shared" si="41"/>
        <v>9500</v>
      </c>
      <c r="R161" s="55" t="str">
        <f t="shared" si="34"/>
        <v>Groceries</v>
      </c>
      <c r="S161" s="62" t="str">
        <f t="shared" si="42"/>
        <v>Food</v>
      </c>
    </row>
    <row r="162" spans="1:19" x14ac:dyDescent="0.3">
      <c r="A162" s="11">
        <v>391</v>
      </c>
      <c r="B162" s="1">
        <v>44214</v>
      </c>
      <c r="C162" s="2">
        <v>40</v>
      </c>
      <c r="D162" s="2" t="s">
        <v>6</v>
      </c>
      <c r="E162" t="s">
        <v>33</v>
      </c>
      <c r="F162" t="s">
        <v>20</v>
      </c>
      <c r="G162" t="s">
        <v>95</v>
      </c>
      <c r="H162" t="s">
        <v>96</v>
      </c>
      <c r="I162" s="28">
        <v>4000</v>
      </c>
      <c r="J162" s="45">
        <f t="shared" si="35"/>
        <v>2021</v>
      </c>
      <c r="K162" s="45">
        <f t="shared" si="36"/>
        <v>1</v>
      </c>
      <c r="L162" s="46">
        <f t="shared" si="37"/>
        <v>44197</v>
      </c>
      <c r="M162" s="60">
        <f t="shared" ca="1" si="38"/>
        <v>848</v>
      </c>
      <c r="N162" s="45">
        <f t="shared" ref="N162:N193" ca="1" si="43">DATEDIF(B162, $V$11,"M")</f>
        <v>27</v>
      </c>
      <c r="O162" s="48" t="str">
        <f t="shared" si="39"/>
        <v>Oakland, CA</v>
      </c>
      <c r="P162" s="50">
        <f t="shared" si="40"/>
        <v>-40</v>
      </c>
      <c r="Q162" s="52">
        <f t="shared" si="41"/>
        <v>4000</v>
      </c>
      <c r="R162" s="55" t="str">
        <f t="shared" ref="R162:R193" si="44">IF(ISBLANK(F162),"Home",F162)</f>
        <v>Health &amp; Fitness</v>
      </c>
      <c r="S162" s="62" t="str">
        <f t="shared" si="42"/>
        <v>Not Food</v>
      </c>
    </row>
    <row r="163" spans="1:19" x14ac:dyDescent="0.3">
      <c r="A163" s="11">
        <v>677</v>
      </c>
      <c r="B163" s="1">
        <v>44217</v>
      </c>
      <c r="C163" s="2">
        <v>7</v>
      </c>
      <c r="D163" s="2" t="s">
        <v>6</v>
      </c>
      <c r="E163" t="s">
        <v>35</v>
      </c>
      <c r="F163" t="s">
        <v>13</v>
      </c>
      <c r="G163" t="s">
        <v>97</v>
      </c>
      <c r="H163" t="s">
        <v>96</v>
      </c>
      <c r="I163" s="28">
        <v>700</v>
      </c>
      <c r="J163" s="45">
        <f t="shared" si="35"/>
        <v>2021</v>
      </c>
      <c r="K163" s="45">
        <f t="shared" si="36"/>
        <v>1</v>
      </c>
      <c r="L163" s="46">
        <f t="shared" si="37"/>
        <v>44197</v>
      </c>
      <c r="M163" s="60">
        <f t="shared" ca="1" si="38"/>
        <v>845</v>
      </c>
      <c r="N163" s="45">
        <f t="shared" ca="1" si="43"/>
        <v>27</v>
      </c>
      <c r="O163" s="48" t="str">
        <f t="shared" si="39"/>
        <v>Berkeley, CA</v>
      </c>
      <c r="P163" s="50">
        <f t="shared" si="40"/>
        <v>-7</v>
      </c>
      <c r="Q163" s="52">
        <f t="shared" si="41"/>
        <v>700</v>
      </c>
      <c r="R163" s="55" t="str">
        <f t="shared" si="44"/>
        <v>Dining &amp; Alcohol</v>
      </c>
      <c r="S163" s="62" t="str">
        <f t="shared" ref="S163:S194" si="45">IF(OR(R163=$U$16,R163=$U$17),"Food","Not Food")</f>
        <v>Food</v>
      </c>
    </row>
    <row r="164" spans="1:19" x14ac:dyDescent="0.3">
      <c r="A164" s="11">
        <v>369</v>
      </c>
      <c r="B164" s="1">
        <v>44218</v>
      </c>
      <c r="C164" s="2">
        <v>40</v>
      </c>
      <c r="D164" s="2" t="s">
        <v>6</v>
      </c>
      <c r="E164" t="s">
        <v>33</v>
      </c>
      <c r="F164" t="s">
        <v>20</v>
      </c>
      <c r="G164" t="s">
        <v>95</v>
      </c>
      <c r="H164" t="s">
        <v>96</v>
      </c>
      <c r="I164" s="28">
        <v>4000</v>
      </c>
      <c r="J164" s="45">
        <f t="shared" si="35"/>
        <v>2021</v>
      </c>
      <c r="K164" s="45">
        <f t="shared" si="36"/>
        <v>1</v>
      </c>
      <c r="L164" s="46">
        <f t="shared" si="37"/>
        <v>44197</v>
      </c>
      <c r="M164" s="60">
        <f t="shared" ca="1" si="38"/>
        <v>844</v>
      </c>
      <c r="N164" s="45">
        <f t="shared" ca="1" si="43"/>
        <v>27</v>
      </c>
      <c r="O164" s="48" t="str">
        <f t="shared" si="39"/>
        <v>Oakland, CA</v>
      </c>
      <c r="P164" s="50">
        <f t="shared" si="40"/>
        <v>-40</v>
      </c>
      <c r="Q164" s="52">
        <f t="shared" si="41"/>
        <v>4000</v>
      </c>
      <c r="R164" s="55" t="str">
        <f t="shared" si="44"/>
        <v>Health &amp; Fitness</v>
      </c>
      <c r="S164" s="62" t="str">
        <f t="shared" si="45"/>
        <v>Not Food</v>
      </c>
    </row>
    <row r="165" spans="1:19" x14ac:dyDescent="0.3">
      <c r="A165" s="11">
        <v>604</v>
      </c>
      <c r="B165" s="1">
        <v>44222</v>
      </c>
      <c r="C165" s="2">
        <v>4800</v>
      </c>
      <c r="D165" s="2" t="s">
        <v>24</v>
      </c>
      <c r="E165" t="s">
        <v>25</v>
      </c>
      <c r="F165" t="s">
        <v>26</v>
      </c>
      <c r="G165" t="s">
        <v>105</v>
      </c>
      <c r="H165" t="s">
        <v>96</v>
      </c>
      <c r="I165" s="28" t="e">
        <v>#VALUE!</v>
      </c>
      <c r="J165" s="45">
        <f t="shared" si="35"/>
        <v>2021</v>
      </c>
      <c r="K165" s="45">
        <f t="shared" si="36"/>
        <v>1</v>
      </c>
      <c r="L165" s="46">
        <f t="shared" si="37"/>
        <v>44197</v>
      </c>
      <c r="M165" s="60">
        <f t="shared" ca="1" si="38"/>
        <v>840</v>
      </c>
      <c r="N165" s="45">
        <f t="shared" ca="1" si="43"/>
        <v>27</v>
      </c>
      <c r="O165" s="48" t="str">
        <f t="shared" si="39"/>
        <v>Mountain View, CA</v>
      </c>
      <c r="P165" s="50">
        <f t="shared" si="40"/>
        <v>4800</v>
      </c>
      <c r="Q165" s="52">
        <f t="shared" si="41"/>
        <v>480000</v>
      </c>
      <c r="R165" s="55" t="str">
        <f t="shared" si="44"/>
        <v>Salary</v>
      </c>
      <c r="S165" s="62" t="str">
        <f t="shared" si="45"/>
        <v>Not Food</v>
      </c>
    </row>
    <row r="166" spans="1:19" x14ac:dyDescent="0.3">
      <c r="A166" s="11">
        <v>650</v>
      </c>
      <c r="B166" s="1">
        <v>44225</v>
      </c>
      <c r="C166" s="2">
        <v>92</v>
      </c>
      <c r="D166" s="2" t="s">
        <v>6</v>
      </c>
      <c r="E166" t="s">
        <v>9</v>
      </c>
      <c r="F166" t="s">
        <v>10</v>
      </c>
      <c r="G166" t="s">
        <v>97</v>
      </c>
      <c r="H166" t="s">
        <v>96</v>
      </c>
      <c r="I166" s="28">
        <v>9200</v>
      </c>
      <c r="J166" s="45">
        <f t="shared" si="35"/>
        <v>2021</v>
      </c>
      <c r="K166" s="45">
        <f t="shared" si="36"/>
        <v>1</v>
      </c>
      <c r="L166" s="46">
        <f t="shared" si="37"/>
        <v>44197</v>
      </c>
      <c r="M166" s="60">
        <f t="shared" ca="1" si="38"/>
        <v>837</v>
      </c>
      <c r="N166" s="45">
        <f t="shared" ca="1" si="43"/>
        <v>27</v>
      </c>
      <c r="O166" s="48" t="str">
        <f t="shared" si="39"/>
        <v>Berkeley, CA</v>
      </c>
      <c r="P166" s="50">
        <f t="shared" si="40"/>
        <v>-92</v>
      </c>
      <c r="Q166" s="52">
        <f t="shared" si="41"/>
        <v>9200</v>
      </c>
      <c r="R166" s="55" t="str">
        <f t="shared" si="44"/>
        <v>Groceries</v>
      </c>
      <c r="S166" s="62" t="str">
        <f t="shared" si="45"/>
        <v>Food</v>
      </c>
    </row>
    <row r="167" spans="1:19" x14ac:dyDescent="0.3">
      <c r="A167" s="11">
        <v>965</v>
      </c>
      <c r="B167" s="1">
        <v>44228</v>
      </c>
      <c r="C167" s="2">
        <v>1200</v>
      </c>
      <c r="D167" s="2" t="s">
        <v>6</v>
      </c>
      <c r="E167" t="s">
        <v>7</v>
      </c>
      <c r="G167" t="s">
        <v>95</v>
      </c>
      <c r="H167" t="s">
        <v>96</v>
      </c>
      <c r="I167" s="28">
        <v>120000</v>
      </c>
      <c r="J167" s="45">
        <f t="shared" si="35"/>
        <v>2021</v>
      </c>
      <c r="K167" s="45">
        <f t="shared" si="36"/>
        <v>2</v>
      </c>
      <c r="L167" s="46">
        <f t="shared" si="37"/>
        <v>44228</v>
      </c>
      <c r="M167" s="60">
        <f t="shared" ca="1" si="38"/>
        <v>834</v>
      </c>
      <c r="N167" s="45">
        <f t="shared" ca="1" si="43"/>
        <v>27</v>
      </c>
      <c r="O167" s="48" t="str">
        <f t="shared" si="39"/>
        <v>Oakland, CA</v>
      </c>
      <c r="P167" s="50">
        <f t="shared" si="40"/>
        <v>-1200</v>
      </c>
      <c r="Q167" s="52">
        <f t="shared" si="41"/>
        <v>120000</v>
      </c>
      <c r="R167" s="55" t="str">
        <f t="shared" si="44"/>
        <v>Home</v>
      </c>
      <c r="S167" s="62" t="str">
        <f t="shared" si="45"/>
        <v>Not Food</v>
      </c>
    </row>
    <row r="168" spans="1:19" x14ac:dyDescent="0.3">
      <c r="A168" s="11">
        <v>588</v>
      </c>
      <c r="B168" s="1">
        <v>44228</v>
      </c>
      <c r="C168" s="2">
        <v>40</v>
      </c>
      <c r="D168" s="2" t="s">
        <v>6</v>
      </c>
      <c r="E168" t="s">
        <v>33</v>
      </c>
      <c r="F168" t="s">
        <v>20</v>
      </c>
      <c r="G168" t="s">
        <v>95</v>
      </c>
      <c r="H168" t="s">
        <v>96</v>
      </c>
      <c r="I168" s="28">
        <v>4000</v>
      </c>
      <c r="J168" s="45">
        <f t="shared" si="35"/>
        <v>2021</v>
      </c>
      <c r="K168" s="45">
        <f t="shared" si="36"/>
        <v>2</v>
      </c>
      <c r="L168" s="46">
        <f t="shared" si="37"/>
        <v>44228</v>
      </c>
      <c r="M168" s="60">
        <f t="shared" ca="1" si="38"/>
        <v>834</v>
      </c>
      <c r="N168" s="45">
        <f t="shared" ca="1" si="43"/>
        <v>27</v>
      </c>
      <c r="O168" s="48" t="str">
        <f t="shared" si="39"/>
        <v>Oakland, CA</v>
      </c>
      <c r="P168" s="50">
        <f t="shared" si="40"/>
        <v>-40</v>
      </c>
      <c r="Q168" s="52">
        <f t="shared" si="41"/>
        <v>4000</v>
      </c>
      <c r="R168" s="55" t="str">
        <f t="shared" si="44"/>
        <v>Health &amp; Fitness</v>
      </c>
      <c r="S168" s="62" t="str">
        <f t="shared" si="45"/>
        <v>Not Food</v>
      </c>
    </row>
    <row r="169" spans="1:19" x14ac:dyDescent="0.3">
      <c r="A169" s="11">
        <v>752</v>
      </c>
      <c r="B169" s="1">
        <v>44228</v>
      </c>
      <c r="C169" s="2">
        <v>31</v>
      </c>
      <c r="D169" s="2" t="s">
        <v>6</v>
      </c>
      <c r="E169" t="s">
        <v>16</v>
      </c>
      <c r="F169" t="s">
        <v>15</v>
      </c>
      <c r="G169" t="s">
        <v>97</v>
      </c>
      <c r="H169" t="s">
        <v>96</v>
      </c>
      <c r="I169" s="28">
        <v>3100</v>
      </c>
      <c r="J169" s="45">
        <f t="shared" si="35"/>
        <v>2021</v>
      </c>
      <c r="K169" s="45">
        <f t="shared" si="36"/>
        <v>2</v>
      </c>
      <c r="L169" s="46">
        <f t="shared" si="37"/>
        <v>44228</v>
      </c>
      <c r="M169" s="60">
        <f t="shared" ca="1" si="38"/>
        <v>834</v>
      </c>
      <c r="N169" s="45">
        <f t="shared" ca="1" si="43"/>
        <v>27</v>
      </c>
      <c r="O169" s="48" t="str">
        <f t="shared" si="39"/>
        <v>Berkeley, CA</v>
      </c>
      <c r="P169" s="50">
        <f t="shared" si="40"/>
        <v>-31</v>
      </c>
      <c r="Q169" s="52">
        <f t="shared" si="41"/>
        <v>3100</v>
      </c>
      <c r="R169" s="55" t="str">
        <f t="shared" si="44"/>
        <v>Car</v>
      </c>
      <c r="S169" s="62" t="str">
        <f t="shared" si="45"/>
        <v>Not Food</v>
      </c>
    </row>
    <row r="170" spans="1:19" x14ac:dyDescent="0.3">
      <c r="A170" s="11">
        <v>169</v>
      </c>
      <c r="B170" s="1">
        <v>44232</v>
      </c>
      <c r="C170" s="2">
        <v>8</v>
      </c>
      <c r="D170" s="2" t="s">
        <v>6</v>
      </c>
      <c r="E170" t="s">
        <v>37</v>
      </c>
      <c r="F170" t="s">
        <v>13</v>
      </c>
      <c r="G170" t="s">
        <v>97</v>
      </c>
      <c r="H170" t="s">
        <v>96</v>
      </c>
      <c r="I170" s="28">
        <v>800</v>
      </c>
      <c r="J170" s="45">
        <f t="shared" si="35"/>
        <v>2021</v>
      </c>
      <c r="K170" s="45">
        <f t="shared" si="36"/>
        <v>2</v>
      </c>
      <c r="L170" s="46">
        <f t="shared" si="37"/>
        <v>44228</v>
      </c>
      <c r="M170" s="60">
        <f t="shared" ca="1" si="38"/>
        <v>830</v>
      </c>
      <c r="N170" s="45">
        <f t="shared" ca="1" si="43"/>
        <v>27</v>
      </c>
      <c r="O170" s="48" t="str">
        <f t="shared" si="39"/>
        <v>Berkeley, CA</v>
      </c>
      <c r="P170" s="50">
        <f t="shared" si="40"/>
        <v>-8</v>
      </c>
      <c r="Q170" s="52">
        <f t="shared" si="41"/>
        <v>800</v>
      </c>
      <c r="R170" s="55" t="str">
        <f t="shared" si="44"/>
        <v>Dining &amp; Alcohol</v>
      </c>
      <c r="S170" s="62" t="str">
        <f t="shared" si="45"/>
        <v>Food</v>
      </c>
    </row>
    <row r="171" spans="1:19" x14ac:dyDescent="0.3">
      <c r="A171" s="11">
        <v>350</v>
      </c>
      <c r="B171" s="1">
        <v>44237</v>
      </c>
      <c r="C171" s="2">
        <v>83</v>
      </c>
      <c r="D171" s="2" t="s">
        <v>6</v>
      </c>
      <c r="E171" t="s">
        <v>9</v>
      </c>
      <c r="F171" t="s">
        <v>10</v>
      </c>
      <c r="G171" t="s">
        <v>97</v>
      </c>
      <c r="H171" t="s">
        <v>96</v>
      </c>
      <c r="I171" s="28">
        <v>8300</v>
      </c>
      <c r="J171" s="45">
        <f t="shared" si="35"/>
        <v>2021</v>
      </c>
      <c r="K171" s="45">
        <f t="shared" si="36"/>
        <v>2</v>
      </c>
      <c r="L171" s="46">
        <f t="shared" si="37"/>
        <v>44228</v>
      </c>
      <c r="M171" s="60">
        <f t="shared" ca="1" si="38"/>
        <v>825</v>
      </c>
      <c r="N171" s="45">
        <f t="shared" ca="1" si="43"/>
        <v>27</v>
      </c>
      <c r="O171" s="48" t="str">
        <f t="shared" si="39"/>
        <v>Berkeley, CA</v>
      </c>
      <c r="P171" s="50">
        <f t="shared" si="40"/>
        <v>-83</v>
      </c>
      <c r="Q171" s="52">
        <f t="shared" si="41"/>
        <v>8300</v>
      </c>
      <c r="R171" s="55" t="str">
        <f t="shared" si="44"/>
        <v>Groceries</v>
      </c>
      <c r="S171" s="62" t="str">
        <f t="shared" si="45"/>
        <v>Food</v>
      </c>
    </row>
    <row r="172" spans="1:19" x14ac:dyDescent="0.3">
      <c r="A172" s="11">
        <v>763</v>
      </c>
      <c r="B172" s="1">
        <v>44242</v>
      </c>
      <c r="C172" s="2">
        <v>91</v>
      </c>
      <c r="D172" s="2" t="s">
        <v>6</v>
      </c>
      <c r="E172" t="s">
        <v>14</v>
      </c>
      <c r="F172" t="s">
        <v>15</v>
      </c>
      <c r="G172" t="s">
        <v>99</v>
      </c>
      <c r="H172" t="s">
        <v>100</v>
      </c>
      <c r="I172" s="28">
        <v>9100</v>
      </c>
      <c r="J172" s="45">
        <f t="shared" si="35"/>
        <v>2021</v>
      </c>
      <c r="K172" s="45">
        <f t="shared" si="36"/>
        <v>2</v>
      </c>
      <c r="L172" s="46">
        <f t="shared" si="37"/>
        <v>44228</v>
      </c>
      <c r="M172" s="60">
        <f t="shared" ca="1" si="38"/>
        <v>820</v>
      </c>
      <c r="N172" s="45">
        <f t="shared" ca="1" si="43"/>
        <v>27</v>
      </c>
      <c r="O172" s="48" t="str">
        <f t="shared" si="39"/>
        <v>Chevy Chase, MD</v>
      </c>
      <c r="P172" s="50">
        <f t="shared" si="40"/>
        <v>-91</v>
      </c>
      <c r="Q172" s="52">
        <f t="shared" si="41"/>
        <v>9100</v>
      </c>
      <c r="R172" s="55" t="str">
        <f t="shared" si="44"/>
        <v>Car</v>
      </c>
      <c r="S172" s="62" t="str">
        <f t="shared" si="45"/>
        <v>Not Food</v>
      </c>
    </row>
    <row r="173" spans="1:19" x14ac:dyDescent="0.3">
      <c r="A173" s="11">
        <v>148</v>
      </c>
      <c r="B173" s="1">
        <v>44243</v>
      </c>
      <c r="C173" s="2">
        <v>107</v>
      </c>
      <c r="D173" s="2" t="s">
        <v>6</v>
      </c>
      <c r="E173" t="s">
        <v>11</v>
      </c>
      <c r="F173" t="s">
        <v>8</v>
      </c>
      <c r="G173" t="s">
        <v>98</v>
      </c>
      <c r="H173" t="s">
        <v>96</v>
      </c>
      <c r="I173" s="28">
        <v>10700</v>
      </c>
      <c r="J173" s="45">
        <f t="shared" si="35"/>
        <v>2021</v>
      </c>
      <c r="K173" s="45">
        <f t="shared" si="36"/>
        <v>2</v>
      </c>
      <c r="L173" s="46">
        <f t="shared" si="37"/>
        <v>44228</v>
      </c>
      <c r="M173" s="60">
        <f t="shared" ca="1" si="38"/>
        <v>819</v>
      </c>
      <c r="N173" s="45">
        <f t="shared" ca="1" si="43"/>
        <v>27</v>
      </c>
      <c r="O173" s="48" t="str">
        <f t="shared" si="39"/>
        <v>San Francisco, CA</v>
      </c>
      <c r="P173" s="50">
        <f t="shared" si="40"/>
        <v>-107</v>
      </c>
      <c r="Q173" s="52">
        <f t="shared" si="41"/>
        <v>10700</v>
      </c>
      <c r="R173" s="55" t="str">
        <f t="shared" si="44"/>
        <v>Home</v>
      </c>
      <c r="S173" s="62" t="str">
        <f t="shared" si="45"/>
        <v>Not Food</v>
      </c>
    </row>
    <row r="174" spans="1:19" x14ac:dyDescent="0.3">
      <c r="A174" s="11">
        <v>872</v>
      </c>
      <c r="B174" s="1">
        <v>44245</v>
      </c>
      <c r="C174" s="12">
        <v>10</v>
      </c>
      <c r="D174" s="2" t="s">
        <v>6</v>
      </c>
      <c r="E174" t="s">
        <v>17</v>
      </c>
      <c r="F174" t="s">
        <v>18</v>
      </c>
      <c r="G174" t="s">
        <v>101</v>
      </c>
      <c r="H174" t="s">
        <v>102</v>
      </c>
      <c r="I174" s="28" t="e">
        <v>#VALUE!</v>
      </c>
      <c r="J174" s="45">
        <f t="shared" si="35"/>
        <v>2021</v>
      </c>
      <c r="K174" s="45">
        <f t="shared" si="36"/>
        <v>2</v>
      </c>
      <c r="L174" s="46">
        <f t="shared" si="37"/>
        <v>44228</v>
      </c>
      <c r="M174" s="60">
        <f t="shared" ca="1" si="38"/>
        <v>817</v>
      </c>
      <c r="N174" s="45">
        <f t="shared" ca="1" si="43"/>
        <v>26</v>
      </c>
      <c r="O174" s="48" t="str">
        <f t="shared" si="39"/>
        <v>New York, NY</v>
      </c>
      <c r="P174" s="50">
        <f t="shared" si="40"/>
        <v>-10</v>
      </c>
      <c r="Q174" s="52">
        <f t="shared" si="41"/>
        <v>1000</v>
      </c>
      <c r="R174" s="55" t="str">
        <f t="shared" si="44"/>
        <v>Other</v>
      </c>
      <c r="S174" s="62" t="str">
        <f t="shared" si="45"/>
        <v>Not Food</v>
      </c>
    </row>
    <row r="175" spans="1:19" x14ac:dyDescent="0.3">
      <c r="A175" s="11">
        <v>329</v>
      </c>
      <c r="B175" s="1">
        <v>44247</v>
      </c>
      <c r="C175" s="2">
        <v>40</v>
      </c>
      <c r="D175" s="2" t="s">
        <v>6</v>
      </c>
      <c r="E175" t="s">
        <v>33</v>
      </c>
      <c r="F175" t="s">
        <v>20</v>
      </c>
      <c r="G175" t="s">
        <v>97</v>
      </c>
      <c r="H175" t="s">
        <v>96</v>
      </c>
      <c r="I175" s="28">
        <v>4000</v>
      </c>
      <c r="J175" s="45">
        <f t="shared" si="35"/>
        <v>2021</v>
      </c>
      <c r="K175" s="45">
        <f t="shared" si="36"/>
        <v>2</v>
      </c>
      <c r="L175" s="46">
        <f t="shared" si="37"/>
        <v>44228</v>
      </c>
      <c r="M175" s="60">
        <f t="shared" ca="1" si="38"/>
        <v>815</v>
      </c>
      <c r="N175" s="45">
        <f t="shared" ca="1" si="43"/>
        <v>26</v>
      </c>
      <c r="O175" s="48" t="str">
        <f t="shared" si="39"/>
        <v>Berkeley, CA</v>
      </c>
      <c r="P175" s="50">
        <f t="shared" si="40"/>
        <v>-40</v>
      </c>
      <c r="Q175" s="52">
        <f t="shared" si="41"/>
        <v>4000</v>
      </c>
      <c r="R175" s="55" t="str">
        <f t="shared" si="44"/>
        <v>Health &amp; Fitness</v>
      </c>
      <c r="S175" s="62" t="str">
        <f t="shared" si="45"/>
        <v>Not Food</v>
      </c>
    </row>
    <row r="176" spans="1:19" x14ac:dyDescent="0.3">
      <c r="A176" s="11">
        <v>344</v>
      </c>
      <c r="B176" s="1">
        <v>44248</v>
      </c>
      <c r="C176" s="2">
        <v>12</v>
      </c>
      <c r="D176" s="2" t="s">
        <v>6</v>
      </c>
      <c r="E176" t="s">
        <v>56</v>
      </c>
      <c r="F176" t="s">
        <v>13</v>
      </c>
      <c r="G176" t="s">
        <v>97</v>
      </c>
      <c r="H176" t="s">
        <v>96</v>
      </c>
      <c r="I176" s="28">
        <v>1200</v>
      </c>
      <c r="J176" s="45">
        <f t="shared" si="35"/>
        <v>2021</v>
      </c>
      <c r="K176" s="45">
        <f t="shared" si="36"/>
        <v>2</v>
      </c>
      <c r="L176" s="46">
        <f t="shared" si="37"/>
        <v>44228</v>
      </c>
      <c r="M176" s="60">
        <f t="shared" ca="1" si="38"/>
        <v>814</v>
      </c>
      <c r="N176" s="45">
        <f t="shared" ca="1" si="43"/>
        <v>26</v>
      </c>
      <c r="O176" s="48" t="str">
        <f t="shared" si="39"/>
        <v>Berkeley, CA</v>
      </c>
      <c r="P176" s="50">
        <f t="shared" si="40"/>
        <v>-12</v>
      </c>
      <c r="Q176" s="52">
        <f t="shared" si="41"/>
        <v>1200</v>
      </c>
      <c r="R176" s="55" t="str">
        <f t="shared" si="44"/>
        <v>Dining &amp; Alcohol</v>
      </c>
      <c r="S176" s="62" t="str">
        <f t="shared" si="45"/>
        <v>Food</v>
      </c>
    </row>
    <row r="177" spans="1:19" x14ac:dyDescent="0.3">
      <c r="A177" s="11">
        <v>303</v>
      </c>
      <c r="B177" s="1">
        <v>44253</v>
      </c>
      <c r="C177" s="2">
        <v>81</v>
      </c>
      <c r="D177" s="2" t="s">
        <v>6</v>
      </c>
      <c r="E177" t="s">
        <v>9</v>
      </c>
      <c r="F177" t="s">
        <v>10</v>
      </c>
      <c r="G177" t="s">
        <v>97</v>
      </c>
      <c r="H177" t="s">
        <v>96</v>
      </c>
      <c r="I177" s="28">
        <v>8100</v>
      </c>
      <c r="J177" s="45">
        <f t="shared" si="35"/>
        <v>2021</v>
      </c>
      <c r="K177" s="45">
        <f t="shared" si="36"/>
        <v>2</v>
      </c>
      <c r="L177" s="46">
        <f t="shared" si="37"/>
        <v>44228</v>
      </c>
      <c r="M177" s="60">
        <f t="shared" ca="1" si="38"/>
        <v>809</v>
      </c>
      <c r="N177" s="45">
        <f t="shared" ca="1" si="43"/>
        <v>26</v>
      </c>
      <c r="O177" s="48" t="str">
        <f t="shared" si="39"/>
        <v>Berkeley, CA</v>
      </c>
      <c r="P177" s="50">
        <f t="shared" si="40"/>
        <v>-81</v>
      </c>
      <c r="Q177" s="52">
        <f t="shared" si="41"/>
        <v>8100</v>
      </c>
      <c r="R177" s="55" t="str">
        <f t="shared" si="44"/>
        <v>Groceries</v>
      </c>
      <c r="S177" s="62" t="str">
        <f t="shared" si="45"/>
        <v>Food</v>
      </c>
    </row>
    <row r="178" spans="1:19" x14ac:dyDescent="0.3">
      <c r="A178" s="11">
        <v>857</v>
      </c>
      <c r="B178" s="1">
        <v>44254</v>
      </c>
      <c r="C178" s="2">
        <v>4800</v>
      </c>
      <c r="D178" s="2" t="s">
        <v>24</v>
      </c>
      <c r="E178" t="s">
        <v>25</v>
      </c>
      <c r="F178" t="s">
        <v>26</v>
      </c>
      <c r="G178" t="s">
        <v>105</v>
      </c>
      <c r="H178" t="s">
        <v>96</v>
      </c>
      <c r="I178" s="28">
        <v>0</v>
      </c>
      <c r="J178" s="45">
        <f t="shared" si="35"/>
        <v>2021</v>
      </c>
      <c r="K178" s="45">
        <f t="shared" si="36"/>
        <v>2</v>
      </c>
      <c r="L178" s="46">
        <f t="shared" si="37"/>
        <v>44228</v>
      </c>
      <c r="M178" s="60">
        <f t="shared" ca="1" si="38"/>
        <v>808</v>
      </c>
      <c r="N178" s="45">
        <f t="shared" ca="1" si="43"/>
        <v>26</v>
      </c>
      <c r="O178" s="48" t="str">
        <f t="shared" si="39"/>
        <v>Mountain View, CA</v>
      </c>
      <c r="P178" s="50">
        <f t="shared" si="40"/>
        <v>4800</v>
      </c>
      <c r="Q178" s="52">
        <f t="shared" si="41"/>
        <v>0</v>
      </c>
      <c r="R178" s="55" t="str">
        <f t="shared" si="44"/>
        <v>Salary</v>
      </c>
      <c r="S178" s="62" t="str">
        <f t="shared" si="45"/>
        <v>Not Food</v>
      </c>
    </row>
    <row r="179" spans="1:19" x14ac:dyDescent="0.3">
      <c r="A179" s="11">
        <v>475</v>
      </c>
      <c r="B179" s="1">
        <v>44256</v>
      </c>
      <c r="C179" s="2">
        <v>1200</v>
      </c>
      <c r="D179" s="2" t="s">
        <v>6</v>
      </c>
      <c r="E179" t="s">
        <v>7</v>
      </c>
      <c r="G179" t="s">
        <v>95</v>
      </c>
      <c r="H179" t="s">
        <v>96</v>
      </c>
      <c r="I179" s="28">
        <v>120000</v>
      </c>
      <c r="J179" s="45">
        <f t="shared" si="35"/>
        <v>2021</v>
      </c>
      <c r="K179" s="45">
        <f t="shared" si="36"/>
        <v>3</v>
      </c>
      <c r="L179" s="46">
        <f t="shared" si="37"/>
        <v>44256</v>
      </c>
      <c r="M179" s="60">
        <f t="shared" ca="1" si="38"/>
        <v>806</v>
      </c>
      <c r="N179" s="45">
        <f t="shared" ca="1" si="43"/>
        <v>26</v>
      </c>
      <c r="O179" s="48" t="str">
        <f t="shared" si="39"/>
        <v>Oakland, CA</v>
      </c>
      <c r="P179" s="50">
        <f t="shared" si="40"/>
        <v>-1200</v>
      </c>
      <c r="Q179" s="52">
        <f t="shared" si="41"/>
        <v>120000</v>
      </c>
      <c r="R179" s="55" t="str">
        <f t="shared" si="44"/>
        <v>Home</v>
      </c>
      <c r="S179" s="62" t="str">
        <f t="shared" si="45"/>
        <v>Not Food</v>
      </c>
    </row>
    <row r="180" spans="1:19" x14ac:dyDescent="0.3">
      <c r="A180" s="11">
        <v>642</v>
      </c>
      <c r="B180" s="1">
        <v>44258</v>
      </c>
      <c r="C180" s="2">
        <v>386</v>
      </c>
      <c r="D180" s="2" t="s">
        <v>6</v>
      </c>
      <c r="E180" t="s">
        <v>65</v>
      </c>
      <c r="F180" t="s">
        <v>39</v>
      </c>
      <c r="G180" t="s">
        <v>95</v>
      </c>
      <c r="H180" t="s">
        <v>96</v>
      </c>
      <c r="I180" s="28">
        <v>38600</v>
      </c>
      <c r="J180" s="45">
        <f t="shared" si="35"/>
        <v>2021</v>
      </c>
      <c r="K180" s="45">
        <f t="shared" si="36"/>
        <v>3</v>
      </c>
      <c r="L180" s="46">
        <f t="shared" si="37"/>
        <v>44256</v>
      </c>
      <c r="M180" s="60">
        <f t="shared" ca="1" si="38"/>
        <v>804</v>
      </c>
      <c r="N180" s="45">
        <f t="shared" ca="1" si="43"/>
        <v>26</v>
      </c>
      <c r="O180" s="48" t="str">
        <f t="shared" si="39"/>
        <v>Oakland, CA</v>
      </c>
      <c r="P180" s="50">
        <f t="shared" si="40"/>
        <v>-386</v>
      </c>
      <c r="Q180" s="52">
        <f t="shared" si="41"/>
        <v>38600</v>
      </c>
      <c r="R180" s="55" t="str">
        <f t="shared" si="44"/>
        <v>Clothing &amp; Shopping</v>
      </c>
      <c r="S180" s="62" t="str">
        <f t="shared" si="45"/>
        <v>Not Food</v>
      </c>
    </row>
    <row r="181" spans="1:19" x14ac:dyDescent="0.3">
      <c r="A181" s="11">
        <v>755</v>
      </c>
      <c r="B181" s="1">
        <v>44261</v>
      </c>
      <c r="C181" s="2">
        <v>92</v>
      </c>
      <c r="D181" s="2" t="s">
        <v>6</v>
      </c>
      <c r="E181" t="s">
        <v>9</v>
      </c>
      <c r="F181" t="s">
        <v>10</v>
      </c>
      <c r="G181" t="s">
        <v>97</v>
      </c>
      <c r="H181" t="s">
        <v>96</v>
      </c>
      <c r="I181" s="28">
        <v>9200</v>
      </c>
      <c r="J181" s="45">
        <f t="shared" si="35"/>
        <v>2021</v>
      </c>
      <c r="K181" s="45">
        <f t="shared" si="36"/>
        <v>3</v>
      </c>
      <c r="L181" s="46">
        <f t="shared" si="37"/>
        <v>44256</v>
      </c>
      <c r="M181" s="60">
        <f t="shared" ca="1" si="38"/>
        <v>801</v>
      </c>
      <c r="N181" s="45">
        <f t="shared" ca="1" si="43"/>
        <v>26</v>
      </c>
      <c r="O181" s="48" t="str">
        <f t="shared" si="39"/>
        <v>Berkeley, CA</v>
      </c>
      <c r="P181" s="50">
        <f t="shared" si="40"/>
        <v>-92</v>
      </c>
      <c r="Q181" s="52">
        <f t="shared" si="41"/>
        <v>9200</v>
      </c>
      <c r="R181" s="55" t="str">
        <f t="shared" si="44"/>
        <v>Groceries</v>
      </c>
      <c r="S181" s="62" t="str">
        <f t="shared" si="45"/>
        <v>Food</v>
      </c>
    </row>
    <row r="182" spans="1:19" x14ac:dyDescent="0.3">
      <c r="A182" s="11">
        <v>760</v>
      </c>
      <c r="B182" s="1">
        <v>44262</v>
      </c>
      <c r="C182" s="12">
        <v>10</v>
      </c>
      <c r="D182" s="2" t="s">
        <v>6</v>
      </c>
      <c r="E182" t="s">
        <v>17</v>
      </c>
      <c r="F182" t="s">
        <v>18</v>
      </c>
      <c r="G182" t="s">
        <v>101</v>
      </c>
      <c r="H182" t="s">
        <v>102</v>
      </c>
      <c r="I182" s="28" t="e">
        <v>#VALUE!</v>
      </c>
      <c r="J182" s="45">
        <f t="shared" si="35"/>
        <v>2021</v>
      </c>
      <c r="K182" s="45">
        <f t="shared" si="36"/>
        <v>3</v>
      </c>
      <c r="L182" s="46">
        <f t="shared" si="37"/>
        <v>44256</v>
      </c>
      <c r="M182" s="60">
        <f t="shared" ca="1" si="38"/>
        <v>800</v>
      </c>
      <c r="N182" s="45">
        <f t="shared" ca="1" si="43"/>
        <v>26</v>
      </c>
      <c r="O182" s="48" t="str">
        <f t="shared" si="39"/>
        <v>New York, NY</v>
      </c>
      <c r="P182" s="50">
        <f t="shared" si="40"/>
        <v>-10</v>
      </c>
      <c r="Q182" s="52">
        <f t="shared" si="41"/>
        <v>1000</v>
      </c>
      <c r="R182" s="55" t="str">
        <f t="shared" si="44"/>
        <v>Other</v>
      </c>
      <c r="S182" s="62" t="str">
        <f t="shared" si="45"/>
        <v>Not Food</v>
      </c>
    </row>
    <row r="183" spans="1:19" x14ac:dyDescent="0.3">
      <c r="A183" s="11">
        <v>428</v>
      </c>
      <c r="B183" s="1">
        <v>44266</v>
      </c>
      <c r="C183" s="2">
        <v>91</v>
      </c>
      <c r="D183" s="2" t="s">
        <v>6</v>
      </c>
      <c r="E183" t="s">
        <v>14</v>
      </c>
      <c r="F183" t="s">
        <v>15</v>
      </c>
      <c r="G183" t="s">
        <v>99</v>
      </c>
      <c r="H183" t="s">
        <v>100</v>
      </c>
      <c r="I183" s="28">
        <v>9100</v>
      </c>
      <c r="J183" s="45">
        <f t="shared" si="35"/>
        <v>2021</v>
      </c>
      <c r="K183" s="45">
        <f t="shared" si="36"/>
        <v>3</v>
      </c>
      <c r="L183" s="46">
        <f t="shared" si="37"/>
        <v>44256</v>
      </c>
      <c r="M183" s="60">
        <f t="shared" ca="1" si="38"/>
        <v>796</v>
      </c>
      <c r="N183" s="45">
        <f t="shared" ca="1" si="43"/>
        <v>26</v>
      </c>
      <c r="O183" s="48" t="str">
        <f t="shared" si="39"/>
        <v>Chevy Chase, MD</v>
      </c>
      <c r="P183" s="50">
        <f t="shared" si="40"/>
        <v>-91</v>
      </c>
      <c r="Q183" s="52">
        <f t="shared" si="41"/>
        <v>9100</v>
      </c>
      <c r="R183" s="55" t="str">
        <f t="shared" si="44"/>
        <v>Car</v>
      </c>
      <c r="S183" s="62" t="str">
        <f t="shared" si="45"/>
        <v>Not Food</v>
      </c>
    </row>
    <row r="184" spans="1:19" x14ac:dyDescent="0.3">
      <c r="A184" s="11">
        <v>516</v>
      </c>
      <c r="B184" s="1">
        <v>44271</v>
      </c>
      <c r="C184" s="2">
        <v>107</v>
      </c>
      <c r="D184" s="2" t="s">
        <v>6</v>
      </c>
      <c r="E184" t="s">
        <v>11</v>
      </c>
      <c r="F184" t="s">
        <v>8</v>
      </c>
      <c r="G184" t="s">
        <v>98</v>
      </c>
      <c r="H184" t="s">
        <v>96</v>
      </c>
      <c r="I184" s="28">
        <v>10700</v>
      </c>
      <c r="J184" s="45">
        <f t="shared" si="35"/>
        <v>2021</v>
      </c>
      <c r="K184" s="45">
        <f t="shared" si="36"/>
        <v>3</v>
      </c>
      <c r="L184" s="46">
        <f t="shared" si="37"/>
        <v>44256</v>
      </c>
      <c r="M184" s="60">
        <f t="shared" ca="1" si="38"/>
        <v>791</v>
      </c>
      <c r="N184" s="45">
        <f t="shared" ca="1" si="43"/>
        <v>26</v>
      </c>
      <c r="O184" s="48" t="str">
        <f t="shared" si="39"/>
        <v>San Francisco, CA</v>
      </c>
      <c r="P184" s="50">
        <f t="shared" si="40"/>
        <v>-107</v>
      </c>
      <c r="Q184" s="52">
        <f t="shared" si="41"/>
        <v>10700</v>
      </c>
      <c r="R184" s="55" t="str">
        <f t="shared" si="44"/>
        <v>Home</v>
      </c>
      <c r="S184" s="62" t="str">
        <f t="shared" si="45"/>
        <v>Not Food</v>
      </c>
    </row>
    <row r="185" spans="1:19" x14ac:dyDescent="0.3">
      <c r="A185" s="11">
        <v>541</v>
      </c>
      <c r="B185" s="1">
        <v>44275</v>
      </c>
      <c r="C185" s="2">
        <v>9</v>
      </c>
      <c r="D185" s="2" t="s">
        <v>6</v>
      </c>
      <c r="E185" t="s">
        <v>66</v>
      </c>
      <c r="F185" t="s">
        <v>13</v>
      </c>
      <c r="G185" t="s">
        <v>95</v>
      </c>
      <c r="H185" t="s">
        <v>96</v>
      </c>
      <c r="I185" s="28">
        <v>900</v>
      </c>
      <c r="J185" s="45">
        <f t="shared" si="35"/>
        <v>2021</v>
      </c>
      <c r="K185" s="45">
        <f t="shared" si="36"/>
        <v>3</v>
      </c>
      <c r="L185" s="46">
        <f t="shared" si="37"/>
        <v>44256</v>
      </c>
      <c r="M185" s="60">
        <f t="shared" ca="1" si="38"/>
        <v>787</v>
      </c>
      <c r="N185" s="45">
        <f t="shared" ca="1" si="43"/>
        <v>25</v>
      </c>
      <c r="O185" s="48" t="str">
        <f t="shared" si="39"/>
        <v>Oakland, CA</v>
      </c>
      <c r="P185" s="50">
        <f t="shared" si="40"/>
        <v>-9</v>
      </c>
      <c r="Q185" s="52">
        <f t="shared" si="41"/>
        <v>900</v>
      </c>
      <c r="R185" s="55" t="str">
        <f t="shared" si="44"/>
        <v>Dining &amp; Alcohol</v>
      </c>
      <c r="S185" s="62" t="str">
        <f t="shared" si="45"/>
        <v>Food</v>
      </c>
    </row>
    <row r="186" spans="1:19" x14ac:dyDescent="0.3">
      <c r="A186" s="11">
        <v>842</v>
      </c>
      <c r="B186" s="1">
        <v>44280</v>
      </c>
      <c r="C186" s="2">
        <v>90</v>
      </c>
      <c r="D186" s="2" t="s">
        <v>6</v>
      </c>
      <c r="E186" t="s">
        <v>9</v>
      </c>
      <c r="F186" t="s">
        <v>10</v>
      </c>
      <c r="G186" t="s">
        <v>97</v>
      </c>
      <c r="H186" t="s">
        <v>96</v>
      </c>
      <c r="I186" s="28">
        <v>9000</v>
      </c>
      <c r="J186" s="45">
        <f t="shared" si="35"/>
        <v>2021</v>
      </c>
      <c r="K186" s="45">
        <f t="shared" si="36"/>
        <v>3</v>
      </c>
      <c r="L186" s="46">
        <f t="shared" si="37"/>
        <v>44256</v>
      </c>
      <c r="M186" s="60">
        <f t="shared" ca="1" si="38"/>
        <v>782</v>
      </c>
      <c r="N186" s="45">
        <f t="shared" ca="1" si="43"/>
        <v>25</v>
      </c>
      <c r="O186" s="48" t="str">
        <f t="shared" si="39"/>
        <v>Berkeley, CA</v>
      </c>
      <c r="P186" s="50">
        <f t="shared" si="40"/>
        <v>-90</v>
      </c>
      <c r="Q186" s="52">
        <f t="shared" si="41"/>
        <v>9000</v>
      </c>
      <c r="R186" s="55" t="str">
        <f t="shared" si="44"/>
        <v>Groceries</v>
      </c>
      <c r="S186" s="62" t="str">
        <f t="shared" si="45"/>
        <v>Food</v>
      </c>
    </row>
    <row r="187" spans="1:19" x14ac:dyDescent="0.3">
      <c r="A187" s="11">
        <v>917</v>
      </c>
      <c r="B187" s="1">
        <v>44281</v>
      </c>
      <c r="C187" s="2">
        <v>30</v>
      </c>
      <c r="D187" s="2" t="s">
        <v>6</v>
      </c>
      <c r="E187" t="s">
        <v>16</v>
      </c>
      <c r="F187" t="s">
        <v>15</v>
      </c>
      <c r="G187" t="s">
        <v>97</v>
      </c>
      <c r="H187" t="s">
        <v>96</v>
      </c>
      <c r="I187" s="28">
        <v>3000</v>
      </c>
      <c r="J187" s="45">
        <f t="shared" si="35"/>
        <v>2021</v>
      </c>
      <c r="K187" s="45">
        <f t="shared" si="36"/>
        <v>3</v>
      </c>
      <c r="L187" s="46">
        <f t="shared" si="37"/>
        <v>44256</v>
      </c>
      <c r="M187" s="60">
        <f t="shared" ca="1" si="38"/>
        <v>781</v>
      </c>
      <c r="N187" s="45">
        <f t="shared" ca="1" si="43"/>
        <v>25</v>
      </c>
      <c r="O187" s="48" t="str">
        <f t="shared" si="39"/>
        <v>Berkeley, CA</v>
      </c>
      <c r="P187" s="50">
        <f t="shared" si="40"/>
        <v>-30</v>
      </c>
      <c r="Q187" s="52">
        <f t="shared" si="41"/>
        <v>3000</v>
      </c>
      <c r="R187" s="55" t="str">
        <f t="shared" si="44"/>
        <v>Car</v>
      </c>
      <c r="S187" s="62" t="str">
        <f t="shared" si="45"/>
        <v>Not Food</v>
      </c>
    </row>
    <row r="188" spans="1:19" x14ac:dyDescent="0.3">
      <c r="A188" s="11">
        <v>462</v>
      </c>
      <c r="B188" s="1">
        <v>44282</v>
      </c>
      <c r="C188" s="2">
        <v>15</v>
      </c>
      <c r="D188" s="2" t="s">
        <v>6</v>
      </c>
      <c r="E188" t="s">
        <v>12</v>
      </c>
      <c r="F188" t="s">
        <v>13</v>
      </c>
      <c r="G188" t="s">
        <v>98</v>
      </c>
      <c r="H188" t="s">
        <v>96</v>
      </c>
      <c r="I188" s="28">
        <v>1500</v>
      </c>
      <c r="J188" s="45">
        <f t="shared" si="35"/>
        <v>2021</v>
      </c>
      <c r="K188" s="45">
        <f t="shared" si="36"/>
        <v>3</v>
      </c>
      <c r="L188" s="46">
        <f t="shared" si="37"/>
        <v>44256</v>
      </c>
      <c r="M188" s="60">
        <f t="shared" ca="1" si="38"/>
        <v>780</v>
      </c>
      <c r="N188" s="45">
        <f t="shared" ca="1" si="43"/>
        <v>25</v>
      </c>
      <c r="O188" s="48" t="str">
        <f t="shared" si="39"/>
        <v>San Francisco, CA</v>
      </c>
      <c r="P188" s="50">
        <f t="shared" si="40"/>
        <v>-15</v>
      </c>
      <c r="Q188" s="52">
        <f t="shared" si="41"/>
        <v>1500</v>
      </c>
      <c r="R188" s="55" t="str">
        <f t="shared" si="44"/>
        <v>Dining &amp; Alcohol</v>
      </c>
      <c r="S188" s="62" t="str">
        <f t="shared" si="45"/>
        <v>Food</v>
      </c>
    </row>
    <row r="189" spans="1:19" x14ac:dyDescent="0.3">
      <c r="A189" s="11">
        <v>649</v>
      </c>
      <c r="B189" s="1">
        <v>44283</v>
      </c>
      <c r="C189" s="2">
        <v>41</v>
      </c>
      <c r="D189" s="2" t="s">
        <v>6</v>
      </c>
      <c r="E189" t="s">
        <v>65</v>
      </c>
      <c r="F189" t="s">
        <v>39</v>
      </c>
      <c r="G189" t="s">
        <v>95</v>
      </c>
      <c r="H189" t="s">
        <v>96</v>
      </c>
      <c r="I189" s="28">
        <v>4100</v>
      </c>
      <c r="J189" s="45">
        <f t="shared" si="35"/>
        <v>2021</v>
      </c>
      <c r="K189" s="45">
        <f t="shared" si="36"/>
        <v>3</v>
      </c>
      <c r="L189" s="46">
        <f t="shared" si="37"/>
        <v>44256</v>
      </c>
      <c r="M189" s="60">
        <f t="shared" ca="1" si="38"/>
        <v>779</v>
      </c>
      <c r="N189" s="45">
        <f t="shared" ca="1" si="43"/>
        <v>25</v>
      </c>
      <c r="O189" s="48" t="str">
        <f t="shared" si="39"/>
        <v>Oakland, CA</v>
      </c>
      <c r="P189" s="50">
        <f t="shared" si="40"/>
        <v>-41</v>
      </c>
      <c r="Q189" s="52">
        <f t="shared" si="41"/>
        <v>4100</v>
      </c>
      <c r="R189" s="55" t="str">
        <f t="shared" si="44"/>
        <v>Clothing &amp; Shopping</v>
      </c>
      <c r="S189" s="62" t="str">
        <f t="shared" si="45"/>
        <v>Not Food</v>
      </c>
    </row>
    <row r="190" spans="1:19" x14ac:dyDescent="0.3">
      <c r="A190" s="11">
        <v>463</v>
      </c>
      <c r="B190" s="1">
        <v>44284</v>
      </c>
      <c r="C190" s="2">
        <v>4800</v>
      </c>
      <c r="D190" s="2" t="s">
        <v>24</v>
      </c>
      <c r="E190" t="s">
        <v>25</v>
      </c>
      <c r="F190" t="s">
        <v>26</v>
      </c>
      <c r="G190" t="s">
        <v>105</v>
      </c>
      <c r="H190" t="s">
        <v>96</v>
      </c>
      <c r="I190" s="28">
        <v>0</v>
      </c>
      <c r="J190" s="45">
        <f t="shared" si="35"/>
        <v>2021</v>
      </c>
      <c r="K190" s="45">
        <f t="shared" si="36"/>
        <v>3</v>
      </c>
      <c r="L190" s="46">
        <f t="shared" si="37"/>
        <v>44256</v>
      </c>
      <c r="M190" s="60">
        <f t="shared" ca="1" si="38"/>
        <v>778</v>
      </c>
      <c r="N190" s="45">
        <f t="shared" ca="1" si="43"/>
        <v>25</v>
      </c>
      <c r="O190" s="48" t="str">
        <f t="shared" si="39"/>
        <v>Mountain View, CA</v>
      </c>
      <c r="P190" s="50">
        <f t="shared" si="40"/>
        <v>4800</v>
      </c>
      <c r="Q190" s="52">
        <f t="shared" si="41"/>
        <v>0</v>
      </c>
      <c r="R190" s="55" t="str">
        <f t="shared" si="44"/>
        <v>Salary</v>
      </c>
      <c r="S190" s="62" t="str">
        <f t="shared" si="45"/>
        <v>Not Food</v>
      </c>
    </row>
    <row r="191" spans="1:19" x14ac:dyDescent="0.3">
      <c r="A191" s="11">
        <v>158</v>
      </c>
      <c r="B191" s="1">
        <v>44289</v>
      </c>
      <c r="C191" s="2">
        <v>1200</v>
      </c>
      <c r="D191" s="2" t="s">
        <v>6</v>
      </c>
      <c r="E191" t="s">
        <v>7</v>
      </c>
      <c r="G191" t="s">
        <v>95</v>
      </c>
      <c r="H191" t="s">
        <v>96</v>
      </c>
      <c r="I191" s="28">
        <v>120000</v>
      </c>
      <c r="J191" s="45">
        <f t="shared" si="35"/>
        <v>2021</v>
      </c>
      <c r="K191" s="45">
        <f t="shared" si="36"/>
        <v>4</v>
      </c>
      <c r="L191" s="46">
        <f t="shared" si="37"/>
        <v>44287</v>
      </c>
      <c r="M191" s="60">
        <f t="shared" ca="1" si="38"/>
        <v>773</v>
      </c>
      <c r="N191" s="45">
        <f t="shared" ca="1" si="43"/>
        <v>25</v>
      </c>
      <c r="O191" s="48" t="str">
        <f t="shared" si="39"/>
        <v>Oakland, CA</v>
      </c>
      <c r="P191" s="50">
        <f t="shared" si="40"/>
        <v>-1200</v>
      </c>
      <c r="Q191" s="52">
        <f t="shared" si="41"/>
        <v>120000</v>
      </c>
      <c r="R191" s="55" t="str">
        <f t="shared" si="44"/>
        <v>Home</v>
      </c>
      <c r="S191" s="62" t="str">
        <f t="shared" si="45"/>
        <v>Not Food</v>
      </c>
    </row>
    <row r="192" spans="1:19" x14ac:dyDescent="0.3">
      <c r="A192" s="11">
        <v>977</v>
      </c>
      <c r="B192" s="1">
        <v>44294</v>
      </c>
      <c r="C192" s="2">
        <v>98</v>
      </c>
      <c r="D192" s="2" t="s">
        <v>6</v>
      </c>
      <c r="E192" t="s">
        <v>9</v>
      </c>
      <c r="F192" t="s">
        <v>10</v>
      </c>
      <c r="G192" t="s">
        <v>97</v>
      </c>
      <c r="H192" t="s">
        <v>96</v>
      </c>
      <c r="I192" s="28">
        <v>9800</v>
      </c>
      <c r="J192" s="45">
        <f t="shared" si="35"/>
        <v>2021</v>
      </c>
      <c r="K192" s="45">
        <f t="shared" si="36"/>
        <v>4</v>
      </c>
      <c r="L192" s="46">
        <f t="shared" si="37"/>
        <v>44287</v>
      </c>
      <c r="M192" s="60">
        <f t="shared" ca="1" si="38"/>
        <v>768</v>
      </c>
      <c r="N192" s="45">
        <f t="shared" ca="1" si="43"/>
        <v>25</v>
      </c>
      <c r="O192" s="48" t="str">
        <f t="shared" si="39"/>
        <v>Berkeley, CA</v>
      </c>
      <c r="P192" s="50">
        <f t="shared" si="40"/>
        <v>-98</v>
      </c>
      <c r="Q192" s="52">
        <f t="shared" si="41"/>
        <v>9800</v>
      </c>
      <c r="R192" s="55" t="str">
        <f t="shared" si="44"/>
        <v>Groceries</v>
      </c>
      <c r="S192" s="62" t="str">
        <f t="shared" si="45"/>
        <v>Food</v>
      </c>
    </row>
    <row r="193" spans="1:19" x14ac:dyDescent="0.3">
      <c r="A193" s="11">
        <v>33</v>
      </c>
      <c r="B193" s="1">
        <v>44298</v>
      </c>
      <c r="C193" s="2">
        <v>91</v>
      </c>
      <c r="D193" s="2" t="s">
        <v>6</v>
      </c>
      <c r="E193" t="s">
        <v>14</v>
      </c>
      <c r="F193" t="s">
        <v>15</v>
      </c>
      <c r="G193" t="s">
        <v>99</v>
      </c>
      <c r="H193" t="s">
        <v>100</v>
      </c>
      <c r="I193" s="28">
        <v>9100</v>
      </c>
      <c r="J193" s="45">
        <f t="shared" si="35"/>
        <v>2021</v>
      </c>
      <c r="K193" s="45">
        <f t="shared" si="36"/>
        <v>4</v>
      </c>
      <c r="L193" s="46">
        <f t="shared" si="37"/>
        <v>44287</v>
      </c>
      <c r="M193" s="60">
        <f t="shared" ca="1" si="38"/>
        <v>764</v>
      </c>
      <c r="N193" s="45">
        <f t="shared" ca="1" si="43"/>
        <v>25</v>
      </c>
      <c r="O193" s="48" t="str">
        <f t="shared" si="39"/>
        <v>Chevy Chase, MD</v>
      </c>
      <c r="P193" s="50">
        <f t="shared" si="40"/>
        <v>-91</v>
      </c>
      <c r="Q193" s="52">
        <f t="shared" si="41"/>
        <v>9100</v>
      </c>
      <c r="R193" s="55" t="str">
        <f t="shared" si="44"/>
        <v>Car</v>
      </c>
      <c r="S193" s="62" t="str">
        <f t="shared" si="45"/>
        <v>Not Food</v>
      </c>
    </row>
    <row r="194" spans="1:19" x14ac:dyDescent="0.3">
      <c r="A194" s="11">
        <v>276</v>
      </c>
      <c r="B194" s="1">
        <v>44300</v>
      </c>
      <c r="C194" s="2">
        <v>21</v>
      </c>
      <c r="D194" s="2" t="s">
        <v>6</v>
      </c>
      <c r="E194" t="s">
        <v>67</v>
      </c>
      <c r="F194" t="s">
        <v>13</v>
      </c>
      <c r="G194" t="s">
        <v>112</v>
      </c>
      <c r="H194" t="s">
        <v>96</v>
      </c>
      <c r="I194" s="28">
        <v>2100</v>
      </c>
      <c r="J194" s="45">
        <f t="shared" si="35"/>
        <v>2021</v>
      </c>
      <c r="K194" s="45">
        <f t="shared" si="36"/>
        <v>4</v>
      </c>
      <c r="L194" s="46">
        <f t="shared" si="37"/>
        <v>44287</v>
      </c>
      <c r="M194" s="60">
        <f t="shared" ca="1" si="38"/>
        <v>762</v>
      </c>
      <c r="N194" s="45">
        <f t="shared" ref="N194:N201" ca="1" si="46">DATEDIF(B194, $V$11,"M")</f>
        <v>25</v>
      </c>
      <c r="O194" s="48" t="str">
        <f t="shared" si="39"/>
        <v>Orinda, CA</v>
      </c>
      <c r="P194" s="50">
        <f t="shared" si="40"/>
        <v>-21</v>
      </c>
      <c r="Q194" s="52">
        <f t="shared" si="41"/>
        <v>2100</v>
      </c>
      <c r="R194" s="55" t="str">
        <f t="shared" ref="R194:R201" si="47">IF(ISBLANK(F194),"Home",F194)</f>
        <v>Dining &amp; Alcohol</v>
      </c>
      <c r="S194" s="62" t="str">
        <f t="shared" si="45"/>
        <v>Food</v>
      </c>
    </row>
    <row r="195" spans="1:19" x14ac:dyDescent="0.3">
      <c r="A195" s="11">
        <v>302</v>
      </c>
      <c r="B195" s="1">
        <v>44300</v>
      </c>
      <c r="C195" s="2">
        <v>107</v>
      </c>
      <c r="D195" s="2" t="s">
        <v>6</v>
      </c>
      <c r="E195" t="s">
        <v>11</v>
      </c>
      <c r="F195" t="s">
        <v>8</v>
      </c>
      <c r="G195" t="s">
        <v>98</v>
      </c>
      <c r="H195" t="s">
        <v>96</v>
      </c>
      <c r="I195" s="28">
        <v>10700</v>
      </c>
      <c r="J195" s="45">
        <f t="shared" ref="J195:J201" si="48">YEAR(B195)</f>
        <v>2021</v>
      </c>
      <c r="K195" s="45">
        <f t="shared" ref="K195:K201" si="49">MONTH(B195)</f>
        <v>4</v>
      </c>
      <c r="L195" s="46">
        <f t="shared" ref="L195:L201" si="50">DATE(J195,K195,1)</f>
        <v>44287</v>
      </c>
      <c r="M195" s="60">
        <f t="shared" ref="M195:M201" ca="1" si="51">$V$11-B195</f>
        <v>762</v>
      </c>
      <c r="N195" s="45">
        <f t="shared" ca="1" si="46"/>
        <v>25</v>
      </c>
      <c r="O195" s="48" t="str">
        <f t="shared" ref="O195:O201" si="52">G195&amp;", "&amp;H195</f>
        <v>San Francisco, CA</v>
      </c>
      <c r="P195" s="50">
        <f t="shared" ref="P195:P201" si="53">IF(D195="debit",C195*-1,C195)</f>
        <v>-107</v>
      </c>
      <c r="Q195" s="52">
        <f t="shared" ref="Q195:Q201" si="54">IFERROR(I195,C195*100)</f>
        <v>10700</v>
      </c>
      <c r="R195" s="55" t="str">
        <f t="shared" si="47"/>
        <v>Home</v>
      </c>
      <c r="S195" s="62" t="str">
        <f t="shared" ref="S195:S201" si="55">IF(OR(R195=$U$16,R195=$U$17),"Food","Not Food")</f>
        <v>Not Food</v>
      </c>
    </row>
    <row r="196" spans="1:19" x14ac:dyDescent="0.3">
      <c r="A196" s="11">
        <v>725</v>
      </c>
      <c r="B196" s="1">
        <v>44303</v>
      </c>
      <c r="C196" s="12">
        <v>10</v>
      </c>
      <c r="D196" s="2" t="s">
        <v>6</v>
      </c>
      <c r="E196" t="s">
        <v>17</v>
      </c>
      <c r="F196" t="s">
        <v>18</v>
      </c>
      <c r="G196" t="s">
        <v>101</v>
      </c>
      <c r="H196" t="s">
        <v>102</v>
      </c>
      <c r="I196" s="28" t="e">
        <v>#VALUE!</v>
      </c>
      <c r="J196" s="45">
        <f t="shared" si="48"/>
        <v>2021</v>
      </c>
      <c r="K196" s="45">
        <f t="shared" si="49"/>
        <v>4</v>
      </c>
      <c r="L196" s="46">
        <f t="shared" si="50"/>
        <v>44287</v>
      </c>
      <c r="M196" s="60">
        <f t="shared" ca="1" si="51"/>
        <v>759</v>
      </c>
      <c r="N196" s="45">
        <f t="shared" ca="1" si="46"/>
        <v>24</v>
      </c>
      <c r="O196" s="48" t="str">
        <f t="shared" si="52"/>
        <v>New York, NY</v>
      </c>
      <c r="P196" s="50">
        <f t="shared" si="53"/>
        <v>-10</v>
      </c>
      <c r="Q196" s="52">
        <f t="shared" si="54"/>
        <v>1000</v>
      </c>
      <c r="R196" s="55" t="str">
        <f t="shared" si="47"/>
        <v>Other</v>
      </c>
      <c r="S196" s="62" t="str">
        <f t="shared" si="55"/>
        <v>Not Food</v>
      </c>
    </row>
    <row r="197" spans="1:19" x14ac:dyDescent="0.3">
      <c r="A197" s="11">
        <v>76</v>
      </c>
      <c r="B197" s="1">
        <v>44304</v>
      </c>
      <c r="C197" s="2">
        <v>11</v>
      </c>
      <c r="D197" s="2" t="s">
        <v>6</v>
      </c>
      <c r="E197" t="s">
        <v>37</v>
      </c>
      <c r="F197" t="s">
        <v>13</v>
      </c>
      <c r="G197" t="s">
        <v>97</v>
      </c>
      <c r="H197" t="s">
        <v>96</v>
      </c>
      <c r="I197" s="28">
        <v>1100</v>
      </c>
      <c r="J197" s="45">
        <f t="shared" si="48"/>
        <v>2021</v>
      </c>
      <c r="K197" s="45">
        <f t="shared" si="49"/>
        <v>4</v>
      </c>
      <c r="L197" s="46">
        <f t="shared" si="50"/>
        <v>44287</v>
      </c>
      <c r="M197" s="60">
        <f t="shared" ca="1" si="51"/>
        <v>758</v>
      </c>
      <c r="N197" s="45">
        <f t="shared" ca="1" si="46"/>
        <v>24</v>
      </c>
      <c r="O197" s="48" t="str">
        <f t="shared" si="52"/>
        <v>Berkeley, CA</v>
      </c>
      <c r="P197" s="50">
        <f t="shared" si="53"/>
        <v>-11</v>
      </c>
      <c r="Q197" s="52">
        <f t="shared" si="54"/>
        <v>1100</v>
      </c>
      <c r="R197" s="55" t="str">
        <f t="shared" si="47"/>
        <v>Dining &amp; Alcohol</v>
      </c>
      <c r="S197" s="62" t="str">
        <f t="shared" si="55"/>
        <v>Food</v>
      </c>
    </row>
    <row r="198" spans="1:19" x14ac:dyDescent="0.3">
      <c r="A198" s="11">
        <v>939</v>
      </c>
      <c r="B198" s="1">
        <v>44307</v>
      </c>
      <c r="C198" s="2">
        <v>88</v>
      </c>
      <c r="D198" s="2" t="s">
        <v>6</v>
      </c>
      <c r="E198" t="s">
        <v>9</v>
      </c>
      <c r="F198" t="s">
        <v>10</v>
      </c>
      <c r="G198" t="s">
        <v>97</v>
      </c>
      <c r="H198" t="s">
        <v>96</v>
      </c>
      <c r="I198" s="28">
        <v>8800</v>
      </c>
      <c r="J198" s="45">
        <f t="shared" si="48"/>
        <v>2021</v>
      </c>
      <c r="K198" s="45">
        <f t="shared" si="49"/>
        <v>4</v>
      </c>
      <c r="L198" s="46">
        <f t="shared" si="50"/>
        <v>44287</v>
      </c>
      <c r="M198" s="60">
        <f t="shared" ca="1" si="51"/>
        <v>755</v>
      </c>
      <c r="N198" s="45">
        <f t="shared" ca="1" si="46"/>
        <v>24</v>
      </c>
      <c r="O198" s="48" t="str">
        <f t="shared" si="52"/>
        <v>Berkeley, CA</v>
      </c>
      <c r="P198" s="50">
        <f t="shared" si="53"/>
        <v>-88</v>
      </c>
      <c r="Q198" s="52">
        <f t="shared" si="54"/>
        <v>8800</v>
      </c>
      <c r="R198" s="55" t="str">
        <f t="shared" si="47"/>
        <v>Groceries</v>
      </c>
      <c r="S198" s="62" t="str">
        <f t="shared" si="55"/>
        <v>Food</v>
      </c>
    </row>
    <row r="199" spans="1:19" x14ac:dyDescent="0.3">
      <c r="A199" s="11">
        <v>902</v>
      </c>
      <c r="B199" s="1">
        <v>44307</v>
      </c>
      <c r="C199" s="2">
        <v>71</v>
      </c>
      <c r="D199" s="2" t="s">
        <v>6</v>
      </c>
      <c r="E199" t="s">
        <v>42</v>
      </c>
      <c r="F199" t="s">
        <v>39</v>
      </c>
      <c r="G199" t="s">
        <v>109</v>
      </c>
      <c r="H199" t="s">
        <v>96</v>
      </c>
      <c r="I199" s="28">
        <v>7100</v>
      </c>
      <c r="J199" s="45">
        <f t="shared" si="48"/>
        <v>2021</v>
      </c>
      <c r="K199" s="45">
        <f t="shared" si="49"/>
        <v>4</v>
      </c>
      <c r="L199" s="46">
        <f t="shared" si="50"/>
        <v>44287</v>
      </c>
      <c r="M199" s="60">
        <f t="shared" ca="1" si="51"/>
        <v>755</v>
      </c>
      <c r="N199" s="45">
        <f t="shared" ca="1" si="46"/>
        <v>24</v>
      </c>
      <c r="O199" s="48" t="str">
        <f t="shared" si="52"/>
        <v>San Leandro, CA</v>
      </c>
      <c r="P199" s="50">
        <f t="shared" si="53"/>
        <v>-71</v>
      </c>
      <c r="Q199" s="52">
        <f t="shared" si="54"/>
        <v>7100</v>
      </c>
      <c r="R199" s="55" t="str">
        <f t="shared" si="47"/>
        <v>Clothing &amp; Shopping</v>
      </c>
      <c r="S199" s="62" t="str">
        <f t="shared" si="55"/>
        <v>Not Food</v>
      </c>
    </row>
    <row r="200" spans="1:19" x14ac:dyDescent="0.3">
      <c r="A200" s="11">
        <v>331</v>
      </c>
      <c r="B200" s="1">
        <v>44309</v>
      </c>
      <c r="C200" s="2">
        <v>18</v>
      </c>
      <c r="D200" s="2" t="s">
        <v>6</v>
      </c>
      <c r="E200" t="s">
        <v>27</v>
      </c>
      <c r="F200" t="s">
        <v>15</v>
      </c>
      <c r="G200" t="s">
        <v>95</v>
      </c>
      <c r="H200" t="s">
        <v>96</v>
      </c>
      <c r="I200" s="28">
        <v>1800</v>
      </c>
      <c r="J200" s="45">
        <f t="shared" si="48"/>
        <v>2021</v>
      </c>
      <c r="K200" s="45">
        <f t="shared" si="49"/>
        <v>4</v>
      </c>
      <c r="L200" s="46">
        <f t="shared" si="50"/>
        <v>44287</v>
      </c>
      <c r="M200" s="60">
        <f t="shared" ca="1" si="51"/>
        <v>753</v>
      </c>
      <c r="N200" s="45">
        <f t="shared" ca="1" si="46"/>
        <v>24</v>
      </c>
      <c r="O200" s="48" t="str">
        <f t="shared" si="52"/>
        <v>Oakland, CA</v>
      </c>
      <c r="P200" s="50">
        <f t="shared" si="53"/>
        <v>-18</v>
      </c>
      <c r="Q200" s="52">
        <f t="shared" si="54"/>
        <v>1800</v>
      </c>
      <c r="R200" s="55" t="str">
        <f t="shared" si="47"/>
        <v>Car</v>
      </c>
      <c r="S200" s="62" t="str">
        <f t="shared" si="55"/>
        <v>Not Food</v>
      </c>
    </row>
    <row r="201" spans="1:19" x14ac:dyDescent="0.3">
      <c r="A201" s="11">
        <v>500</v>
      </c>
      <c r="B201" s="1">
        <v>44313</v>
      </c>
      <c r="C201" s="2">
        <v>4800</v>
      </c>
      <c r="D201" s="2" t="s">
        <v>24</v>
      </c>
      <c r="E201" t="s">
        <v>25</v>
      </c>
      <c r="F201" t="s">
        <v>26</v>
      </c>
      <c r="G201" t="s">
        <v>105</v>
      </c>
      <c r="H201" t="s">
        <v>96</v>
      </c>
      <c r="I201" s="28">
        <v>0</v>
      </c>
      <c r="J201" s="45">
        <f t="shared" si="48"/>
        <v>2021</v>
      </c>
      <c r="K201" s="45">
        <f t="shared" si="49"/>
        <v>4</v>
      </c>
      <c r="L201" s="46">
        <f t="shared" si="50"/>
        <v>44287</v>
      </c>
      <c r="M201" s="60">
        <f t="shared" ca="1" si="51"/>
        <v>749</v>
      </c>
      <c r="N201" s="45">
        <f t="shared" ca="1" si="46"/>
        <v>24</v>
      </c>
      <c r="O201" s="48" t="str">
        <f t="shared" si="52"/>
        <v>Mountain View, CA</v>
      </c>
      <c r="P201" s="50">
        <f t="shared" si="53"/>
        <v>4800</v>
      </c>
      <c r="Q201" s="52">
        <f t="shared" si="54"/>
        <v>0</v>
      </c>
      <c r="R201" s="55" t="str">
        <f t="shared" si="47"/>
        <v>Salary</v>
      </c>
      <c r="S201" s="62" t="str">
        <f t="shared" si="55"/>
        <v>Not Food</v>
      </c>
    </row>
  </sheetData>
  <conditionalFormatting sqref="P1:P1048576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AF61-4B5C-4A0A-9495-9553F53E95AB}">
  <dimension ref="A1:S201"/>
  <sheetViews>
    <sheetView tabSelected="1" workbookViewId="0">
      <selection activeCell="S4" sqref="S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93</v>
      </c>
      <c r="I1" t="s">
        <v>128</v>
      </c>
      <c r="J1" t="s">
        <v>70</v>
      </c>
      <c r="K1" t="s">
        <v>71</v>
      </c>
      <c r="L1" t="s">
        <v>72</v>
      </c>
      <c r="M1" t="s">
        <v>68</v>
      </c>
      <c r="N1" t="s">
        <v>69</v>
      </c>
      <c r="O1" t="s">
        <v>94</v>
      </c>
      <c r="P1" t="s">
        <v>78</v>
      </c>
      <c r="Q1" t="s">
        <v>129</v>
      </c>
      <c r="R1" t="s">
        <v>86</v>
      </c>
      <c r="S1" t="s">
        <v>87</v>
      </c>
    </row>
    <row r="2" spans="1:19" x14ac:dyDescent="0.3">
      <c r="A2">
        <v>77</v>
      </c>
      <c r="B2">
        <v>43831</v>
      </c>
      <c r="C2">
        <v>1200</v>
      </c>
      <c r="D2" t="s">
        <v>6</v>
      </c>
      <c r="E2" t="s">
        <v>7</v>
      </c>
      <c r="G2" t="s">
        <v>95</v>
      </c>
      <c r="H2" t="s">
        <v>96</v>
      </c>
      <c r="I2">
        <v>120000</v>
      </c>
      <c r="J2">
        <v>2020</v>
      </c>
      <c r="K2">
        <v>1</v>
      </c>
      <c r="L2">
        <v>43831</v>
      </c>
      <c r="M2">
        <v>1231</v>
      </c>
      <c r="N2">
        <v>40</v>
      </c>
      <c r="O2" t="s">
        <v>122</v>
      </c>
      <c r="P2">
        <v>-1200</v>
      </c>
      <c r="Q2">
        <v>120000</v>
      </c>
      <c r="R2" t="s">
        <v>8</v>
      </c>
      <c r="S2" t="s">
        <v>162</v>
      </c>
    </row>
    <row r="3" spans="1:19" x14ac:dyDescent="0.3">
      <c r="A3">
        <v>203</v>
      </c>
      <c r="B3">
        <v>43831</v>
      </c>
      <c r="C3">
        <v>80</v>
      </c>
      <c r="D3" t="s">
        <v>6</v>
      </c>
      <c r="E3" t="s">
        <v>9</v>
      </c>
      <c r="F3" t="s">
        <v>10</v>
      </c>
      <c r="G3" t="s">
        <v>97</v>
      </c>
      <c r="H3" t="s">
        <v>96</v>
      </c>
      <c r="I3">
        <v>8000</v>
      </c>
      <c r="J3">
        <v>2020</v>
      </c>
      <c r="K3">
        <v>1</v>
      </c>
      <c r="L3">
        <v>43831</v>
      </c>
      <c r="M3">
        <v>1231</v>
      </c>
      <c r="N3">
        <v>40</v>
      </c>
      <c r="O3" t="s">
        <v>117</v>
      </c>
      <c r="P3">
        <v>-80</v>
      </c>
      <c r="Q3">
        <v>8000</v>
      </c>
      <c r="R3" t="s">
        <v>10</v>
      </c>
      <c r="S3" t="s">
        <v>163</v>
      </c>
    </row>
    <row r="4" spans="1:19" x14ac:dyDescent="0.3">
      <c r="A4">
        <v>362</v>
      </c>
      <c r="B4">
        <v>43832</v>
      </c>
      <c r="C4">
        <v>107</v>
      </c>
      <c r="D4" t="s">
        <v>6</v>
      </c>
      <c r="E4" t="s">
        <v>11</v>
      </c>
      <c r="F4" t="s">
        <v>8</v>
      </c>
      <c r="G4" t="s">
        <v>98</v>
      </c>
      <c r="H4" t="s">
        <v>96</v>
      </c>
      <c r="I4">
        <v>10700</v>
      </c>
      <c r="J4">
        <v>2020</v>
      </c>
      <c r="K4">
        <v>1</v>
      </c>
      <c r="L4">
        <v>43831</v>
      </c>
      <c r="M4">
        <v>1230</v>
      </c>
      <c r="N4">
        <v>40</v>
      </c>
      <c r="O4" t="s">
        <v>123</v>
      </c>
      <c r="P4">
        <v>-107</v>
      </c>
      <c r="Q4">
        <v>10700</v>
      </c>
      <c r="R4" t="s">
        <v>8</v>
      </c>
      <c r="S4" t="s">
        <v>162</v>
      </c>
    </row>
    <row r="5" spans="1:19" x14ac:dyDescent="0.3">
      <c r="A5">
        <v>101</v>
      </c>
      <c r="B5">
        <v>43833</v>
      </c>
      <c r="C5">
        <v>23</v>
      </c>
      <c r="D5" t="s">
        <v>6</v>
      </c>
      <c r="E5" t="s">
        <v>12</v>
      </c>
      <c r="F5" t="s">
        <v>13</v>
      </c>
      <c r="G5" t="s">
        <v>98</v>
      </c>
      <c r="H5" t="s">
        <v>96</v>
      </c>
      <c r="I5">
        <v>2300</v>
      </c>
      <c r="J5">
        <v>2020</v>
      </c>
      <c r="K5">
        <v>1</v>
      </c>
      <c r="L5">
        <v>43831</v>
      </c>
      <c r="M5">
        <v>1229</v>
      </c>
      <c r="N5">
        <v>40</v>
      </c>
      <c r="O5" t="s">
        <v>123</v>
      </c>
      <c r="P5">
        <v>-23</v>
      </c>
      <c r="Q5">
        <v>2300</v>
      </c>
      <c r="R5" t="s">
        <v>13</v>
      </c>
      <c r="S5" t="s">
        <v>163</v>
      </c>
    </row>
    <row r="6" spans="1:19" x14ac:dyDescent="0.3">
      <c r="A6">
        <v>74</v>
      </c>
      <c r="B6">
        <v>43837</v>
      </c>
      <c r="C6">
        <v>91</v>
      </c>
      <c r="D6" t="s">
        <v>6</v>
      </c>
      <c r="E6" t="s">
        <v>14</v>
      </c>
      <c r="F6" t="s">
        <v>15</v>
      </c>
      <c r="G6" t="s">
        <v>99</v>
      </c>
      <c r="H6" t="s">
        <v>100</v>
      </c>
      <c r="I6">
        <v>9100</v>
      </c>
      <c r="J6">
        <v>2020</v>
      </c>
      <c r="K6">
        <v>1</v>
      </c>
      <c r="L6">
        <v>43831</v>
      </c>
      <c r="M6">
        <v>1225</v>
      </c>
      <c r="N6">
        <v>40</v>
      </c>
      <c r="O6" t="s">
        <v>118</v>
      </c>
      <c r="P6">
        <v>-91</v>
      </c>
      <c r="Q6">
        <v>9100</v>
      </c>
      <c r="R6" t="s">
        <v>15</v>
      </c>
      <c r="S6" t="s">
        <v>162</v>
      </c>
    </row>
    <row r="7" spans="1:19" x14ac:dyDescent="0.3">
      <c r="A7">
        <v>893</v>
      </c>
      <c r="B7">
        <v>43841</v>
      </c>
      <c r="C7">
        <v>30</v>
      </c>
      <c r="D7" t="s">
        <v>6</v>
      </c>
      <c r="E7" t="s">
        <v>16</v>
      </c>
      <c r="F7" t="s">
        <v>15</v>
      </c>
      <c r="G7" t="s">
        <v>97</v>
      </c>
      <c r="H7" t="s">
        <v>96</v>
      </c>
      <c r="I7">
        <v>3000</v>
      </c>
      <c r="J7">
        <v>2020</v>
      </c>
      <c r="K7">
        <v>1</v>
      </c>
      <c r="L7">
        <v>43831</v>
      </c>
      <c r="M7">
        <v>1221</v>
      </c>
      <c r="N7">
        <v>40</v>
      </c>
      <c r="O7" t="s">
        <v>117</v>
      </c>
      <c r="P7">
        <v>-30</v>
      </c>
      <c r="Q7">
        <v>3000</v>
      </c>
      <c r="R7" t="s">
        <v>15</v>
      </c>
      <c r="S7" t="s">
        <v>162</v>
      </c>
    </row>
    <row r="8" spans="1:19" x14ac:dyDescent="0.3">
      <c r="A8">
        <v>985</v>
      </c>
      <c r="B8">
        <v>43843</v>
      </c>
      <c r="C8">
        <v>10</v>
      </c>
      <c r="D8" t="s">
        <v>6</v>
      </c>
      <c r="E8" t="s">
        <v>17</v>
      </c>
      <c r="F8" t="s">
        <v>18</v>
      </c>
      <c r="G8" t="s">
        <v>101</v>
      </c>
      <c r="H8" t="s">
        <v>102</v>
      </c>
      <c r="I8" t="e">
        <v>#VALUE!</v>
      </c>
      <c r="J8">
        <v>2020</v>
      </c>
      <c r="K8">
        <v>1</v>
      </c>
      <c r="L8">
        <v>43831</v>
      </c>
      <c r="M8">
        <v>1219</v>
      </c>
      <c r="N8">
        <v>40</v>
      </c>
      <c r="O8" t="s">
        <v>121</v>
      </c>
      <c r="P8">
        <v>-10</v>
      </c>
      <c r="Q8">
        <v>1000</v>
      </c>
      <c r="R8" t="s">
        <v>18</v>
      </c>
      <c r="S8" t="s">
        <v>162</v>
      </c>
    </row>
    <row r="9" spans="1:19" x14ac:dyDescent="0.3">
      <c r="A9">
        <v>107</v>
      </c>
      <c r="B9">
        <v>43845</v>
      </c>
      <c r="C9">
        <v>41</v>
      </c>
      <c r="D9" t="s">
        <v>6</v>
      </c>
      <c r="E9" t="s">
        <v>19</v>
      </c>
      <c r="F9" t="s">
        <v>20</v>
      </c>
      <c r="G9" t="s">
        <v>97</v>
      </c>
      <c r="H9" t="s">
        <v>96</v>
      </c>
      <c r="I9">
        <v>4100</v>
      </c>
      <c r="J9">
        <v>2020</v>
      </c>
      <c r="K9">
        <v>1</v>
      </c>
      <c r="L9">
        <v>43831</v>
      </c>
      <c r="M9">
        <v>1217</v>
      </c>
      <c r="N9">
        <v>40</v>
      </c>
      <c r="O9" t="s">
        <v>117</v>
      </c>
      <c r="P9">
        <v>-41</v>
      </c>
      <c r="Q9">
        <v>4100</v>
      </c>
      <c r="R9" t="s">
        <v>20</v>
      </c>
      <c r="S9" t="s">
        <v>162</v>
      </c>
    </row>
    <row r="10" spans="1:19" x14ac:dyDescent="0.3">
      <c r="A10">
        <v>566</v>
      </c>
      <c r="B10">
        <v>43845</v>
      </c>
      <c r="C10">
        <v>18</v>
      </c>
      <c r="D10" t="s">
        <v>6</v>
      </c>
      <c r="E10" t="s">
        <v>21</v>
      </c>
      <c r="F10" t="s">
        <v>13</v>
      </c>
      <c r="G10" t="s">
        <v>97</v>
      </c>
      <c r="H10" t="s">
        <v>96</v>
      </c>
      <c r="I10">
        <v>1800</v>
      </c>
      <c r="J10">
        <v>2020</v>
      </c>
      <c r="K10">
        <v>1</v>
      </c>
      <c r="L10">
        <v>43831</v>
      </c>
      <c r="M10">
        <v>1217</v>
      </c>
      <c r="N10">
        <v>40</v>
      </c>
      <c r="O10" t="s">
        <v>117</v>
      </c>
      <c r="P10">
        <v>-18</v>
      </c>
      <c r="Q10">
        <v>1800</v>
      </c>
      <c r="R10" t="s">
        <v>13</v>
      </c>
      <c r="S10" t="s">
        <v>163</v>
      </c>
    </row>
    <row r="11" spans="1:19" x14ac:dyDescent="0.3">
      <c r="A11">
        <v>297</v>
      </c>
      <c r="B11">
        <v>43849</v>
      </c>
      <c r="C11">
        <v>40</v>
      </c>
      <c r="D11" t="s">
        <v>6</v>
      </c>
      <c r="E11" t="s">
        <v>19</v>
      </c>
      <c r="F11" t="s">
        <v>20</v>
      </c>
      <c r="G11" t="s">
        <v>97</v>
      </c>
      <c r="H11" t="s">
        <v>96</v>
      </c>
      <c r="I11">
        <v>4000</v>
      </c>
      <c r="J11">
        <v>2020</v>
      </c>
      <c r="K11">
        <v>1</v>
      </c>
      <c r="L11">
        <v>43831</v>
      </c>
      <c r="M11">
        <v>1213</v>
      </c>
      <c r="N11">
        <v>39</v>
      </c>
      <c r="O11" t="s">
        <v>117</v>
      </c>
      <c r="P11">
        <v>-40</v>
      </c>
      <c r="Q11">
        <v>4000</v>
      </c>
      <c r="R11" t="s">
        <v>20</v>
      </c>
      <c r="S11" t="s">
        <v>162</v>
      </c>
    </row>
    <row r="12" spans="1:19" x14ac:dyDescent="0.3">
      <c r="A12">
        <v>558</v>
      </c>
      <c r="B12">
        <v>43851</v>
      </c>
      <c r="C12">
        <v>265</v>
      </c>
      <c r="D12" t="s">
        <v>6</v>
      </c>
      <c r="E12" t="s">
        <v>22</v>
      </c>
      <c r="F12" t="s">
        <v>15</v>
      </c>
      <c r="G12" t="s">
        <v>95</v>
      </c>
      <c r="H12" t="s">
        <v>96</v>
      </c>
      <c r="I12">
        <v>26500</v>
      </c>
      <c r="J12">
        <v>2020</v>
      </c>
      <c r="K12">
        <v>1</v>
      </c>
      <c r="L12">
        <v>43831</v>
      </c>
      <c r="M12">
        <v>1211</v>
      </c>
      <c r="N12">
        <v>39</v>
      </c>
      <c r="O12" t="s">
        <v>122</v>
      </c>
      <c r="P12">
        <v>-265</v>
      </c>
      <c r="Q12">
        <v>26500</v>
      </c>
      <c r="R12" t="s">
        <v>15</v>
      </c>
      <c r="S12" t="s">
        <v>162</v>
      </c>
    </row>
    <row r="13" spans="1:19" x14ac:dyDescent="0.3">
      <c r="A13">
        <v>846</v>
      </c>
      <c r="B13">
        <v>43855</v>
      </c>
      <c r="C13">
        <v>102</v>
      </c>
      <c r="D13" t="s">
        <v>6</v>
      </c>
      <c r="E13" t="s">
        <v>9</v>
      </c>
      <c r="F13" t="s">
        <v>10</v>
      </c>
      <c r="G13" t="s">
        <v>97</v>
      </c>
      <c r="H13" t="s">
        <v>96</v>
      </c>
      <c r="I13">
        <v>10200</v>
      </c>
      <c r="J13">
        <v>2020</v>
      </c>
      <c r="K13">
        <v>1</v>
      </c>
      <c r="L13">
        <v>43831</v>
      </c>
      <c r="M13">
        <v>1207</v>
      </c>
      <c r="N13">
        <v>39</v>
      </c>
      <c r="O13" t="s">
        <v>117</v>
      </c>
      <c r="P13">
        <v>-102</v>
      </c>
      <c r="Q13">
        <v>10200</v>
      </c>
      <c r="R13" t="s">
        <v>10</v>
      </c>
      <c r="S13" t="s">
        <v>163</v>
      </c>
    </row>
    <row r="14" spans="1:19" x14ac:dyDescent="0.3">
      <c r="A14">
        <v>568</v>
      </c>
      <c r="B14">
        <v>43860</v>
      </c>
      <c r="C14">
        <v>500</v>
      </c>
      <c r="D14" t="s">
        <v>6</v>
      </c>
      <c r="E14" t="s">
        <v>23</v>
      </c>
      <c r="F14" t="s">
        <v>18</v>
      </c>
      <c r="G14" t="s">
        <v>103</v>
      </c>
      <c r="H14" t="s">
        <v>104</v>
      </c>
      <c r="I14">
        <v>50000</v>
      </c>
      <c r="J14">
        <v>2020</v>
      </c>
      <c r="K14">
        <v>1</v>
      </c>
      <c r="L14">
        <v>43831</v>
      </c>
      <c r="M14">
        <v>1202</v>
      </c>
      <c r="N14">
        <v>39</v>
      </c>
      <c r="O14" t="s">
        <v>126</v>
      </c>
      <c r="P14">
        <v>-500</v>
      </c>
      <c r="Q14">
        <v>50000</v>
      </c>
      <c r="R14" t="s">
        <v>18</v>
      </c>
      <c r="S14" t="s">
        <v>162</v>
      </c>
    </row>
    <row r="15" spans="1:19" x14ac:dyDescent="0.3">
      <c r="A15">
        <v>504</v>
      </c>
      <c r="B15">
        <v>43861</v>
      </c>
      <c r="C15">
        <v>4400</v>
      </c>
      <c r="D15" t="s">
        <v>24</v>
      </c>
      <c r="E15" t="s">
        <v>25</v>
      </c>
      <c r="F15" t="s">
        <v>26</v>
      </c>
      <c r="G15" t="s">
        <v>105</v>
      </c>
      <c r="H15" t="s">
        <v>96</v>
      </c>
      <c r="I15">
        <v>0</v>
      </c>
      <c r="J15">
        <v>2020</v>
      </c>
      <c r="K15">
        <v>1</v>
      </c>
      <c r="L15">
        <v>43831</v>
      </c>
      <c r="M15">
        <v>1201</v>
      </c>
      <c r="N15">
        <v>39</v>
      </c>
      <c r="O15" t="s">
        <v>120</v>
      </c>
      <c r="P15">
        <v>4400</v>
      </c>
      <c r="Q15">
        <v>0</v>
      </c>
      <c r="R15" t="s">
        <v>26</v>
      </c>
      <c r="S15" t="s">
        <v>162</v>
      </c>
    </row>
    <row r="16" spans="1:19" x14ac:dyDescent="0.3">
      <c r="A16">
        <v>719</v>
      </c>
      <c r="B16">
        <v>43863</v>
      </c>
      <c r="C16">
        <v>1200</v>
      </c>
      <c r="D16" t="s">
        <v>6</v>
      </c>
      <c r="E16" t="s">
        <v>7</v>
      </c>
      <c r="G16" t="s">
        <v>95</v>
      </c>
      <c r="H16" t="s">
        <v>96</v>
      </c>
      <c r="I16">
        <v>120000</v>
      </c>
      <c r="J16">
        <v>2020</v>
      </c>
      <c r="K16">
        <v>2</v>
      </c>
      <c r="L16">
        <v>43862</v>
      </c>
      <c r="M16">
        <v>1199</v>
      </c>
      <c r="N16">
        <v>39</v>
      </c>
      <c r="O16" t="s">
        <v>122</v>
      </c>
      <c r="P16">
        <v>-1200</v>
      </c>
      <c r="Q16">
        <v>120000</v>
      </c>
      <c r="R16" t="s">
        <v>8</v>
      </c>
      <c r="S16" t="s">
        <v>162</v>
      </c>
    </row>
    <row r="17" spans="1:19" x14ac:dyDescent="0.3">
      <c r="A17">
        <v>66</v>
      </c>
      <c r="B17">
        <v>43867</v>
      </c>
      <c r="C17">
        <v>18</v>
      </c>
      <c r="D17" t="s">
        <v>6</v>
      </c>
      <c r="E17" t="s">
        <v>27</v>
      </c>
      <c r="F17" t="s">
        <v>15</v>
      </c>
      <c r="G17" t="s">
        <v>95</v>
      </c>
      <c r="H17" t="s">
        <v>96</v>
      </c>
      <c r="I17">
        <v>1800</v>
      </c>
      <c r="J17">
        <v>2020</v>
      </c>
      <c r="K17">
        <v>2</v>
      </c>
      <c r="L17">
        <v>43862</v>
      </c>
      <c r="M17">
        <v>1195</v>
      </c>
      <c r="N17">
        <v>39</v>
      </c>
      <c r="O17" t="s">
        <v>122</v>
      </c>
      <c r="P17">
        <v>-18</v>
      </c>
      <c r="Q17">
        <v>1800</v>
      </c>
      <c r="R17" t="s">
        <v>15</v>
      </c>
      <c r="S17" t="s">
        <v>162</v>
      </c>
    </row>
    <row r="18" spans="1:19" x14ac:dyDescent="0.3">
      <c r="A18">
        <v>50</v>
      </c>
      <c r="B18">
        <v>43869</v>
      </c>
      <c r="C18">
        <v>107</v>
      </c>
      <c r="D18" t="s">
        <v>6</v>
      </c>
      <c r="E18" t="s">
        <v>11</v>
      </c>
      <c r="F18" t="s">
        <v>8</v>
      </c>
      <c r="G18" t="s">
        <v>98</v>
      </c>
      <c r="H18" t="s">
        <v>96</v>
      </c>
      <c r="I18">
        <v>10700</v>
      </c>
      <c r="J18">
        <v>2020</v>
      </c>
      <c r="K18">
        <v>2</v>
      </c>
      <c r="L18">
        <v>43862</v>
      </c>
      <c r="M18">
        <v>1193</v>
      </c>
      <c r="N18">
        <v>39</v>
      </c>
      <c r="O18" t="s">
        <v>123</v>
      </c>
      <c r="P18">
        <v>-107</v>
      </c>
      <c r="Q18">
        <v>10700</v>
      </c>
      <c r="R18" t="s">
        <v>8</v>
      </c>
      <c r="S18" t="s">
        <v>162</v>
      </c>
    </row>
    <row r="19" spans="1:19" x14ac:dyDescent="0.3">
      <c r="A19">
        <v>923</v>
      </c>
      <c r="B19">
        <v>43869</v>
      </c>
      <c r="C19">
        <v>91</v>
      </c>
      <c r="D19" t="s">
        <v>6</v>
      </c>
      <c r="E19" t="s">
        <v>14</v>
      </c>
      <c r="F19" t="s">
        <v>15</v>
      </c>
      <c r="G19" t="s">
        <v>99</v>
      </c>
      <c r="H19" t="s">
        <v>100</v>
      </c>
      <c r="I19">
        <v>9100</v>
      </c>
      <c r="J19">
        <v>2020</v>
      </c>
      <c r="K19">
        <v>2</v>
      </c>
      <c r="L19">
        <v>43862</v>
      </c>
      <c r="M19">
        <v>1193</v>
      </c>
      <c r="N19">
        <v>39</v>
      </c>
      <c r="O19" t="s">
        <v>118</v>
      </c>
      <c r="P19">
        <v>-91</v>
      </c>
      <c r="Q19">
        <v>9100</v>
      </c>
      <c r="R19" t="s">
        <v>15</v>
      </c>
      <c r="S19" t="s">
        <v>162</v>
      </c>
    </row>
    <row r="20" spans="1:19" x14ac:dyDescent="0.3">
      <c r="A20">
        <v>468</v>
      </c>
      <c r="B20">
        <v>43870</v>
      </c>
      <c r="C20">
        <v>120</v>
      </c>
      <c r="D20" t="s">
        <v>6</v>
      </c>
      <c r="E20" t="s">
        <v>28</v>
      </c>
      <c r="F20" t="s">
        <v>10</v>
      </c>
      <c r="G20" t="s">
        <v>97</v>
      </c>
      <c r="H20" t="s">
        <v>96</v>
      </c>
      <c r="I20">
        <v>12000</v>
      </c>
      <c r="J20">
        <v>2020</v>
      </c>
      <c r="K20">
        <v>2</v>
      </c>
      <c r="L20">
        <v>43862</v>
      </c>
      <c r="M20">
        <v>1192</v>
      </c>
      <c r="N20">
        <v>39</v>
      </c>
      <c r="O20" t="s">
        <v>117</v>
      </c>
      <c r="P20">
        <v>-120</v>
      </c>
      <c r="Q20">
        <v>12000</v>
      </c>
      <c r="R20" t="s">
        <v>10</v>
      </c>
      <c r="S20" t="s">
        <v>163</v>
      </c>
    </row>
    <row r="21" spans="1:19" x14ac:dyDescent="0.3">
      <c r="A21">
        <v>310</v>
      </c>
      <c r="B21">
        <v>43875</v>
      </c>
      <c r="C21">
        <v>101</v>
      </c>
      <c r="D21" t="s">
        <v>6</v>
      </c>
      <c r="E21" t="s">
        <v>29</v>
      </c>
      <c r="F21" t="s">
        <v>30</v>
      </c>
      <c r="G21" t="s">
        <v>98</v>
      </c>
      <c r="H21" t="s">
        <v>96</v>
      </c>
      <c r="I21">
        <v>10100</v>
      </c>
      <c r="J21">
        <v>2020</v>
      </c>
      <c r="K21">
        <v>2</v>
      </c>
      <c r="L21">
        <v>43862</v>
      </c>
      <c r="M21">
        <v>1187</v>
      </c>
      <c r="N21">
        <v>39</v>
      </c>
      <c r="O21" t="s">
        <v>123</v>
      </c>
      <c r="P21">
        <v>-101</v>
      </c>
      <c r="Q21">
        <v>10100</v>
      </c>
      <c r="R21" t="s">
        <v>30</v>
      </c>
      <c r="S21" t="s">
        <v>162</v>
      </c>
    </row>
    <row r="22" spans="1:19" x14ac:dyDescent="0.3">
      <c r="A22">
        <v>852</v>
      </c>
      <c r="B22">
        <v>43880</v>
      </c>
      <c r="C22">
        <v>10</v>
      </c>
      <c r="D22" t="s">
        <v>6</v>
      </c>
      <c r="E22" t="s">
        <v>17</v>
      </c>
      <c r="F22" t="s">
        <v>18</v>
      </c>
      <c r="G22" t="s">
        <v>101</v>
      </c>
      <c r="H22" t="s">
        <v>102</v>
      </c>
      <c r="I22" t="e">
        <v>#VALUE!</v>
      </c>
      <c r="J22">
        <v>2020</v>
      </c>
      <c r="K22">
        <v>2</v>
      </c>
      <c r="L22">
        <v>43862</v>
      </c>
      <c r="M22">
        <v>1182</v>
      </c>
      <c r="N22">
        <v>38</v>
      </c>
      <c r="O22" t="s">
        <v>121</v>
      </c>
      <c r="P22">
        <v>-10</v>
      </c>
      <c r="Q22">
        <v>1000</v>
      </c>
      <c r="R22" t="s">
        <v>18</v>
      </c>
      <c r="S22" t="s">
        <v>162</v>
      </c>
    </row>
    <row r="23" spans="1:19" x14ac:dyDescent="0.3">
      <c r="A23">
        <v>19</v>
      </c>
      <c r="B23">
        <v>43881</v>
      </c>
      <c r="C23">
        <v>66</v>
      </c>
      <c r="D23" t="s">
        <v>6</v>
      </c>
      <c r="E23" t="s">
        <v>31</v>
      </c>
      <c r="F23" t="s">
        <v>13</v>
      </c>
      <c r="G23" t="s">
        <v>97</v>
      </c>
      <c r="H23" t="s">
        <v>96</v>
      </c>
      <c r="I23">
        <v>6600</v>
      </c>
      <c r="J23">
        <v>2020</v>
      </c>
      <c r="K23">
        <v>2</v>
      </c>
      <c r="L23">
        <v>43862</v>
      </c>
      <c r="M23">
        <v>1181</v>
      </c>
      <c r="N23">
        <v>38</v>
      </c>
      <c r="O23" t="s">
        <v>117</v>
      </c>
      <c r="P23">
        <v>-66</v>
      </c>
      <c r="Q23">
        <v>6600</v>
      </c>
      <c r="R23" t="s">
        <v>13</v>
      </c>
      <c r="S23" t="s">
        <v>163</v>
      </c>
    </row>
    <row r="24" spans="1:19" x14ac:dyDescent="0.3">
      <c r="A24">
        <v>170</v>
      </c>
      <c r="B24">
        <v>43881</v>
      </c>
      <c r="C24">
        <v>41</v>
      </c>
      <c r="D24" t="s">
        <v>24</v>
      </c>
      <c r="E24" t="s">
        <v>32</v>
      </c>
      <c r="F24" t="s">
        <v>13</v>
      </c>
      <c r="G24" t="s">
        <v>97</v>
      </c>
      <c r="H24" t="s">
        <v>96</v>
      </c>
      <c r="I24">
        <v>0</v>
      </c>
      <c r="J24">
        <v>2020</v>
      </c>
      <c r="K24">
        <v>2</v>
      </c>
      <c r="L24">
        <v>43862</v>
      </c>
      <c r="M24">
        <v>1181</v>
      </c>
      <c r="N24">
        <v>38</v>
      </c>
      <c r="O24" t="s">
        <v>117</v>
      </c>
      <c r="P24">
        <v>41</v>
      </c>
      <c r="Q24">
        <v>0</v>
      </c>
      <c r="R24" t="s">
        <v>13</v>
      </c>
      <c r="S24" t="s">
        <v>163</v>
      </c>
    </row>
    <row r="25" spans="1:19" x14ac:dyDescent="0.3">
      <c r="A25">
        <v>836</v>
      </c>
      <c r="B25">
        <v>43882</v>
      </c>
      <c r="C25">
        <v>40</v>
      </c>
      <c r="D25" t="s">
        <v>6</v>
      </c>
      <c r="E25" t="s">
        <v>33</v>
      </c>
      <c r="F25" t="s">
        <v>20</v>
      </c>
      <c r="G25" t="s">
        <v>97</v>
      </c>
      <c r="H25" t="s">
        <v>96</v>
      </c>
      <c r="I25">
        <v>4000</v>
      </c>
      <c r="J25">
        <v>2020</v>
      </c>
      <c r="K25">
        <v>2</v>
      </c>
      <c r="L25">
        <v>43862</v>
      </c>
      <c r="M25">
        <v>1180</v>
      </c>
      <c r="N25">
        <v>38</v>
      </c>
      <c r="O25" t="s">
        <v>117</v>
      </c>
      <c r="P25">
        <v>-40</v>
      </c>
      <c r="Q25">
        <v>4000</v>
      </c>
      <c r="R25" t="s">
        <v>20</v>
      </c>
      <c r="S25" t="s">
        <v>162</v>
      </c>
    </row>
    <row r="26" spans="1:19" x14ac:dyDescent="0.3">
      <c r="A26">
        <v>393</v>
      </c>
      <c r="B26">
        <v>43884</v>
      </c>
      <c r="C26">
        <v>22</v>
      </c>
      <c r="D26" t="s">
        <v>6</v>
      </c>
      <c r="E26" t="s">
        <v>34</v>
      </c>
      <c r="F26" t="s">
        <v>15</v>
      </c>
      <c r="G26" t="s">
        <v>95</v>
      </c>
      <c r="H26" t="s">
        <v>96</v>
      </c>
      <c r="I26">
        <v>2200</v>
      </c>
      <c r="J26">
        <v>2020</v>
      </c>
      <c r="K26">
        <v>2</v>
      </c>
      <c r="L26">
        <v>43862</v>
      </c>
      <c r="M26">
        <v>1178</v>
      </c>
      <c r="N26">
        <v>38</v>
      </c>
      <c r="O26" t="s">
        <v>122</v>
      </c>
      <c r="P26">
        <v>-22</v>
      </c>
      <c r="Q26">
        <v>2200</v>
      </c>
      <c r="R26" t="s">
        <v>15</v>
      </c>
      <c r="S26" t="s">
        <v>162</v>
      </c>
    </row>
    <row r="27" spans="1:19" x14ac:dyDescent="0.3">
      <c r="A27">
        <v>738</v>
      </c>
      <c r="B27">
        <v>43887</v>
      </c>
      <c r="C27">
        <v>4400</v>
      </c>
      <c r="D27" t="s">
        <v>24</v>
      </c>
      <c r="E27" t="s">
        <v>25</v>
      </c>
      <c r="F27" t="s">
        <v>26</v>
      </c>
      <c r="G27" t="s">
        <v>105</v>
      </c>
      <c r="H27" t="s">
        <v>96</v>
      </c>
      <c r="I27">
        <v>0</v>
      </c>
      <c r="J27">
        <v>2020</v>
      </c>
      <c r="K27">
        <v>2</v>
      </c>
      <c r="L27">
        <v>43862</v>
      </c>
      <c r="M27">
        <v>1175</v>
      </c>
      <c r="N27">
        <v>38</v>
      </c>
      <c r="O27" t="s">
        <v>120</v>
      </c>
      <c r="P27">
        <v>4400</v>
      </c>
      <c r="Q27">
        <v>0</v>
      </c>
      <c r="R27" t="s">
        <v>26</v>
      </c>
      <c r="S27" t="s">
        <v>162</v>
      </c>
    </row>
    <row r="28" spans="1:19" x14ac:dyDescent="0.3">
      <c r="A28">
        <v>367</v>
      </c>
      <c r="B28">
        <v>43890</v>
      </c>
      <c r="C28">
        <v>91</v>
      </c>
      <c r="D28" t="s">
        <v>6</v>
      </c>
      <c r="E28" t="s">
        <v>9</v>
      </c>
      <c r="F28" t="s">
        <v>10</v>
      </c>
      <c r="G28" t="s">
        <v>97</v>
      </c>
      <c r="H28" t="s">
        <v>96</v>
      </c>
      <c r="I28">
        <v>9100</v>
      </c>
      <c r="J28">
        <v>2020</v>
      </c>
      <c r="K28">
        <v>2</v>
      </c>
      <c r="L28">
        <v>43862</v>
      </c>
      <c r="M28">
        <v>1172</v>
      </c>
      <c r="N28">
        <v>38</v>
      </c>
      <c r="O28" t="s">
        <v>117</v>
      </c>
      <c r="P28">
        <v>-91</v>
      </c>
      <c r="Q28">
        <v>9100</v>
      </c>
      <c r="R28" t="s">
        <v>10</v>
      </c>
      <c r="S28" t="s">
        <v>163</v>
      </c>
    </row>
    <row r="29" spans="1:19" x14ac:dyDescent="0.3">
      <c r="A29">
        <v>578</v>
      </c>
      <c r="B29">
        <v>43894</v>
      </c>
      <c r="C29">
        <v>1200</v>
      </c>
      <c r="D29" t="s">
        <v>6</v>
      </c>
      <c r="E29" t="s">
        <v>7</v>
      </c>
      <c r="G29" t="s">
        <v>95</v>
      </c>
      <c r="H29" t="s">
        <v>96</v>
      </c>
      <c r="I29">
        <v>120000</v>
      </c>
      <c r="J29">
        <v>2020</v>
      </c>
      <c r="K29">
        <v>3</v>
      </c>
      <c r="L29">
        <v>43891</v>
      </c>
      <c r="M29">
        <v>1168</v>
      </c>
      <c r="N29">
        <v>38</v>
      </c>
      <c r="O29" t="s">
        <v>122</v>
      </c>
      <c r="P29">
        <v>-1200</v>
      </c>
      <c r="Q29">
        <v>120000</v>
      </c>
      <c r="R29" t="s">
        <v>8</v>
      </c>
      <c r="S29" t="s">
        <v>162</v>
      </c>
    </row>
    <row r="30" spans="1:19" x14ac:dyDescent="0.3">
      <c r="A30">
        <v>957</v>
      </c>
      <c r="B30">
        <v>43897</v>
      </c>
      <c r="C30">
        <v>91</v>
      </c>
      <c r="D30" t="s">
        <v>6</v>
      </c>
      <c r="E30" t="s">
        <v>14</v>
      </c>
      <c r="F30" t="s">
        <v>15</v>
      </c>
      <c r="G30" t="s">
        <v>99</v>
      </c>
      <c r="H30" t="s">
        <v>100</v>
      </c>
      <c r="I30">
        <v>9100</v>
      </c>
      <c r="J30">
        <v>2020</v>
      </c>
      <c r="K30">
        <v>3</v>
      </c>
      <c r="L30">
        <v>43891</v>
      </c>
      <c r="M30">
        <v>1165</v>
      </c>
      <c r="N30">
        <v>38</v>
      </c>
      <c r="O30" t="s">
        <v>118</v>
      </c>
      <c r="P30">
        <v>-91</v>
      </c>
      <c r="Q30">
        <v>9100</v>
      </c>
      <c r="R30" t="s">
        <v>15</v>
      </c>
      <c r="S30" t="s">
        <v>162</v>
      </c>
    </row>
    <row r="31" spans="1:19" x14ac:dyDescent="0.3">
      <c r="A31">
        <v>531</v>
      </c>
      <c r="B31">
        <v>43897</v>
      </c>
      <c r="C31">
        <v>107</v>
      </c>
      <c r="D31" t="s">
        <v>6</v>
      </c>
      <c r="E31" t="s">
        <v>11</v>
      </c>
      <c r="F31" t="s">
        <v>8</v>
      </c>
      <c r="G31" t="s">
        <v>98</v>
      </c>
      <c r="H31" t="s">
        <v>96</v>
      </c>
      <c r="I31">
        <v>10700</v>
      </c>
      <c r="J31">
        <v>2020</v>
      </c>
      <c r="K31">
        <v>3</v>
      </c>
      <c r="L31">
        <v>43891</v>
      </c>
      <c r="M31">
        <v>1165</v>
      </c>
      <c r="N31">
        <v>38</v>
      </c>
      <c r="O31" t="s">
        <v>123</v>
      </c>
      <c r="P31">
        <v>-107</v>
      </c>
      <c r="Q31">
        <v>10700</v>
      </c>
      <c r="R31" t="s">
        <v>8</v>
      </c>
      <c r="S31" t="s">
        <v>162</v>
      </c>
    </row>
    <row r="32" spans="1:19" x14ac:dyDescent="0.3">
      <c r="A32">
        <v>665</v>
      </c>
      <c r="B32">
        <v>43898</v>
      </c>
      <c r="C32">
        <v>80</v>
      </c>
      <c r="D32" t="s">
        <v>6</v>
      </c>
      <c r="E32" t="s">
        <v>108</v>
      </c>
      <c r="F32" t="s">
        <v>20</v>
      </c>
      <c r="G32" t="s">
        <v>95</v>
      </c>
      <c r="H32" t="s">
        <v>96</v>
      </c>
      <c r="I32">
        <v>8000</v>
      </c>
      <c r="J32">
        <v>2020</v>
      </c>
      <c r="K32">
        <v>3</v>
      </c>
      <c r="L32">
        <v>43891</v>
      </c>
      <c r="M32">
        <v>1164</v>
      </c>
      <c r="N32">
        <v>38</v>
      </c>
      <c r="O32" t="s">
        <v>122</v>
      </c>
      <c r="P32">
        <v>-80</v>
      </c>
      <c r="Q32">
        <v>8000</v>
      </c>
      <c r="R32" t="s">
        <v>20</v>
      </c>
      <c r="S32" t="s">
        <v>162</v>
      </c>
    </row>
    <row r="33" spans="1:19" x14ac:dyDescent="0.3">
      <c r="A33">
        <v>683</v>
      </c>
      <c r="B33">
        <v>43903</v>
      </c>
      <c r="C33">
        <v>8</v>
      </c>
      <c r="D33" t="s">
        <v>6</v>
      </c>
      <c r="E33" t="s">
        <v>35</v>
      </c>
      <c r="F33" t="s">
        <v>13</v>
      </c>
      <c r="G33" t="s">
        <v>97</v>
      </c>
      <c r="H33" t="s">
        <v>96</v>
      </c>
      <c r="I33">
        <v>800</v>
      </c>
      <c r="J33">
        <v>2020</v>
      </c>
      <c r="K33">
        <v>3</v>
      </c>
      <c r="L33">
        <v>43891</v>
      </c>
      <c r="M33">
        <v>1159</v>
      </c>
      <c r="N33">
        <v>38</v>
      </c>
      <c r="O33" t="s">
        <v>117</v>
      </c>
      <c r="P33">
        <v>-8</v>
      </c>
      <c r="Q33">
        <v>800</v>
      </c>
      <c r="R33" t="s">
        <v>13</v>
      </c>
      <c r="S33" t="s">
        <v>163</v>
      </c>
    </row>
    <row r="34" spans="1:19" x14ac:dyDescent="0.3">
      <c r="A34">
        <v>176</v>
      </c>
      <c r="B34">
        <v>43907</v>
      </c>
      <c r="C34">
        <v>75</v>
      </c>
      <c r="D34" t="s">
        <v>6</v>
      </c>
      <c r="E34" t="s">
        <v>9</v>
      </c>
      <c r="F34" t="s">
        <v>10</v>
      </c>
      <c r="G34" t="s">
        <v>97</v>
      </c>
      <c r="H34" t="s">
        <v>96</v>
      </c>
      <c r="I34">
        <v>7500</v>
      </c>
      <c r="J34">
        <v>2020</v>
      </c>
      <c r="K34">
        <v>3</v>
      </c>
      <c r="L34">
        <v>43891</v>
      </c>
      <c r="M34">
        <v>1155</v>
      </c>
      <c r="N34">
        <v>37</v>
      </c>
      <c r="O34" t="s">
        <v>117</v>
      </c>
      <c r="P34">
        <v>-75</v>
      </c>
      <c r="Q34">
        <v>7500</v>
      </c>
      <c r="R34" t="s">
        <v>10</v>
      </c>
      <c r="S34" t="s">
        <v>163</v>
      </c>
    </row>
    <row r="35" spans="1:19" x14ac:dyDescent="0.3">
      <c r="A35">
        <v>469</v>
      </c>
      <c r="B35">
        <v>43907</v>
      </c>
      <c r="C35">
        <v>36</v>
      </c>
      <c r="D35" t="s">
        <v>6</v>
      </c>
      <c r="E35" t="s">
        <v>16</v>
      </c>
      <c r="F35" t="s">
        <v>15</v>
      </c>
      <c r="G35" t="s">
        <v>97</v>
      </c>
      <c r="H35" t="s">
        <v>96</v>
      </c>
      <c r="I35">
        <v>3600</v>
      </c>
      <c r="J35">
        <v>2020</v>
      </c>
      <c r="K35">
        <v>3</v>
      </c>
      <c r="L35">
        <v>43891</v>
      </c>
      <c r="M35">
        <v>1155</v>
      </c>
      <c r="N35">
        <v>37</v>
      </c>
      <c r="O35" t="s">
        <v>117</v>
      </c>
      <c r="P35">
        <v>-36</v>
      </c>
      <c r="Q35">
        <v>3600</v>
      </c>
      <c r="R35" t="s">
        <v>15</v>
      </c>
      <c r="S35" t="s">
        <v>162</v>
      </c>
    </row>
    <row r="36" spans="1:19" x14ac:dyDescent="0.3">
      <c r="A36">
        <v>80</v>
      </c>
      <c r="B36">
        <v>43908</v>
      </c>
      <c r="C36">
        <v>10</v>
      </c>
      <c r="D36" t="s">
        <v>6</v>
      </c>
      <c r="E36" t="s">
        <v>17</v>
      </c>
      <c r="F36" t="s">
        <v>18</v>
      </c>
      <c r="G36" t="s">
        <v>101</v>
      </c>
      <c r="H36" t="s">
        <v>102</v>
      </c>
      <c r="I36" t="e">
        <v>#VALUE!</v>
      </c>
      <c r="J36">
        <v>2020</v>
      </c>
      <c r="K36">
        <v>3</v>
      </c>
      <c r="L36">
        <v>43891</v>
      </c>
      <c r="M36">
        <v>1154</v>
      </c>
      <c r="N36">
        <v>37</v>
      </c>
      <c r="O36" t="s">
        <v>121</v>
      </c>
      <c r="P36">
        <v>-10</v>
      </c>
      <c r="Q36">
        <v>1000</v>
      </c>
      <c r="R36" t="s">
        <v>18</v>
      </c>
      <c r="S36" t="s">
        <v>162</v>
      </c>
    </row>
    <row r="37" spans="1:19" x14ac:dyDescent="0.3">
      <c r="A37">
        <v>385</v>
      </c>
      <c r="B37">
        <v>43910</v>
      </c>
      <c r="C37">
        <v>12</v>
      </c>
      <c r="D37" t="s">
        <v>6</v>
      </c>
      <c r="E37" t="s">
        <v>36</v>
      </c>
      <c r="F37" t="s">
        <v>15</v>
      </c>
      <c r="G37" t="s">
        <v>97</v>
      </c>
      <c r="H37" t="s">
        <v>96</v>
      </c>
      <c r="I37">
        <v>1200</v>
      </c>
      <c r="J37">
        <v>2020</v>
      </c>
      <c r="K37">
        <v>3</v>
      </c>
      <c r="L37">
        <v>43891</v>
      </c>
      <c r="M37">
        <v>1152</v>
      </c>
      <c r="N37">
        <v>37</v>
      </c>
      <c r="O37" t="s">
        <v>117</v>
      </c>
      <c r="P37">
        <v>-12</v>
      </c>
      <c r="Q37">
        <v>1200</v>
      </c>
      <c r="R37" t="s">
        <v>15</v>
      </c>
      <c r="S37" t="s">
        <v>162</v>
      </c>
    </row>
    <row r="38" spans="1:19" x14ac:dyDescent="0.3">
      <c r="A38">
        <v>617</v>
      </c>
      <c r="B38">
        <v>43915</v>
      </c>
      <c r="C38">
        <v>11</v>
      </c>
      <c r="D38" t="s">
        <v>6</v>
      </c>
      <c r="E38" t="s">
        <v>37</v>
      </c>
      <c r="F38" t="s">
        <v>13</v>
      </c>
      <c r="G38" t="s">
        <v>97</v>
      </c>
      <c r="H38" t="s">
        <v>96</v>
      </c>
      <c r="I38">
        <v>1100</v>
      </c>
      <c r="J38">
        <v>2020</v>
      </c>
      <c r="K38">
        <v>3</v>
      </c>
      <c r="L38">
        <v>43891</v>
      </c>
      <c r="M38">
        <v>1147</v>
      </c>
      <c r="N38">
        <v>37</v>
      </c>
      <c r="O38" t="s">
        <v>117</v>
      </c>
      <c r="P38">
        <v>-11</v>
      </c>
      <c r="Q38">
        <v>1100</v>
      </c>
      <c r="R38" t="s">
        <v>13</v>
      </c>
      <c r="S38" t="s">
        <v>163</v>
      </c>
    </row>
    <row r="39" spans="1:19" x14ac:dyDescent="0.3">
      <c r="A39">
        <v>885</v>
      </c>
      <c r="B39">
        <v>43920</v>
      </c>
      <c r="C39">
        <v>80</v>
      </c>
      <c r="D39" t="s">
        <v>6</v>
      </c>
      <c r="E39" t="s">
        <v>108</v>
      </c>
      <c r="F39" t="s">
        <v>20</v>
      </c>
      <c r="G39" t="s">
        <v>95</v>
      </c>
      <c r="H39" t="s">
        <v>96</v>
      </c>
      <c r="I39">
        <v>8000</v>
      </c>
      <c r="J39">
        <v>2020</v>
      </c>
      <c r="K39">
        <v>3</v>
      </c>
      <c r="L39">
        <v>43891</v>
      </c>
      <c r="M39">
        <v>1142</v>
      </c>
      <c r="N39">
        <v>37</v>
      </c>
      <c r="O39" t="s">
        <v>122</v>
      </c>
      <c r="P39">
        <v>-80</v>
      </c>
      <c r="Q39">
        <v>8000</v>
      </c>
      <c r="R39" t="s">
        <v>20</v>
      </c>
      <c r="S39" t="s">
        <v>162</v>
      </c>
    </row>
    <row r="40" spans="1:19" x14ac:dyDescent="0.3">
      <c r="A40">
        <v>146</v>
      </c>
      <c r="B40">
        <v>43920</v>
      </c>
      <c r="C40">
        <v>4400</v>
      </c>
      <c r="D40" t="s">
        <v>24</v>
      </c>
      <c r="E40" t="s">
        <v>25</v>
      </c>
      <c r="F40" t="s">
        <v>26</v>
      </c>
      <c r="G40" t="s">
        <v>105</v>
      </c>
      <c r="H40" t="s">
        <v>96</v>
      </c>
      <c r="I40">
        <v>0</v>
      </c>
      <c r="J40">
        <v>2020</v>
      </c>
      <c r="K40">
        <v>3</v>
      </c>
      <c r="L40">
        <v>43891</v>
      </c>
      <c r="M40">
        <v>1142</v>
      </c>
      <c r="N40">
        <v>37</v>
      </c>
      <c r="O40" t="s">
        <v>120</v>
      </c>
      <c r="P40">
        <v>4400</v>
      </c>
      <c r="Q40">
        <v>0</v>
      </c>
      <c r="R40" t="s">
        <v>26</v>
      </c>
      <c r="S40" t="s">
        <v>162</v>
      </c>
    </row>
    <row r="41" spans="1:19" x14ac:dyDescent="0.3">
      <c r="A41">
        <v>900</v>
      </c>
      <c r="B41">
        <v>43925</v>
      </c>
      <c r="C41">
        <v>1200</v>
      </c>
      <c r="D41" t="s">
        <v>6</v>
      </c>
      <c r="E41" t="s">
        <v>7</v>
      </c>
      <c r="G41" t="s">
        <v>95</v>
      </c>
      <c r="H41" t="s">
        <v>96</v>
      </c>
      <c r="I41">
        <v>120000</v>
      </c>
      <c r="J41">
        <v>2020</v>
      </c>
      <c r="K41">
        <v>4</v>
      </c>
      <c r="L41">
        <v>43922</v>
      </c>
      <c r="M41">
        <v>1137</v>
      </c>
      <c r="N41">
        <v>37</v>
      </c>
      <c r="O41" t="s">
        <v>122</v>
      </c>
      <c r="P41">
        <v>-1200</v>
      </c>
      <c r="Q41">
        <v>120000</v>
      </c>
      <c r="R41" t="s">
        <v>8</v>
      </c>
      <c r="S41" t="s">
        <v>162</v>
      </c>
    </row>
    <row r="42" spans="1:19" x14ac:dyDescent="0.3">
      <c r="A42">
        <v>592</v>
      </c>
      <c r="B42">
        <v>43929</v>
      </c>
      <c r="C42">
        <v>66</v>
      </c>
      <c r="D42" t="s">
        <v>6</v>
      </c>
      <c r="E42" t="s">
        <v>9</v>
      </c>
      <c r="F42" t="s">
        <v>10</v>
      </c>
      <c r="G42" t="s">
        <v>97</v>
      </c>
      <c r="H42" t="s">
        <v>96</v>
      </c>
      <c r="I42">
        <v>6600</v>
      </c>
      <c r="J42">
        <v>2020</v>
      </c>
      <c r="K42">
        <v>4</v>
      </c>
      <c r="L42">
        <v>43922</v>
      </c>
      <c r="M42">
        <v>1133</v>
      </c>
      <c r="N42">
        <v>37</v>
      </c>
      <c r="O42" t="s">
        <v>117</v>
      </c>
      <c r="P42">
        <v>-66</v>
      </c>
      <c r="Q42">
        <v>6600</v>
      </c>
      <c r="R42" t="s">
        <v>10</v>
      </c>
      <c r="S42" t="s">
        <v>163</v>
      </c>
    </row>
    <row r="43" spans="1:19" x14ac:dyDescent="0.3">
      <c r="A43">
        <v>793</v>
      </c>
      <c r="B43">
        <v>43931</v>
      </c>
      <c r="C43">
        <v>91</v>
      </c>
      <c r="D43" t="s">
        <v>6</v>
      </c>
      <c r="E43" t="s">
        <v>14</v>
      </c>
      <c r="F43" t="s">
        <v>15</v>
      </c>
      <c r="G43" t="s">
        <v>99</v>
      </c>
      <c r="H43" t="s">
        <v>100</v>
      </c>
      <c r="I43">
        <v>9100</v>
      </c>
      <c r="J43">
        <v>2020</v>
      </c>
      <c r="K43">
        <v>4</v>
      </c>
      <c r="L43">
        <v>43922</v>
      </c>
      <c r="M43">
        <v>1131</v>
      </c>
      <c r="N43">
        <v>37</v>
      </c>
      <c r="O43" t="s">
        <v>118</v>
      </c>
      <c r="P43">
        <v>-91</v>
      </c>
      <c r="Q43">
        <v>9100</v>
      </c>
      <c r="R43" t="s">
        <v>15</v>
      </c>
      <c r="S43" t="s">
        <v>162</v>
      </c>
    </row>
    <row r="44" spans="1:19" x14ac:dyDescent="0.3">
      <c r="A44">
        <v>420</v>
      </c>
      <c r="B44">
        <v>43932</v>
      </c>
      <c r="C44">
        <v>107</v>
      </c>
      <c r="D44" t="s">
        <v>6</v>
      </c>
      <c r="E44" t="s">
        <v>11</v>
      </c>
      <c r="F44" t="s">
        <v>8</v>
      </c>
      <c r="G44" t="s">
        <v>98</v>
      </c>
      <c r="H44" t="s">
        <v>96</v>
      </c>
      <c r="I44">
        <v>10700</v>
      </c>
      <c r="J44">
        <v>2020</v>
      </c>
      <c r="K44">
        <v>4</v>
      </c>
      <c r="L44">
        <v>43922</v>
      </c>
      <c r="M44">
        <v>1130</v>
      </c>
      <c r="N44">
        <v>37</v>
      </c>
      <c r="O44" t="s">
        <v>123</v>
      </c>
      <c r="P44">
        <v>-107</v>
      </c>
      <c r="Q44">
        <v>10700</v>
      </c>
      <c r="R44" t="s">
        <v>8</v>
      </c>
      <c r="S44" t="s">
        <v>162</v>
      </c>
    </row>
    <row r="45" spans="1:19" x14ac:dyDescent="0.3">
      <c r="A45">
        <v>116</v>
      </c>
      <c r="B45">
        <v>43937</v>
      </c>
      <c r="C45">
        <v>80</v>
      </c>
      <c r="D45" t="s">
        <v>6</v>
      </c>
      <c r="E45" t="s">
        <v>38</v>
      </c>
      <c r="F45" t="s">
        <v>39</v>
      </c>
      <c r="G45" t="s">
        <v>97</v>
      </c>
      <c r="H45" t="s">
        <v>96</v>
      </c>
      <c r="I45">
        <v>8000</v>
      </c>
      <c r="J45">
        <v>2020</v>
      </c>
      <c r="K45">
        <v>4</v>
      </c>
      <c r="L45">
        <v>43922</v>
      </c>
      <c r="M45">
        <v>1125</v>
      </c>
      <c r="N45">
        <v>37</v>
      </c>
      <c r="O45" t="s">
        <v>117</v>
      </c>
      <c r="P45">
        <v>-80</v>
      </c>
      <c r="Q45">
        <v>8000</v>
      </c>
      <c r="R45" t="s">
        <v>39</v>
      </c>
      <c r="S45" t="s">
        <v>162</v>
      </c>
    </row>
    <row r="46" spans="1:19" x14ac:dyDescent="0.3">
      <c r="A46">
        <v>445</v>
      </c>
      <c r="B46">
        <v>43938</v>
      </c>
      <c r="C46">
        <v>21</v>
      </c>
      <c r="D46" t="s">
        <v>6</v>
      </c>
      <c r="E46" t="s">
        <v>40</v>
      </c>
      <c r="F46" t="s">
        <v>13</v>
      </c>
      <c r="G46" t="s">
        <v>97</v>
      </c>
      <c r="H46" t="s">
        <v>96</v>
      </c>
      <c r="I46">
        <v>2100</v>
      </c>
      <c r="J46">
        <v>2020</v>
      </c>
      <c r="K46">
        <v>4</v>
      </c>
      <c r="L46">
        <v>43922</v>
      </c>
      <c r="M46">
        <v>1124</v>
      </c>
      <c r="N46">
        <v>36</v>
      </c>
      <c r="O46" t="s">
        <v>117</v>
      </c>
      <c r="P46">
        <v>-21</v>
      </c>
      <c r="Q46">
        <v>2100</v>
      </c>
      <c r="R46" t="s">
        <v>13</v>
      </c>
      <c r="S46" t="s">
        <v>163</v>
      </c>
    </row>
    <row r="47" spans="1:19" x14ac:dyDescent="0.3">
      <c r="A47">
        <v>72</v>
      </c>
      <c r="B47">
        <v>43942</v>
      </c>
      <c r="C47">
        <v>10</v>
      </c>
      <c r="D47" t="s">
        <v>6</v>
      </c>
      <c r="E47" t="s">
        <v>17</v>
      </c>
      <c r="F47" t="s">
        <v>18</v>
      </c>
      <c r="G47" t="s">
        <v>101</v>
      </c>
      <c r="H47" t="s">
        <v>102</v>
      </c>
      <c r="I47" t="e">
        <v>#VALUE!</v>
      </c>
      <c r="J47">
        <v>2020</v>
      </c>
      <c r="K47">
        <v>4</v>
      </c>
      <c r="L47">
        <v>43922</v>
      </c>
      <c r="M47">
        <v>1120</v>
      </c>
      <c r="N47">
        <v>36</v>
      </c>
      <c r="O47" t="s">
        <v>121</v>
      </c>
      <c r="P47">
        <v>-10</v>
      </c>
      <c r="Q47">
        <v>1000</v>
      </c>
      <c r="R47" t="s">
        <v>18</v>
      </c>
      <c r="S47" t="s">
        <v>162</v>
      </c>
    </row>
    <row r="48" spans="1:19" x14ac:dyDescent="0.3">
      <c r="A48">
        <v>246</v>
      </c>
      <c r="B48">
        <v>43942</v>
      </c>
      <c r="C48">
        <v>108</v>
      </c>
      <c r="D48" t="s">
        <v>6</v>
      </c>
      <c r="E48" t="s">
        <v>28</v>
      </c>
      <c r="F48" t="s">
        <v>10</v>
      </c>
      <c r="G48" t="s">
        <v>97</v>
      </c>
      <c r="H48" t="s">
        <v>96</v>
      </c>
      <c r="I48">
        <v>10800</v>
      </c>
      <c r="J48">
        <v>2020</v>
      </c>
      <c r="K48">
        <v>4</v>
      </c>
      <c r="L48">
        <v>43922</v>
      </c>
      <c r="M48">
        <v>1120</v>
      </c>
      <c r="N48">
        <v>36</v>
      </c>
      <c r="O48" t="s">
        <v>117</v>
      </c>
      <c r="P48">
        <v>-108</v>
      </c>
      <c r="Q48">
        <v>10800</v>
      </c>
      <c r="R48" t="s">
        <v>10</v>
      </c>
      <c r="S48" t="s">
        <v>163</v>
      </c>
    </row>
    <row r="49" spans="1:19" x14ac:dyDescent="0.3">
      <c r="A49">
        <v>574</v>
      </c>
      <c r="B49">
        <v>43943</v>
      </c>
      <c r="C49">
        <v>15</v>
      </c>
      <c r="D49" t="s">
        <v>6</v>
      </c>
      <c r="E49" t="s">
        <v>27</v>
      </c>
      <c r="F49" t="s">
        <v>15</v>
      </c>
      <c r="G49" t="s">
        <v>95</v>
      </c>
      <c r="H49" t="s">
        <v>96</v>
      </c>
      <c r="I49">
        <v>1500</v>
      </c>
      <c r="J49">
        <v>2020</v>
      </c>
      <c r="K49">
        <v>4</v>
      </c>
      <c r="L49">
        <v>43922</v>
      </c>
      <c r="M49">
        <v>1119</v>
      </c>
      <c r="N49">
        <v>36</v>
      </c>
      <c r="O49" t="s">
        <v>122</v>
      </c>
      <c r="P49">
        <v>-15</v>
      </c>
      <c r="Q49">
        <v>1500</v>
      </c>
      <c r="R49" t="s">
        <v>15</v>
      </c>
      <c r="S49" t="s">
        <v>162</v>
      </c>
    </row>
    <row r="50" spans="1:19" x14ac:dyDescent="0.3">
      <c r="A50">
        <v>661</v>
      </c>
      <c r="B50">
        <v>43943</v>
      </c>
      <c r="C50">
        <v>22</v>
      </c>
      <c r="D50" t="s">
        <v>6</v>
      </c>
      <c r="E50" t="s">
        <v>41</v>
      </c>
      <c r="F50" t="s">
        <v>30</v>
      </c>
      <c r="G50" t="s">
        <v>98</v>
      </c>
      <c r="H50" t="s">
        <v>96</v>
      </c>
      <c r="I50">
        <v>2200</v>
      </c>
      <c r="J50">
        <v>2020</v>
      </c>
      <c r="K50">
        <v>4</v>
      </c>
      <c r="L50">
        <v>43922</v>
      </c>
      <c r="M50">
        <v>1119</v>
      </c>
      <c r="N50">
        <v>36</v>
      </c>
      <c r="O50" t="s">
        <v>123</v>
      </c>
      <c r="P50">
        <v>-22</v>
      </c>
      <c r="Q50">
        <v>2200</v>
      </c>
      <c r="R50" t="s">
        <v>30</v>
      </c>
      <c r="S50" t="s">
        <v>162</v>
      </c>
    </row>
    <row r="51" spans="1:19" x14ac:dyDescent="0.3">
      <c r="A51">
        <v>819</v>
      </c>
      <c r="B51">
        <v>43946</v>
      </c>
      <c r="C51">
        <v>121</v>
      </c>
      <c r="D51" t="s">
        <v>6</v>
      </c>
      <c r="E51" t="s">
        <v>42</v>
      </c>
      <c r="F51" t="s">
        <v>39</v>
      </c>
      <c r="G51" t="s">
        <v>109</v>
      </c>
      <c r="H51" t="s">
        <v>96</v>
      </c>
      <c r="I51">
        <v>12100</v>
      </c>
      <c r="J51">
        <v>2020</v>
      </c>
      <c r="K51">
        <v>4</v>
      </c>
      <c r="L51">
        <v>43922</v>
      </c>
      <c r="M51">
        <v>1116</v>
      </c>
      <c r="N51">
        <v>36</v>
      </c>
      <c r="O51" t="s">
        <v>124</v>
      </c>
      <c r="P51">
        <v>-121</v>
      </c>
      <c r="Q51">
        <v>12100</v>
      </c>
      <c r="R51" t="s">
        <v>39</v>
      </c>
      <c r="S51" t="s">
        <v>162</v>
      </c>
    </row>
    <row r="52" spans="1:19" x14ac:dyDescent="0.3">
      <c r="A52">
        <v>128</v>
      </c>
      <c r="B52">
        <v>43950</v>
      </c>
      <c r="C52">
        <v>4400</v>
      </c>
      <c r="D52" t="s">
        <v>24</v>
      </c>
      <c r="E52" t="s">
        <v>25</v>
      </c>
      <c r="F52" t="s">
        <v>26</v>
      </c>
      <c r="G52" t="s">
        <v>105</v>
      </c>
      <c r="H52" t="s">
        <v>96</v>
      </c>
      <c r="I52">
        <v>0</v>
      </c>
      <c r="J52">
        <v>2020</v>
      </c>
      <c r="K52">
        <v>4</v>
      </c>
      <c r="L52">
        <v>43922</v>
      </c>
      <c r="M52">
        <v>1112</v>
      </c>
      <c r="N52">
        <v>36</v>
      </c>
      <c r="O52" t="s">
        <v>120</v>
      </c>
      <c r="P52">
        <v>4400</v>
      </c>
      <c r="Q52">
        <v>0</v>
      </c>
      <c r="R52" t="s">
        <v>26</v>
      </c>
      <c r="S52" t="s">
        <v>162</v>
      </c>
    </row>
    <row r="53" spans="1:19" x14ac:dyDescent="0.3">
      <c r="A53">
        <v>859</v>
      </c>
      <c r="B53">
        <v>43953</v>
      </c>
      <c r="C53">
        <v>1200</v>
      </c>
      <c r="D53" t="s">
        <v>6</v>
      </c>
      <c r="E53" t="s">
        <v>7</v>
      </c>
      <c r="G53" t="s">
        <v>95</v>
      </c>
      <c r="H53" t="s">
        <v>96</v>
      </c>
      <c r="I53">
        <v>120000</v>
      </c>
      <c r="J53">
        <v>2020</v>
      </c>
      <c r="K53">
        <v>5</v>
      </c>
      <c r="L53">
        <v>43952</v>
      </c>
      <c r="M53">
        <v>1109</v>
      </c>
      <c r="N53">
        <v>36</v>
      </c>
      <c r="O53" t="s">
        <v>122</v>
      </c>
      <c r="P53">
        <v>-1200</v>
      </c>
      <c r="Q53">
        <v>120000</v>
      </c>
      <c r="R53" t="s">
        <v>8</v>
      </c>
      <c r="S53" t="s">
        <v>162</v>
      </c>
    </row>
    <row r="54" spans="1:19" x14ac:dyDescent="0.3">
      <c r="A54">
        <v>361</v>
      </c>
      <c r="B54">
        <v>43954</v>
      </c>
      <c r="C54">
        <v>94</v>
      </c>
      <c r="D54" t="s">
        <v>6</v>
      </c>
      <c r="E54" t="s">
        <v>9</v>
      </c>
      <c r="F54" t="s">
        <v>10</v>
      </c>
      <c r="G54" t="s">
        <v>97</v>
      </c>
      <c r="H54" t="s">
        <v>96</v>
      </c>
      <c r="I54">
        <v>9400</v>
      </c>
      <c r="J54">
        <v>2020</v>
      </c>
      <c r="K54">
        <v>5</v>
      </c>
      <c r="L54">
        <v>43952</v>
      </c>
      <c r="M54">
        <v>1108</v>
      </c>
      <c r="N54">
        <v>36</v>
      </c>
      <c r="O54" t="s">
        <v>117</v>
      </c>
      <c r="P54">
        <v>-94</v>
      </c>
      <c r="Q54">
        <v>9400</v>
      </c>
      <c r="R54" t="s">
        <v>10</v>
      </c>
      <c r="S54" t="s">
        <v>163</v>
      </c>
    </row>
    <row r="55" spans="1:19" x14ac:dyDescent="0.3">
      <c r="A55">
        <v>316</v>
      </c>
      <c r="B55">
        <v>43958</v>
      </c>
      <c r="C55">
        <v>10</v>
      </c>
      <c r="D55" t="s">
        <v>6</v>
      </c>
      <c r="E55" t="s">
        <v>43</v>
      </c>
      <c r="F55" t="s">
        <v>13</v>
      </c>
      <c r="G55" t="s">
        <v>97</v>
      </c>
      <c r="H55" t="s">
        <v>96</v>
      </c>
      <c r="I55">
        <v>1000</v>
      </c>
      <c r="J55">
        <v>2020</v>
      </c>
      <c r="K55">
        <v>5</v>
      </c>
      <c r="L55">
        <v>43952</v>
      </c>
      <c r="M55">
        <v>1104</v>
      </c>
      <c r="N55">
        <v>36</v>
      </c>
      <c r="O55" t="s">
        <v>117</v>
      </c>
      <c r="P55">
        <v>-10</v>
      </c>
      <c r="Q55">
        <v>1000</v>
      </c>
      <c r="R55" t="s">
        <v>13</v>
      </c>
      <c r="S55" t="s">
        <v>163</v>
      </c>
    </row>
    <row r="56" spans="1:19" x14ac:dyDescent="0.3">
      <c r="A56">
        <v>443</v>
      </c>
      <c r="B56">
        <v>43958</v>
      </c>
      <c r="C56">
        <v>107</v>
      </c>
      <c r="D56" t="s">
        <v>6</v>
      </c>
      <c r="E56" t="s">
        <v>11</v>
      </c>
      <c r="F56" t="s">
        <v>8</v>
      </c>
      <c r="G56" t="s">
        <v>98</v>
      </c>
      <c r="H56" t="s">
        <v>96</v>
      </c>
      <c r="I56">
        <v>10700</v>
      </c>
      <c r="J56">
        <v>2020</v>
      </c>
      <c r="K56">
        <v>5</v>
      </c>
      <c r="L56">
        <v>43952</v>
      </c>
      <c r="M56">
        <v>1104</v>
      </c>
      <c r="N56">
        <v>36</v>
      </c>
      <c r="O56" t="s">
        <v>123</v>
      </c>
      <c r="P56">
        <v>-107</v>
      </c>
      <c r="Q56">
        <v>10700</v>
      </c>
      <c r="R56" t="s">
        <v>8</v>
      </c>
      <c r="S56" t="s">
        <v>162</v>
      </c>
    </row>
    <row r="57" spans="1:19" x14ac:dyDescent="0.3">
      <c r="A57">
        <v>863</v>
      </c>
      <c r="B57">
        <v>43962</v>
      </c>
      <c r="C57">
        <v>91</v>
      </c>
      <c r="D57" t="s">
        <v>6</v>
      </c>
      <c r="E57" t="s">
        <v>14</v>
      </c>
      <c r="F57" t="s">
        <v>15</v>
      </c>
      <c r="G57" t="s">
        <v>99</v>
      </c>
      <c r="H57" t="s">
        <v>100</v>
      </c>
      <c r="I57">
        <v>9100</v>
      </c>
      <c r="J57">
        <v>2020</v>
      </c>
      <c r="K57">
        <v>5</v>
      </c>
      <c r="L57">
        <v>43952</v>
      </c>
      <c r="M57">
        <v>1100</v>
      </c>
      <c r="N57">
        <v>36</v>
      </c>
      <c r="O57" t="s">
        <v>118</v>
      </c>
      <c r="P57">
        <v>-91</v>
      </c>
      <c r="Q57">
        <v>9100</v>
      </c>
      <c r="R57" t="s">
        <v>15</v>
      </c>
      <c r="S57" t="s">
        <v>162</v>
      </c>
    </row>
    <row r="58" spans="1:19" x14ac:dyDescent="0.3">
      <c r="A58">
        <v>461</v>
      </c>
      <c r="B58">
        <v>43962</v>
      </c>
      <c r="C58">
        <v>280</v>
      </c>
      <c r="D58" t="s">
        <v>6</v>
      </c>
      <c r="E58" t="s">
        <v>44</v>
      </c>
      <c r="F58" t="s">
        <v>30</v>
      </c>
      <c r="G58" t="s">
        <v>110</v>
      </c>
      <c r="H58" t="s">
        <v>111</v>
      </c>
      <c r="I58">
        <v>28000</v>
      </c>
      <c r="J58">
        <v>2020</v>
      </c>
      <c r="K58">
        <v>5</v>
      </c>
      <c r="L58">
        <v>43952</v>
      </c>
      <c r="M58">
        <v>1100</v>
      </c>
      <c r="N58">
        <v>36</v>
      </c>
      <c r="O58" t="s">
        <v>119</v>
      </c>
      <c r="P58">
        <v>-280</v>
      </c>
      <c r="Q58">
        <v>28000</v>
      </c>
      <c r="R58" t="s">
        <v>30</v>
      </c>
      <c r="S58" t="s">
        <v>162</v>
      </c>
    </row>
    <row r="59" spans="1:19" x14ac:dyDescent="0.3">
      <c r="A59">
        <v>940</v>
      </c>
      <c r="B59">
        <v>43964</v>
      </c>
      <c r="C59">
        <v>425</v>
      </c>
      <c r="D59" t="s">
        <v>6</v>
      </c>
      <c r="E59" t="s">
        <v>45</v>
      </c>
      <c r="F59" t="s">
        <v>30</v>
      </c>
      <c r="G59" t="s">
        <v>110</v>
      </c>
      <c r="H59" t="s">
        <v>111</v>
      </c>
      <c r="I59">
        <v>42500</v>
      </c>
      <c r="J59">
        <v>2020</v>
      </c>
      <c r="K59">
        <v>5</v>
      </c>
      <c r="L59">
        <v>43952</v>
      </c>
      <c r="M59">
        <v>1098</v>
      </c>
      <c r="N59">
        <v>36</v>
      </c>
      <c r="O59" t="s">
        <v>119</v>
      </c>
      <c r="P59">
        <v>-425</v>
      </c>
      <c r="Q59">
        <v>42500</v>
      </c>
      <c r="R59" t="s">
        <v>30</v>
      </c>
      <c r="S59" t="s">
        <v>162</v>
      </c>
    </row>
    <row r="60" spans="1:19" x14ac:dyDescent="0.3">
      <c r="A60">
        <v>880</v>
      </c>
      <c r="B60">
        <v>43966</v>
      </c>
      <c r="C60">
        <v>201</v>
      </c>
      <c r="D60" t="s">
        <v>6</v>
      </c>
      <c r="E60" t="s">
        <v>46</v>
      </c>
      <c r="F60" t="s">
        <v>30</v>
      </c>
      <c r="G60" t="s">
        <v>110</v>
      </c>
      <c r="H60" t="s">
        <v>111</v>
      </c>
      <c r="I60">
        <v>20100</v>
      </c>
      <c r="J60">
        <v>2020</v>
      </c>
      <c r="K60">
        <v>5</v>
      </c>
      <c r="L60">
        <v>43952</v>
      </c>
      <c r="M60">
        <v>1096</v>
      </c>
      <c r="N60">
        <v>36</v>
      </c>
      <c r="O60" t="s">
        <v>119</v>
      </c>
      <c r="P60">
        <v>-201</v>
      </c>
      <c r="Q60">
        <v>20100</v>
      </c>
      <c r="R60" t="s">
        <v>30</v>
      </c>
      <c r="S60" t="s">
        <v>162</v>
      </c>
    </row>
    <row r="61" spans="1:19" x14ac:dyDescent="0.3">
      <c r="A61">
        <v>275</v>
      </c>
      <c r="B61">
        <v>43969</v>
      </c>
      <c r="C61">
        <v>165</v>
      </c>
      <c r="D61" t="s">
        <v>6</v>
      </c>
      <c r="E61" t="s">
        <v>47</v>
      </c>
      <c r="F61" t="s">
        <v>30</v>
      </c>
      <c r="G61" t="s">
        <v>110</v>
      </c>
      <c r="H61" t="s">
        <v>111</v>
      </c>
      <c r="I61">
        <v>16500</v>
      </c>
      <c r="J61">
        <v>2020</v>
      </c>
      <c r="K61">
        <v>5</v>
      </c>
      <c r="L61">
        <v>43952</v>
      </c>
      <c r="M61">
        <v>1093</v>
      </c>
      <c r="N61">
        <v>35</v>
      </c>
      <c r="O61" t="s">
        <v>119</v>
      </c>
      <c r="P61">
        <v>-165</v>
      </c>
      <c r="Q61">
        <v>16500</v>
      </c>
      <c r="R61" t="s">
        <v>30</v>
      </c>
      <c r="S61" t="s">
        <v>162</v>
      </c>
    </row>
    <row r="62" spans="1:19" x14ac:dyDescent="0.3">
      <c r="A62">
        <v>815</v>
      </c>
      <c r="B62">
        <v>43971</v>
      </c>
      <c r="C62">
        <v>18</v>
      </c>
      <c r="D62" t="s">
        <v>6</v>
      </c>
      <c r="E62" t="s">
        <v>48</v>
      </c>
      <c r="F62" t="s">
        <v>13</v>
      </c>
      <c r="G62" t="s">
        <v>95</v>
      </c>
      <c r="H62" t="s">
        <v>96</v>
      </c>
      <c r="I62">
        <v>1800</v>
      </c>
      <c r="J62">
        <v>2020</v>
      </c>
      <c r="K62">
        <v>5</v>
      </c>
      <c r="L62">
        <v>43952</v>
      </c>
      <c r="M62">
        <v>1091</v>
      </c>
      <c r="N62">
        <v>35</v>
      </c>
      <c r="O62" t="s">
        <v>122</v>
      </c>
      <c r="P62">
        <v>-18</v>
      </c>
      <c r="Q62">
        <v>1800</v>
      </c>
      <c r="R62" t="s">
        <v>13</v>
      </c>
      <c r="S62" t="s">
        <v>163</v>
      </c>
    </row>
    <row r="63" spans="1:19" x14ac:dyDescent="0.3">
      <c r="A63">
        <v>623</v>
      </c>
      <c r="B63">
        <v>43974</v>
      </c>
      <c r="C63">
        <v>92</v>
      </c>
      <c r="D63" t="s">
        <v>6</v>
      </c>
      <c r="E63" t="s">
        <v>9</v>
      </c>
      <c r="F63" t="s">
        <v>10</v>
      </c>
      <c r="G63" t="s">
        <v>97</v>
      </c>
      <c r="H63" t="s">
        <v>96</v>
      </c>
      <c r="I63">
        <v>9200</v>
      </c>
      <c r="J63">
        <v>2020</v>
      </c>
      <c r="K63">
        <v>5</v>
      </c>
      <c r="L63">
        <v>43952</v>
      </c>
      <c r="M63">
        <v>1088</v>
      </c>
      <c r="N63">
        <v>35</v>
      </c>
      <c r="O63" t="s">
        <v>117</v>
      </c>
      <c r="P63">
        <v>-92</v>
      </c>
      <c r="Q63">
        <v>9200</v>
      </c>
      <c r="R63" t="s">
        <v>10</v>
      </c>
      <c r="S63" t="s">
        <v>163</v>
      </c>
    </row>
    <row r="64" spans="1:19" x14ac:dyDescent="0.3">
      <c r="A64">
        <v>672</v>
      </c>
      <c r="B64">
        <v>43979</v>
      </c>
      <c r="C64">
        <v>20</v>
      </c>
      <c r="D64" t="s">
        <v>6</v>
      </c>
      <c r="E64" t="s">
        <v>16</v>
      </c>
      <c r="F64" t="s">
        <v>15</v>
      </c>
      <c r="G64" t="s">
        <v>97</v>
      </c>
      <c r="H64" t="s">
        <v>96</v>
      </c>
      <c r="I64">
        <v>2000</v>
      </c>
      <c r="J64">
        <v>2020</v>
      </c>
      <c r="K64">
        <v>5</v>
      </c>
      <c r="L64">
        <v>43952</v>
      </c>
      <c r="M64">
        <v>1083</v>
      </c>
      <c r="N64">
        <v>35</v>
      </c>
      <c r="O64" t="s">
        <v>117</v>
      </c>
      <c r="P64">
        <v>-20</v>
      </c>
      <c r="Q64">
        <v>2000</v>
      </c>
      <c r="R64" t="s">
        <v>15</v>
      </c>
      <c r="S64" t="s">
        <v>162</v>
      </c>
    </row>
    <row r="65" spans="1:19" x14ac:dyDescent="0.3">
      <c r="A65">
        <v>595</v>
      </c>
      <c r="B65">
        <v>43979</v>
      </c>
      <c r="C65">
        <v>10</v>
      </c>
      <c r="D65" t="s">
        <v>6</v>
      </c>
      <c r="E65" t="s">
        <v>17</v>
      </c>
      <c r="F65" t="s">
        <v>18</v>
      </c>
      <c r="G65" t="s">
        <v>101</v>
      </c>
      <c r="H65" t="s">
        <v>102</v>
      </c>
      <c r="I65" t="e">
        <v>#VALUE!</v>
      </c>
      <c r="J65">
        <v>2020</v>
      </c>
      <c r="K65">
        <v>5</v>
      </c>
      <c r="L65">
        <v>43952</v>
      </c>
      <c r="M65">
        <v>1083</v>
      </c>
      <c r="N65">
        <v>35</v>
      </c>
      <c r="O65" t="s">
        <v>121</v>
      </c>
      <c r="P65">
        <v>-10</v>
      </c>
      <c r="Q65">
        <v>1000</v>
      </c>
      <c r="R65" t="s">
        <v>18</v>
      </c>
      <c r="S65" t="s">
        <v>162</v>
      </c>
    </row>
    <row r="66" spans="1:19" x14ac:dyDescent="0.3">
      <c r="A66">
        <v>718</v>
      </c>
      <c r="B66">
        <v>43980</v>
      </c>
      <c r="C66">
        <v>4400</v>
      </c>
      <c r="D66" t="s">
        <v>24</v>
      </c>
      <c r="E66" t="s">
        <v>25</v>
      </c>
      <c r="F66" t="s">
        <v>26</v>
      </c>
      <c r="G66" t="s">
        <v>105</v>
      </c>
      <c r="H66" t="s">
        <v>96</v>
      </c>
      <c r="I66">
        <v>0</v>
      </c>
      <c r="J66">
        <v>2020</v>
      </c>
      <c r="K66">
        <v>5</v>
      </c>
      <c r="L66">
        <v>43952</v>
      </c>
      <c r="M66">
        <v>1082</v>
      </c>
      <c r="N66">
        <v>35</v>
      </c>
      <c r="O66" t="s">
        <v>120</v>
      </c>
      <c r="P66">
        <v>4400</v>
      </c>
      <c r="Q66">
        <v>0</v>
      </c>
      <c r="R66" t="s">
        <v>26</v>
      </c>
      <c r="S66" t="s">
        <v>162</v>
      </c>
    </row>
    <row r="67" spans="1:19" x14ac:dyDescent="0.3">
      <c r="A67">
        <v>975</v>
      </c>
      <c r="B67">
        <v>43984</v>
      </c>
      <c r="C67">
        <v>1200</v>
      </c>
      <c r="D67" t="s">
        <v>6</v>
      </c>
      <c r="E67" t="s">
        <v>7</v>
      </c>
      <c r="G67" t="s">
        <v>95</v>
      </c>
      <c r="H67" t="s">
        <v>96</v>
      </c>
      <c r="I67">
        <v>120000</v>
      </c>
      <c r="J67">
        <v>2020</v>
      </c>
      <c r="K67">
        <v>6</v>
      </c>
      <c r="L67">
        <v>43983</v>
      </c>
      <c r="M67">
        <v>1078</v>
      </c>
      <c r="N67">
        <v>35</v>
      </c>
      <c r="O67" t="s">
        <v>122</v>
      </c>
      <c r="P67">
        <v>-1200</v>
      </c>
      <c r="Q67">
        <v>120000</v>
      </c>
      <c r="R67" t="s">
        <v>8</v>
      </c>
      <c r="S67" t="s">
        <v>162</v>
      </c>
    </row>
    <row r="68" spans="1:19" x14ac:dyDescent="0.3">
      <c r="A68">
        <v>713</v>
      </c>
      <c r="B68">
        <v>43986</v>
      </c>
      <c r="C68">
        <v>21</v>
      </c>
      <c r="D68" t="s">
        <v>6</v>
      </c>
      <c r="E68" t="s">
        <v>34</v>
      </c>
      <c r="F68" t="s">
        <v>15</v>
      </c>
      <c r="G68" t="s">
        <v>95</v>
      </c>
      <c r="H68" t="s">
        <v>96</v>
      </c>
      <c r="I68">
        <v>2100</v>
      </c>
      <c r="J68">
        <v>2020</v>
      </c>
      <c r="K68">
        <v>6</v>
      </c>
      <c r="L68">
        <v>43983</v>
      </c>
      <c r="M68">
        <v>1076</v>
      </c>
      <c r="N68">
        <v>35</v>
      </c>
      <c r="O68" t="s">
        <v>122</v>
      </c>
      <c r="P68">
        <v>-21</v>
      </c>
      <c r="Q68">
        <v>2100</v>
      </c>
      <c r="R68" t="s">
        <v>15</v>
      </c>
      <c r="S68" t="s">
        <v>162</v>
      </c>
    </row>
    <row r="69" spans="1:19" x14ac:dyDescent="0.3">
      <c r="A69">
        <v>806</v>
      </c>
      <c r="B69">
        <v>43986</v>
      </c>
      <c r="C69">
        <v>95</v>
      </c>
      <c r="D69" t="s">
        <v>6</v>
      </c>
      <c r="E69" t="s">
        <v>49</v>
      </c>
      <c r="F69" t="s">
        <v>20</v>
      </c>
      <c r="G69" t="s">
        <v>95</v>
      </c>
      <c r="H69" t="s">
        <v>96</v>
      </c>
      <c r="I69">
        <v>9500</v>
      </c>
      <c r="J69">
        <v>2020</v>
      </c>
      <c r="K69">
        <v>6</v>
      </c>
      <c r="L69">
        <v>43983</v>
      </c>
      <c r="M69">
        <v>1076</v>
      </c>
      <c r="N69">
        <v>35</v>
      </c>
      <c r="O69" t="s">
        <v>122</v>
      </c>
      <c r="P69">
        <v>-95</v>
      </c>
      <c r="Q69">
        <v>9500</v>
      </c>
      <c r="R69" t="s">
        <v>20</v>
      </c>
      <c r="S69" t="s">
        <v>162</v>
      </c>
    </row>
    <row r="70" spans="1:19" x14ac:dyDescent="0.3">
      <c r="A70">
        <v>245</v>
      </c>
      <c r="B70">
        <v>43986</v>
      </c>
      <c r="C70">
        <v>107</v>
      </c>
      <c r="D70" t="s">
        <v>6</v>
      </c>
      <c r="E70" t="s">
        <v>11</v>
      </c>
      <c r="F70" t="s">
        <v>8</v>
      </c>
      <c r="G70" t="s">
        <v>98</v>
      </c>
      <c r="H70" t="s">
        <v>96</v>
      </c>
      <c r="I70">
        <v>10700</v>
      </c>
      <c r="J70">
        <v>2020</v>
      </c>
      <c r="K70">
        <v>6</v>
      </c>
      <c r="L70">
        <v>43983</v>
      </c>
      <c r="M70">
        <v>1076</v>
      </c>
      <c r="N70">
        <v>35</v>
      </c>
      <c r="O70" t="s">
        <v>123</v>
      </c>
      <c r="P70">
        <v>-107</v>
      </c>
      <c r="Q70">
        <v>10700</v>
      </c>
      <c r="R70" t="s">
        <v>8</v>
      </c>
      <c r="S70" t="s">
        <v>162</v>
      </c>
    </row>
    <row r="71" spans="1:19" x14ac:dyDescent="0.3">
      <c r="A71">
        <v>811</v>
      </c>
      <c r="B71">
        <v>43987</v>
      </c>
      <c r="C71">
        <v>101</v>
      </c>
      <c r="D71" t="s">
        <v>6</v>
      </c>
      <c r="E71" t="s">
        <v>9</v>
      </c>
      <c r="F71" t="s">
        <v>10</v>
      </c>
      <c r="G71" t="s">
        <v>97</v>
      </c>
      <c r="H71" t="s">
        <v>96</v>
      </c>
      <c r="I71">
        <v>10100</v>
      </c>
      <c r="J71">
        <v>2020</v>
      </c>
      <c r="K71">
        <v>6</v>
      </c>
      <c r="L71">
        <v>43983</v>
      </c>
      <c r="M71">
        <v>1075</v>
      </c>
      <c r="N71">
        <v>35</v>
      </c>
      <c r="O71" t="s">
        <v>117</v>
      </c>
      <c r="P71">
        <v>-101</v>
      </c>
      <c r="Q71">
        <v>10100</v>
      </c>
      <c r="R71" t="s">
        <v>10</v>
      </c>
      <c r="S71" t="s">
        <v>163</v>
      </c>
    </row>
    <row r="72" spans="1:19" x14ac:dyDescent="0.3">
      <c r="A72">
        <v>224</v>
      </c>
      <c r="B72">
        <v>43989</v>
      </c>
      <c r="C72">
        <v>10</v>
      </c>
      <c r="D72" t="s">
        <v>6</v>
      </c>
      <c r="E72" t="s">
        <v>17</v>
      </c>
      <c r="F72" t="s">
        <v>18</v>
      </c>
      <c r="G72" t="s">
        <v>101</v>
      </c>
      <c r="H72" t="s">
        <v>102</v>
      </c>
      <c r="I72" t="e">
        <v>#VALUE!</v>
      </c>
      <c r="J72">
        <v>2020</v>
      </c>
      <c r="K72">
        <v>6</v>
      </c>
      <c r="L72">
        <v>43983</v>
      </c>
      <c r="M72">
        <v>1073</v>
      </c>
      <c r="N72">
        <v>35</v>
      </c>
      <c r="O72" t="s">
        <v>121</v>
      </c>
      <c r="P72">
        <v>-10</v>
      </c>
      <c r="Q72">
        <v>1000</v>
      </c>
      <c r="R72" t="s">
        <v>18</v>
      </c>
      <c r="S72" t="s">
        <v>162</v>
      </c>
    </row>
    <row r="73" spans="1:19" x14ac:dyDescent="0.3">
      <c r="A73">
        <v>907</v>
      </c>
      <c r="B73">
        <v>43994</v>
      </c>
      <c r="C73">
        <v>91</v>
      </c>
      <c r="D73" t="s">
        <v>6</v>
      </c>
      <c r="E73" t="s">
        <v>14</v>
      </c>
      <c r="F73" t="s">
        <v>15</v>
      </c>
      <c r="G73" t="s">
        <v>99</v>
      </c>
      <c r="H73" t="s">
        <v>100</v>
      </c>
      <c r="I73">
        <v>9100</v>
      </c>
      <c r="J73">
        <v>2020</v>
      </c>
      <c r="K73">
        <v>6</v>
      </c>
      <c r="L73">
        <v>43983</v>
      </c>
      <c r="M73">
        <v>1068</v>
      </c>
      <c r="N73">
        <v>35</v>
      </c>
      <c r="O73" t="s">
        <v>118</v>
      </c>
      <c r="P73">
        <v>-91</v>
      </c>
      <c r="Q73">
        <v>9100</v>
      </c>
      <c r="R73" t="s">
        <v>15</v>
      </c>
      <c r="S73" t="s">
        <v>162</v>
      </c>
    </row>
    <row r="74" spans="1:19" x14ac:dyDescent="0.3">
      <c r="A74">
        <v>533</v>
      </c>
      <c r="B74">
        <v>43994</v>
      </c>
      <c r="C74">
        <v>8</v>
      </c>
      <c r="D74" t="s">
        <v>6</v>
      </c>
      <c r="E74" t="s">
        <v>50</v>
      </c>
      <c r="F74" t="s">
        <v>13</v>
      </c>
      <c r="G74" t="s">
        <v>95</v>
      </c>
      <c r="H74" t="s">
        <v>96</v>
      </c>
      <c r="I74">
        <v>800</v>
      </c>
      <c r="J74">
        <v>2020</v>
      </c>
      <c r="K74">
        <v>6</v>
      </c>
      <c r="L74">
        <v>43983</v>
      </c>
      <c r="M74">
        <v>1068</v>
      </c>
      <c r="N74">
        <v>35</v>
      </c>
      <c r="O74" t="s">
        <v>122</v>
      </c>
      <c r="P74">
        <v>-8</v>
      </c>
      <c r="Q74">
        <v>800</v>
      </c>
      <c r="R74" t="s">
        <v>13</v>
      </c>
      <c r="S74" t="s">
        <v>163</v>
      </c>
    </row>
    <row r="75" spans="1:19" x14ac:dyDescent="0.3">
      <c r="A75">
        <v>674</v>
      </c>
      <c r="B75">
        <v>43999</v>
      </c>
      <c r="C75">
        <v>18</v>
      </c>
      <c r="D75" t="s">
        <v>6</v>
      </c>
      <c r="E75" t="s">
        <v>16</v>
      </c>
      <c r="F75" t="s">
        <v>15</v>
      </c>
      <c r="G75" t="s">
        <v>97</v>
      </c>
      <c r="H75" t="s">
        <v>96</v>
      </c>
      <c r="I75">
        <v>1800</v>
      </c>
      <c r="J75">
        <v>2020</v>
      </c>
      <c r="K75">
        <v>6</v>
      </c>
      <c r="L75">
        <v>43983</v>
      </c>
      <c r="M75">
        <v>1063</v>
      </c>
      <c r="N75">
        <v>34</v>
      </c>
      <c r="O75" t="s">
        <v>117</v>
      </c>
      <c r="P75">
        <v>-18</v>
      </c>
      <c r="Q75">
        <v>1800</v>
      </c>
      <c r="R75" t="s">
        <v>15</v>
      </c>
      <c r="S75" t="s">
        <v>162</v>
      </c>
    </row>
    <row r="76" spans="1:19" x14ac:dyDescent="0.3">
      <c r="A76">
        <v>90</v>
      </c>
      <c r="B76">
        <v>43999</v>
      </c>
      <c r="C76">
        <v>99</v>
      </c>
      <c r="D76" t="s">
        <v>6</v>
      </c>
      <c r="E76" t="s">
        <v>9</v>
      </c>
      <c r="F76" t="s">
        <v>10</v>
      </c>
      <c r="G76" t="s">
        <v>97</v>
      </c>
      <c r="H76" t="s">
        <v>96</v>
      </c>
      <c r="I76">
        <v>9900</v>
      </c>
      <c r="J76">
        <v>2020</v>
      </c>
      <c r="K76">
        <v>6</v>
      </c>
      <c r="L76">
        <v>43983</v>
      </c>
      <c r="M76">
        <v>1063</v>
      </c>
      <c r="N76">
        <v>34</v>
      </c>
      <c r="O76" t="s">
        <v>117</v>
      </c>
      <c r="P76">
        <v>-99</v>
      </c>
      <c r="Q76">
        <v>9900</v>
      </c>
      <c r="R76" t="s">
        <v>10</v>
      </c>
      <c r="S76" t="s">
        <v>163</v>
      </c>
    </row>
    <row r="77" spans="1:19" x14ac:dyDescent="0.3">
      <c r="A77">
        <v>899</v>
      </c>
      <c r="B77">
        <v>44004</v>
      </c>
      <c r="C77">
        <v>55</v>
      </c>
      <c r="D77" t="s">
        <v>6</v>
      </c>
      <c r="E77" t="s">
        <v>51</v>
      </c>
      <c r="F77" t="s">
        <v>30</v>
      </c>
      <c r="G77" t="s">
        <v>98</v>
      </c>
      <c r="H77" t="s">
        <v>96</v>
      </c>
      <c r="I77">
        <v>5500</v>
      </c>
      <c r="J77">
        <v>2020</v>
      </c>
      <c r="K77">
        <v>6</v>
      </c>
      <c r="L77">
        <v>43983</v>
      </c>
      <c r="M77">
        <v>1058</v>
      </c>
      <c r="N77">
        <v>34</v>
      </c>
      <c r="O77" t="s">
        <v>123</v>
      </c>
      <c r="P77">
        <v>-55</v>
      </c>
      <c r="Q77">
        <v>5500</v>
      </c>
      <c r="R77" t="s">
        <v>30</v>
      </c>
      <c r="S77" t="s">
        <v>162</v>
      </c>
    </row>
    <row r="78" spans="1:19" x14ac:dyDescent="0.3">
      <c r="A78">
        <v>978</v>
      </c>
      <c r="B78">
        <v>44008</v>
      </c>
      <c r="C78">
        <v>15</v>
      </c>
      <c r="D78" t="s">
        <v>6</v>
      </c>
      <c r="E78" t="s">
        <v>36</v>
      </c>
      <c r="F78" t="s">
        <v>15</v>
      </c>
      <c r="G78" t="s">
        <v>97</v>
      </c>
      <c r="H78" t="s">
        <v>96</v>
      </c>
      <c r="I78">
        <v>1500</v>
      </c>
      <c r="J78">
        <v>2020</v>
      </c>
      <c r="K78">
        <v>6</v>
      </c>
      <c r="L78">
        <v>43983</v>
      </c>
      <c r="M78">
        <v>1054</v>
      </c>
      <c r="N78">
        <v>34</v>
      </c>
      <c r="O78" t="s">
        <v>117</v>
      </c>
      <c r="P78">
        <v>-15</v>
      </c>
      <c r="Q78">
        <v>1500</v>
      </c>
      <c r="R78" t="s">
        <v>15</v>
      </c>
      <c r="S78" t="s">
        <v>162</v>
      </c>
    </row>
    <row r="79" spans="1:19" x14ac:dyDescent="0.3">
      <c r="A79">
        <v>112</v>
      </c>
      <c r="B79">
        <v>44010</v>
      </c>
      <c r="C79">
        <v>4400</v>
      </c>
      <c r="D79" t="s">
        <v>24</v>
      </c>
      <c r="E79" t="s">
        <v>25</v>
      </c>
      <c r="F79" t="s">
        <v>26</v>
      </c>
      <c r="G79" t="s">
        <v>105</v>
      </c>
      <c r="H79" t="s">
        <v>96</v>
      </c>
      <c r="I79">
        <v>0</v>
      </c>
      <c r="J79">
        <v>2020</v>
      </c>
      <c r="K79">
        <v>6</v>
      </c>
      <c r="L79">
        <v>43983</v>
      </c>
      <c r="M79">
        <v>1052</v>
      </c>
      <c r="N79">
        <v>34</v>
      </c>
      <c r="O79" t="s">
        <v>120</v>
      </c>
      <c r="P79">
        <v>4400</v>
      </c>
      <c r="Q79">
        <v>0</v>
      </c>
      <c r="R79" t="s">
        <v>26</v>
      </c>
      <c r="S79" t="s">
        <v>162</v>
      </c>
    </row>
    <row r="80" spans="1:19" x14ac:dyDescent="0.3">
      <c r="A80">
        <v>669</v>
      </c>
      <c r="B80">
        <v>44014</v>
      </c>
      <c r="C80">
        <v>1200</v>
      </c>
      <c r="D80" t="s">
        <v>6</v>
      </c>
      <c r="E80" t="s">
        <v>7</v>
      </c>
      <c r="G80" t="s">
        <v>95</v>
      </c>
      <c r="H80" t="s">
        <v>96</v>
      </c>
      <c r="I80">
        <v>120000</v>
      </c>
      <c r="J80">
        <v>2020</v>
      </c>
      <c r="K80">
        <v>7</v>
      </c>
      <c r="L80">
        <v>44013</v>
      </c>
      <c r="M80">
        <v>1048</v>
      </c>
      <c r="N80">
        <v>34</v>
      </c>
      <c r="O80" t="s">
        <v>122</v>
      </c>
      <c r="P80">
        <v>-1200</v>
      </c>
      <c r="Q80">
        <v>120000</v>
      </c>
      <c r="R80" t="s">
        <v>8</v>
      </c>
      <c r="S80" t="s">
        <v>162</v>
      </c>
    </row>
    <row r="81" spans="1:19" x14ac:dyDescent="0.3">
      <c r="A81">
        <v>458</v>
      </c>
      <c r="B81">
        <v>44016</v>
      </c>
      <c r="C81">
        <v>40</v>
      </c>
      <c r="D81" t="s">
        <v>6</v>
      </c>
      <c r="E81" t="s">
        <v>33</v>
      </c>
      <c r="F81" t="s">
        <v>20</v>
      </c>
      <c r="G81" t="s">
        <v>97</v>
      </c>
      <c r="H81" t="s">
        <v>96</v>
      </c>
      <c r="I81">
        <v>4000</v>
      </c>
      <c r="J81">
        <v>2020</v>
      </c>
      <c r="K81">
        <v>7</v>
      </c>
      <c r="L81">
        <v>44013</v>
      </c>
      <c r="M81">
        <v>1046</v>
      </c>
      <c r="N81">
        <v>34</v>
      </c>
      <c r="O81" t="s">
        <v>117</v>
      </c>
      <c r="P81">
        <v>-40</v>
      </c>
      <c r="Q81">
        <v>4000</v>
      </c>
      <c r="R81" t="s">
        <v>20</v>
      </c>
      <c r="S81" t="s">
        <v>162</v>
      </c>
    </row>
    <row r="82" spans="1:19" x14ac:dyDescent="0.3">
      <c r="A82">
        <v>35</v>
      </c>
      <c r="B82">
        <v>44020</v>
      </c>
      <c r="C82">
        <v>80</v>
      </c>
      <c r="D82" t="s">
        <v>6</v>
      </c>
      <c r="E82" t="s">
        <v>9</v>
      </c>
      <c r="F82" t="s">
        <v>10</v>
      </c>
      <c r="G82" t="s">
        <v>97</v>
      </c>
      <c r="H82" t="s">
        <v>96</v>
      </c>
      <c r="I82">
        <v>8000</v>
      </c>
      <c r="J82">
        <v>2020</v>
      </c>
      <c r="K82">
        <v>7</v>
      </c>
      <c r="L82">
        <v>44013</v>
      </c>
      <c r="M82">
        <v>1042</v>
      </c>
      <c r="N82">
        <v>34</v>
      </c>
      <c r="O82" t="s">
        <v>117</v>
      </c>
      <c r="P82">
        <v>-80</v>
      </c>
      <c r="Q82">
        <v>8000</v>
      </c>
      <c r="R82" t="s">
        <v>10</v>
      </c>
      <c r="S82" t="s">
        <v>163</v>
      </c>
    </row>
    <row r="83" spans="1:19" x14ac:dyDescent="0.3">
      <c r="A83">
        <v>920</v>
      </c>
      <c r="B83">
        <v>44020</v>
      </c>
      <c r="C83">
        <v>6</v>
      </c>
      <c r="D83" t="s">
        <v>6</v>
      </c>
      <c r="E83" t="s">
        <v>35</v>
      </c>
      <c r="F83" t="s">
        <v>13</v>
      </c>
      <c r="G83" t="s">
        <v>97</v>
      </c>
      <c r="H83" t="s">
        <v>96</v>
      </c>
      <c r="I83">
        <v>600</v>
      </c>
      <c r="J83">
        <v>2020</v>
      </c>
      <c r="K83">
        <v>7</v>
      </c>
      <c r="L83">
        <v>44013</v>
      </c>
      <c r="M83">
        <v>1042</v>
      </c>
      <c r="N83">
        <v>34</v>
      </c>
      <c r="O83" t="s">
        <v>117</v>
      </c>
      <c r="P83">
        <v>-6</v>
      </c>
      <c r="Q83">
        <v>600</v>
      </c>
      <c r="R83" t="s">
        <v>13</v>
      </c>
      <c r="S83" t="s">
        <v>163</v>
      </c>
    </row>
    <row r="84" spans="1:19" x14ac:dyDescent="0.3">
      <c r="A84">
        <v>223</v>
      </c>
      <c r="B84">
        <v>44022</v>
      </c>
      <c r="C84">
        <v>107</v>
      </c>
      <c r="D84" t="s">
        <v>6</v>
      </c>
      <c r="E84" t="s">
        <v>11</v>
      </c>
      <c r="F84" t="s">
        <v>8</v>
      </c>
      <c r="G84" t="s">
        <v>98</v>
      </c>
      <c r="H84" t="s">
        <v>96</v>
      </c>
      <c r="I84">
        <v>10700</v>
      </c>
      <c r="J84">
        <v>2020</v>
      </c>
      <c r="K84">
        <v>7</v>
      </c>
      <c r="L84">
        <v>44013</v>
      </c>
      <c r="M84">
        <v>1040</v>
      </c>
      <c r="N84">
        <v>34</v>
      </c>
      <c r="O84" t="s">
        <v>123</v>
      </c>
      <c r="P84">
        <v>-107</v>
      </c>
      <c r="Q84">
        <v>10700</v>
      </c>
      <c r="R84" t="s">
        <v>8</v>
      </c>
      <c r="S84" t="s">
        <v>162</v>
      </c>
    </row>
    <row r="85" spans="1:19" x14ac:dyDescent="0.3">
      <c r="A85">
        <v>744</v>
      </c>
      <c r="B85">
        <v>44022</v>
      </c>
      <c r="C85">
        <v>91</v>
      </c>
      <c r="D85" t="s">
        <v>6</v>
      </c>
      <c r="E85" t="s">
        <v>14</v>
      </c>
      <c r="F85" t="s">
        <v>15</v>
      </c>
      <c r="G85" t="s">
        <v>99</v>
      </c>
      <c r="H85" t="s">
        <v>100</v>
      </c>
      <c r="I85">
        <v>9100</v>
      </c>
      <c r="J85">
        <v>2020</v>
      </c>
      <c r="K85">
        <v>7</v>
      </c>
      <c r="L85">
        <v>44013</v>
      </c>
      <c r="M85">
        <v>1040</v>
      </c>
      <c r="N85">
        <v>34</v>
      </c>
      <c r="O85" t="s">
        <v>118</v>
      </c>
      <c r="P85">
        <v>-91</v>
      </c>
      <c r="Q85">
        <v>9100</v>
      </c>
      <c r="R85" t="s">
        <v>15</v>
      </c>
      <c r="S85" t="s">
        <v>162</v>
      </c>
    </row>
    <row r="86" spans="1:19" x14ac:dyDescent="0.3">
      <c r="A86">
        <v>256</v>
      </c>
      <c r="B86">
        <v>44024</v>
      </c>
      <c r="C86">
        <v>31</v>
      </c>
      <c r="D86" t="s">
        <v>6</v>
      </c>
      <c r="E86" t="s">
        <v>32</v>
      </c>
      <c r="F86" t="s">
        <v>13</v>
      </c>
      <c r="G86" t="s">
        <v>97</v>
      </c>
      <c r="H86" t="s">
        <v>96</v>
      </c>
      <c r="I86">
        <v>3100</v>
      </c>
      <c r="J86">
        <v>2020</v>
      </c>
      <c r="K86">
        <v>7</v>
      </c>
      <c r="L86">
        <v>44013</v>
      </c>
      <c r="M86">
        <v>1038</v>
      </c>
      <c r="N86">
        <v>34</v>
      </c>
      <c r="O86" t="s">
        <v>117</v>
      </c>
      <c r="P86">
        <v>-31</v>
      </c>
      <c r="Q86">
        <v>3100</v>
      </c>
      <c r="R86" t="s">
        <v>13</v>
      </c>
      <c r="S86" t="s">
        <v>163</v>
      </c>
    </row>
    <row r="87" spans="1:19" x14ac:dyDescent="0.3">
      <c r="A87">
        <v>207</v>
      </c>
      <c r="B87">
        <v>44029</v>
      </c>
      <c r="C87">
        <v>15</v>
      </c>
      <c r="D87" t="s">
        <v>6</v>
      </c>
      <c r="E87" t="s">
        <v>16</v>
      </c>
      <c r="F87" t="s">
        <v>15</v>
      </c>
      <c r="G87" t="s">
        <v>97</v>
      </c>
      <c r="H87" t="s">
        <v>96</v>
      </c>
      <c r="I87">
        <v>1500</v>
      </c>
      <c r="J87">
        <v>2020</v>
      </c>
      <c r="K87">
        <v>7</v>
      </c>
      <c r="L87">
        <v>44013</v>
      </c>
      <c r="M87">
        <v>1033</v>
      </c>
      <c r="N87">
        <v>33</v>
      </c>
      <c r="O87" t="s">
        <v>117</v>
      </c>
      <c r="P87">
        <v>-15</v>
      </c>
      <c r="Q87">
        <v>1500</v>
      </c>
      <c r="R87" t="s">
        <v>15</v>
      </c>
      <c r="S87" t="s">
        <v>162</v>
      </c>
    </row>
    <row r="88" spans="1:19" x14ac:dyDescent="0.3">
      <c r="A88">
        <v>666</v>
      </c>
      <c r="B88">
        <v>44032</v>
      </c>
      <c r="C88">
        <v>10</v>
      </c>
      <c r="D88" t="s">
        <v>6</v>
      </c>
      <c r="E88" t="s">
        <v>17</v>
      </c>
      <c r="F88" t="s">
        <v>18</v>
      </c>
      <c r="G88" t="s">
        <v>101</v>
      </c>
      <c r="H88" t="s">
        <v>102</v>
      </c>
      <c r="I88" t="e">
        <v>#VALUE!</v>
      </c>
      <c r="J88">
        <v>2020</v>
      </c>
      <c r="K88">
        <v>7</v>
      </c>
      <c r="L88">
        <v>44013</v>
      </c>
      <c r="M88">
        <v>1030</v>
      </c>
      <c r="N88">
        <v>33</v>
      </c>
      <c r="O88" t="s">
        <v>121</v>
      </c>
      <c r="P88">
        <v>-10</v>
      </c>
      <c r="Q88">
        <v>1000</v>
      </c>
      <c r="R88" t="s">
        <v>18</v>
      </c>
      <c r="S88" t="s">
        <v>162</v>
      </c>
    </row>
    <row r="89" spans="1:19" x14ac:dyDescent="0.3">
      <c r="A89">
        <v>529</v>
      </c>
      <c r="B89">
        <v>44034</v>
      </c>
      <c r="C89">
        <v>17</v>
      </c>
      <c r="D89" t="s">
        <v>6</v>
      </c>
      <c r="E89" t="s">
        <v>52</v>
      </c>
      <c r="F89" t="s">
        <v>13</v>
      </c>
      <c r="G89" t="s">
        <v>97</v>
      </c>
      <c r="H89" t="s">
        <v>96</v>
      </c>
      <c r="I89">
        <v>1700</v>
      </c>
      <c r="J89">
        <v>2020</v>
      </c>
      <c r="K89">
        <v>7</v>
      </c>
      <c r="L89">
        <v>44013</v>
      </c>
      <c r="M89">
        <v>1028</v>
      </c>
      <c r="N89">
        <v>33</v>
      </c>
      <c r="O89" t="s">
        <v>117</v>
      </c>
      <c r="P89">
        <v>-17</v>
      </c>
      <c r="Q89">
        <v>1700</v>
      </c>
      <c r="R89" t="s">
        <v>13</v>
      </c>
      <c r="S89" t="s">
        <v>163</v>
      </c>
    </row>
    <row r="90" spans="1:19" x14ac:dyDescent="0.3">
      <c r="A90">
        <v>312</v>
      </c>
      <c r="B90">
        <v>44034</v>
      </c>
      <c r="C90">
        <v>77</v>
      </c>
      <c r="D90" t="s">
        <v>6</v>
      </c>
      <c r="E90" t="s">
        <v>9</v>
      </c>
      <c r="F90" t="s">
        <v>10</v>
      </c>
      <c r="G90" t="s">
        <v>97</v>
      </c>
      <c r="H90" t="s">
        <v>96</v>
      </c>
      <c r="I90">
        <v>7700</v>
      </c>
      <c r="J90">
        <v>2020</v>
      </c>
      <c r="K90">
        <v>7</v>
      </c>
      <c r="L90">
        <v>44013</v>
      </c>
      <c r="M90">
        <v>1028</v>
      </c>
      <c r="N90">
        <v>33</v>
      </c>
      <c r="O90" t="s">
        <v>117</v>
      </c>
      <c r="P90">
        <v>-77</v>
      </c>
      <c r="Q90">
        <v>7700</v>
      </c>
      <c r="R90" t="s">
        <v>10</v>
      </c>
      <c r="S90" t="s">
        <v>163</v>
      </c>
    </row>
    <row r="91" spans="1:19" x14ac:dyDescent="0.3">
      <c r="A91">
        <v>357</v>
      </c>
      <c r="B91">
        <v>44037</v>
      </c>
      <c r="C91">
        <v>31</v>
      </c>
      <c r="D91" t="s">
        <v>6</v>
      </c>
      <c r="E91" t="s">
        <v>27</v>
      </c>
      <c r="F91" t="s">
        <v>15</v>
      </c>
      <c r="G91" t="s">
        <v>95</v>
      </c>
      <c r="H91" t="s">
        <v>96</v>
      </c>
      <c r="I91">
        <v>3100</v>
      </c>
      <c r="J91">
        <v>2020</v>
      </c>
      <c r="K91">
        <v>7</v>
      </c>
      <c r="L91">
        <v>44013</v>
      </c>
      <c r="M91">
        <v>1025</v>
      </c>
      <c r="N91">
        <v>33</v>
      </c>
      <c r="O91" t="s">
        <v>122</v>
      </c>
      <c r="P91">
        <v>-31</v>
      </c>
      <c r="Q91">
        <v>3100</v>
      </c>
      <c r="R91" t="s">
        <v>15</v>
      </c>
      <c r="S91" t="s">
        <v>162</v>
      </c>
    </row>
    <row r="92" spans="1:19" x14ac:dyDescent="0.3">
      <c r="A92">
        <v>227</v>
      </c>
      <c r="B92">
        <v>44038</v>
      </c>
      <c r="C92">
        <v>15</v>
      </c>
      <c r="D92" t="s">
        <v>6</v>
      </c>
      <c r="E92" t="s">
        <v>32</v>
      </c>
      <c r="F92" t="s">
        <v>15</v>
      </c>
      <c r="G92" t="s">
        <v>97</v>
      </c>
      <c r="H92" t="s">
        <v>96</v>
      </c>
      <c r="I92">
        <v>1500</v>
      </c>
      <c r="J92">
        <v>2020</v>
      </c>
      <c r="K92">
        <v>7</v>
      </c>
      <c r="L92">
        <v>44013</v>
      </c>
      <c r="M92">
        <v>1024</v>
      </c>
      <c r="N92">
        <v>33</v>
      </c>
      <c r="O92" t="s">
        <v>117</v>
      </c>
      <c r="P92">
        <v>-15</v>
      </c>
      <c r="Q92">
        <v>1500</v>
      </c>
      <c r="R92" t="s">
        <v>15</v>
      </c>
      <c r="S92" t="s">
        <v>162</v>
      </c>
    </row>
    <row r="93" spans="1:19" x14ac:dyDescent="0.3">
      <c r="A93">
        <v>323</v>
      </c>
      <c r="B93">
        <v>44038</v>
      </c>
      <c r="C93">
        <v>30</v>
      </c>
      <c r="D93" t="s">
        <v>6</v>
      </c>
      <c r="E93" t="s">
        <v>16</v>
      </c>
      <c r="F93" t="s">
        <v>15</v>
      </c>
      <c r="G93" t="s">
        <v>97</v>
      </c>
      <c r="H93" t="s">
        <v>96</v>
      </c>
      <c r="I93">
        <v>3000</v>
      </c>
      <c r="J93">
        <v>2020</v>
      </c>
      <c r="K93">
        <v>7</v>
      </c>
      <c r="L93">
        <v>44013</v>
      </c>
      <c r="M93">
        <v>1024</v>
      </c>
      <c r="N93">
        <v>33</v>
      </c>
      <c r="O93" t="s">
        <v>117</v>
      </c>
      <c r="P93">
        <v>-30</v>
      </c>
      <c r="Q93">
        <v>3000</v>
      </c>
      <c r="R93" t="s">
        <v>15</v>
      </c>
      <c r="S93" t="s">
        <v>162</v>
      </c>
    </row>
    <row r="94" spans="1:19" x14ac:dyDescent="0.3">
      <c r="A94">
        <v>886</v>
      </c>
      <c r="B94">
        <v>44041</v>
      </c>
      <c r="C94">
        <v>16</v>
      </c>
      <c r="D94" t="s">
        <v>6</v>
      </c>
      <c r="E94" t="s">
        <v>53</v>
      </c>
      <c r="F94" t="s">
        <v>13</v>
      </c>
      <c r="G94" t="s">
        <v>97</v>
      </c>
      <c r="H94" t="s">
        <v>96</v>
      </c>
      <c r="I94">
        <v>1600</v>
      </c>
      <c r="J94">
        <v>2020</v>
      </c>
      <c r="K94">
        <v>7</v>
      </c>
      <c r="L94">
        <v>44013</v>
      </c>
      <c r="M94">
        <v>1021</v>
      </c>
      <c r="N94">
        <v>33</v>
      </c>
      <c r="O94" t="s">
        <v>117</v>
      </c>
      <c r="P94">
        <v>-16</v>
      </c>
      <c r="Q94">
        <v>1600</v>
      </c>
      <c r="R94" t="s">
        <v>13</v>
      </c>
      <c r="S94" t="s">
        <v>163</v>
      </c>
    </row>
    <row r="95" spans="1:19" x14ac:dyDescent="0.3">
      <c r="A95">
        <v>351</v>
      </c>
      <c r="B95">
        <v>44042</v>
      </c>
      <c r="C95">
        <v>61</v>
      </c>
      <c r="D95" t="s">
        <v>6</v>
      </c>
      <c r="E95" t="s">
        <v>51</v>
      </c>
      <c r="F95" t="s">
        <v>30</v>
      </c>
      <c r="G95" t="s">
        <v>98</v>
      </c>
      <c r="H95" t="s">
        <v>96</v>
      </c>
      <c r="I95">
        <v>6100</v>
      </c>
      <c r="J95">
        <v>2020</v>
      </c>
      <c r="K95">
        <v>7</v>
      </c>
      <c r="L95">
        <v>44013</v>
      </c>
      <c r="M95">
        <v>1020</v>
      </c>
      <c r="N95">
        <v>33</v>
      </c>
      <c r="O95" t="s">
        <v>123</v>
      </c>
      <c r="P95">
        <v>-61</v>
      </c>
      <c r="Q95">
        <v>6100</v>
      </c>
      <c r="R95" t="s">
        <v>30</v>
      </c>
      <c r="S95" t="s">
        <v>162</v>
      </c>
    </row>
    <row r="96" spans="1:19" x14ac:dyDescent="0.3">
      <c r="A96">
        <v>299</v>
      </c>
      <c r="B96">
        <v>44042</v>
      </c>
      <c r="C96">
        <v>4400</v>
      </c>
      <c r="D96" t="s">
        <v>24</v>
      </c>
      <c r="E96" t="s">
        <v>25</v>
      </c>
      <c r="F96" t="s">
        <v>26</v>
      </c>
      <c r="G96" t="s">
        <v>105</v>
      </c>
      <c r="H96" t="s">
        <v>96</v>
      </c>
      <c r="I96">
        <v>0</v>
      </c>
      <c r="J96">
        <v>2020</v>
      </c>
      <c r="K96">
        <v>7</v>
      </c>
      <c r="L96">
        <v>44013</v>
      </c>
      <c r="M96">
        <v>1020</v>
      </c>
      <c r="N96">
        <v>33</v>
      </c>
      <c r="O96" t="s">
        <v>120</v>
      </c>
      <c r="P96">
        <v>4400</v>
      </c>
      <c r="Q96">
        <v>0</v>
      </c>
      <c r="R96" t="s">
        <v>26</v>
      </c>
      <c r="S96" t="s">
        <v>162</v>
      </c>
    </row>
    <row r="97" spans="1:19" x14ac:dyDescent="0.3">
      <c r="A97">
        <v>968</v>
      </c>
      <c r="B97">
        <v>44046</v>
      </c>
      <c r="C97">
        <v>1200</v>
      </c>
      <c r="D97" t="s">
        <v>6</v>
      </c>
      <c r="E97" t="s">
        <v>7</v>
      </c>
      <c r="G97" t="s">
        <v>95</v>
      </c>
      <c r="H97" t="s">
        <v>96</v>
      </c>
      <c r="I97">
        <v>120000</v>
      </c>
      <c r="J97">
        <v>2020</v>
      </c>
      <c r="K97">
        <v>8</v>
      </c>
      <c r="L97">
        <v>44044</v>
      </c>
      <c r="M97">
        <v>1016</v>
      </c>
      <c r="N97">
        <v>33</v>
      </c>
      <c r="O97" t="s">
        <v>122</v>
      </c>
      <c r="P97">
        <v>-1200</v>
      </c>
      <c r="Q97">
        <v>120000</v>
      </c>
      <c r="R97" t="s">
        <v>8</v>
      </c>
      <c r="S97" t="s">
        <v>162</v>
      </c>
    </row>
    <row r="98" spans="1:19" x14ac:dyDescent="0.3">
      <c r="A98">
        <v>610</v>
      </c>
      <c r="B98">
        <v>44048</v>
      </c>
      <c r="C98">
        <v>87</v>
      </c>
      <c r="D98" t="s">
        <v>6</v>
      </c>
      <c r="E98" t="s">
        <v>9</v>
      </c>
      <c r="F98" t="s">
        <v>10</v>
      </c>
      <c r="G98" t="s">
        <v>97</v>
      </c>
      <c r="H98" t="s">
        <v>96</v>
      </c>
      <c r="I98">
        <v>8700</v>
      </c>
      <c r="J98">
        <v>2020</v>
      </c>
      <c r="K98">
        <v>8</v>
      </c>
      <c r="L98">
        <v>44044</v>
      </c>
      <c r="M98">
        <v>1014</v>
      </c>
      <c r="N98">
        <v>33</v>
      </c>
      <c r="O98" t="s">
        <v>117</v>
      </c>
      <c r="P98">
        <v>-87</v>
      </c>
      <c r="Q98">
        <v>8700</v>
      </c>
      <c r="R98" t="s">
        <v>10</v>
      </c>
      <c r="S98" t="s">
        <v>163</v>
      </c>
    </row>
    <row r="99" spans="1:19" x14ac:dyDescent="0.3">
      <c r="A99">
        <v>771</v>
      </c>
      <c r="B99">
        <v>44050</v>
      </c>
      <c r="C99">
        <v>180</v>
      </c>
      <c r="D99" t="s">
        <v>6</v>
      </c>
      <c r="E99" t="s">
        <v>54</v>
      </c>
      <c r="F99" t="s">
        <v>39</v>
      </c>
      <c r="G99" t="s">
        <v>97</v>
      </c>
      <c r="H99" t="s">
        <v>96</v>
      </c>
      <c r="I99">
        <v>18000</v>
      </c>
      <c r="J99">
        <v>2020</v>
      </c>
      <c r="K99">
        <v>8</v>
      </c>
      <c r="L99">
        <v>44044</v>
      </c>
      <c r="M99">
        <v>1012</v>
      </c>
      <c r="N99">
        <v>33</v>
      </c>
      <c r="O99" t="s">
        <v>117</v>
      </c>
      <c r="P99">
        <v>-180</v>
      </c>
      <c r="Q99">
        <v>18000</v>
      </c>
      <c r="R99" t="s">
        <v>39</v>
      </c>
      <c r="S99" t="s">
        <v>162</v>
      </c>
    </row>
    <row r="100" spans="1:19" x14ac:dyDescent="0.3">
      <c r="A100">
        <v>837</v>
      </c>
      <c r="B100">
        <v>44054</v>
      </c>
      <c r="C100">
        <v>91</v>
      </c>
      <c r="D100" t="s">
        <v>6</v>
      </c>
      <c r="E100" t="s">
        <v>14</v>
      </c>
      <c r="F100" t="s">
        <v>15</v>
      </c>
      <c r="G100" t="s">
        <v>99</v>
      </c>
      <c r="H100" t="s">
        <v>100</v>
      </c>
      <c r="I100">
        <v>9100</v>
      </c>
      <c r="J100">
        <v>2020</v>
      </c>
      <c r="K100">
        <v>8</v>
      </c>
      <c r="L100">
        <v>44044</v>
      </c>
      <c r="M100">
        <v>1008</v>
      </c>
      <c r="N100">
        <v>33</v>
      </c>
      <c r="O100" t="s">
        <v>118</v>
      </c>
      <c r="P100">
        <v>-91</v>
      </c>
      <c r="Q100">
        <v>9100</v>
      </c>
      <c r="R100" t="s">
        <v>15</v>
      </c>
      <c r="S100" t="s">
        <v>162</v>
      </c>
    </row>
    <row r="101" spans="1:19" x14ac:dyDescent="0.3">
      <c r="A101">
        <v>573</v>
      </c>
      <c r="B101">
        <v>44057</v>
      </c>
      <c r="C101">
        <v>107</v>
      </c>
      <c r="D101" t="s">
        <v>6</v>
      </c>
      <c r="E101" t="s">
        <v>11</v>
      </c>
      <c r="F101" t="s">
        <v>8</v>
      </c>
      <c r="G101" t="s">
        <v>98</v>
      </c>
      <c r="H101" t="s">
        <v>96</v>
      </c>
      <c r="I101">
        <v>10700</v>
      </c>
      <c r="J101">
        <v>2020</v>
      </c>
      <c r="K101">
        <v>8</v>
      </c>
      <c r="L101">
        <v>44044</v>
      </c>
      <c r="M101">
        <v>1005</v>
      </c>
      <c r="N101">
        <v>33</v>
      </c>
      <c r="O101" t="s">
        <v>123</v>
      </c>
      <c r="P101">
        <v>-107</v>
      </c>
      <c r="Q101">
        <v>10700</v>
      </c>
      <c r="R101" t="s">
        <v>8</v>
      </c>
      <c r="S101" t="s">
        <v>162</v>
      </c>
    </row>
    <row r="102" spans="1:19" x14ac:dyDescent="0.3">
      <c r="A102">
        <v>83</v>
      </c>
      <c r="B102">
        <v>44058</v>
      </c>
      <c r="C102">
        <v>44</v>
      </c>
      <c r="D102" t="s">
        <v>6</v>
      </c>
      <c r="E102" t="s">
        <v>55</v>
      </c>
      <c r="F102" t="s">
        <v>39</v>
      </c>
      <c r="G102" t="s">
        <v>106</v>
      </c>
      <c r="H102" t="s">
        <v>107</v>
      </c>
      <c r="I102">
        <v>4400</v>
      </c>
      <c r="J102">
        <v>2020</v>
      </c>
      <c r="K102">
        <v>8</v>
      </c>
      <c r="L102">
        <v>44044</v>
      </c>
      <c r="M102">
        <v>1004</v>
      </c>
      <c r="N102">
        <v>33</v>
      </c>
      <c r="O102" t="s">
        <v>125</v>
      </c>
      <c r="P102">
        <v>-44</v>
      </c>
      <c r="Q102">
        <v>4400</v>
      </c>
      <c r="R102" t="s">
        <v>39</v>
      </c>
      <c r="S102" t="s">
        <v>162</v>
      </c>
    </row>
    <row r="103" spans="1:19" x14ac:dyDescent="0.3">
      <c r="A103">
        <v>218</v>
      </c>
      <c r="B103">
        <v>44058</v>
      </c>
      <c r="C103">
        <v>91</v>
      </c>
      <c r="D103" t="s">
        <v>6</v>
      </c>
      <c r="E103" t="s">
        <v>9</v>
      </c>
      <c r="F103" t="s">
        <v>10</v>
      </c>
      <c r="G103" t="s">
        <v>97</v>
      </c>
      <c r="H103" t="s">
        <v>96</v>
      </c>
      <c r="I103">
        <v>9100</v>
      </c>
      <c r="J103">
        <v>2020</v>
      </c>
      <c r="K103">
        <v>8</v>
      </c>
      <c r="L103">
        <v>44044</v>
      </c>
      <c r="M103">
        <v>1004</v>
      </c>
      <c r="N103">
        <v>33</v>
      </c>
      <c r="O103" t="s">
        <v>117</v>
      </c>
      <c r="P103">
        <v>-91</v>
      </c>
      <c r="Q103">
        <v>9100</v>
      </c>
      <c r="R103" t="s">
        <v>10</v>
      </c>
      <c r="S103" t="s">
        <v>163</v>
      </c>
    </row>
    <row r="104" spans="1:19" x14ac:dyDescent="0.3">
      <c r="A104">
        <v>952</v>
      </c>
      <c r="B104">
        <v>44059</v>
      </c>
      <c r="C104">
        <v>10</v>
      </c>
      <c r="D104" t="s">
        <v>6</v>
      </c>
      <c r="E104" t="s">
        <v>17</v>
      </c>
      <c r="F104" t="s">
        <v>18</v>
      </c>
      <c r="G104" t="s">
        <v>101</v>
      </c>
      <c r="H104" t="s">
        <v>102</v>
      </c>
      <c r="I104" t="e">
        <v>#VALUE!</v>
      </c>
      <c r="J104">
        <v>2020</v>
      </c>
      <c r="K104">
        <v>8</v>
      </c>
      <c r="L104">
        <v>44044</v>
      </c>
      <c r="M104">
        <v>1003</v>
      </c>
      <c r="N104">
        <v>33</v>
      </c>
      <c r="O104" t="s">
        <v>121</v>
      </c>
      <c r="P104">
        <v>-10</v>
      </c>
      <c r="Q104">
        <v>1000</v>
      </c>
      <c r="R104" t="s">
        <v>18</v>
      </c>
      <c r="S104" t="s">
        <v>162</v>
      </c>
    </row>
    <row r="105" spans="1:19" x14ac:dyDescent="0.3">
      <c r="A105">
        <v>528</v>
      </c>
      <c r="B105">
        <v>44064</v>
      </c>
      <c r="C105">
        <v>12</v>
      </c>
      <c r="D105" t="s">
        <v>6</v>
      </c>
      <c r="E105" t="s">
        <v>56</v>
      </c>
      <c r="F105" t="s">
        <v>13</v>
      </c>
      <c r="G105" t="s">
        <v>97</v>
      </c>
      <c r="H105" t="s">
        <v>96</v>
      </c>
      <c r="I105">
        <v>1200</v>
      </c>
      <c r="J105">
        <v>2020</v>
      </c>
      <c r="K105">
        <v>8</v>
      </c>
      <c r="L105">
        <v>44044</v>
      </c>
      <c r="M105">
        <v>998</v>
      </c>
      <c r="N105">
        <v>32</v>
      </c>
      <c r="O105" t="s">
        <v>117</v>
      </c>
      <c r="P105">
        <v>-12</v>
      </c>
      <c r="Q105">
        <v>1200</v>
      </c>
      <c r="R105" t="s">
        <v>13</v>
      </c>
      <c r="S105" t="s">
        <v>163</v>
      </c>
    </row>
    <row r="106" spans="1:19" x14ac:dyDescent="0.3">
      <c r="A106">
        <v>845</v>
      </c>
      <c r="B106">
        <v>44067</v>
      </c>
      <c r="C106">
        <v>14</v>
      </c>
      <c r="D106" t="s">
        <v>6</v>
      </c>
      <c r="E106" t="s">
        <v>57</v>
      </c>
      <c r="F106" t="s">
        <v>15</v>
      </c>
      <c r="G106" t="s">
        <v>95</v>
      </c>
      <c r="H106" t="s">
        <v>96</v>
      </c>
      <c r="I106">
        <v>1400</v>
      </c>
      <c r="J106">
        <v>2020</v>
      </c>
      <c r="K106">
        <v>8</v>
      </c>
      <c r="L106">
        <v>44044</v>
      </c>
      <c r="M106">
        <v>995</v>
      </c>
      <c r="N106">
        <v>32</v>
      </c>
      <c r="O106" t="s">
        <v>122</v>
      </c>
      <c r="P106">
        <v>-14</v>
      </c>
      <c r="Q106">
        <v>1400</v>
      </c>
      <c r="R106" t="s">
        <v>15</v>
      </c>
      <c r="S106" t="s">
        <v>162</v>
      </c>
    </row>
    <row r="107" spans="1:19" x14ac:dyDescent="0.3">
      <c r="A107">
        <v>99</v>
      </c>
      <c r="B107">
        <v>44071</v>
      </c>
      <c r="C107">
        <v>4400</v>
      </c>
      <c r="D107" t="s">
        <v>24</v>
      </c>
      <c r="E107" t="s">
        <v>25</v>
      </c>
      <c r="F107" t="s">
        <v>26</v>
      </c>
      <c r="G107" t="s">
        <v>105</v>
      </c>
      <c r="H107" t="s">
        <v>96</v>
      </c>
      <c r="I107">
        <v>0</v>
      </c>
      <c r="J107">
        <v>2020</v>
      </c>
      <c r="K107">
        <v>8</v>
      </c>
      <c r="L107">
        <v>44044</v>
      </c>
      <c r="M107">
        <v>991</v>
      </c>
      <c r="N107">
        <v>32</v>
      </c>
      <c r="O107" t="s">
        <v>120</v>
      </c>
      <c r="P107">
        <v>4400</v>
      </c>
      <c r="Q107">
        <v>0</v>
      </c>
      <c r="R107" t="s">
        <v>26</v>
      </c>
      <c r="S107" t="s">
        <v>162</v>
      </c>
    </row>
    <row r="108" spans="1:19" x14ac:dyDescent="0.3">
      <c r="A108">
        <v>416</v>
      </c>
      <c r="B108">
        <v>44076</v>
      </c>
      <c r="C108">
        <v>1200</v>
      </c>
      <c r="D108" t="s">
        <v>6</v>
      </c>
      <c r="E108" t="s">
        <v>7</v>
      </c>
      <c r="G108" t="s">
        <v>95</v>
      </c>
      <c r="H108" t="s">
        <v>96</v>
      </c>
      <c r="I108">
        <v>120000</v>
      </c>
      <c r="J108">
        <v>2020</v>
      </c>
      <c r="K108">
        <v>9</v>
      </c>
      <c r="L108">
        <v>44075</v>
      </c>
      <c r="M108">
        <v>986</v>
      </c>
      <c r="N108">
        <v>32</v>
      </c>
      <c r="O108" t="s">
        <v>122</v>
      </c>
      <c r="P108">
        <v>-1200</v>
      </c>
      <c r="Q108">
        <v>120000</v>
      </c>
      <c r="R108" t="s">
        <v>8</v>
      </c>
      <c r="S108" t="s">
        <v>162</v>
      </c>
    </row>
    <row r="109" spans="1:19" x14ac:dyDescent="0.3">
      <c r="A109">
        <v>24</v>
      </c>
      <c r="B109">
        <v>44081</v>
      </c>
      <c r="C109">
        <v>84</v>
      </c>
      <c r="D109" t="s">
        <v>6</v>
      </c>
      <c r="E109" t="s">
        <v>9</v>
      </c>
      <c r="F109" t="s">
        <v>10</v>
      </c>
      <c r="G109" t="s">
        <v>97</v>
      </c>
      <c r="H109" t="s">
        <v>96</v>
      </c>
      <c r="I109">
        <v>8400</v>
      </c>
      <c r="J109">
        <v>2020</v>
      </c>
      <c r="K109">
        <v>9</v>
      </c>
      <c r="L109">
        <v>44075</v>
      </c>
      <c r="M109">
        <v>981</v>
      </c>
      <c r="N109">
        <v>32</v>
      </c>
      <c r="O109" t="s">
        <v>117</v>
      </c>
      <c r="P109">
        <v>-84</v>
      </c>
      <c r="Q109">
        <v>8400</v>
      </c>
      <c r="R109" t="s">
        <v>10</v>
      </c>
      <c r="S109" t="s">
        <v>163</v>
      </c>
    </row>
    <row r="110" spans="1:19" x14ac:dyDescent="0.3">
      <c r="A110">
        <v>633</v>
      </c>
      <c r="B110">
        <v>44083</v>
      </c>
      <c r="C110">
        <v>91</v>
      </c>
      <c r="D110" t="s">
        <v>6</v>
      </c>
      <c r="E110" t="s">
        <v>14</v>
      </c>
      <c r="F110" t="s">
        <v>15</v>
      </c>
      <c r="G110" t="s">
        <v>99</v>
      </c>
      <c r="H110" t="s">
        <v>100</v>
      </c>
      <c r="I110">
        <v>9100</v>
      </c>
      <c r="J110">
        <v>2020</v>
      </c>
      <c r="K110">
        <v>9</v>
      </c>
      <c r="L110">
        <v>44075</v>
      </c>
      <c r="M110">
        <v>979</v>
      </c>
      <c r="N110">
        <v>32</v>
      </c>
      <c r="O110" t="s">
        <v>118</v>
      </c>
      <c r="P110">
        <v>-91</v>
      </c>
      <c r="Q110">
        <v>9100</v>
      </c>
      <c r="R110" t="s">
        <v>15</v>
      </c>
      <c r="S110" t="s">
        <v>162</v>
      </c>
    </row>
    <row r="111" spans="1:19" x14ac:dyDescent="0.3">
      <c r="A111">
        <v>888</v>
      </c>
      <c r="B111">
        <v>44084</v>
      </c>
      <c r="C111">
        <v>107</v>
      </c>
      <c r="D111" t="s">
        <v>6</v>
      </c>
      <c r="E111" t="s">
        <v>11</v>
      </c>
      <c r="F111" t="s">
        <v>8</v>
      </c>
      <c r="G111" t="s">
        <v>98</v>
      </c>
      <c r="H111" t="s">
        <v>96</v>
      </c>
      <c r="I111">
        <v>10700</v>
      </c>
      <c r="J111">
        <v>2020</v>
      </c>
      <c r="K111">
        <v>9</v>
      </c>
      <c r="L111">
        <v>44075</v>
      </c>
      <c r="M111">
        <v>978</v>
      </c>
      <c r="N111">
        <v>32</v>
      </c>
      <c r="O111" t="s">
        <v>123</v>
      </c>
      <c r="P111">
        <v>-107</v>
      </c>
      <c r="Q111">
        <v>10700</v>
      </c>
      <c r="R111" t="s">
        <v>8</v>
      </c>
      <c r="S111" t="s">
        <v>162</v>
      </c>
    </row>
    <row r="112" spans="1:19" x14ac:dyDescent="0.3">
      <c r="A112">
        <v>802</v>
      </c>
      <c r="B112">
        <v>44089</v>
      </c>
      <c r="C112">
        <v>165</v>
      </c>
      <c r="D112" t="s">
        <v>6</v>
      </c>
      <c r="E112" t="s">
        <v>58</v>
      </c>
      <c r="F112" t="s">
        <v>39</v>
      </c>
      <c r="G112" t="s">
        <v>109</v>
      </c>
      <c r="H112" t="s">
        <v>96</v>
      </c>
      <c r="I112">
        <v>16500</v>
      </c>
      <c r="J112">
        <v>2020</v>
      </c>
      <c r="K112">
        <v>9</v>
      </c>
      <c r="L112">
        <v>44075</v>
      </c>
      <c r="M112">
        <v>973</v>
      </c>
      <c r="N112">
        <v>32</v>
      </c>
      <c r="O112" t="s">
        <v>124</v>
      </c>
      <c r="P112">
        <v>-165</v>
      </c>
      <c r="Q112">
        <v>16500</v>
      </c>
      <c r="R112" t="s">
        <v>39</v>
      </c>
      <c r="S112" t="s">
        <v>162</v>
      </c>
    </row>
    <row r="113" spans="1:19" x14ac:dyDescent="0.3">
      <c r="A113">
        <v>42</v>
      </c>
      <c r="B113">
        <v>44094</v>
      </c>
      <c r="C113">
        <v>15</v>
      </c>
      <c r="D113" t="s">
        <v>6</v>
      </c>
      <c r="E113" t="s">
        <v>59</v>
      </c>
      <c r="F113" t="s">
        <v>13</v>
      </c>
      <c r="G113" t="s">
        <v>97</v>
      </c>
      <c r="H113" t="s">
        <v>96</v>
      </c>
      <c r="I113">
        <v>1500</v>
      </c>
      <c r="J113">
        <v>2020</v>
      </c>
      <c r="K113">
        <v>9</v>
      </c>
      <c r="L113">
        <v>44075</v>
      </c>
      <c r="M113">
        <v>968</v>
      </c>
      <c r="N113">
        <v>31</v>
      </c>
      <c r="O113" t="s">
        <v>117</v>
      </c>
      <c r="P113">
        <v>-15</v>
      </c>
      <c r="Q113">
        <v>1500</v>
      </c>
      <c r="R113" t="s">
        <v>13</v>
      </c>
      <c r="S113" t="s">
        <v>163</v>
      </c>
    </row>
    <row r="114" spans="1:19" x14ac:dyDescent="0.3">
      <c r="A114">
        <v>261</v>
      </c>
      <c r="B114">
        <v>44099</v>
      </c>
      <c r="C114">
        <v>88</v>
      </c>
      <c r="D114" t="s">
        <v>6</v>
      </c>
      <c r="E114" t="s">
        <v>9</v>
      </c>
      <c r="F114" t="s">
        <v>10</v>
      </c>
      <c r="G114" t="s">
        <v>97</v>
      </c>
      <c r="H114" t="s">
        <v>96</v>
      </c>
      <c r="I114">
        <v>8800</v>
      </c>
      <c r="J114">
        <v>2020</v>
      </c>
      <c r="K114">
        <v>9</v>
      </c>
      <c r="L114">
        <v>44075</v>
      </c>
      <c r="M114">
        <v>963</v>
      </c>
      <c r="N114">
        <v>31</v>
      </c>
      <c r="O114" t="s">
        <v>117</v>
      </c>
      <c r="P114">
        <v>-88</v>
      </c>
      <c r="Q114">
        <v>8800</v>
      </c>
      <c r="R114" t="s">
        <v>10</v>
      </c>
      <c r="S114" t="s">
        <v>163</v>
      </c>
    </row>
    <row r="115" spans="1:19" x14ac:dyDescent="0.3">
      <c r="A115">
        <v>947</v>
      </c>
      <c r="B115">
        <v>44103</v>
      </c>
      <c r="C115">
        <v>19</v>
      </c>
      <c r="D115" t="s">
        <v>6</v>
      </c>
      <c r="E115" t="s">
        <v>16</v>
      </c>
      <c r="F115" t="s">
        <v>15</v>
      </c>
      <c r="G115" t="s">
        <v>97</v>
      </c>
      <c r="H115" t="s">
        <v>96</v>
      </c>
      <c r="I115">
        <v>1900</v>
      </c>
      <c r="J115">
        <v>2020</v>
      </c>
      <c r="K115">
        <v>9</v>
      </c>
      <c r="L115">
        <v>44075</v>
      </c>
      <c r="M115">
        <v>959</v>
      </c>
      <c r="N115">
        <v>31</v>
      </c>
      <c r="O115" t="s">
        <v>117</v>
      </c>
      <c r="P115">
        <v>-19</v>
      </c>
      <c r="Q115">
        <v>1900</v>
      </c>
      <c r="R115" t="s">
        <v>15</v>
      </c>
      <c r="S115" t="s">
        <v>162</v>
      </c>
    </row>
    <row r="116" spans="1:19" x14ac:dyDescent="0.3">
      <c r="A116">
        <v>479</v>
      </c>
      <c r="B116">
        <v>44103</v>
      </c>
      <c r="C116">
        <v>4400</v>
      </c>
      <c r="D116" t="s">
        <v>24</v>
      </c>
      <c r="E116" t="s">
        <v>25</v>
      </c>
      <c r="F116" t="s">
        <v>26</v>
      </c>
      <c r="G116" t="s">
        <v>105</v>
      </c>
      <c r="H116" t="s">
        <v>96</v>
      </c>
      <c r="I116">
        <v>0</v>
      </c>
      <c r="J116">
        <v>2020</v>
      </c>
      <c r="K116">
        <v>9</v>
      </c>
      <c r="L116">
        <v>44075</v>
      </c>
      <c r="M116">
        <v>959</v>
      </c>
      <c r="N116">
        <v>31</v>
      </c>
      <c r="O116" t="s">
        <v>120</v>
      </c>
      <c r="P116">
        <v>4400</v>
      </c>
      <c r="Q116">
        <v>0</v>
      </c>
      <c r="R116" t="s">
        <v>26</v>
      </c>
      <c r="S116" t="s">
        <v>162</v>
      </c>
    </row>
    <row r="117" spans="1:19" x14ac:dyDescent="0.3">
      <c r="A117">
        <v>862</v>
      </c>
      <c r="B117">
        <v>44106</v>
      </c>
      <c r="C117">
        <v>1200</v>
      </c>
      <c r="D117" t="s">
        <v>6</v>
      </c>
      <c r="E117" t="s">
        <v>7</v>
      </c>
      <c r="G117" t="s">
        <v>95</v>
      </c>
      <c r="H117" t="s">
        <v>96</v>
      </c>
      <c r="I117">
        <v>120000</v>
      </c>
      <c r="J117">
        <v>2020</v>
      </c>
      <c r="K117">
        <v>10</v>
      </c>
      <c r="L117">
        <v>44105</v>
      </c>
      <c r="M117">
        <v>956</v>
      </c>
      <c r="N117">
        <v>31</v>
      </c>
      <c r="O117" t="s">
        <v>122</v>
      </c>
      <c r="P117">
        <v>-1200</v>
      </c>
      <c r="Q117">
        <v>120000</v>
      </c>
      <c r="R117" t="s">
        <v>8</v>
      </c>
      <c r="S117" t="s">
        <v>162</v>
      </c>
    </row>
    <row r="118" spans="1:19" x14ac:dyDescent="0.3">
      <c r="A118">
        <v>775</v>
      </c>
      <c r="B118">
        <v>44108</v>
      </c>
      <c r="C118">
        <v>10</v>
      </c>
      <c r="D118" t="s">
        <v>6</v>
      </c>
      <c r="E118" t="s">
        <v>17</v>
      </c>
      <c r="F118" t="s">
        <v>18</v>
      </c>
      <c r="G118" t="s">
        <v>101</v>
      </c>
      <c r="H118" t="s">
        <v>102</v>
      </c>
      <c r="I118" t="e">
        <v>#VALUE!</v>
      </c>
      <c r="J118">
        <v>2020</v>
      </c>
      <c r="K118">
        <v>10</v>
      </c>
      <c r="L118">
        <v>44105</v>
      </c>
      <c r="M118">
        <v>954</v>
      </c>
      <c r="N118">
        <v>31</v>
      </c>
      <c r="O118" t="s">
        <v>121</v>
      </c>
      <c r="P118">
        <v>-10</v>
      </c>
      <c r="Q118">
        <v>1000</v>
      </c>
      <c r="R118" t="s">
        <v>18</v>
      </c>
      <c r="S118" t="s">
        <v>162</v>
      </c>
    </row>
    <row r="119" spans="1:19" x14ac:dyDescent="0.3">
      <c r="A119">
        <v>48</v>
      </c>
      <c r="B119">
        <v>44108</v>
      </c>
      <c r="C119">
        <v>96</v>
      </c>
      <c r="D119" t="s">
        <v>6</v>
      </c>
      <c r="E119" t="s">
        <v>9</v>
      </c>
      <c r="F119" t="s">
        <v>10</v>
      </c>
      <c r="G119" t="s">
        <v>97</v>
      </c>
      <c r="H119" t="s">
        <v>96</v>
      </c>
      <c r="I119">
        <v>9600</v>
      </c>
      <c r="J119">
        <v>2020</v>
      </c>
      <c r="K119">
        <v>10</v>
      </c>
      <c r="L119">
        <v>44105</v>
      </c>
      <c r="M119">
        <v>954</v>
      </c>
      <c r="N119">
        <v>31</v>
      </c>
      <c r="O119" t="s">
        <v>117</v>
      </c>
      <c r="P119">
        <v>-96</v>
      </c>
      <c r="Q119">
        <v>9600</v>
      </c>
      <c r="R119" t="s">
        <v>10</v>
      </c>
      <c r="S119" t="s">
        <v>163</v>
      </c>
    </row>
    <row r="120" spans="1:19" x14ac:dyDescent="0.3">
      <c r="A120">
        <v>106</v>
      </c>
      <c r="B120">
        <v>44109</v>
      </c>
      <c r="C120">
        <v>25</v>
      </c>
      <c r="D120" t="s">
        <v>6</v>
      </c>
      <c r="E120" t="s">
        <v>16</v>
      </c>
      <c r="F120" t="s">
        <v>15</v>
      </c>
      <c r="G120" t="s">
        <v>97</v>
      </c>
      <c r="H120" t="s">
        <v>96</v>
      </c>
      <c r="I120">
        <v>2500</v>
      </c>
      <c r="J120">
        <v>2020</v>
      </c>
      <c r="K120">
        <v>10</v>
      </c>
      <c r="L120">
        <v>44105</v>
      </c>
      <c r="M120">
        <v>953</v>
      </c>
      <c r="N120">
        <v>31</v>
      </c>
      <c r="O120" t="s">
        <v>117</v>
      </c>
      <c r="P120">
        <v>-25</v>
      </c>
      <c r="Q120">
        <v>2500</v>
      </c>
      <c r="R120" t="s">
        <v>15</v>
      </c>
      <c r="S120" t="s">
        <v>162</v>
      </c>
    </row>
    <row r="121" spans="1:19" x14ac:dyDescent="0.3">
      <c r="A121">
        <v>550</v>
      </c>
      <c r="B121">
        <v>44109</v>
      </c>
      <c r="C121">
        <v>107</v>
      </c>
      <c r="D121" t="s">
        <v>6</v>
      </c>
      <c r="E121" t="s">
        <v>11</v>
      </c>
      <c r="F121" t="s">
        <v>8</v>
      </c>
      <c r="G121" t="s">
        <v>98</v>
      </c>
      <c r="H121" t="s">
        <v>96</v>
      </c>
      <c r="I121">
        <v>10700</v>
      </c>
      <c r="J121">
        <v>2020</v>
      </c>
      <c r="K121">
        <v>10</v>
      </c>
      <c r="L121">
        <v>44105</v>
      </c>
      <c r="M121">
        <v>953</v>
      </c>
      <c r="N121">
        <v>31</v>
      </c>
      <c r="O121" t="s">
        <v>123</v>
      </c>
      <c r="P121">
        <v>-107</v>
      </c>
      <c r="Q121">
        <v>10700</v>
      </c>
      <c r="R121" t="s">
        <v>8</v>
      </c>
      <c r="S121" t="s">
        <v>162</v>
      </c>
    </row>
    <row r="122" spans="1:19" x14ac:dyDescent="0.3">
      <c r="A122">
        <v>159</v>
      </c>
      <c r="B122">
        <v>44109</v>
      </c>
      <c r="C122">
        <v>3400</v>
      </c>
      <c r="D122" t="s">
        <v>6</v>
      </c>
      <c r="E122" t="s">
        <v>60</v>
      </c>
      <c r="F122" t="s">
        <v>20</v>
      </c>
      <c r="G122" t="s">
        <v>97</v>
      </c>
      <c r="H122" t="s">
        <v>96</v>
      </c>
      <c r="I122">
        <v>340000</v>
      </c>
      <c r="J122">
        <v>2020</v>
      </c>
      <c r="K122">
        <v>10</v>
      </c>
      <c r="L122">
        <v>44105</v>
      </c>
      <c r="M122">
        <v>953</v>
      </c>
      <c r="N122">
        <v>31</v>
      </c>
      <c r="O122" t="s">
        <v>117</v>
      </c>
      <c r="P122">
        <v>-3400</v>
      </c>
      <c r="Q122">
        <v>340000</v>
      </c>
      <c r="R122" t="s">
        <v>20</v>
      </c>
      <c r="S122" t="s">
        <v>162</v>
      </c>
    </row>
    <row r="123" spans="1:19" x14ac:dyDescent="0.3">
      <c r="A123">
        <v>231</v>
      </c>
      <c r="B123">
        <v>44110</v>
      </c>
      <c r="C123">
        <v>19</v>
      </c>
      <c r="D123" t="s">
        <v>6</v>
      </c>
      <c r="E123" t="s">
        <v>61</v>
      </c>
      <c r="F123" t="s">
        <v>13</v>
      </c>
      <c r="G123" t="s">
        <v>97</v>
      </c>
      <c r="H123" t="s">
        <v>96</v>
      </c>
      <c r="I123">
        <v>1900</v>
      </c>
      <c r="J123">
        <v>2020</v>
      </c>
      <c r="K123">
        <v>10</v>
      </c>
      <c r="L123">
        <v>44105</v>
      </c>
      <c r="M123">
        <v>952</v>
      </c>
      <c r="N123">
        <v>31</v>
      </c>
      <c r="O123" t="s">
        <v>117</v>
      </c>
      <c r="P123">
        <v>-19</v>
      </c>
      <c r="Q123">
        <v>1900</v>
      </c>
      <c r="R123" t="s">
        <v>13</v>
      </c>
      <c r="S123" t="s">
        <v>163</v>
      </c>
    </row>
    <row r="124" spans="1:19" x14ac:dyDescent="0.3">
      <c r="A124">
        <v>253</v>
      </c>
      <c r="B124">
        <v>44114</v>
      </c>
      <c r="C124">
        <v>91</v>
      </c>
      <c r="D124" t="s">
        <v>6</v>
      </c>
      <c r="E124" t="s">
        <v>14</v>
      </c>
      <c r="F124" t="s">
        <v>15</v>
      </c>
      <c r="G124" t="s">
        <v>99</v>
      </c>
      <c r="H124" t="s">
        <v>100</v>
      </c>
      <c r="I124">
        <v>9100</v>
      </c>
      <c r="J124">
        <v>2020</v>
      </c>
      <c r="K124">
        <v>10</v>
      </c>
      <c r="L124">
        <v>44105</v>
      </c>
      <c r="M124">
        <v>948</v>
      </c>
      <c r="N124">
        <v>31</v>
      </c>
      <c r="O124" t="s">
        <v>118</v>
      </c>
      <c r="P124">
        <v>-91</v>
      </c>
      <c r="Q124">
        <v>9100</v>
      </c>
      <c r="R124" t="s">
        <v>15</v>
      </c>
      <c r="S124" t="s">
        <v>162</v>
      </c>
    </row>
    <row r="125" spans="1:19" x14ac:dyDescent="0.3">
      <c r="A125">
        <v>221</v>
      </c>
      <c r="B125">
        <v>44118</v>
      </c>
      <c r="C125">
        <v>10</v>
      </c>
      <c r="D125" t="s">
        <v>6</v>
      </c>
      <c r="E125" t="s">
        <v>17</v>
      </c>
      <c r="F125" t="s">
        <v>18</v>
      </c>
      <c r="G125" t="s">
        <v>101</v>
      </c>
      <c r="H125" t="s">
        <v>102</v>
      </c>
      <c r="I125" t="e">
        <v>#VALUE!</v>
      </c>
      <c r="J125">
        <v>2020</v>
      </c>
      <c r="K125">
        <v>10</v>
      </c>
      <c r="L125">
        <v>44105</v>
      </c>
      <c r="M125">
        <v>944</v>
      </c>
      <c r="N125">
        <v>31</v>
      </c>
      <c r="O125" t="s">
        <v>121</v>
      </c>
      <c r="P125">
        <v>-10</v>
      </c>
      <c r="Q125">
        <v>1000</v>
      </c>
      <c r="R125" t="s">
        <v>18</v>
      </c>
      <c r="S125" t="s">
        <v>162</v>
      </c>
    </row>
    <row r="126" spans="1:19" x14ac:dyDescent="0.3">
      <c r="A126">
        <v>292</v>
      </c>
      <c r="B126">
        <v>44120</v>
      </c>
      <c r="C126">
        <v>19</v>
      </c>
      <c r="D126" t="s">
        <v>6</v>
      </c>
      <c r="E126" t="s">
        <v>62</v>
      </c>
      <c r="F126" t="s">
        <v>13</v>
      </c>
      <c r="G126" t="s">
        <v>97</v>
      </c>
      <c r="H126" t="s">
        <v>96</v>
      </c>
      <c r="I126">
        <v>1900</v>
      </c>
      <c r="J126">
        <v>2020</v>
      </c>
      <c r="K126">
        <v>10</v>
      </c>
      <c r="L126">
        <v>44105</v>
      </c>
      <c r="M126">
        <v>942</v>
      </c>
      <c r="N126">
        <v>31</v>
      </c>
      <c r="O126" t="s">
        <v>117</v>
      </c>
      <c r="P126">
        <v>-19</v>
      </c>
      <c r="Q126">
        <v>1900</v>
      </c>
      <c r="R126" t="s">
        <v>13</v>
      </c>
      <c r="S126" t="s">
        <v>163</v>
      </c>
    </row>
    <row r="127" spans="1:19" x14ac:dyDescent="0.3">
      <c r="A127">
        <v>27</v>
      </c>
      <c r="B127">
        <v>44122</v>
      </c>
      <c r="C127">
        <v>96</v>
      </c>
      <c r="D127" t="s">
        <v>6</v>
      </c>
      <c r="E127" t="s">
        <v>9</v>
      </c>
      <c r="F127" t="s">
        <v>10</v>
      </c>
      <c r="G127" t="s">
        <v>97</v>
      </c>
      <c r="H127" t="s">
        <v>96</v>
      </c>
      <c r="I127">
        <v>9600</v>
      </c>
      <c r="J127">
        <v>2020</v>
      </c>
      <c r="K127">
        <v>10</v>
      </c>
      <c r="L127">
        <v>44105</v>
      </c>
      <c r="M127">
        <v>940</v>
      </c>
      <c r="N127">
        <v>30</v>
      </c>
      <c r="O127" t="s">
        <v>117</v>
      </c>
      <c r="P127">
        <v>-96</v>
      </c>
      <c r="Q127">
        <v>9600</v>
      </c>
      <c r="R127" t="s">
        <v>10</v>
      </c>
      <c r="S127" t="s">
        <v>163</v>
      </c>
    </row>
    <row r="128" spans="1:19" x14ac:dyDescent="0.3">
      <c r="A128">
        <v>399</v>
      </c>
      <c r="B128">
        <v>44127</v>
      </c>
      <c r="C128">
        <v>27</v>
      </c>
      <c r="D128" t="s">
        <v>6</v>
      </c>
      <c r="E128" t="s">
        <v>57</v>
      </c>
      <c r="F128" t="s">
        <v>15</v>
      </c>
      <c r="G128" t="s">
        <v>95</v>
      </c>
      <c r="H128" t="s">
        <v>96</v>
      </c>
      <c r="I128">
        <v>2700</v>
      </c>
      <c r="J128">
        <v>2020</v>
      </c>
      <c r="K128">
        <v>10</v>
      </c>
      <c r="L128">
        <v>44105</v>
      </c>
      <c r="M128">
        <v>935</v>
      </c>
      <c r="N128">
        <v>30</v>
      </c>
      <c r="O128" t="s">
        <v>122</v>
      </c>
      <c r="P128">
        <v>-27</v>
      </c>
      <c r="Q128">
        <v>2700</v>
      </c>
      <c r="R128" t="s">
        <v>15</v>
      </c>
      <c r="S128" t="s">
        <v>162</v>
      </c>
    </row>
    <row r="129" spans="1:19" x14ac:dyDescent="0.3">
      <c r="A129">
        <v>854</v>
      </c>
      <c r="B129">
        <v>44132</v>
      </c>
      <c r="C129">
        <v>4400</v>
      </c>
      <c r="D129" t="s">
        <v>24</v>
      </c>
      <c r="E129" t="s">
        <v>25</v>
      </c>
      <c r="F129" t="s">
        <v>26</v>
      </c>
      <c r="G129" t="s">
        <v>105</v>
      </c>
      <c r="H129" t="s">
        <v>96</v>
      </c>
      <c r="I129">
        <v>0</v>
      </c>
      <c r="J129">
        <v>2020</v>
      </c>
      <c r="K129">
        <v>10</v>
      </c>
      <c r="L129">
        <v>44105</v>
      </c>
      <c r="M129">
        <v>930</v>
      </c>
      <c r="N129">
        <v>30</v>
      </c>
      <c r="O129" t="s">
        <v>120</v>
      </c>
      <c r="P129">
        <v>4400</v>
      </c>
      <c r="Q129">
        <v>0</v>
      </c>
      <c r="R129" t="s">
        <v>26</v>
      </c>
      <c r="S129" t="s">
        <v>162</v>
      </c>
    </row>
    <row r="130" spans="1:19" x14ac:dyDescent="0.3">
      <c r="A130">
        <v>39</v>
      </c>
      <c r="B130">
        <v>44137</v>
      </c>
      <c r="C130">
        <v>1200</v>
      </c>
      <c r="D130" t="s">
        <v>6</v>
      </c>
      <c r="E130" t="s">
        <v>7</v>
      </c>
      <c r="G130" t="s">
        <v>95</v>
      </c>
      <c r="H130" t="s">
        <v>96</v>
      </c>
      <c r="I130">
        <v>120000</v>
      </c>
      <c r="J130">
        <v>2020</v>
      </c>
      <c r="K130">
        <v>11</v>
      </c>
      <c r="L130">
        <v>44136</v>
      </c>
      <c r="M130">
        <v>925</v>
      </c>
      <c r="N130">
        <v>30</v>
      </c>
      <c r="O130" t="s">
        <v>122</v>
      </c>
      <c r="P130">
        <v>-1200</v>
      </c>
      <c r="Q130">
        <v>120000</v>
      </c>
      <c r="R130" t="s">
        <v>8</v>
      </c>
      <c r="S130" t="s">
        <v>162</v>
      </c>
    </row>
    <row r="131" spans="1:19" x14ac:dyDescent="0.3">
      <c r="A131">
        <v>700</v>
      </c>
      <c r="B131">
        <v>44141</v>
      </c>
      <c r="C131">
        <v>101</v>
      </c>
      <c r="D131" t="s">
        <v>6</v>
      </c>
      <c r="E131" t="s">
        <v>9</v>
      </c>
      <c r="F131" t="s">
        <v>10</v>
      </c>
      <c r="G131" t="s">
        <v>97</v>
      </c>
      <c r="H131" t="s">
        <v>96</v>
      </c>
      <c r="I131">
        <v>10100</v>
      </c>
      <c r="J131">
        <v>2020</v>
      </c>
      <c r="K131">
        <v>11</v>
      </c>
      <c r="L131">
        <v>44136</v>
      </c>
      <c r="M131">
        <v>921</v>
      </c>
      <c r="N131">
        <v>30</v>
      </c>
      <c r="O131" t="s">
        <v>117</v>
      </c>
      <c r="P131">
        <v>-101</v>
      </c>
      <c r="Q131">
        <v>10100</v>
      </c>
      <c r="R131" t="s">
        <v>10</v>
      </c>
      <c r="S131" t="s">
        <v>163</v>
      </c>
    </row>
    <row r="132" spans="1:19" x14ac:dyDescent="0.3">
      <c r="A132">
        <v>476</v>
      </c>
      <c r="B132">
        <v>44144</v>
      </c>
      <c r="C132">
        <v>30</v>
      </c>
      <c r="D132" t="s">
        <v>6</v>
      </c>
      <c r="E132" t="s">
        <v>16</v>
      </c>
      <c r="F132" t="s">
        <v>15</v>
      </c>
      <c r="G132" t="s">
        <v>97</v>
      </c>
      <c r="H132" t="s">
        <v>96</v>
      </c>
      <c r="I132">
        <v>3000</v>
      </c>
      <c r="J132">
        <v>2020</v>
      </c>
      <c r="K132">
        <v>11</v>
      </c>
      <c r="L132">
        <v>44136</v>
      </c>
      <c r="M132">
        <v>918</v>
      </c>
      <c r="N132">
        <v>30</v>
      </c>
      <c r="O132" t="s">
        <v>117</v>
      </c>
      <c r="P132">
        <v>-30</v>
      </c>
      <c r="Q132">
        <v>3000</v>
      </c>
      <c r="R132" t="s">
        <v>15</v>
      </c>
      <c r="S132" t="s">
        <v>162</v>
      </c>
    </row>
    <row r="133" spans="1:19" x14ac:dyDescent="0.3">
      <c r="A133">
        <v>817</v>
      </c>
      <c r="B133">
        <v>44145</v>
      </c>
      <c r="C133">
        <v>91</v>
      </c>
      <c r="D133" t="s">
        <v>6</v>
      </c>
      <c r="E133" t="s">
        <v>14</v>
      </c>
      <c r="F133" t="s">
        <v>15</v>
      </c>
      <c r="G133" t="s">
        <v>99</v>
      </c>
      <c r="H133" t="s">
        <v>100</v>
      </c>
      <c r="I133" t="e">
        <v>#VALUE!</v>
      </c>
      <c r="J133">
        <v>2020</v>
      </c>
      <c r="K133">
        <v>11</v>
      </c>
      <c r="L133">
        <v>44136</v>
      </c>
      <c r="M133">
        <v>917</v>
      </c>
      <c r="N133">
        <v>30</v>
      </c>
      <c r="O133" t="s">
        <v>118</v>
      </c>
      <c r="P133">
        <v>-91</v>
      </c>
      <c r="Q133">
        <v>9100</v>
      </c>
      <c r="R133" t="s">
        <v>15</v>
      </c>
      <c r="S133" t="s">
        <v>162</v>
      </c>
    </row>
    <row r="134" spans="1:19" x14ac:dyDescent="0.3">
      <c r="A134">
        <v>774</v>
      </c>
      <c r="B134">
        <v>44150</v>
      </c>
      <c r="C134">
        <v>107</v>
      </c>
      <c r="D134" t="s">
        <v>6</v>
      </c>
      <c r="E134" t="s">
        <v>11</v>
      </c>
      <c r="F134" t="s">
        <v>8</v>
      </c>
      <c r="G134" t="s">
        <v>98</v>
      </c>
      <c r="H134" t="s">
        <v>96</v>
      </c>
      <c r="I134">
        <v>10700</v>
      </c>
      <c r="J134">
        <v>2020</v>
      </c>
      <c r="K134">
        <v>11</v>
      </c>
      <c r="L134">
        <v>44136</v>
      </c>
      <c r="M134">
        <v>912</v>
      </c>
      <c r="N134">
        <v>30</v>
      </c>
      <c r="O134" t="s">
        <v>123</v>
      </c>
      <c r="P134">
        <v>-107</v>
      </c>
      <c r="Q134">
        <v>10700</v>
      </c>
      <c r="R134" t="s">
        <v>8</v>
      </c>
      <c r="S134" t="s">
        <v>162</v>
      </c>
    </row>
    <row r="135" spans="1:19" x14ac:dyDescent="0.3">
      <c r="A135">
        <v>117</v>
      </c>
      <c r="B135">
        <v>44151</v>
      </c>
      <c r="C135">
        <v>15</v>
      </c>
      <c r="D135" t="s">
        <v>6</v>
      </c>
      <c r="E135" t="s">
        <v>31</v>
      </c>
      <c r="F135" t="s">
        <v>13</v>
      </c>
      <c r="G135" t="s">
        <v>97</v>
      </c>
      <c r="H135" t="s">
        <v>96</v>
      </c>
      <c r="I135">
        <v>1500</v>
      </c>
      <c r="J135">
        <v>2020</v>
      </c>
      <c r="K135">
        <v>11</v>
      </c>
      <c r="L135">
        <v>44136</v>
      </c>
      <c r="M135">
        <v>911</v>
      </c>
      <c r="N135">
        <v>30</v>
      </c>
      <c r="O135" t="s">
        <v>117</v>
      </c>
      <c r="P135">
        <v>-15</v>
      </c>
      <c r="Q135">
        <v>1500</v>
      </c>
      <c r="R135" t="s">
        <v>13</v>
      </c>
      <c r="S135" t="s">
        <v>163</v>
      </c>
    </row>
    <row r="136" spans="1:19" x14ac:dyDescent="0.3">
      <c r="A136">
        <v>839</v>
      </c>
      <c r="B136">
        <v>44153</v>
      </c>
      <c r="C136">
        <v>10</v>
      </c>
      <c r="D136" t="s">
        <v>6</v>
      </c>
      <c r="E136" t="s">
        <v>17</v>
      </c>
      <c r="F136" t="s">
        <v>18</v>
      </c>
      <c r="G136" t="s">
        <v>101</v>
      </c>
      <c r="H136" t="s">
        <v>102</v>
      </c>
      <c r="I136" t="e">
        <v>#VALUE!</v>
      </c>
      <c r="J136">
        <v>2020</v>
      </c>
      <c r="K136">
        <v>11</v>
      </c>
      <c r="L136">
        <v>44136</v>
      </c>
      <c r="M136">
        <v>909</v>
      </c>
      <c r="N136">
        <v>29</v>
      </c>
      <c r="O136" t="s">
        <v>121</v>
      </c>
      <c r="P136">
        <v>-10</v>
      </c>
      <c r="Q136">
        <v>1000</v>
      </c>
      <c r="R136" t="s">
        <v>18</v>
      </c>
      <c r="S136" t="s">
        <v>162</v>
      </c>
    </row>
    <row r="137" spans="1:19" x14ac:dyDescent="0.3">
      <c r="A137">
        <v>878</v>
      </c>
      <c r="B137">
        <v>44153</v>
      </c>
      <c r="C137">
        <v>33</v>
      </c>
      <c r="D137" t="s">
        <v>6</v>
      </c>
      <c r="E137" t="s">
        <v>27</v>
      </c>
      <c r="F137" t="s">
        <v>15</v>
      </c>
      <c r="G137" t="s">
        <v>95</v>
      </c>
      <c r="H137" t="s">
        <v>96</v>
      </c>
      <c r="I137">
        <v>3300</v>
      </c>
      <c r="J137">
        <v>2020</v>
      </c>
      <c r="K137">
        <v>11</v>
      </c>
      <c r="L137">
        <v>44136</v>
      </c>
      <c r="M137">
        <v>909</v>
      </c>
      <c r="N137">
        <v>29</v>
      </c>
      <c r="O137" t="s">
        <v>122</v>
      </c>
      <c r="P137">
        <v>-33</v>
      </c>
      <c r="Q137">
        <v>3300</v>
      </c>
      <c r="R137" t="s">
        <v>15</v>
      </c>
      <c r="S137" t="s">
        <v>162</v>
      </c>
    </row>
    <row r="138" spans="1:19" x14ac:dyDescent="0.3">
      <c r="A138">
        <v>140</v>
      </c>
      <c r="B138">
        <v>44155</v>
      </c>
      <c r="C138">
        <v>121</v>
      </c>
      <c r="D138" t="s">
        <v>6</v>
      </c>
      <c r="E138" t="s">
        <v>28</v>
      </c>
      <c r="F138" t="s">
        <v>10</v>
      </c>
      <c r="G138" t="s">
        <v>97</v>
      </c>
      <c r="H138" t="s">
        <v>96</v>
      </c>
      <c r="I138">
        <v>12100</v>
      </c>
      <c r="J138">
        <v>2020</v>
      </c>
      <c r="K138">
        <v>11</v>
      </c>
      <c r="L138">
        <v>44136</v>
      </c>
      <c r="M138">
        <v>907</v>
      </c>
      <c r="N138">
        <v>29</v>
      </c>
      <c r="O138" t="s">
        <v>117</v>
      </c>
      <c r="P138">
        <v>-121</v>
      </c>
      <c r="Q138">
        <v>12100</v>
      </c>
      <c r="R138" t="s">
        <v>10</v>
      </c>
      <c r="S138" t="s">
        <v>163</v>
      </c>
    </row>
    <row r="139" spans="1:19" x14ac:dyDescent="0.3">
      <c r="A139">
        <v>783</v>
      </c>
      <c r="B139">
        <v>44158</v>
      </c>
      <c r="C139">
        <v>40</v>
      </c>
      <c r="D139" t="s">
        <v>6</v>
      </c>
      <c r="E139" t="s">
        <v>33</v>
      </c>
      <c r="F139" t="s">
        <v>20</v>
      </c>
      <c r="G139" t="s">
        <v>97</v>
      </c>
      <c r="H139" t="s">
        <v>96</v>
      </c>
      <c r="I139">
        <v>4000</v>
      </c>
      <c r="J139">
        <v>2020</v>
      </c>
      <c r="K139">
        <v>11</v>
      </c>
      <c r="L139">
        <v>44136</v>
      </c>
      <c r="M139">
        <v>904</v>
      </c>
      <c r="N139">
        <v>29</v>
      </c>
      <c r="O139" t="s">
        <v>117</v>
      </c>
      <c r="P139">
        <v>-40</v>
      </c>
      <c r="Q139">
        <v>4000</v>
      </c>
      <c r="R139" t="s">
        <v>20</v>
      </c>
      <c r="S139" t="s">
        <v>162</v>
      </c>
    </row>
    <row r="140" spans="1:19" x14ac:dyDescent="0.3">
      <c r="A140">
        <v>212</v>
      </c>
      <c r="B140">
        <v>44159</v>
      </c>
      <c r="C140">
        <v>12</v>
      </c>
      <c r="D140" t="s">
        <v>6</v>
      </c>
      <c r="E140" t="s">
        <v>63</v>
      </c>
      <c r="F140" t="s">
        <v>13</v>
      </c>
      <c r="G140" t="s">
        <v>95</v>
      </c>
      <c r="H140" t="s">
        <v>96</v>
      </c>
      <c r="I140">
        <v>1200</v>
      </c>
      <c r="J140">
        <v>2020</v>
      </c>
      <c r="K140">
        <v>11</v>
      </c>
      <c r="L140">
        <v>44136</v>
      </c>
      <c r="M140">
        <v>903</v>
      </c>
      <c r="N140">
        <v>29</v>
      </c>
      <c r="O140" t="s">
        <v>122</v>
      </c>
      <c r="P140">
        <v>-12</v>
      </c>
      <c r="Q140">
        <v>1200</v>
      </c>
      <c r="R140" t="s">
        <v>13</v>
      </c>
      <c r="S140" t="s">
        <v>163</v>
      </c>
    </row>
    <row r="141" spans="1:19" x14ac:dyDescent="0.3">
      <c r="A141">
        <v>722</v>
      </c>
      <c r="B141">
        <v>44163</v>
      </c>
      <c r="C141">
        <v>6</v>
      </c>
      <c r="D141" t="s">
        <v>24</v>
      </c>
      <c r="E141" t="s">
        <v>32</v>
      </c>
      <c r="F141" t="s">
        <v>13</v>
      </c>
      <c r="G141" t="s">
        <v>95</v>
      </c>
      <c r="H141" t="s">
        <v>96</v>
      </c>
      <c r="I141">
        <v>0</v>
      </c>
      <c r="J141">
        <v>2020</v>
      </c>
      <c r="K141">
        <v>11</v>
      </c>
      <c r="L141">
        <v>44136</v>
      </c>
      <c r="M141">
        <v>899</v>
      </c>
      <c r="N141">
        <v>29</v>
      </c>
      <c r="O141" t="s">
        <v>122</v>
      </c>
      <c r="P141">
        <v>6</v>
      </c>
      <c r="Q141">
        <v>0</v>
      </c>
      <c r="R141" t="s">
        <v>13</v>
      </c>
      <c r="S141" t="s">
        <v>163</v>
      </c>
    </row>
    <row r="142" spans="1:19" x14ac:dyDescent="0.3">
      <c r="A142">
        <v>522</v>
      </c>
      <c r="B142">
        <v>44165</v>
      </c>
      <c r="C142">
        <v>4400</v>
      </c>
      <c r="D142" t="s">
        <v>24</v>
      </c>
      <c r="E142" t="s">
        <v>25</v>
      </c>
      <c r="F142" t="s">
        <v>26</v>
      </c>
      <c r="G142" t="s">
        <v>105</v>
      </c>
      <c r="H142" t="s">
        <v>96</v>
      </c>
      <c r="I142">
        <v>0</v>
      </c>
      <c r="J142">
        <v>2020</v>
      </c>
      <c r="K142">
        <v>11</v>
      </c>
      <c r="L142">
        <v>44136</v>
      </c>
      <c r="M142">
        <v>897</v>
      </c>
      <c r="N142">
        <v>29</v>
      </c>
      <c r="O142" t="s">
        <v>120</v>
      </c>
      <c r="P142">
        <v>4400</v>
      </c>
      <c r="Q142">
        <v>0</v>
      </c>
      <c r="R142" t="s">
        <v>26</v>
      </c>
      <c r="S142" t="s">
        <v>162</v>
      </c>
    </row>
    <row r="143" spans="1:19" x14ac:dyDescent="0.3">
      <c r="A143">
        <v>526</v>
      </c>
      <c r="B143">
        <v>44167</v>
      </c>
      <c r="C143">
        <v>1200</v>
      </c>
      <c r="D143" t="s">
        <v>6</v>
      </c>
      <c r="E143" t="s">
        <v>7</v>
      </c>
      <c r="G143" t="s">
        <v>95</v>
      </c>
      <c r="H143" t="s">
        <v>96</v>
      </c>
      <c r="I143">
        <v>120000</v>
      </c>
      <c r="J143">
        <v>2020</v>
      </c>
      <c r="K143">
        <v>12</v>
      </c>
      <c r="L143">
        <v>44166</v>
      </c>
      <c r="M143">
        <v>895</v>
      </c>
      <c r="N143">
        <v>29</v>
      </c>
      <c r="O143" t="s">
        <v>122</v>
      </c>
      <c r="P143">
        <v>-1200</v>
      </c>
      <c r="Q143">
        <v>120000</v>
      </c>
      <c r="R143" t="s">
        <v>8</v>
      </c>
      <c r="S143" t="s">
        <v>162</v>
      </c>
    </row>
    <row r="144" spans="1:19" x14ac:dyDescent="0.3">
      <c r="A144">
        <v>937</v>
      </c>
      <c r="B144">
        <v>44170</v>
      </c>
      <c r="C144">
        <v>80</v>
      </c>
      <c r="D144" t="s">
        <v>6</v>
      </c>
      <c r="E144" t="s">
        <v>9</v>
      </c>
      <c r="F144" t="s">
        <v>10</v>
      </c>
      <c r="G144" t="s">
        <v>97</v>
      </c>
      <c r="H144" t="s">
        <v>96</v>
      </c>
      <c r="I144">
        <v>8000</v>
      </c>
      <c r="J144">
        <v>2020</v>
      </c>
      <c r="K144">
        <v>12</v>
      </c>
      <c r="L144">
        <v>44166</v>
      </c>
      <c r="M144">
        <v>892</v>
      </c>
      <c r="N144">
        <v>29</v>
      </c>
      <c r="O144" t="s">
        <v>117</v>
      </c>
      <c r="P144">
        <v>-80</v>
      </c>
      <c r="Q144">
        <v>8000</v>
      </c>
      <c r="R144" t="s">
        <v>10</v>
      </c>
      <c r="S144" t="s">
        <v>163</v>
      </c>
    </row>
    <row r="145" spans="1:19" x14ac:dyDescent="0.3">
      <c r="A145">
        <v>266</v>
      </c>
      <c r="B145">
        <v>44175</v>
      </c>
      <c r="C145">
        <v>22</v>
      </c>
      <c r="D145" t="s">
        <v>6</v>
      </c>
      <c r="E145" t="s">
        <v>27</v>
      </c>
      <c r="F145" t="s">
        <v>15</v>
      </c>
      <c r="G145" t="s">
        <v>95</v>
      </c>
      <c r="H145" t="s">
        <v>96</v>
      </c>
      <c r="I145">
        <v>2200</v>
      </c>
      <c r="J145">
        <v>2020</v>
      </c>
      <c r="K145">
        <v>12</v>
      </c>
      <c r="L145">
        <v>44166</v>
      </c>
      <c r="M145">
        <v>887</v>
      </c>
      <c r="N145">
        <v>29</v>
      </c>
      <c r="O145" t="s">
        <v>122</v>
      </c>
      <c r="P145">
        <v>-22</v>
      </c>
      <c r="Q145">
        <v>2200</v>
      </c>
      <c r="R145" t="s">
        <v>15</v>
      </c>
      <c r="S145" t="s">
        <v>162</v>
      </c>
    </row>
    <row r="146" spans="1:19" x14ac:dyDescent="0.3">
      <c r="A146">
        <v>404</v>
      </c>
      <c r="B146">
        <v>44176</v>
      </c>
      <c r="C146">
        <v>91</v>
      </c>
      <c r="D146" t="s">
        <v>6</v>
      </c>
      <c r="E146" t="s">
        <v>14</v>
      </c>
      <c r="F146" t="s">
        <v>15</v>
      </c>
      <c r="G146" t="s">
        <v>99</v>
      </c>
      <c r="H146" t="s">
        <v>100</v>
      </c>
      <c r="I146">
        <v>9100</v>
      </c>
      <c r="J146">
        <v>2020</v>
      </c>
      <c r="K146">
        <v>12</v>
      </c>
      <c r="L146">
        <v>44166</v>
      </c>
      <c r="M146">
        <v>886</v>
      </c>
      <c r="N146">
        <v>29</v>
      </c>
      <c r="O146" t="s">
        <v>118</v>
      </c>
      <c r="P146">
        <v>-91</v>
      </c>
      <c r="Q146">
        <v>9100</v>
      </c>
      <c r="R146" t="s">
        <v>15</v>
      </c>
      <c r="S146" t="s">
        <v>162</v>
      </c>
    </row>
    <row r="147" spans="1:19" x14ac:dyDescent="0.3">
      <c r="A147">
        <v>619</v>
      </c>
      <c r="B147">
        <v>44177</v>
      </c>
      <c r="C147">
        <v>107</v>
      </c>
      <c r="D147" t="s">
        <v>6</v>
      </c>
      <c r="E147" t="s">
        <v>11</v>
      </c>
      <c r="F147" t="s">
        <v>8</v>
      </c>
      <c r="G147" t="s">
        <v>98</v>
      </c>
      <c r="H147" t="s">
        <v>96</v>
      </c>
      <c r="I147">
        <v>10700</v>
      </c>
      <c r="J147">
        <v>2020</v>
      </c>
      <c r="K147">
        <v>12</v>
      </c>
      <c r="L147">
        <v>44166</v>
      </c>
      <c r="M147">
        <v>885</v>
      </c>
      <c r="N147">
        <v>29</v>
      </c>
      <c r="O147" t="s">
        <v>123</v>
      </c>
      <c r="P147">
        <v>-107</v>
      </c>
      <c r="Q147">
        <v>10700</v>
      </c>
      <c r="R147" t="s">
        <v>8</v>
      </c>
      <c r="S147" t="s">
        <v>162</v>
      </c>
    </row>
    <row r="148" spans="1:19" x14ac:dyDescent="0.3">
      <c r="A148">
        <v>919</v>
      </c>
      <c r="B148">
        <v>44178</v>
      </c>
      <c r="C148">
        <v>10</v>
      </c>
      <c r="D148" t="s">
        <v>6</v>
      </c>
      <c r="E148" t="s">
        <v>17</v>
      </c>
      <c r="F148" t="s">
        <v>18</v>
      </c>
      <c r="G148" t="s">
        <v>101</v>
      </c>
      <c r="H148" t="s">
        <v>102</v>
      </c>
      <c r="I148" t="e">
        <v>#VALUE!</v>
      </c>
      <c r="J148">
        <v>2020</v>
      </c>
      <c r="K148">
        <v>12</v>
      </c>
      <c r="L148">
        <v>44166</v>
      </c>
      <c r="M148">
        <v>884</v>
      </c>
      <c r="N148">
        <v>29</v>
      </c>
      <c r="O148" t="s">
        <v>121</v>
      </c>
      <c r="P148">
        <v>-10</v>
      </c>
      <c r="Q148">
        <v>1000</v>
      </c>
      <c r="R148" t="s">
        <v>18</v>
      </c>
      <c r="S148" t="s">
        <v>162</v>
      </c>
    </row>
    <row r="149" spans="1:19" x14ac:dyDescent="0.3">
      <c r="A149">
        <v>94</v>
      </c>
      <c r="B149">
        <v>44179</v>
      </c>
      <c r="C149">
        <v>23</v>
      </c>
      <c r="D149" t="s">
        <v>6</v>
      </c>
      <c r="E149" t="s">
        <v>64</v>
      </c>
      <c r="F149" t="s">
        <v>13</v>
      </c>
      <c r="G149" t="s">
        <v>95</v>
      </c>
      <c r="H149" t="s">
        <v>96</v>
      </c>
      <c r="I149">
        <v>2300</v>
      </c>
      <c r="J149">
        <v>2020</v>
      </c>
      <c r="K149">
        <v>12</v>
      </c>
      <c r="L149">
        <v>44166</v>
      </c>
      <c r="M149">
        <v>883</v>
      </c>
      <c r="N149">
        <v>29</v>
      </c>
      <c r="O149" t="s">
        <v>122</v>
      </c>
      <c r="P149">
        <v>-23</v>
      </c>
      <c r="Q149">
        <v>2300</v>
      </c>
      <c r="R149" t="s">
        <v>13</v>
      </c>
      <c r="S149" t="s">
        <v>163</v>
      </c>
    </row>
    <row r="150" spans="1:19" x14ac:dyDescent="0.3">
      <c r="A150">
        <v>73</v>
      </c>
      <c r="B150">
        <v>44183</v>
      </c>
      <c r="C150">
        <v>74</v>
      </c>
      <c r="D150" t="s">
        <v>6</v>
      </c>
      <c r="E150" t="s">
        <v>9</v>
      </c>
      <c r="F150" t="s">
        <v>10</v>
      </c>
      <c r="G150" t="s">
        <v>97</v>
      </c>
      <c r="H150" t="s">
        <v>96</v>
      </c>
      <c r="I150">
        <v>7400</v>
      </c>
      <c r="J150">
        <v>2020</v>
      </c>
      <c r="K150">
        <v>12</v>
      </c>
      <c r="L150">
        <v>44166</v>
      </c>
      <c r="M150">
        <v>879</v>
      </c>
      <c r="N150">
        <v>28</v>
      </c>
      <c r="O150" t="s">
        <v>117</v>
      </c>
      <c r="P150">
        <v>-74</v>
      </c>
      <c r="Q150">
        <v>7400</v>
      </c>
      <c r="R150" t="s">
        <v>10</v>
      </c>
      <c r="S150" t="s">
        <v>163</v>
      </c>
    </row>
    <row r="151" spans="1:19" x14ac:dyDescent="0.3">
      <c r="A151">
        <v>537</v>
      </c>
      <c r="B151">
        <v>44187</v>
      </c>
      <c r="C151">
        <v>40</v>
      </c>
      <c r="D151" t="s">
        <v>6</v>
      </c>
      <c r="E151" t="s">
        <v>33</v>
      </c>
      <c r="F151" t="s">
        <v>20</v>
      </c>
      <c r="G151" t="s">
        <v>97</v>
      </c>
      <c r="H151" t="s">
        <v>96</v>
      </c>
      <c r="I151">
        <v>4000</v>
      </c>
      <c r="J151">
        <v>2020</v>
      </c>
      <c r="K151">
        <v>12</v>
      </c>
      <c r="L151">
        <v>44166</v>
      </c>
      <c r="M151">
        <v>875</v>
      </c>
      <c r="N151">
        <v>28</v>
      </c>
      <c r="O151" t="s">
        <v>117</v>
      </c>
      <c r="P151">
        <v>-40</v>
      </c>
      <c r="Q151">
        <v>4000</v>
      </c>
      <c r="R151" t="s">
        <v>20</v>
      </c>
      <c r="S151" t="s">
        <v>162</v>
      </c>
    </row>
    <row r="152" spans="1:19" x14ac:dyDescent="0.3">
      <c r="A152">
        <v>629</v>
      </c>
      <c r="B152">
        <v>44188</v>
      </c>
      <c r="C152">
        <v>155</v>
      </c>
      <c r="D152" t="s">
        <v>6</v>
      </c>
      <c r="E152" t="s">
        <v>42</v>
      </c>
      <c r="F152" t="s">
        <v>39</v>
      </c>
      <c r="G152" t="s">
        <v>109</v>
      </c>
      <c r="H152" t="s">
        <v>96</v>
      </c>
      <c r="I152">
        <v>15500</v>
      </c>
      <c r="J152">
        <v>2020</v>
      </c>
      <c r="K152">
        <v>12</v>
      </c>
      <c r="L152">
        <v>44166</v>
      </c>
      <c r="M152">
        <v>874</v>
      </c>
      <c r="N152">
        <v>28</v>
      </c>
      <c r="O152" t="s">
        <v>124</v>
      </c>
      <c r="P152">
        <v>-155</v>
      </c>
      <c r="Q152">
        <v>15500</v>
      </c>
      <c r="R152" t="s">
        <v>39</v>
      </c>
      <c r="S152" t="s">
        <v>162</v>
      </c>
    </row>
    <row r="153" spans="1:19" x14ac:dyDescent="0.3">
      <c r="A153">
        <v>195</v>
      </c>
      <c r="B153">
        <v>44189</v>
      </c>
      <c r="C153">
        <v>21</v>
      </c>
      <c r="D153" t="s">
        <v>6</v>
      </c>
      <c r="E153" t="s">
        <v>36</v>
      </c>
      <c r="F153" t="s">
        <v>15</v>
      </c>
      <c r="G153" t="s">
        <v>95</v>
      </c>
      <c r="H153" t="s">
        <v>96</v>
      </c>
      <c r="I153">
        <v>2100</v>
      </c>
      <c r="J153">
        <v>2020</v>
      </c>
      <c r="K153">
        <v>12</v>
      </c>
      <c r="L153">
        <v>44166</v>
      </c>
      <c r="M153">
        <v>873</v>
      </c>
      <c r="N153">
        <v>28</v>
      </c>
      <c r="O153" t="s">
        <v>122</v>
      </c>
      <c r="P153">
        <v>-21</v>
      </c>
      <c r="Q153">
        <v>2100</v>
      </c>
      <c r="R153" t="s">
        <v>15</v>
      </c>
      <c r="S153" t="s">
        <v>162</v>
      </c>
    </row>
    <row r="154" spans="1:19" x14ac:dyDescent="0.3">
      <c r="A154">
        <v>182</v>
      </c>
      <c r="B154">
        <v>44192</v>
      </c>
      <c r="C154">
        <v>4400</v>
      </c>
      <c r="D154" t="s">
        <v>24</v>
      </c>
      <c r="E154" t="s">
        <v>25</v>
      </c>
      <c r="F154" t="s">
        <v>26</v>
      </c>
      <c r="G154" t="s">
        <v>105</v>
      </c>
      <c r="H154" t="s">
        <v>96</v>
      </c>
      <c r="I154">
        <v>0</v>
      </c>
      <c r="J154">
        <v>2020</v>
      </c>
      <c r="K154">
        <v>12</v>
      </c>
      <c r="L154">
        <v>44166</v>
      </c>
      <c r="M154">
        <v>870</v>
      </c>
      <c r="N154">
        <v>28</v>
      </c>
      <c r="O154" t="s">
        <v>120</v>
      </c>
      <c r="P154">
        <v>4400</v>
      </c>
      <c r="Q154">
        <v>0</v>
      </c>
      <c r="R154" t="s">
        <v>26</v>
      </c>
      <c r="S154" t="s">
        <v>162</v>
      </c>
    </row>
    <row r="155" spans="1:19" x14ac:dyDescent="0.3">
      <c r="A155">
        <v>281</v>
      </c>
      <c r="B155">
        <v>44195</v>
      </c>
      <c r="C155">
        <v>80</v>
      </c>
      <c r="D155" t="s">
        <v>6</v>
      </c>
      <c r="E155" t="s">
        <v>9</v>
      </c>
      <c r="F155" t="s">
        <v>10</v>
      </c>
      <c r="G155" t="s">
        <v>97</v>
      </c>
      <c r="H155" t="s">
        <v>96</v>
      </c>
      <c r="I155">
        <v>8000</v>
      </c>
      <c r="J155">
        <v>2020</v>
      </c>
      <c r="K155">
        <v>12</v>
      </c>
      <c r="L155">
        <v>44166</v>
      </c>
      <c r="M155">
        <v>867</v>
      </c>
      <c r="N155">
        <v>28</v>
      </c>
      <c r="O155" t="s">
        <v>117</v>
      </c>
      <c r="P155">
        <v>-80</v>
      </c>
      <c r="Q155">
        <v>8000</v>
      </c>
      <c r="R155" t="s">
        <v>10</v>
      </c>
      <c r="S155" t="s">
        <v>163</v>
      </c>
    </row>
    <row r="156" spans="1:19" x14ac:dyDescent="0.3">
      <c r="A156">
        <v>796</v>
      </c>
      <c r="B156">
        <v>44200</v>
      </c>
      <c r="C156">
        <v>1200</v>
      </c>
      <c r="D156" t="s">
        <v>6</v>
      </c>
      <c r="E156" t="s">
        <v>7</v>
      </c>
      <c r="G156" t="s">
        <v>95</v>
      </c>
      <c r="H156" t="s">
        <v>96</v>
      </c>
      <c r="I156">
        <v>120000</v>
      </c>
      <c r="J156">
        <v>2021</v>
      </c>
      <c r="K156">
        <v>1</v>
      </c>
      <c r="L156">
        <v>44197</v>
      </c>
      <c r="M156">
        <v>862</v>
      </c>
      <c r="N156">
        <v>28</v>
      </c>
      <c r="O156" t="s">
        <v>122</v>
      </c>
      <c r="P156">
        <v>-1200</v>
      </c>
      <c r="Q156">
        <v>120000</v>
      </c>
      <c r="R156" t="s">
        <v>8</v>
      </c>
      <c r="S156" t="s">
        <v>162</v>
      </c>
    </row>
    <row r="157" spans="1:19" x14ac:dyDescent="0.3">
      <c r="A157">
        <v>284</v>
      </c>
      <c r="B157">
        <v>44205</v>
      </c>
      <c r="C157">
        <v>500</v>
      </c>
      <c r="D157" t="s">
        <v>6</v>
      </c>
      <c r="E157" t="s">
        <v>23</v>
      </c>
      <c r="F157" t="s">
        <v>18</v>
      </c>
      <c r="G157" t="s">
        <v>103</v>
      </c>
      <c r="H157" t="s">
        <v>104</v>
      </c>
      <c r="I157">
        <v>50000</v>
      </c>
      <c r="J157">
        <v>2021</v>
      </c>
      <c r="K157">
        <v>1</v>
      </c>
      <c r="L157">
        <v>44197</v>
      </c>
      <c r="M157">
        <v>857</v>
      </c>
      <c r="N157">
        <v>28</v>
      </c>
      <c r="O157" t="s">
        <v>126</v>
      </c>
      <c r="P157">
        <v>-500</v>
      </c>
      <c r="Q157">
        <v>50000</v>
      </c>
      <c r="R157" t="s">
        <v>18</v>
      </c>
      <c r="S157" t="s">
        <v>162</v>
      </c>
    </row>
    <row r="158" spans="1:19" x14ac:dyDescent="0.3">
      <c r="A158">
        <v>936</v>
      </c>
      <c r="B158">
        <v>44207</v>
      </c>
      <c r="C158">
        <v>107</v>
      </c>
      <c r="D158" t="s">
        <v>6</v>
      </c>
      <c r="E158" t="s">
        <v>11</v>
      </c>
      <c r="F158" t="s">
        <v>8</v>
      </c>
      <c r="G158" t="s">
        <v>98</v>
      </c>
      <c r="H158" t="s">
        <v>96</v>
      </c>
      <c r="I158">
        <v>10700</v>
      </c>
      <c r="J158">
        <v>2021</v>
      </c>
      <c r="K158">
        <v>1</v>
      </c>
      <c r="L158">
        <v>44197</v>
      </c>
      <c r="M158">
        <v>855</v>
      </c>
      <c r="N158">
        <v>28</v>
      </c>
      <c r="O158" t="s">
        <v>123</v>
      </c>
      <c r="P158">
        <v>-107</v>
      </c>
      <c r="Q158">
        <v>10700</v>
      </c>
      <c r="R158" t="s">
        <v>8</v>
      </c>
      <c r="S158" t="s">
        <v>162</v>
      </c>
    </row>
    <row r="159" spans="1:19" x14ac:dyDescent="0.3">
      <c r="A159">
        <v>233</v>
      </c>
      <c r="B159">
        <v>44207</v>
      </c>
      <c r="C159">
        <v>91</v>
      </c>
      <c r="D159" t="s">
        <v>6</v>
      </c>
      <c r="E159" t="s">
        <v>14</v>
      </c>
      <c r="F159" t="s">
        <v>15</v>
      </c>
      <c r="G159" t="s">
        <v>99</v>
      </c>
      <c r="H159" t="s">
        <v>100</v>
      </c>
      <c r="I159">
        <v>9100</v>
      </c>
      <c r="J159">
        <v>2021</v>
      </c>
      <c r="K159">
        <v>1</v>
      </c>
      <c r="L159">
        <v>44197</v>
      </c>
      <c r="M159">
        <v>855</v>
      </c>
      <c r="N159">
        <v>28</v>
      </c>
      <c r="O159" t="s">
        <v>118</v>
      </c>
      <c r="P159">
        <v>-91</v>
      </c>
      <c r="Q159">
        <v>9100</v>
      </c>
      <c r="R159" t="s">
        <v>15</v>
      </c>
      <c r="S159" t="s">
        <v>162</v>
      </c>
    </row>
    <row r="160" spans="1:19" x14ac:dyDescent="0.3">
      <c r="A160">
        <v>662</v>
      </c>
      <c r="B160">
        <v>44211</v>
      </c>
      <c r="C160">
        <v>10</v>
      </c>
      <c r="D160" t="s">
        <v>6</v>
      </c>
      <c r="E160" t="s">
        <v>17</v>
      </c>
      <c r="F160" t="s">
        <v>18</v>
      </c>
      <c r="G160" t="s">
        <v>101</v>
      </c>
      <c r="H160" t="s">
        <v>102</v>
      </c>
      <c r="I160" t="e">
        <v>#VALUE!</v>
      </c>
      <c r="J160">
        <v>2021</v>
      </c>
      <c r="K160">
        <v>1</v>
      </c>
      <c r="L160">
        <v>44197</v>
      </c>
      <c r="M160">
        <v>851</v>
      </c>
      <c r="N160">
        <v>28</v>
      </c>
      <c r="O160" t="s">
        <v>121</v>
      </c>
      <c r="P160">
        <v>-10</v>
      </c>
      <c r="Q160">
        <v>1000</v>
      </c>
      <c r="R160" t="s">
        <v>18</v>
      </c>
      <c r="S160" t="s">
        <v>162</v>
      </c>
    </row>
    <row r="161" spans="1:19" x14ac:dyDescent="0.3">
      <c r="A161">
        <v>599</v>
      </c>
      <c r="B161">
        <v>44214</v>
      </c>
      <c r="C161">
        <v>95</v>
      </c>
      <c r="D161" t="s">
        <v>6</v>
      </c>
      <c r="E161" t="s">
        <v>9</v>
      </c>
      <c r="F161" t="s">
        <v>10</v>
      </c>
      <c r="G161" t="s">
        <v>97</v>
      </c>
      <c r="H161" t="s">
        <v>96</v>
      </c>
      <c r="I161">
        <v>9500</v>
      </c>
      <c r="J161">
        <v>2021</v>
      </c>
      <c r="K161">
        <v>1</v>
      </c>
      <c r="L161">
        <v>44197</v>
      </c>
      <c r="M161">
        <v>848</v>
      </c>
      <c r="N161">
        <v>27</v>
      </c>
      <c r="O161" t="s">
        <v>117</v>
      </c>
      <c r="P161">
        <v>-95</v>
      </c>
      <c r="Q161">
        <v>9500</v>
      </c>
      <c r="R161" t="s">
        <v>10</v>
      </c>
      <c r="S161" t="s">
        <v>163</v>
      </c>
    </row>
    <row r="162" spans="1:19" x14ac:dyDescent="0.3">
      <c r="A162">
        <v>391</v>
      </c>
      <c r="B162">
        <v>44214</v>
      </c>
      <c r="C162">
        <v>40</v>
      </c>
      <c r="D162" t="s">
        <v>6</v>
      </c>
      <c r="E162" t="s">
        <v>33</v>
      </c>
      <c r="F162" t="s">
        <v>20</v>
      </c>
      <c r="G162" t="s">
        <v>95</v>
      </c>
      <c r="H162" t="s">
        <v>96</v>
      </c>
      <c r="I162">
        <v>4000</v>
      </c>
      <c r="J162">
        <v>2021</v>
      </c>
      <c r="K162">
        <v>1</v>
      </c>
      <c r="L162">
        <v>44197</v>
      </c>
      <c r="M162">
        <v>848</v>
      </c>
      <c r="N162">
        <v>27</v>
      </c>
      <c r="O162" t="s">
        <v>122</v>
      </c>
      <c r="P162">
        <v>-40</v>
      </c>
      <c r="Q162">
        <v>4000</v>
      </c>
      <c r="R162" t="s">
        <v>20</v>
      </c>
      <c r="S162" t="s">
        <v>162</v>
      </c>
    </row>
    <row r="163" spans="1:19" x14ac:dyDescent="0.3">
      <c r="A163">
        <v>677</v>
      </c>
      <c r="B163">
        <v>44217</v>
      </c>
      <c r="C163">
        <v>7</v>
      </c>
      <c r="D163" t="s">
        <v>6</v>
      </c>
      <c r="E163" t="s">
        <v>35</v>
      </c>
      <c r="F163" t="s">
        <v>13</v>
      </c>
      <c r="G163" t="s">
        <v>97</v>
      </c>
      <c r="H163" t="s">
        <v>96</v>
      </c>
      <c r="I163">
        <v>700</v>
      </c>
      <c r="J163">
        <v>2021</v>
      </c>
      <c r="K163">
        <v>1</v>
      </c>
      <c r="L163">
        <v>44197</v>
      </c>
      <c r="M163">
        <v>845</v>
      </c>
      <c r="N163">
        <v>27</v>
      </c>
      <c r="O163" t="s">
        <v>117</v>
      </c>
      <c r="P163">
        <v>-7</v>
      </c>
      <c r="Q163">
        <v>700</v>
      </c>
      <c r="R163" t="s">
        <v>13</v>
      </c>
      <c r="S163" t="s">
        <v>163</v>
      </c>
    </row>
    <row r="164" spans="1:19" x14ac:dyDescent="0.3">
      <c r="A164">
        <v>369</v>
      </c>
      <c r="B164">
        <v>44218</v>
      </c>
      <c r="C164">
        <v>40</v>
      </c>
      <c r="D164" t="s">
        <v>6</v>
      </c>
      <c r="E164" t="s">
        <v>33</v>
      </c>
      <c r="F164" t="s">
        <v>20</v>
      </c>
      <c r="G164" t="s">
        <v>95</v>
      </c>
      <c r="H164" t="s">
        <v>96</v>
      </c>
      <c r="I164">
        <v>4000</v>
      </c>
      <c r="J164">
        <v>2021</v>
      </c>
      <c r="K164">
        <v>1</v>
      </c>
      <c r="L164">
        <v>44197</v>
      </c>
      <c r="M164">
        <v>844</v>
      </c>
      <c r="N164">
        <v>27</v>
      </c>
      <c r="O164" t="s">
        <v>122</v>
      </c>
      <c r="P164">
        <v>-40</v>
      </c>
      <c r="Q164">
        <v>4000</v>
      </c>
      <c r="R164" t="s">
        <v>20</v>
      </c>
      <c r="S164" t="s">
        <v>162</v>
      </c>
    </row>
    <row r="165" spans="1:19" x14ac:dyDescent="0.3">
      <c r="A165">
        <v>604</v>
      </c>
      <c r="B165">
        <v>44222</v>
      </c>
      <c r="C165">
        <v>4800</v>
      </c>
      <c r="D165" t="s">
        <v>24</v>
      </c>
      <c r="E165" t="s">
        <v>25</v>
      </c>
      <c r="F165" t="s">
        <v>26</v>
      </c>
      <c r="G165" t="s">
        <v>105</v>
      </c>
      <c r="H165" t="s">
        <v>96</v>
      </c>
      <c r="I165" t="e">
        <v>#VALUE!</v>
      </c>
      <c r="J165">
        <v>2021</v>
      </c>
      <c r="K165">
        <v>1</v>
      </c>
      <c r="L165">
        <v>44197</v>
      </c>
      <c r="M165">
        <v>840</v>
      </c>
      <c r="N165">
        <v>27</v>
      </c>
      <c r="O165" t="s">
        <v>120</v>
      </c>
      <c r="P165">
        <v>4800</v>
      </c>
      <c r="Q165">
        <v>480000</v>
      </c>
      <c r="R165" t="s">
        <v>26</v>
      </c>
      <c r="S165" t="s">
        <v>162</v>
      </c>
    </row>
    <row r="166" spans="1:19" x14ac:dyDescent="0.3">
      <c r="A166">
        <v>650</v>
      </c>
      <c r="B166">
        <v>44225</v>
      </c>
      <c r="C166">
        <v>92</v>
      </c>
      <c r="D166" t="s">
        <v>6</v>
      </c>
      <c r="E166" t="s">
        <v>9</v>
      </c>
      <c r="F166" t="s">
        <v>10</v>
      </c>
      <c r="G166" t="s">
        <v>97</v>
      </c>
      <c r="H166" t="s">
        <v>96</v>
      </c>
      <c r="I166">
        <v>9200</v>
      </c>
      <c r="J166">
        <v>2021</v>
      </c>
      <c r="K166">
        <v>1</v>
      </c>
      <c r="L166">
        <v>44197</v>
      </c>
      <c r="M166">
        <v>837</v>
      </c>
      <c r="N166">
        <v>27</v>
      </c>
      <c r="O166" t="s">
        <v>117</v>
      </c>
      <c r="P166">
        <v>-92</v>
      </c>
      <c r="Q166">
        <v>9200</v>
      </c>
      <c r="R166" t="s">
        <v>10</v>
      </c>
      <c r="S166" t="s">
        <v>163</v>
      </c>
    </row>
    <row r="167" spans="1:19" x14ac:dyDescent="0.3">
      <c r="A167">
        <v>965</v>
      </c>
      <c r="B167">
        <v>44228</v>
      </c>
      <c r="C167">
        <v>1200</v>
      </c>
      <c r="D167" t="s">
        <v>6</v>
      </c>
      <c r="E167" t="s">
        <v>7</v>
      </c>
      <c r="G167" t="s">
        <v>95</v>
      </c>
      <c r="H167" t="s">
        <v>96</v>
      </c>
      <c r="I167">
        <v>120000</v>
      </c>
      <c r="J167">
        <v>2021</v>
      </c>
      <c r="K167">
        <v>2</v>
      </c>
      <c r="L167">
        <v>44228</v>
      </c>
      <c r="M167">
        <v>834</v>
      </c>
      <c r="N167">
        <v>27</v>
      </c>
      <c r="O167" t="s">
        <v>122</v>
      </c>
      <c r="P167">
        <v>-1200</v>
      </c>
      <c r="Q167">
        <v>120000</v>
      </c>
      <c r="R167" t="s">
        <v>8</v>
      </c>
      <c r="S167" t="s">
        <v>162</v>
      </c>
    </row>
    <row r="168" spans="1:19" x14ac:dyDescent="0.3">
      <c r="A168">
        <v>588</v>
      </c>
      <c r="B168">
        <v>44228</v>
      </c>
      <c r="C168">
        <v>40</v>
      </c>
      <c r="D168" t="s">
        <v>6</v>
      </c>
      <c r="E168" t="s">
        <v>33</v>
      </c>
      <c r="F168" t="s">
        <v>20</v>
      </c>
      <c r="G168" t="s">
        <v>95</v>
      </c>
      <c r="H168" t="s">
        <v>96</v>
      </c>
      <c r="I168">
        <v>4000</v>
      </c>
      <c r="J168">
        <v>2021</v>
      </c>
      <c r="K168">
        <v>2</v>
      </c>
      <c r="L168">
        <v>44228</v>
      </c>
      <c r="M168">
        <v>834</v>
      </c>
      <c r="N168">
        <v>27</v>
      </c>
      <c r="O168" t="s">
        <v>122</v>
      </c>
      <c r="P168">
        <v>-40</v>
      </c>
      <c r="Q168">
        <v>4000</v>
      </c>
      <c r="R168" t="s">
        <v>20</v>
      </c>
      <c r="S168" t="s">
        <v>162</v>
      </c>
    </row>
    <row r="169" spans="1:19" x14ac:dyDescent="0.3">
      <c r="A169">
        <v>752</v>
      </c>
      <c r="B169">
        <v>44228</v>
      </c>
      <c r="C169">
        <v>31</v>
      </c>
      <c r="D169" t="s">
        <v>6</v>
      </c>
      <c r="E169" t="s">
        <v>16</v>
      </c>
      <c r="F169" t="s">
        <v>15</v>
      </c>
      <c r="G169" t="s">
        <v>97</v>
      </c>
      <c r="H169" t="s">
        <v>96</v>
      </c>
      <c r="I169">
        <v>3100</v>
      </c>
      <c r="J169">
        <v>2021</v>
      </c>
      <c r="K169">
        <v>2</v>
      </c>
      <c r="L169">
        <v>44228</v>
      </c>
      <c r="M169">
        <v>834</v>
      </c>
      <c r="N169">
        <v>27</v>
      </c>
      <c r="O169" t="s">
        <v>117</v>
      </c>
      <c r="P169">
        <v>-31</v>
      </c>
      <c r="Q169">
        <v>3100</v>
      </c>
      <c r="R169" t="s">
        <v>15</v>
      </c>
      <c r="S169" t="s">
        <v>162</v>
      </c>
    </row>
    <row r="170" spans="1:19" x14ac:dyDescent="0.3">
      <c r="A170">
        <v>169</v>
      </c>
      <c r="B170">
        <v>44232</v>
      </c>
      <c r="C170">
        <v>8</v>
      </c>
      <c r="D170" t="s">
        <v>6</v>
      </c>
      <c r="E170" t="s">
        <v>37</v>
      </c>
      <c r="F170" t="s">
        <v>13</v>
      </c>
      <c r="G170" t="s">
        <v>97</v>
      </c>
      <c r="H170" t="s">
        <v>96</v>
      </c>
      <c r="I170">
        <v>800</v>
      </c>
      <c r="J170">
        <v>2021</v>
      </c>
      <c r="K170">
        <v>2</v>
      </c>
      <c r="L170">
        <v>44228</v>
      </c>
      <c r="M170">
        <v>830</v>
      </c>
      <c r="N170">
        <v>27</v>
      </c>
      <c r="O170" t="s">
        <v>117</v>
      </c>
      <c r="P170">
        <v>-8</v>
      </c>
      <c r="Q170">
        <v>800</v>
      </c>
      <c r="R170" t="s">
        <v>13</v>
      </c>
      <c r="S170" t="s">
        <v>163</v>
      </c>
    </row>
    <row r="171" spans="1:19" x14ac:dyDescent="0.3">
      <c r="A171">
        <v>350</v>
      </c>
      <c r="B171">
        <v>44237</v>
      </c>
      <c r="C171">
        <v>83</v>
      </c>
      <c r="D171" t="s">
        <v>6</v>
      </c>
      <c r="E171" t="s">
        <v>9</v>
      </c>
      <c r="F171" t="s">
        <v>10</v>
      </c>
      <c r="G171" t="s">
        <v>97</v>
      </c>
      <c r="H171" t="s">
        <v>96</v>
      </c>
      <c r="I171">
        <v>8300</v>
      </c>
      <c r="J171">
        <v>2021</v>
      </c>
      <c r="K171">
        <v>2</v>
      </c>
      <c r="L171">
        <v>44228</v>
      </c>
      <c r="M171">
        <v>825</v>
      </c>
      <c r="N171">
        <v>27</v>
      </c>
      <c r="O171" t="s">
        <v>117</v>
      </c>
      <c r="P171">
        <v>-83</v>
      </c>
      <c r="Q171">
        <v>8300</v>
      </c>
      <c r="R171" t="s">
        <v>10</v>
      </c>
      <c r="S171" t="s">
        <v>163</v>
      </c>
    </row>
    <row r="172" spans="1:19" x14ac:dyDescent="0.3">
      <c r="A172">
        <v>763</v>
      </c>
      <c r="B172">
        <v>44242</v>
      </c>
      <c r="C172">
        <v>91</v>
      </c>
      <c r="D172" t="s">
        <v>6</v>
      </c>
      <c r="E172" t="s">
        <v>14</v>
      </c>
      <c r="F172" t="s">
        <v>15</v>
      </c>
      <c r="G172" t="s">
        <v>99</v>
      </c>
      <c r="H172" t="s">
        <v>100</v>
      </c>
      <c r="I172">
        <v>9100</v>
      </c>
      <c r="J172">
        <v>2021</v>
      </c>
      <c r="K172">
        <v>2</v>
      </c>
      <c r="L172">
        <v>44228</v>
      </c>
      <c r="M172">
        <v>820</v>
      </c>
      <c r="N172">
        <v>27</v>
      </c>
      <c r="O172" t="s">
        <v>118</v>
      </c>
      <c r="P172">
        <v>-91</v>
      </c>
      <c r="Q172">
        <v>9100</v>
      </c>
      <c r="R172" t="s">
        <v>15</v>
      </c>
      <c r="S172" t="s">
        <v>162</v>
      </c>
    </row>
    <row r="173" spans="1:19" x14ac:dyDescent="0.3">
      <c r="A173">
        <v>148</v>
      </c>
      <c r="B173">
        <v>44243</v>
      </c>
      <c r="C173">
        <v>107</v>
      </c>
      <c r="D173" t="s">
        <v>6</v>
      </c>
      <c r="E173" t="s">
        <v>11</v>
      </c>
      <c r="F173" t="s">
        <v>8</v>
      </c>
      <c r="G173" t="s">
        <v>98</v>
      </c>
      <c r="H173" t="s">
        <v>96</v>
      </c>
      <c r="I173">
        <v>10700</v>
      </c>
      <c r="J173">
        <v>2021</v>
      </c>
      <c r="K173">
        <v>2</v>
      </c>
      <c r="L173">
        <v>44228</v>
      </c>
      <c r="M173">
        <v>819</v>
      </c>
      <c r="N173">
        <v>27</v>
      </c>
      <c r="O173" t="s">
        <v>123</v>
      </c>
      <c r="P173">
        <v>-107</v>
      </c>
      <c r="Q173">
        <v>10700</v>
      </c>
      <c r="R173" t="s">
        <v>8</v>
      </c>
      <c r="S173" t="s">
        <v>162</v>
      </c>
    </row>
    <row r="174" spans="1:19" x14ac:dyDescent="0.3">
      <c r="A174">
        <v>872</v>
      </c>
      <c r="B174">
        <v>44245</v>
      </c>
      <c r="C174">
        <v>10</v>
      </c>
      <c r="D174" t="s">
        <v>6</v>
      </c>
      <c r="E174" t="s">
        <v>17</v>
      </c>
      <c r="F174" t="s">
        <v>18</v>
      </c>
      <c r="G174" t="s">
        <v>101</v>
      </c>
      <c r="H174" t="s">
        <v>102</v>
      </c>
      <c r="I174" t="e">
        <v>#VALUE!</v>
      </c>
      <c r="J174">
        <v>2021</v>
      </c>
      <c r="K174">
        <v>2</v>
      </c>
      <c r="L174">
        <v>44228</v>
      </c>
      <c r="M174">
        <v>817</v>
      </c>
      <c r="N174">
        <v>26</v>
      </c>
      <c r="O174" t="s">
        <v>121</v>
      </c>
      <c r="P174">
        <v>-10</v>
      </c>
      <c r="Q174">
        <v>1000</v>
      </c>
      <c r="R174" t="s">
        <v>18</v>
      </c>
      <c r="S174" t="s">
        <v>162</v>
      </c>
    </row>
    <row r="175" spans="1:19" x14ac:dyDescent="0.3">
      <c r="A175">
        <v>329</v>
      </c>
      <c r="B175">
        <v>44247</v>
      </c>
      <c r="C175">
        <v>40</v>
      </c>
      <c r="D175" t="s">
        <v>6</v>
      </c>
      <c r="E175" t="s">
        <v>33</v>
      </c>
      <c r="F175" t="s">
        <v>20</v>
      </c>
      <c r="G175" t="s">
        <v>97</v>
      </c>
      <c r="H175" t="s">
        <v>96</v>
      </c>
      <c r="I175">
        <v>4000</v>
      </c>
      <c r="J175">
        <v>2021</v>
      </c>
      <c r="K175">
        <v>2</v>
      </c>
      <c r="L175">
        <v>44228</v>
      </c>
      <c r="M175">
        <v>815</v>
      </c>
      <c r="N175">
        <v>26</v>
      </c>
      <c r="O175" t="s">
        <v>117</v>
      </c>
      <c r="P175">
        <v>-40</v>
      </c>
      <c r="Q175">
        <v>4000</v>
      </c>
      <c r="R175" t="s">
        <v>20</v>
      </c>
      <c r="S175" t="s">
        <v>162</v>
      </c>
    </row>
    <row r="176" spans="1:19" x14ac:dyDescent="0.3">
      <c r="A176">
        <v>344</v>
      </c>
      <c r="B176">
        <v>44248</v>
      </c>
      <c r="C176">
        <v>12</v>
      </c>
      <c r="D176" t="s">
        <v>6</v>
      </c>
      <c r="E176" t="s">
        <v>56</v>
      </c>
      <c r="F176" t="s">
        <v>13</v>
      </c>
      <c r="G176" t="s">
        <v>97</v>
      </c>
      <c r="H176" t="s">
        <v>96</v>
      </c>
      <c r="I176">
        <v>1200</v>
      </c>
      <c r="J176">
        <v>2021</v>
      </c>
      <c r="K176">
        <v>2</v>
      </c>
      <c r="L176">
        <v>44228</v>
      </c>
      <c r="M176">
        <v>814</v>
      </c>
      <c r="N176">
        <v>26</v>
      </c>
      <c r="O176" t="s">
        <v>117</v>
      </c>
      <c r="P176">
        <v>-12</v>
      </c>
      <c r="Q176">
        <v>1200</v>
      </c>
      <c r="R176" t="s">
        <v>13</v>
      </c>
      <c r="S176" t="s">
        <v>163</v>
      </c>
    </row>
    <row r="177" spans="1:19" x14ac:dyDescent="0.3">
      <c r="A177">
        <v>303</v>
      </c>
      <c r="B177">
        <v>44253</v>
      </c>
      <c r="C177">
        <v>81</v>
      </c>
      <c r="D177" t="s">
        <v>6</v>
      </c>
      <c r="E177" t="s">
        <v>9</v>
      </c>
      <c r="F177" t="s">
        <v>10</v>
      </c>
      <c r="G177" t="s">
        <v>97</v>
      </c>
      <c r="H177" t="s">
        <v>96</v>
      </c>
      <c r="I177">
        <v>8100</v>
      </c>
      <c r="J177">
        <v>2021</v>
      </c>
      <c r="K177">
        <v>2</v>
      </c>
      <c r="L177">
        <v>44228</v>
      </c>
      <c r="M177">
        <v>809</v>
      </c>
      <c r="N177">
        <v>26</v>
      </c>
      <c r="O177" t="s">
        <v>117</v>
      </c>
      <c r="P177">
        <v>-81</v>
      </c>
      <c r="Q177">
        <v>8100</v>
      </c>
      <c r="R177" t="s">
        <v>10</v>
      </c>
      <c r="S177" t="s">
        <v>163</v>
      </c>
    </row>
    <row r="178" spans="1:19" x14ac:dyDescent="0.3">
      <c r="A178">
        <v>857</v>
      </c>
      <c r="B178">
        <v>44254</v>
      </c>
      <c r="C178">
        <v>4800</v>
      </c>
      <c r="D178" t="s">
        <v>24</v>
      </c>
      <c r="E178" t="s">
        <v>25</v>
      </c>
      <c r="F178" t="s">
        <v>26</v>
      </c>
      <c r="G178" t="s">
        <v>105</v>
      </c>
      <c r="H178" t="s">
        <v>96</v>
      </c>
      <c r="I178">
        <v>0</v>
      </c>
      <c r="J178">
        <v>2021</v>
      </c>
      <c r="K178">
        <v>2</v>
      </c>
      <c r="L178">
        <v>44228</v>
      </c>
      <c r="M178">
        <v>808</v>
      </c>
      <c r="N178">
        <v>26</v>
      </c>
      <c r="O178" t="s">
        <v>120</v>
      </c>
      <c r="P178">
        <v>4800</v>
      </c>
      <c r="Q178">
        <v>0</v>
      </c>
      <c r="R178" t="s">
        <v>26</v>
      </c>
      <c r="S178" t="s">
        <v>162</v>
      </c>
    </row>
    <row r="179" spans="1:19" x14ac:dyDescent="0.3">
      <c r="A179">
        <v>475</v>
      </c>
      <c r="B179">
        <v>44256</v>
      </c>
      <c r="C179">
        <v>1200</v>
      </c>
      <c r="D179" t="s">
        <v>6</v>
      </c>
      <c r="E179" t="s">
        <v>7</v>
      </c>
      <c r="G179" t="s">
        <v>95</v>
      </c>
      <c r="H179" t="s">
        <v>96</v>
      </c>
      <c r="I179">
        <v>120000</v>
      </c>
      <c r="J179">
        <v>2021</v>
      </c>
      <c r="K179">
        <v>3</v>
      </c>
      <c r="L179">
        <v>44256</v>
      </c>
      <c r="M179">
        <v>806</v>
      </c>
      <c r="N179">
        <v>26</v>
      </c>
      <c r="O179" t="s">
        <v>122</v>
      </c>
      <c r="P179">
        <v>-1200</v>
      </c>
      <c r="Q179">
        <v>120000</v>
      </c>
      <c r="R179" t="s">
        <v>8</v>
      </c>
      <c r="S179" t="s">
        <v>162</v>
      </c>
    </row>
    <row r="180" spans="1:19" x14ac:dyDescent="0.3">
      <c r="A180">
        <v>642</v>
      </c>
      <c r="B180">
        <v>44258</v>
      </c>
      <c r="C180">
        <v>386</v>
      </c>
      <c r="D180" t="s">
        <v>6</v>
      </c>
      <c r="E180" t="s">
        <v>65</v>
      </c>
      <c r="F180" t="s">
        <v>39</v>
      </c>
      <c r="G180" t="s">
        <v>95</v>
      </c>
      <c r="H180" t="s">
        <v>96</v>
      </c>
      <c r="I180">
        <v>38600</v>
      </c>
      <c r="J180">
        <v>2021</v>
      </c>
      <c r="K180">
        <v>3</v>
      </c>
      <c r="L180">
        <v>44256</v>
      </c>
      <c r="M180">
        <v>804</v>
      </c>
      <c r="N180">
        <v>26</v>
      </c>
      <c r="O180" t="s">
        <v>122</v>
      </c>
      <c r="P180">
        <v>-386</v>
      </c>
      <c r="Q180">
        <v>38600</v>
      </c>
      <c r="R180" t="s">
        <v>39</v>
      </c>
      <c r="S180" t="s">
        <v>162</v>
      </c>
    </row>
    <row r="181" spans="1:19" x14ac:dyDescent="0.3">
      <c r="A181">
        <v>755</v>
      </c>
      <c r="B181">
        <v>44261</v>
      </c>
      <c r="C181">
        <v>92</v>
      </c>
      <c r="D181" t="s">
        <v>6</v>
      </c>
      <c r="E181" t="s">
        <v>9</v>
      </c>
      <c r="F181" t="s">
        <v>10</v>
      </c>
      <c r="G181" t="s">
        <v>97</v>
      </c>
      <c r="H181" t="s">
        <v>96</v>
      </c>
      <c r="I181">
        <v>9200</v>
      </c>
      <c r="J181">
        <v>2021</v>
      </c>
      <c r="K181">
        <v>3</v>
      </c>
      <c r="L181">
        <v>44256</v>
      </c>
      <c r="M181">
        <v>801</v>
      </c>
      <c r="N181">
        <v>26</v>
      </c>
      <c r="O181" t="s">
        <v>117</v>
      </c>
      <c r="P181">
        <v>-92</v>
      </c>
      <c r="Q181">
        <v>9200</v>
      </c>
      <c r="R181" t="s">
        <v>10</v>
      </c>
      <c r="S181" t="s">
        <v>163</v>
      </c>
    </row>
    <row r="182" spans="1:19" x14ac:dyDescent="0.3">
      <c r="A182">
        <v>760</v>
      </c>
      <c r="B182">
        <v>44262</v>
      </c>
      <c r="C182">
        <v>10</v>
      </c>
      <c r="D182" t="s">
        <v>6</v>
      </c>
      <c r="E182" t="s">
        <v>17</v>
      </c>
      <c r="F182" t="s">
        <v>18</v>
      </c>
      <c r="G182" t="s">
        <v>101</v>
      </c>
      <c r="H182" t="s">
        <v>102</v>
      </c>
      <c r="I182" t="e">
        <v>#VALUE!</v>
      </c>
      <c r="J182">
        <v>2021</v>
      </c>
      <c r="K182">
        <v>3</v>
      </c>
      <c r="L182">
        <v>44256</v>
      </c>
      <c r="M182">
        <v>800</v>
      </c>
      <c r="N182">
        <v>26</v>
      </c>
      <c r="O182" t="s">
        <v>121</v>
      </c>
      <c r="P182">
        <v>-10</v>
      </c>
      <c r="Q182">
        <v>1000</v>
      </c>
      <c r="R182" t="s">
        <v>18</v>
      </c>
      <c r="S182" t="s">
        <v>162</v>
      </c>
    </row>
    <row r="183" spans="1:19" x14ac:dyDescent="0.3">
      <c r="A183">
        <v>428</v>
      </c>
      <c r="B183">
        <v>44266</v>
      </c>
      <c r="C183">
        <v>91</v>
      </c>
      <c r="D183" t="s">
        <v>6</v>
      </c>
      <c r="E183" t="s">
        <v>14</v>
      </c>
      <c r="F183" t="s">
        <v>15</v>
      </c>
      <c r="G183" t="s">
        <v>99</v>
      </c>
      <c r="H183" t="s">
        <v>100</v>
      </c>
      <c r="I183">
        <v>9100</v>
      </c>
      <c r="J183">
        <v>2021</v>
      </c>
      <c r="K183">
        <v>3</v>
      </c>
      <c r="L183">
        <v>44256</v>
      </c>
      <c r="M183">
        <v>796</v>
      </c>
      <c r="N183">
        <v>26</v>
      </c>
      <c r="O183" t="s">
        <v>118</v>
      </c>
      <c r="P183">
        <v>-91</v>
      </c>
      <c r="Q183">
        <v>9100</v>
      </c>
      <c r="R183" t="s">
        <v>15</v>
      </c>
      <c r="S183" t="s">
        <v>162</v>
      </c>
    </row>
    <row r="184" spans="1:19" x14ac:dyDescent="0.3">
      <c r="A184">
        <v>516</v>
      </c>
      <c r="B184">
        <v>44271</v>
      </c>
      <c r="C184">
        <v>107</v>
      </c>
      <c r="D184" t="s">
        <v>6</v>
      </c>
      <c r="E184" t="s">
        <v>11</v>
      </c>
      <c r="F184" t="s">
        <v>8</v>
      </c>
      <c r="G184" t="s">
        <v>98</v>
      </c>
      <c r="H184" t="s">
        <v>96</v>
      </c>
      <c r="I184">
        <v>10700</v>
      </c>
      <c r="J184">
        <v>2021</v>
      </c>
      <c r="K184">
        <v>3</v>
      </c>
      <c r="L184">
        <v>44256</v>
      </c>
      <c r="M184">
        <v>791</v>
      </c>
      <c r="N184">
        <v>26</v>
      </c>
      <c r="O184" t="s">
        <v>123</v>
      </c>
      <c r="P184">
        <v>-107</v>
      </c>
      <c r="Q184">
        <v>10700</v>
      </c>
      <c r="R184" t="s">
        <v>8</v>
      </c>
      <c r="S184" t="s">
        <v>162</v>
      </c>
    </row>
    <row r="185" spans="1:19" x14ac:dyDescent="0.3">
      <c r="A185">
        <v>541</v>
      </c>
      <c r="B185">
        <v>44275</v>
      </c>
      <c r="C185">
        <v>9</v>
      </c>
      <c r="D185" t="s">
        <v>6</v>
      </c>
      <c r="E185" t="s">
        <v>66</v>
      </c>
      <c r="F185" t="s">
        <v>13</v>
      </c>
      <c r="G185" t="s">
        <v>95</v>
      </c>
      <c r="H185" t="s">
        <v>96</v>
      </c>
      <c r="I185">
        <v>900</v>
      </c>
      <c r="J185">
        <v>2021</v>
      </c>
      <c r="K185">
        <v>3</v>
      </c>
      <c r="L185">
        <v>44256</v>
      </c>
      <c r="M185">
        <v>787</v>
      </c>
      <c r="N185">
        <v>25</v>
      </c>
      <c r="O185" t="s">
        <v>122</v>
      </c>
      <c r="P185">
        <v>-9</v>
      </c>
      <c r="Q185">
        <v>900</v>
      </c>
      <c r="R185" t="s">
        <v>13</v>
      </c>
      <c r="S185" t="s">
        <v>163</v>
      </c>
    </row>
    <row r="186" spans="1:19" x14ac:dyDescent="0.3">
      <c r="A186">
        <v>842</v>
      </c>
      <c r="B186">
        <v>44280</v>
      </c>
      <c r="C186">
        <v>90</v>
      </c>
      <c r="D186" t="s">
        <v>6</v>
      </c>
      <c r="E186" t="s">
        <v>9</v>
      </c>
      <c r="F186" t="s">
        <v>10</v>
      </c>
      <c r="G186" t="s">
        <v>97</v>
      </c>
      <c r="H186" t="s">
        <v>96</v>
      </c>
      <c r="I186">
        <v>9000</v>
      </c>
      <c r="J186">
        <v>2021</v>
      </c>
      <c r="K186">
        <v>3</v>
      </c>
      <c r="L186">
        <v>44256</v>
      </c>
      <c r="M186">
        <v>782</v>
      </c>
      <c r="N186">
        <v>25</v>
      </c>
      <c r="O186" t="s">
        <v>117</v>
      </c>
      <c r="P186">
        <v>-90</v>
      </c>
      <c r="Q186">
        <v>9000</v>
      </c>
      <c r="R186" t="s">
        <v>10</v>
      </c>
      <c r="S186" t="s">
        <v>163</v>
      </c>
    </row>
    <row r="187" spans="1:19" x14ac:dyDescent="0.3">
      <c r="A187">
        <v>917</v>
      </c>
      <c r="B187">
        <v>44281</v>
      </c>
      <c r="C187">
        <v>30</v>
      </c>
      <c r="D187" t="s">
        <v>6</v>
      </c>
      <c r="E187" t="s">
        <v>16</v>
      </c>
      <c r="F187" t="s">
        <v>15</v>
      </c>
      <c r="G187" t="s">
        <v>97</v>
      </c>
      <c r="H187" t="s">
        <v>96</v>
      </c>
      <c r="I187">
        <v>3000</v>
      </c>
      <c r="J187">
        <v>2021</v>
      </c>
      <c r="K187">
        <v>3</v>
      </c>
      <c r="L187">
        <v>44256</v>
      </c>
      <c r="M187">
        <v>781</v>
      </c>
      <c r="N187">
        <v>25</v>
      </c>
      <c r="O187" t="s">
        <v>117</v>
      </c>
      <c r="P187">
        <v>-30</v>
      </c>
      <c r="Q187">
        <v>3000</v>
      </c>
      <c r="R187" t="s">
        <v>15</v>
      </c>
      <c r="S187" t="s">
        <v>162</v>
      </c>
    </row>
    <row r="188" spans="1:19" x14ac:dyDescent="0.3">
      <c r="A188">
        <v>462</v>
      </c>
      <c r="B188">
        <v>44282</v>
      </c>
      <c r="C188">
        <v>15</v>
      </c>
      <c r="D188" t="s">
        <v>6</v>
      </c>
      <c r="E188" t="s">
        <v>12</v>
      </c>
      <c r="F188" t="s">
        <v>13</v>
      </c>
      <c r="G188" t="s">
        <v>98</v>
      </c>
      <c r="H188" t="s">
        <v>96</v>
      </c>
      <c r="I188">
        <v>1500</v>
      </c>
      <c r="J188">
        <v>2021</v>
      </c>
      <c r="K188">
        <v>3</v>
      </c>
      <c r="L188">
        <v>44256</v>
      </c>
      <c r="M188">
        <v>780</v>
      </c>
      <c r="N188">
        <v>25</v>
      </c>
      <c r="O188" t="s">
        <v>123</v>
      </c>
      <c r="P188">
        <v>-15</v>
      </c>
      <c r="Q188">
        <v>1500</v>
      </c>
      <c r="R188" t="s">
        <v>13</v>
      </c>
      <c r="S188" t="s">
        <v>163</v>
      </c>
    </row>
    <row r="189" spans="1:19" x14ac:dyDescent="0.3">
      <c r="A189">
        <v>649</v>
      </c>
      <c r="B189">
        <v>44283</v>
      </c>
      <c r="C189">
        <v>41</v>
      </c>
      <c r="D189" t="s">
        <v>6</v>
      </c>
      <c r="E189" t="s">
        <v>65</v>
      </c>
      <c r="F189" t="s">
        <v>39</v>
      </c>
      <c r="G189" t="s">
        <v>95</v>
      </c>
      <c r="H189" t="s">
        <v>96</v>
      </c>
      <c r="I189">
        <v>4100</v>
      </c>
      <c r="J189">
        <v>2021</v>
      </c>
      <c r="K189">
        <v>3</v>
      </c>
      <c r="L189">
        <v>44256</v>
      </c>
      <c r="M189">
        <v>779</v>
      </c>
      <c r="N189">
        <v>25</v>
      </c>
      <c r="O189" t="s">
        <v>122</v>
      </c>
      <c r="P189">
        <v>-41</v>
      </c>
      <c r="Q189">
        <v>4100</v>
      </c>
      <c r="R189" t="s">
        <v>39</v>
      </c>
      <c r="S189" t="s">
        <v>162</v>
      </c>
    </row>
    <row r="190" spans="1:19" x14ac:dyDescent="0.3">
      <c r="A190">
        <v>463</v>
      </c>
      <c r="B190">
        <v>44284</v>
      </c>
      <c r="C190">
        <v>4800</v>
      </c>
      <c r="D190" t="s">
        <v>24</v>
      </c>
      <c r="E190" t="s">
        <v>25</v>
      </c>
      <c r="F190" t="s">
        <v>26</v>
      </c>
      <c r="G190" t="s">
        <v>105</v>
      </c>
      <c r="H190" t="s">
        <v>96</v>
      </c>
      <c r="I190">
        <v>0</v>
      </c>
      <c r="J190">
        <v>2021</v>
      </c>
      <c r="K190">
        <v>3</v>
      </c>
      <c r="L190">
        <v>44256</v>
      </c>
      <c r="M190">
        <v>778</v>
      </c>
      <c r="N190">
        <v>25</v>
      </c>
      <c r="O190" t="s">
        <v>120</v>
      </c>
      <c r="P190">
        <v>4800</v>
      </c>
      <c r="Q190">
        <v>0</v>
      </c>
      <c r="R190" t="s">
        <v>26</v>
      </c>
      <c r="S190" t="s">
        <v>162</v>
      </c>
    </row>
    <row r="191" spans="1:19" x14ac:dyDescent="0.3">
      <c r="A191">
        <v>158</v>
      </c>
      <c r="B191">
        <v>44289</v>
      </c>
      <c r="C191">
        <v>1200</v>
      </c>
      <c r="D191" t="s">
        <v>6</v>
      </c>
      <c r="E191" t="s">
        <v>7</v>
      </c>
      <c r="G191" t="s">
        <v>95</v>
      </c>
      <c r="H191" t="s">
        <v>96</v>
      </c>
      <c r="I191">
        <v>120000</v>
      </c>
      <c r="J191">
        <v>2021</v>
      </c>
      <c r="K191">
        <v>4</v>
      </c>
      <c r="L191">
        <v>44287</v>
      </c>
      <c r="M191">
        <v>773</v>
      </c>
      <c r="N191">
        <v>25</v>
      </c>
      <c r="O191" t="s">
        <v>122</v>
      </c>
      <c r="P191">
        <v>-1200</v>
      </c>
      <c r="Q191">
        <v>120000</v>
      </c>
      <c r="R191" t="s">
        <v>8</v>
      </c>
      <c r="S191" t="s">
        <v>162</v>
      </c>
    </row>
    <row r="192" spans="1:19" x14ac:dyDescent="0.3">
      <c r="A192">
        <v>977</v>
      </c>
      <c r="B192">
        <v>44294</v>
      </c>
      <c r="C192">
        <v>98</v>
      </c>
      <c r="D192" t="s">
        <v>6</v>
      </c>
      <c r="E192" t="s">
        <v>9</v>
      </c>
      <c r="F192" t="s">
        <v>10</v>
      </c>
      <c r="G192" t="s">
        <v>97</v>
      </c>
      <c r="H192" t="s">
        <v>96</v>
      </c>
      <c r="I192">
        <v>9800</v>
      </c>
      <c r="J192">
        <v>2021</v>
      </c>
      <c r="K192">
        <v>4</v>
      </c>
      <c r="L192">
        <v>44287</v>
      </c>
      <c r="M192">
        <v>768</v>
      </c>
      <c r="N192">
        <v>25</v>
      </c>
      <c r="O192" t="s">
        <v>117</v>
      </c>
      <c r="P192">
        <v>-98</v>
      </c>
      <c r="Q192">
        <v>9800</v>
      </c>
      <c r="R192" t="s">
        <v>10</v>
      </c>
      <c r="S192" t="s">
        <v>163</v>
      </c>
    </row>
    <row r="193" spans="1:19" x14ac:dyDescent="0.3">
      <c r="A193">
        <v>33</v>
      </c>
      <c r="B193">
        <v>44298</v>
      </c>
      <c r="C193">
        <v>91</v>
      </c>
      <c r="D193" t="s">
        <v>6</v>
      </c>
      <c r="E193" t="s">
        <v>14</v>
      </c>
      <c r="F193" t="s">
        <v>15</v>
      </c>
      <c r="G193" t="s">
        <v>99</v>
      </c>
      <c r="H193" t="s">
        <v>100</v>
      </c>
      <c r="I193">
        <v>9100</v>
      </c>
      <c r="J193">
        <v>2021</v>
      </c>
      <c r="K193">
        <v>4</v>
      </c>
      <c r="L193">
        <v>44287</v>
      </c>
      <c r="M193">
        <v>764</v>
      </c>
      <c r="N193">
        <v>25</v>
      </c>
      <c r="O193" t="s">
        <v>118</v>
      </c>
      <c r="P193">
        <v>-91</v>
      </c>
      <c r="Q193">
        <v>9100</v>
      </c>
      <c r="R193" t="s">
        <v>15</v>
      </c>
      <c r="S193" t="s">
        <v>162</v>
      </c>
    </row>
    <row r="194" spans="1:19" x14ac:dyDescent="0.3">
      <c r="A194">
        <v>276</v>
      </c>
      <c r="B194">
        <v>44300</v>
      </c>
      <c r="C194">
        <v>21</v>
      </c>
      <c r="D194" t="s">
        <v>6</v>
      </c>
      <c r="E194" t="s">
        <v>67</v>
      </c>
      <c r="F194" t="s">
        <v>13</v>
      </c>
      <c r="G194" t="s">
        <v>112</v>
      </c>
      <c r="H194" t="s">
        <v>96</v>
      </c>
      <c r="I194">
        <v>2100</v>
      </c>
      <c r="J194">
        <v>2021</v>
      </c>
      <c r="K194">
        <v>4</v>
      </c>
      <c r="L194">
        <v>44287</v>
      </c>
      <c r="M194">
        <v>762</v>
      </c>
      <c r="N194">
        <v>25</v>
      </c>
      <c r="O194" t="s">
        <v>144</v>
      </c>
      <c r="P194">
        <v>-21</v>
      </c>
      <c r="Q194">
        <v>2100</v>
      </c>
      <c r="R194" t="s">
        <v>13</v>
      </c>
      <c r="S194" t="s">
        <v>163</v>
      </c>
    </row>
    <row r="195" spans="1:19" x14ac:dyDescent="0.3">
      <c r="A195">
        <v>302</v>
      </c>
      <c r="B195">
        <v>44300</v>
      </c>
      <c r="C195">
        <v>107</v>
      </c>
      <c r="D195" t="s">
        <v>6</v>
      </c>
      <c r="E195" t="s">
        <v>11</v>
      </c>
      <c r="F195" t="s">
        <v>8</v>
      </c>
      <c r="G195" t="s">
        <v>98</v>
      </c>
      <c r="H195" t="s">
        <v>96</v>
      </c>
      <c r="I195">
        <v>10700</v>
      </c>
      <c r="J195">
        <v>2021</v>
      </c>
      <c r="K195">
        <v>4</v>
      </c>
      <c r="L195">
        <v>44287</v>
      </c>
      <c r="M195">
        <v>762</v>
      </c>
      <c r="N195">
        <v>25</v>
      </c>
      <c r="O195" t="s">
        <v>123</v>
      </c>
      <c r="P195">
        <v>-107</v>
      </c>
      <c r="Q195">
        <v>10700</v>
      </c>
      <c r="R195" t="s">
        <v>8</v>
      </c>
      <c r="S195" t="s">
        <v>162</v>
      </c>
    </row>
    <row r="196" spans="1:19" x14ac:dyDescent="0.3">
      <c r="A196">
        <v>725</v>
      </c>
      <c r="B196">
        <v>44303</v>
      </c>
      <c r="C196">
        <v>10</v>
      </c>
      <c r="D196" t="s">
        <v>6</v>
      </c>
      <c r="E196" t="s">
        <v>17</v>
      </c>
      <c r="F196" t="s">
        <v>18</v>
      </c>
      <c r="G196" t="s">
        <v>101</v>
      </c>
      <c r="H196" t="s">
        <v>102</v>
      </c>
      <c r="I196" t="e">
        <v>#VALUE!</v>
      </c>
      <c r="J196">
        <v>2021</v>
      </c>
      <c r="K196">
        <v>4</v>
      </c>
      <c r="L196">
        <v>44287</v>
      </c>
      <c r="M196">
        <v>759</v>
      </c>
      <c r="N196">
        <v>24</v>
      </c>
      <c r="O196" t="s">
        <v>121</v>
      </c>
      <c r="P196">
        <v>-10</v>
      </c>
      <c r="Q196">
        <v>1000</v>
      </c>
      <c r="R196" t="s">
        <v>18</v>
      </c>
      <c r="S196" t="s">
        <v>162</v>
      </c>
    </row>
    <row r="197" spans="1:19" x14ac:dyDescent="0.3">
      <c r="A197">
        <v>76</v>
      </c>
      <c r="B197">
        <v>44304</v>
      </c>
      <c r="C197">
        <v>11</v>
      </c>
      <c r="D197" t="s">
        <v>6</v>
      </c>
      <c r="E197" t="s">
        <v>37</v>
      </c>
      <c r="F197" t="s">
        <v>13</v>
      </c>
      <c r="G197" t="s">
        <v>97</v>
      </c>
      <c r="H197" t="s">
        <v>96</v>
      </c>
      <c r="I197">
        <v>1100</v>
      </c>
      <c r="J197">
        <v>2021</v>
      </c>
      <c r="K197">
        <v>4</v>
      </c>
      <c r="L197">
        <v>44287</v>
      </c>
      <c r="M197">
        <v>758</v>
      </c>
      <c r="N197">
        <v>24</v>
      </c>
      <c r="O197" t="s">
        <v>117</v>
      </c>
      <c r="P197">
        <v>-11</v>
      </c>
      <c r="Q197">
        <v>1100</v>
      </c>
      <c r="R197" t="s">
        <v>13</v>
      </c>
      <c r="S197" t="s">
        <v>163</v>
      </c>
    </row>
    <row r="198" spans="1:19" x14ac:dyDescent="0.3">
      <c r="A198">
        <v>939</v>
      </c>
      <c r="B198">
        <v>44307</v>
      </c>
      <c r="C198">
        <v>88</v>
      </c>
      <c r="D198" t="s">
        <v>6</v>
      </c>
      <c r="E198" t="s">
        <v>9</v>
      </c>
      <c r="F198" t="s">
        <v>10</v>
      </c>
      <c r="G198" t="s">
        <v>97</v>
      </c>
      <c r="H198" t="s">
        <v>96</v>
      </c>
      <c r="I198">
        <v>8800</v>
      </c>
      <c r="J198">
        <v>2021</v>
      </c>
      <c r="K198">
        <v>4</v>
      </c>
      <c r="L198">
        <v>44287</v>
      </c>
      <c r="M198">
        <v>755</v>
      </c>
      <c r="N198">
        <v>24</v>
      </c>
      <c r="O198" t="s">
        <v>117</v>
      </c>
      <c r="P198">
        <v>-88</v>
      </c>
      <c r="Q198">
        <v>8800</v>
      </c>
      <c r="R198" t="s">
        <v>10</v>
      </c>
      <c r="S198" t="s">
        <v>163</v>
      </c>
    </row>
    <row r="199" spans="1:19" x14ac:dyDescent="0.3">
      <c r="A199">
        <v>902</v>
      </c>
      <c r="B199">
        <v>44307</v>
      </c>
      <c r="C199">
        <v>71</v>
      </c>
      <c r="D199" t="s">
        <v>6</v>
      </c>
      <c r="E199" t="s">
        <v>42</v>
      </c>
      <c r="F199" t="s">
        <v>39</v>
      </c>
      <c r="G199" t="s">
        <v>109</v>
      </c>
      <c r="H199" t="s">
        <v>96</v>
      </c>
      <c r="I199">
        <v>7100</v>
      </c>
      <c r="J199">
        <v>2021</v>
      </c>
      <c r="K199">
        <v>4</v>
      </c>
      <c r="L199">
        <v>44287</v>
      </c>
      <c r="M199">
        <v>755</v>
      </c>
      <c r="N199">
        <v>24</v>
      </c>
      <c r="O199" t="s">
        <v>124</v>
      </c>
      <c r="P199">
        <v>-71</v>
      </c>
      <c r="Q199">
        <v>7100</v>
      </c>
      <c r="R199" t="s">
        <v>39</v>
      </c>
      <c r="S199" t="s">
        <v>162</v>
      </c>
    </row>
    <row r="200" spans="1:19" x14ac:dyDescent="0.3">
      <c r="A200">
        <v>331</v>
      </c>
      <c r="B200">
        <v>44309</v>
      </c>
      <c r="C200">
        <v>18</v>
      </c>
      <c r="D200" t="s">
        <v>6</v>
      </c>
      <c r="E200" t="s">
        <v>27</v>
      </c>
      <c r="F200" t="s">
        <v>15</v>
      </c>
      <c r="G200" t="s">
        <v>95</v>
      </c>
      <c r="H200" t="s">
        <v>96</v>
      </c>
      <c r="I200">
        <v>1800</v>
      </c>
      <c r="J200">
        <v>2021</v>
      </c>
      <c r="K200">
        <v>4</v>
      </c>
      <c r="L200">
        <v>44287</v>
      </c>
      <c r="M200">
        <v>753</v>
      </c>
      <c r="N200">
        <v>24</v>
      </c>
      <c r="O200" t="s">
        <v>122</v>
      </c>
      <c r="P200">
        <v>-18</v>
      </c>
      <c r="Q200">
        <v>1800</v>
      </c>
      <c r="R200" t="s">
        <v>15</v>
      </c>
      <c r="S200" t="s">
        <v>162</v>
      </c>
    </row>
    <row r="201" spans="1:19" x14ac:dyDescent="0.3">
      <c r="A201">
        <v>500</v>
      </c>
      <c r="B201">
        <v>44313</v>
      </c>
      <c r="C201">
        <v>4800</v>
      </c>
      <c r="D201" t="s">
        <v>24</v>
      </c>
      <c r="E201" t="s">
        <v>25</v>
      </c>
      <c r="F201" t="s">
        <v>26</v>
      </c>
      <c r="G201" t="s">
        <v>105</v>
      </c>
      <c r="H201" t="s">
        <v>96</v>
      </c>
      <c r="I201">
        <v>0</v>
      </c>
      <c r="J201">
        <v>2021</v>
      </c>
      <c r="K201">
        <v>4</v>
      </c>
      <c r="L201">
        <v>44287</v>
      </c>
      <c r="M201">
        <v>749</v>
      </c>
      <c r="N201">
        <v>24</v>
      </c>
      <c r="O201" t="s">
        <v>120</v>
      </c>
      <c r="P201">
        <v>4800</v>
      </c>
      <c r="Q201">
        <v>0</v>
      </c>
      <c r="R201" t="s">
        <v>26</v>
      </c>
      <c r="S201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4E75-89D2-492B-AE22-68367257B1B7}">
  <dimension ref="A1:N22"/>
  <sheetViews>
    <sheetView workbookViewId="0">
      <selection activeCell="R16" sqref="R16"/>
    </sheetView>
  </sheetViews>
  <sheetFormatPr defaultRowHeight="14.4" x14ac:dyDescent="0.3"/>
  <cols>
    <col min="2" max="2" width="12.6640625" bestFit="1" customWidth="1"/>
    <col min="3" max="3" width="10.88671875" customWidth="1"/>
    <col min="4" max="4" width="12.5546875" customWidth="1"/>
    <col min="9" max="9" width="10" bestFit="1" customWidth="1"/>
    <col min="10" max="10" width="10.5546875" customWidth="1"/>
  </cols>
  <sheetData>
    <row r="1" spans="1:14" ht="15" thickBot="1" x14ac:dyDescent="0.35">
      <c r="A1" s="64" t="s">
        <v>157</v>
      </c>
      <c r="B1" s="64"/>
      <c r="C1" s="64"/>
      <c r="D1" s="64"/>
      <c r="E1" s="64"/>
    </row>
    <row r="2" spans="1:14" x14ac:dyDescent="0.3">
      <c r="A2" s="65" t="s">
        <v>146</v>
      </c>
      <c r="B2" s="65" t="s">
        <v>147</v>
      </c>
      <c r="C2" s="65" t="s">
        <v>148</v>
      </c>
      <c r="D2" s="65" t="s">
        <v>149</v>
      </c>
      <c r="E2" s="65" t="s">
        <v>150</v>
      </c>
      <c r="H2" s="68" t="s">
        <v>161</v>
      </c>
      <c r="I2" s="69"/>
      <c r="J2" s="69"/>
      <c r="K2" s="69"/>
      <c r="L2" s="69"/>
      <c r="M2" s="69"/>
      <c r="N2" s="70"/>
    </row>
    <row r="3" spans="1:14" x14ac:dyDescent="0.3">
      <c r="A3" s="24" t="s">
        <v>153</v>
      </c>
      <c r="B3" s="24">
        <v>88</v>
      </c>
      <c r="C3" s="24">
        <v>82</v>
      </c>
      <c r="D3" s="24">
        <v>90</v>
      </c>
      <c r="E3" s="24">
        <v>96</v>
      </c>
      <c r="H3" s="71" t="s">
        <v>146</v>
      </c>
      <c r="I3" s="65" t="s">
        <v>147</v>
      </c>
      <c r="J3" s="65" t="s">
        <v>148</v>
      </c>
      <c r="K3" s="65" t="s">
        <v>149</v>
      </c>
      <c r="L3" s="65" t="s">
        <v>150</v>
      </c>
      <c r="M3" s="72" t="s">
        <v>152</v>
      </c>
      <c r="N3" s="73" t="s">
        <v>151</v>
      </c>
    </row>
    <row r="4" spans="1:14" x14ac:dyDescent="0.3">
      <c r="A4" s="24" t="s">
        <v>154</v>
      </c>
      <c r="B4" s="24">
        <v>86</v>
      </c>
      <c r="C4" s="24">
        <v>88</v>
      </c>
      <c r="D4" s="24">
        <v>64</v>
      </c>
      <c r="E4" s="24">
        <v>90</v>
      </c>
      <c r="H4" s="21" t="s">
        <v>154</v>
      </c>
      <c r="I4" s="24">
        <v>86</v>
      </c>
      <c r="J4" s="24">
        <v>88</v>
      </c>
      <c r="K4" s="24">
        <v>64</v>
      </c>
      <c r="L4" s="24">
        <v>90</v>
      </c>
      <c r="M4" s="74">
        <f>VLOOKUP($H4,$A$10:$C$13,3,FALSE)</f>
        <v>64</v>
      </c>
      <c r="N4" s="75">
        <f>VLOOKUP($H4,$A$10:$C$13,2,FALSE)</f>
        <v>60</v>
      </c>
    </row>
    <row r="5" spans="1:14" x14ac:dyDescent="0.3">
      <c r="A5" s="24" t="s">
        <v>156</v>
      </c>
      <c r="B5" s="24">
        <v>72</v>
      </c>
      <c r="C5" s="24">
        <v>95</v>
      </c>
      <c r="D5" s="24">
        <v>78</v>
      </c>
      <c r="E5" s="24">
        <v>61</v>
      </c>
      <c r="H5" s="21" t="s">
        <v>155</v>
      </c>
      <c r="I5" s="24">
        <v>97</v>
      </c>
      <c r="J5" s="24">
        <v>86</v>
      </c>
      <c r="K5" s="24">
        <v>64</v>
      </c>
      <c r="L5" s="24">
        <v>72</v>
      </c>
      <c r="M5" s="74">
        <f>VLOOKUP($H5,$A$10:$C$13,3,FALSE)</f>
        <v>61</v>
      </c>
      <c r="N5" s="75">
        <f>VLOOKUP($H5,$A$10:$C$13,2,FALSE)</f>
        <v>98</v>
      </c>
    </row>
    <row r="6" spans="1:14" x14ac:dyDescent="0.3">
      <c r="A6" s="24" t="s">
        <v>155</v>
      </c>
      <c r="B6" s="24">
        <v>97</v>
      </c>
      <c r="C6" s="24">
        <v>86</v>
      </c>
      <c r="D6" s="24">
        <v>64</v>
      </c>
      <c r="E6" s="24">
        <v>72</v>
      </c>
      <c r="H6" s="21" t="s">
        <v>153</v>
      </c>
      <c r="I6" s="24">
        <v>88</v>
      </c>
      <c r="J6" s="24">
        <v>82</v>
      </c>
      <c r="K6" s="24">
        <v>90</v>
      </c>
      <c r="L6" s="24">
        <v>96</v>
      </c>
      <c r="M6" s="74">
        <f>VLOOKUP($H6,$A$10:$C$13,3,FALSE)</f>
        <v>72</v>
      </c>
      <c r="N6" s="75">
        <f>VLOOKUP($H6,$A$10:$C$13,2,FALSE)</f>
        <v>79</v>
      </c>
    </row>
    <row r="7" spans="1:14" ht="15" thickBot="1" x14ac:dyDescent="0.35">
      <c r="H7" s="22" t="s">
        <v>156</v>
      </c>
      <c r="I7" s="76">
        <v>72</v>
      </c>
      <c r="J7" s="76">
        <v>95</v>
      </c>
      <c r="K7" s="76">
        <v>78</v>
      </c>
      <c r="L7" s="76">
        <v>61</v>
      </c>
      <c r="M7" s="77">
        <f>VLOOKUP($H7,$A$10:$C$13,3,FALSE)</f>
        <v>77</v>
      </c>
      <c r="N7" s="78">
        <f>VLOOKUP($H7,$A$10:$C$13,2,FALSE)</f>
        <v>93</v>
      </c>
    </row>
    <row r="8" spans="1:14" ht="15" thickBot="1" x14ac:dyDescent="0.35">
      <c r="A8" s="64" t="s">
        <v>158</v>
      </c>
      <c r="B8" s="64"/>
      <c r="C8" s="64"/>
    </row>
    <row r="9" spans="1:14" x14ac:dyDescent="0.3">
      <c r="A9" s="65" t="s">
        <v>146</v>
      </c>
      <c r="B9" s="66" t="s">
        <v>151</v>
      </c>
      <c r="C9" s="66" t="s">
        <v>152</v>
      </c>
      <c r="G9" s="68" t="s">
        <v>159</v>
      </c>
      <c r="H9" s="79"/>
      <c r="I9" s="79"/>
      <c r="J9" s="79"/>
      <c r="K9" s="79"/>
      <c r="L9" s="79"/>
      <c r="M9" s="79"/>
      <c r="N9" s="80"/>
    </row>
    <row r="10" spans="1:14" x14ac:dyDescent="0.3">
      <c r="A10" s="67" t="s">
        <v>153</v>
      </c>
      <c r="B10" s="24">
        <v>79</v>
      </c>
      <c r="C10" s="24">
        <v>72</v>
      </c>
      <c r="G10" s="7"/>
      <c r="M10" s="67">
        <f>MATCH(M11,$B$9:$C$9,0)</f>
        <v>2</v>
      </c>
      <c r="N10" s="81">
        <f>MATCH(N11,$B$9:$C$9,0)</f>
        <v>1</v>
      </c>
    </row>
    <row r="11" spans="1:14" x14ac:dyDescent="0.3">
      <c r="A11" s="67" t="s">
        <v>154</v>
      </c>
      <c r="B11" s="24">
        <v>60</v>
      </c>
      <c r="C11" s="24">
        <v>64</v>
      </c>
      <c r="G11" s="7"/>
      <c r="H11" s="65" t="s">
        <v>146</v>
      </c>
      <c r="I11" s="65" t="s">
        <v>147</v>
      </c>
      <c r="J11" s="65" t="s">
        <v>148</v>
      </c>
      <c r="K11" s="65" t="s">
        <v>149</v>
      </c>
      <c r="L11" s="65" t="s">
        <v>150</v>
      </c>
      <c r="M11" s="72" t="s">
        <v>152</v>
      </c>
      <c r="N11" s="73" t="s">
        <v>151</v>
      </c>
    </row>
    <row r="12" spans="1:14" x14ac:dyDescent="0.3">
      <c r="A12" s="67" t="s">
        <v>156</v>
      </c>
      <c r="B12" s="24">
        <v>93</v>
      </c>
      <c r="C12" s="24">
        <v>77</v>
      </c>
      <c r="G12" s="82">
        <f>MATCH(H12,$A$3:$A$6,0)</f>
        <v>2</v>
      </c>
      <c r="H12" s="24" t="s">
        <v>154</v>
      </c>
      <c r="I12" s="24">
        <v>86</v>
      </c>
      <c r="J12" s="24">
        <v>88</v>
      </c>
      <c r="K12" s="24">
        <v>64</v>
      </c>
      <c r="L12" s="24">
        <v>90</v>
      </c>
      <c r="M12" s="83">
        <f t="shared" ref="M12:N15" si="0">INDEX($B$10:$C$13,$G12,M$10)</f>
        <v>64</v>
      </c>
      <c r="N12" s="84">
        <f t="shared" si="0"/>
        <v>60</v>
      </c>
    </row>
    <row r="13" spans="1:14" x14ac:dyDescent="0.3">
      <c r="A13" s="67" t="s">
        <v>155</v>
      </c>
      <c r="B13" s="24">
        <v>98</v>
      </c>
      <c r="C13" s="24">
        <v>61</v>
      </c>
      <c r="G13" s="82">
        <f t="shared" ref="G13:G15" si="1">MATCH(H13,$A$3:$A$6,0)</f>
        <v>4</v>
      </c>
      <c r="H13" s="24" t="s">
        <v>155</v>
      </c>
      <c r="I13" s="24">
        <v>97</v>
      </c>
      <c r="J13" s="24">
        <v>86</v>
      </c>
      <c r="K13" s="24">
        <v>64</v>
      </c>
      <c r="L13" s="24">
        <v>72</v>
      </c>
      <c r="M13" s="83">
        <f t="shared" si="0"/>
        <v>61</v>
      </c>
      <c r="N13" s="84">
        <f t="shared" si="0"/>
        <v>98</v>
      </c>
    </row>
    <row r="14" spans="1:14" x14ac:dyDescent="0.3">
      <c r="G14" s="82">
        <f t="shared" si="1"/>
        <v>1</v>
      </c>
      <c r="H14" s="24" t="s">
        <v>153</v>
      </c>
      <c r="I14" s="24">
        <v>88</v>
      </c>
      <c r="J14" s="24">
        <v>82</v>
      </c>
      <c r="K14" s="24">
        <v>90</v>
      </c>
      <c r="L14" s="24">
        <v>96</v>
      </c>
      <c r="M14" s="83">
        <f t="shared" si="0"/>
        <v>72</v>
      </c>
      <c r="N14" s="84">
        <f t="shared" si="0"/>
        <v>79</v>
      </c>
    </row>
    <row r="15" spans="1:14" ht="15" thickBot="1" x14ac:dyDescent="0.35">
      <c r="G15" s="85">
        <f t="shared" si="1"/>
        <v>3</v>
      </c>
      <c r="H15" s="76" t="s">
        <v>156</v>
      </c>
      <c r="I15" s="76">
        <v>72</v>
      </c>
      <c r="J15" s="76">
        <v>95</v>
      </c>
      <c r="K15" s="76">
        <v>78</v>
      </c>
      <c r="L15" s="76">
        <v>61</v>
      </c>
      <c r="M15" s="86">
        <f t="shared" si="0"/>
        <v>77</v>
      </c>
      <c r="N15" s="87">
        <f t="shared" si="0"/>
        <v>93</v>
      </c>
    </row>
    <row r="16" spans="1:14" ht="15" thickBot="1" x14ac:dyDescent="0.35"/>
    <row r="17" spans="8:14" x14ac:dyDescent="0.3">
      <c r="H17" s="68" t="s">
        <v>160</v>
      </c>
      <c r="I17" s="69"/>
      <c r="J17" s="69"/>
      <c r="K17" s="69"/>
      <c r="L17" s="69"/>
      <c r="M17" s="69"/>
      <c r="N17" s="70"/>
    </row>
    <row r="18" spans="8:14" x14ac:dyDescent="0.3">
      <c r="H18" s="71" t="s">
        <v>146</v>
      </c>
      <c r="I18" s="65" t="s">
        <v>147</v>
      </c>
      <c r="J18" s="65" t="s">
        <v>148</v>
      </c>
      <c r="K18" s="65" t="s">
        <v>149</v>
      </c>
      <c r="L18" s="65" t="s">
        <v>150</v>
      </c>
      <c r="M18" s="72" t="s">
        <v>152</v>
      </c>
      <c r="N18" s="73" t="s">
        <v>151</v>
      </c>
    </row>
    <row r="19" spans="8:14" x14ac:dyDescent="0.3">
      <c r="H19" s="21" t="s">
        <v>154</v>
      </c>
      <c r="I19" s="24">
        <v>86</v>
      </c>
      <c r="J19" s="24">
        <v>88</v>
      </c>
      <c r="K19" s="24">
        <v>64</v>
      </c>
      <c r="L19" s="24">
        <v>90</v>
      </c>
      <c r="M19" s="88">
        <f t="shared" ref="M19:N22" si="2">INDEX($B$10:$C$13,MATCH($H19,$A$10:$A$13,0),MATCH(M$18,$B$9:$C$9,0))</f>
        <v>64</v>
      </c>
      <c r="N19" s="89">
        <f t="shared" si="2"/>
        <v>60</v>
      </c>
    </row>
    <row r="20" spans="8:14" x14ac:dyDescent="0.3">
      <c r="H20" s="21" t="s">
        <v>155</v>
      </c>
      <c r="I20" s="24">
        <v>97</v>
      </c>
      <c r="J20" s="24">
        <v>86</v>
      </c>
      <c r="K20" s="24">
        <v>64</v>
      </c>
      <c r="L20" s="24">
        <v>72</v>
      </c>
      <c r="M20" s="88">
        <f t="shared" si="2"/>
        <v>61</v>
      </c>
      <c r="N20" s="89">
        <f t="shared" si="2"/>
        <v>98</v>
      </c>
    </row>
    <row r="21" spans="8:14" x14ac:dyDescent="0.3">
      <c r="H21" s="21" t="s">
        <v>153</v>
      </c>
      <c r="I21" s="24">
        <v>88</v>
      </c>
      <c r="J21" s="24">
        <v>82</v>
      </c>
      <c r="K21" s="24">
        <v>90</v>
      </c>
      <c r="L21" s="24">
        <v>96</v>
      </c>
      <c r="M21" s="88">
        <f t="shared" si="2"/>
        <v>72</v>
      </c>
      <c r="N21" s="89">
        <f t="shared" si="2"/>
        <v>79</v>
      </c>
    </row>
    <row r="22" spans="8:14" ht="15" thickBot="1" x14ac:dyDescent="0.35">
      <c r="H22" s="22" t="s">
        <v>156</v>
      </c>
      <c r="I22" s="76">
        <v>72</v>
      </c>
      <c r="J22" s="76">
        <v>95</v>
      </c>
      <c r="K22" s="76">
        <v>78</v>
      </c>
      <c r="L22" s="76">
        <v>61</v>
      </c>
      <c r="M22" s="90">
        <f t="shared" si="2"/>
        <v>77</v>
      </c>
      <c r="N22" s="91">
        <f t="shared" si="2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- Net Savings</vt:lpstr>
      <vt:lpstr>Pivot - Location Analysis</vt:lpstr>
      <vt:lpstr>Transactions</vt:lpstr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Haley</dc:creator>
  <cp:lastModifiedBy>William Alexander Blanco</cp:lastModifiedBy>
  <dcterms:created xsi:type="dcterms:W3CDTF">2022-01-20T19:48:03Z</dcterms:created>
  <dcterms:modified xsi:type="dcterms:W3CDTF">2023-05-16T13:04:08Z</dcterms:modified>
</cp:coreProperties>
</file>