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1720" windowHeight="11715" activeTab="1"/>
  </bookViews>
  <sheets>
    <sheet name="WY 2019" sheetId="7" r:id="rId1"/>
    <sheet name="WY 2020" sheetId="8" r:id="rId2"/>
    <sheet name="WY 2021" sheetId="9" r:id="rId3"/>
    <sheet name="WY 2022" sheetId="10" r:id="rId4"/>
    <sheet name="WY 2023" sheetId="11" r:id="rId5"/>
    <sheet name="WY 2024" sheetId="12" r:id="rId6"/>
  </sheets>
  <definedNames>
    <definedName name="_xlnm.Print_Area" localSheetId="0">'WY 2019'!$B$1:$O$86</definedName>
    <definedName name="_xlnm.Print_Area" localSheetId="1">'WY 2020'!$B$1:$O$86</definedName>
    <definedName name="_xlnm.Print_Area" localSheetId="2">'WY 2021'!$B$1:$O$86</definedName>
    <definedName name="_xlnm.Print_Area" localSheetId="3">'WY 2022'!$B$1:$O$86</definedName>
    <definedName name="_xlnm.Print_Area" localSheetId="4">'WY 2023'!$B$1:$O$86</definedName>
    <definedName name="_xlnm.Print_Area" localSheetId="5">'WY 2024'!$B$1:$O$86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2" l="1"/>
  <c r="N82" i="8"/>
  <c r="O82" i="8"/>
  <c r="C11" i="10"/>
  <c r="D11" i="10"/>
  <c r="E11" i="10"/>
  <c r="F11" i="10"/>
  <c r="G11" i="10"/>
  <c r="H11" i="10"/>
  <c r="I11" i="10"/>
  <c r="O2" i="8"/>
  <c r="O3" i="8"/>
  <c r="O4" i="8"/>
  <c r="O5" i="8"/>
  <c r="O6" i="8"/>
  <c r="O7" i="8"/>
  <c r="O8" i="8"/>
  <c r="O86" i="12" l="1"/>
  <c r="O85" i="12"/>
  <c r="O79" i="12"/>
  <c r="O78" i="12"/>
  <c r="O77" i="12"/>
  <c r="O76" i="12"/>
  <c r="O75" i="12"/>
  <c r="O74" i="12"/>
  <c r="O73" i="12"/>
  <c r="O72" i="12"/>
  <c r="O71" i="12"/>
  <c r="M70" i="12"/>
  <c r="J69" i="12"/>
  <c r="J81" i="12" s="1"/>
  <c r="N65" i="12"/>
  <c r="M65" i="12"/>
  <c r="L65" i="12"/>
  <c r="K65" i="12"/>
  <c r="J65" i="12"/>
  <c r="I65" i="12"/>
  <c r="H65" i="12"/>
  <c r="G65" i="12"/>
  <c r="F65" i="12"/>
  <c r="E65" i="12"/>
  <c r="D65" i="12"/>
  <c r="C6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O62" i="12" s="1"/>
  <c r="N61" i="12"/>
  <c r="M61" i="12"/>
  <c r="L61" i="12"/>
  <c r="K61" i="12"/>
  <c r="J61" i="12"/>
  <c r="I61" i="12"/>
  <c r="H61" i="12"/>
  <c r="G61" i="12"/>
  <c r="F61" i="12"/>
  <c r="E61" i="12"/>
  <c r="D61" i="12"/>
  <c r="C61" i="12"/>
  <c r="O61" i="12" s="1"/>
  <c r="N60" i="12"/>
  <c r="M60" i="12"/>
  <c r="L60" i="12"/>
  <c r="K60" i="12"/>
  <c r="J60" i="12"/>
  <c r="I60" i="12"/>
  <c r="H60" i="12"/>
  <c r="G60" i="12"/>
  <c r="F60" i="12"/>
  <c r="E60" i="12"/>
  <c r="D60" i="12"/>
  <c r="C60" i="12"/>
  <c r="O60" i="12" s="1"/>
  <c r="N57" i="12"/>
  <c r="N70" i="12" s="1"/>
  <c r="M57" i="12"/>
  <c r="L57" i="12"/>
  <c r="K57" i="12"/>
  <c r="K70" i="12" s="1"/>
  <c r="J57" i="12"/>
  <c r="J70" i="12" s="1"/>
  <c r="I57" i="12"/>
  <c r="I70" i="12" s="1"/>
  <c r="H57" i="12"/>
  <c r="H70" i="12" s="1"/>
  <c r="G57" i="12"/>
  <c r="G70" i="12" s="1"/>
  <c r="F57" i="12"/>
  <c r="F70" i="12" s="1"/>
  <c r="E57" i="12"/>
  <c r="E70" i="12" s="1"/>
  <c r="D57" i="12"/>
  <c r="D70" i="12" s="1"/>
  <c r="C57" i="12"/>
  <c r="C70" i="12" s="1"/>
  <c r="N56" i="12"/>
  <c r="N69" i="12" s="1"/>
  <c r="N81" i="12" s="1"/>
  <c r="M56" i="12"/>
  <c r="M69" i="12" s="1"/>
  <c r="L56" i="12"/>
  <c r="L70" i="12" s="1"/>
  <c r="K56" i="12"/>
  <c r="K69" i="12" s="1"/>
  <c r="K81" i="12" s="1"/>
  <c r="J56" i="12"/>
  <c r="I56" i="12"/>
  <c r="I69" i="12" s="1"/>
  <c r="H56" i="12"/>
  <c r="H69" i="12" s="1"/>
  <c r="H81" i="12" s="1"/>
  <c r="G56" i="12"/>
  <c r="G69" i="12" s="1"/>
  <c r="G81" i="12" s="1"/>
  <c r="F56" i="12"/>
  <c r="F69" i="12" s="1"/>
  <c r="E56" i="12"/>
  <c r="E69" i="12" s="1"/>
  <c r="D56" i="12"/>
  <c r="D69" i="12" s="1"/>
  <c r="D81" i="12" s="1"/>
  <c r="C56" i="12"/>
  <c r="O56" i="12" s="1"/>
  <c r="O55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O51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O49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O45" i="12"/>
  <c r="O44" i="12"/>
  <c r="O41" i="12"/>
  <c r="O40" i="12"/>
  <c r="O38" i="12"/>
  <c r="O37" i="12"/>
  <c r="O36" i="12"/>
  <c r="I27" i="12"/>
  <c r="I29" i="12" s="1"/>
  <c r="O26" i="12"/>
  <c r="N25" i="12"/>
  <c r="N27" i="12" s="1"/>
  <c r="N29" i="12" s="1"/>
  <c r="M25" i="12"/>
  <c r="M27" i="12" s="1"/>
  <c r="M29" i="12" s="1"/>
  <c r="L25" i="12"/>
  <c r="L27" i="12" s="1"/>
  <c r="L29" i="12" s="1"/>
  <c r="K25" i="12"/>
  <c r="K27" i="12" s="1"/>
  <c r="K29" i="12" s="1"/>
  <c r="J25" i="12"/>
  <c r="J27" i="12" s="1"/>
  <c r="J29" i="12" s="1"/>
  <c r="I25" i="12"/>
  <c r="H25" i="12"/>
  <c r="H27" i="12" s="1"/>
  <c r="H29" i="12" s="1"/>
  <c r="G25" i="12"/>
  <c r="G27" i="12" s="1"/>
  <c r="G29" i="12" s="1"/>
  <c r="F25" i="12"/>
  <c r="F27" i="12" s="1"/>
  <c r="F29" i="12" s="1"/>
  <c r="E25" i="12"/>
  <c r="E27" i="12" s="1"/>
  <c r="E29" i="12" s="1"/>
  <c r="D25" i="12"/>
  <c r="D27" i="12" s="1"/>
  <c r="D29" i="12" s="1"/>
  <c r="C25" i="12"/>
  <c r="C27" i="12" s="1"/>
  <c r="N22" i="12"/>
  <c r="M22" i="12"/>
  <c r="L22" i="12"/>
  <c r="K22" i="12"/>
  <c r="J22" i="12"/>
  <c r="I22" i="12"/>
  <c r="H22" i="12"/>
  <c r="G22" i="12"/>
  <c r="F22" i="12"/>
  <c r="E22" i="12"/>
  <c r="D22" i="12"/>
  <c r="C22" i="12"/>
  <c r="O20" i="12"/>
  <c r="O19" i="12"/>
  <c r="O18" i="12"/>
  <c r="O16" i="12"/>
  <c r="N15" i="12"/>
  <c r="N17" i="12" s="1"/>
  <c r="N23" i="12" s="1"/>
  <c r="M15" i="12"/>
  <c r="M17" i="12" s="1"/>
  <c r="M23" i="12" s="1"/>
  <c r="L15" i="12"/>
  <c r="L17" i="12" s="1"/>
  <c r="L23" i="12" s="1"/>
  <c r="K15" i="12"/>
  <c r="K17" i="12" s="1"/>
  <c r="J15" i="12"/>
  <c r="J17" i="12" s="1"/>
  <c r="J23" i="12" s="1"/>
  <c r="I15" i="12"/>
  <c r="I17" i="12" s="1"/>
  <c r="I23" i="12" s="1"/>
  <c r="H15" i="12"/>
  <c r="H17" i="12" s="1"/>
  <c r="H23" i="12" s="1"/>
  <c r="G15" i="12"/>
  <c r="G17" i="12" s="1"/>
  <c r="F15" i="12"/>
  <c r="F17" i="12" s="1"/>
  <c r="F23" i="12" s="1"/>
  <c r="E15" i="12"/>
  <c r="E17" i="12" s="1"/>
  <c r="E23" i="12" s="1"/>
  <c r="D15" i="12"/>
  <c r="D17" i="12" s="1"/>
  <c r="D23" i="12" s="1"/>
  <c r="C15" i="12"/>
  <c r="C17" i="12" s="1"/>
  <c r="N11" i="12"/>
  <c r="M11" i="12"/>
  <c r="L11" i="12"/>
  <c r="K11" i="12"/>
  <c r="J11" i="12"/>
  <c r="I11" i="12"/>
  <c r="H11" i="12"/>
  <c r="G11" i="12"/>
  <c r="F11" i="12"/>
  <c r="E11" i="12"/>
  <c r="D11" i="12"/>
  <c r="C11" i="12"/>
  <c r="O9" i="12"/>
  <c r="O8" i="12"/>
  <c r="O7" i="12"/>
  <c r="O6" i="12"/>
  <c r="O5" i="12"/>
  <c r="O4" i="12"/>
  <c r="O3" i="12"/>
  <c r="O2" i="12"/>
  <c r="O86" i="11"/>
  <c r="O85" i="11"/>
  <c r="O79" i="11"/>
  <c r="O78" i="11"/>
  <c r="O77" i="11"/>
  <c r="O76" i="11"/>
  <c r="O75" i="11"/>
  <c r="O74" i="11"/>
  <c r="O73" i="11"/>
  <c r="O72" i="11"/>
  <c r="O71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N57" i="11"/>
  <c r="N70" i="11" s="1"/>
  <c r="M57" i="11"/>
  <c r="M70" i="11" s="1"/>
  <c r="L57" i="11"/>
  <c r="K57" i="11"/>
  <c r="K70" i="11" s="1"/>
  <c r="J57" i="11"/>
  <c r="J70" i="11" s="1"/>
  <c r="I57" i="11"/>
  <c r="I70" i="11" s="1"/>
  <c r="H57" i="11"/>
  <c r="H70" i="11" s="1"/>
  <c r="G57" i="11"/>
  <c r="G70" i="11" s="1"/>
  <c r="F57" i="11"/>
  <c r="F70" i="11" s="1"/>
  <c r="E57" i="11"/>
  <c r="E70" i="11" s="1"/>
  <c r="D57" i="11"/>
  <c r="D70" i="11" s="1"/>
  <c r="C57" i="11"/>
  <c r="C70" i="11" s="1"/>
  <c r="N56" i="11"/>
  <c r="N69" i="11" s="1"/>
  <c r="M56" i="11"/>
  <c r="M69" i="11" s="1"/>
  <c r="L56" i="11"/>
  <c r="K56" i="11"/>
  <c r="K69" i="11" s="1"/>
  <c r="J56" i="11"/>
  <c r="J69" i="11" s="1"/>
  <c r="I56" i="11"/>
  <c r="I69" i="11" s="1"/>
  <c r="H56" i="11"/>
  <c r="H69" i="11" s="1"/>
  <c r="H81" i="11" s="1"/>
  <c r="G56" i="11"/>
  <c r="G69" i="11" s="1"/>
  <c r="G81" i="11" s="1"/>
  <c r="F56" i="11"/>
  <c r="F69" i="11" s="1"/>
  <c r="E56" i="11"/>
  <c r="E69" i="11" s="1"/>
  <c r="D56" i="11"/>
  <c r="D69" i="11" s="1"/>
  <c r="C56" i="11"/>
  <c r="O55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O51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O49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O45" i="11"/>
  <c r="O44" i="11"/>
  <c r="O41" i="11"/>
  <c r="O40" i="11"/>
  <c r="O38" i="11"/>
  <c r="O37" i="11"/>
  <c r="O36" i="11"/>
  <c r="O26" i="11"/>
  <c r="N25" i="11"/>
  <c r="N27" i="11" s="1"/>
  <c r="N29" i="11" s="1"/>
  <c r="N42" i="11" s="1"/>
  <c r="N82" i="11" s="1"/>
  <c r="M25" i="11"/>
  <c r="M27" i="11" s="1"/>
  <c r="M29" i="11" s="1"/>
  <c r="M42" i="11" s="1"/>
  <c r="M82" i="11" s="1"/>
  <c r="L25" i="11"/>
  <c r="L27" i="11" s="1"/>
  <c r="L29" i="11" s="1"/>
  <c r="K25" i="11"/>
  <c r="K27" i="11" s="1"/>
  <c r="K29" i="11" s="1"/>
  <c r="J25" i="11"/>
  <c r="J27" i="11" s="1"/>
  <c r="J29" i="11" s="1"/>
  <c r="J42" i="11" s="1"/>
  <c r="J82" i="11" s="1"/>
  <c r="I25" i="11"/>
  <c r="I27" i="11" s="1"/>
  <c r="I29" i="11" s="1"/>
  <c r="I42" i="11" s="1"/>
  <c r="I82" i="11" s="1"/>
  <c r="H25" i="11"/>
  <c r="H27" i="11" s="1"/>
  <c r="H29" i="11" s="1"/>
  <c r="G25" i="11"/>
  <c r="G27" i="11" s="1"/>
  <c r="G29" i="11" s="1"/>
  <c r="F25" i="11"/>
  <c r="F27" i="11" s="1"/>
  <c r="F29" i="11" s="1"/>
  <c r="F42" i="11" s="1"/>
  <c r="F82" i="11" s="1"/>
  <c r="E25" i="11"/>
  <c r="E27" i="11" s="1"/>
  <c r="E29" i="11" s="1"/>
  <c r="E42" i="11" s="1"/>
  <c r="E82" i="11" s="1"/>
  <c r="D25" i="11"/>
  <c r="D27" i="11" s="1"/>
  <c r="D29" i="11" s="1"/>
  <c r="C25" i="11"/>
  <c r="C27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O20" i="11"/>
  <c r="O19" i="11"/>
  <c r="O18" i="11"/>
  <c r="O16" i="11"/>
  <c r="N15" i="11"/>
  <c r="N17" i="11" s="1"/>
  <c r="M15" i="11"/>
  <c r="M17" i="11" s="1"/>
  <c r="M23" i="11" s="1"/>
  <c r="L15" i="11"/>
  <c r="L17" i="11" s="1"/>
  <c r="L23" i="11" s="1"/>
  <c r="K15" i="11"/>
  <c r="K17" i="11" s="1"/>
  <c r="K23" i="11" s="1"/>
  <c r="K66" i="11" s="1"/>
  <c r="J15" i="11"/>
  <c r="J17" i="11" s="1"/>
  <c r="I15" i="11"/>
  <c r="I17" i="11" s="1"/>
  <c r="I23" i="11" s="1"/>
  <c r="H15" i="11"/>
  <c r="H17" i="11" s="1"/>
  <c r="H23" i="11" s="1"/>
  <c r="G15" i="11"/>
  <c r="G17" i="11" s="1"/>
  <c r="G23" i="11" s="1"/>
  <c r="F15" i="11"/>
  <c r="F17" i="11" s="1"/>
  <c r="E15" i="11"/>
  <c r="E17" i="11" s="1"/>
  <c r="E23" i="11" s="1"/>
  <c r="D15" i="11"/>
  <c r="D17" i="11" s="1"/>
  <c r="D23" i="11" s="1"/>
  <c r="C15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O9" i="11"/>
  <c r="O8" i="11"/>
  <c r="O7" i="11"/>
  <c r="O6" i="11"/>
  <c r="O5" i="11"/>
  <c r="O4" i="11"/>
  <c r="O3" i="11"/>
  <c r="O2" i="11"/>
  <c r="O86" i="10"/>
  <c r="O85" i="10"/>
  <c r="O79" i="10"/>
  <c r="O78" i="10"/>
  <c r="O77" i="10"/>
  <c r="O76" i="10"/>
  <c r="O75" i="10"/>
  <c r="O74" i="10"/>
  <c r="O73" i="10"/>
  <c r="O72" i="10"/>
  <c r="O71" i="10"/>
  <c r="N69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N57" i="10"/>
  <c r="N70" i="10" s="1"/>
  <c r="M57" i="10"/>
  <c r="M70" i="10" s="1"/>
  <c r="L57" i="10"/>
  <c r="K57" i="10"/>
  <c r="K70" i="10" s="1"/>
  <c r="J57" i="10"/>
  <c r="J70" i="10" s="1"/>
  <c r="I57" i="10"/>
  <c r="I70" i="10" s="1"/>
  <c r="H57" i="10"/>
  <c r="H70" i="10" s="1"/>
  <c r="G57" i="10"/>
  <c r="G70" i="10" s="1"/>
  <c r="F57" i="10"/>
  <c r="F70" i="10" s="1"/>
  <c r="E57" i="10"/>
  <c r="E70" i="10" s="1"/>
  <c r="D57" i="10"/>
  <c r="D70" i="10" s="1"/>
  <c r="C57" i="10"/>
  <c r="C70" i="10" s="1"/>
  <c r="N56" i="10"/>
  <c r="M56" i="10"/>
  <c r="M69" i="10" s="1"/>
  <c r="L56" i="10"/>
  <c r="L70" i="10" s="1"/>
  <c r="K56" i="10"/>
  <c r="K69" i="10" s="1"/>
  <c r="K81" i="10" s="1"/>
  <c r="J56" i="10"/>
  <c r="J69" i="10" s="1"/>
  <c r="J81" i="10" s="1"/>
  <c r="I56" i="10"/>
  <c r="I69" i="10" s="1"/>
  <c r="H56" i="10"/>
  <c r="H69" i="10" s="1"/>
  <c r="H81" i="10" s="1"/>
  <c r="G56" i="10"/>
  <c r="G69" i="10" s="1"/>
  <c r="G81" i="10" s="1"/>
  <c r="F56" i="10"/>
  <c r="F69" i="10" s="1"/>
  <c r="E56" i="10"/>
  <c r="E69" i="10" s="1"/>
  <c r="D56" i="10"/>
  <c r="D69" i="10" s="1"/>
  <c r="D81" i="10" s="1"/>
  <c r="C56" i="10"/>
  <c r="O55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O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O50" i="10" s="1"/>
  <c r="O49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O45" i="10"/>
  <c r="O44" i="10"/>
  <c r="O41" i="10"/>
  <c r="O40" i="10"/>
  <c r="O38" i="10"/>
  <c r="O37" i="10"/>
  <c r="O36" i="10"/>
  <c r="O26" i="10"/>
  <c r="N25" i="10"/>
  <c r="N27" i="10" s="1"/>
  <c r="N29" i="10" s="1"/>
  <c r="M25" i="10"/>
  <c r="M27" i="10" s="1"/>
  <c r="M29" i="10" s="1"/>
  <c r="L25" i="10"/>
  <c r="L27" i="10" s="1"/>
  <c r="L29" i="10" s="1"/>
  <c r="K25" i="10"/>
  <c r="K27" i="10" s="1"/>
  <c r="K29" i="10" s="1"/>
  <c r="J25" i="10"/>
  <c r="J27" i="10" s="1"/>
  <c r="J29" i="10" s="1"/>
  <c r="I25" i="10"/>
  <c r="I27" i="10" s="1"/>
  <c r="I29" i="10" s="1"/>
  <c r="H25" i="10"/>
  <c r="H27" i="10" s="1"/>
  <c r="H29" i="10" s="1"/>
  <c r="G25" i="10"/>
  <c r="G27" i="10" s="1"/>
  <c r="G29" i="10" s="1"/>
  <c r="F25" i="10"/>
  <c r="F27" i="10" s="1"/>
  <c r="F29" i="10" s="1"/>
  <c r="E25" i="10"/>
  <c r="E27" i="10" s="1"/>
  <c r="E29" i="10" s="1"/>
  <c r="D25" i="10"/>
  <c r="D27" i="10" s="1"/>
  <c r="D29" i="10" s="1"/>
  <c r="C25" i="10"/>
  <c r="C27" i="10" s="1"/>
  <c r="N22" i="10"/>
  <c r="M22" i="10"/>
  <c r="L22" i="10"/>
  <c r="K22" i="10"/>
  <c r="J22" i="10"/>
  <c r="I22" i="10"/>
  <c r="H22" i="10"/>
  <c r="G22" i="10"/>
  <c r="F22" i="10"/>
  <c r="E22" i="10"/>
  <c r="D22" i="10"/>
  <c r="C22" i="10"/>
  <c r="O20" i="10"/>
  <c r="O19" i="10"/>
  <c r="O18" i="10"/>
  <c r="O16" i="10"/>
  <c r="N15" i="10"/>
  <c r="N17" i="10" s="1"/>
  <c r="N23" i="10" s="1"/>
  <c r="M15" i="10"/>
  <c r="M17" i="10" s="1"/>
  <c r="L15" i="10"/>
  <c r="L17" i="10" s="1"/>
  <c r="L23" i="10" s="1"/>
  <c r="K15" i="10"/>
  <c r="K17" i="10" s="1"/>
  <c r="J15" i="10"/>
  <c r="J17" i="10" s="1"/>
  <c r="J23" i="10" s="1"/>
  <c r="I15" i="10"/>
  <c r="I17" i="10" s="1"/>
  <c r="I23" i="10" s="1"/>
  <c r="H15" i="10"/>
  <c r="H17" i="10" s="1"/>
  <c r="H23" i="10" s="1"/>
  <c r="G15" i="10"/>
  <c r="G17" i="10" s="1"/>
  <c r="F15" i="10"/>
  <c r="F17" i="10" s="1"/>
  <c r="F23" i="10" s="1"/>
  <c r="E15" i="10"/>
  <c r="E17" i="10" s="1"/>
  <c r="E23" i="10" s="1"/>
  <c r="D15" i="10"/>
  <c r="D17" i="10" s="1"/>
  <c r="D23" i="10" s="1"/>
  <c r="C15" i="10"/>
  <c r="C17" i="10" s="1"/>
  <c r="N11" i="10"/>
  <c r="M11" i="10"/>
  <c r="L11" i="10"/>
  <c r="K11" i="10"/>
  <c r="J11" i="10"/>
  <c r="O9" i="10"/>
  <c r="O8" i="10"/>
  <c r="O7" i="10"/>
  <c r="O6" i="10"/>
  <c r="O5" i="10"/>
  <c r="O4" i="10"/>
  <c r="O3" i="10"/>
  <c r="O2" i="10"/>
  <c r="O86" i="9"/>
  <c r="O85" i="9"/>
  <c r="O79" i="9"/>
  <c r="O78" i="9"/>
  <c r="O77" i="9"/>
  <c r="O76" i="9"/>
  <c r="O75" i="9"/>
  <c r="O74" i="9"/>
  <c r="O73" i="9"/>
  <c r="O72" i="9"/>
  <c r="O71" i="9"/>
  <c r="M70" i="9"/>
  <c r="I70" i="9"/>
  <c r="N69" i="9"/>
  <c r="N81" i="9" s="1"/>
  <c r="J69" i="9"/>
  <c r="J81" i="9" s="1"/>
  <c r="F69" i="9"/>
  <c r="N65" i="9"/>
  <c r="M65" i="9"/>
  <c r="L65" i="9"/>
  <c r="K65" i="9"/>
  <c r="J65" i="9"/>
  <c r="I65" i="9"/>
  <c r="H65" i="9"/>
  <c r="G65" i="9"/>
  <c r="F65" i="9"/>
  <c r="E65" i="9"/>
  <c r="D65" i="9"/>
  <c r="C65" i="9"/>
  <c r="N64" i="9"/>
  <c r="M64" i="9"/>
  <c r="L64" i="9"/>
  <c r="K64" i="9"/>
  <c r="J64" i="9"/>
  <c r="I64" i="9"/>
  <c r="H64" i="9"/>
  <c r="G64" i="9"/>
  <c r="F64" i="9"/>
  <c r="E64" i="9"/>
  <c r="D64" i="9"/>
  <c r="C64" i="9"/>
  <c r="N63" i="9"/>
  <c r="M63" i="9"/>
  <c r="L63" i="9"/>
  <c r="K63" i="9"/>
  <c r="J63" i="9"/>
  <c r="I63" i="9"/>
  <c r="H63" i="9"/>
  <c r="G63" i="9"/>
  <c r="F63" i="9"/>
  <c r="E63" i="9"/>
  <c r="D63" i="9"/>
  <c r="C63" i="9"/>
  <c r="N62" i="9"/>
  <c r="M62" i="9"/>
  <c r="L62" i="9"/>
  <c r="K62" i="9"/>
  <c r="J62" i="9"/>
  <c r="I62" i="9"/>
  <c r="H62" i="9"/>
  <c r="G62" i="9"/>
  <c r="F62" i="9"/>
  <c r="E62" i="9"/>
  <c r="D62" i="9"/>
  <c r="C62" i="9"/>
  <c r="O62" i="9" s="1"/>
  <c r="N61" i="9"/>
  <c r="M61" i="9"/>
  <c r="L61" i="9"/>
  <c r="K61" i="9"/>
  <c r="J61" i="9"/>
  <c r="I61" i="9"/>
  <c r="H61" i="9"/>
  <c r="G61" i="9"/>
  <c r="F61" i="9"/>
  <c r="E61" i="9"/>
  <c r="D61" i="9"/>
  <c r="C61" i="9"/>
  <c r="O61" i="9" s="1"/>
  <c r="N60" i="9"/>
  <c r="M60" i="9"/>
  <c r="L60" i="9"/>
  <c r="K60" i="9"/>
  <c r="J60" i="9"/>
  <c r="I60" i="9"/>
  <c r="H60" i="9"/>
  <c r="G60" i="9"/>
  <c r="F60" i="9"/>
  <c r="E60" i="9"/>
  <c r="D60" i="9"/>
  <c r="C60" i="9"/>
  <c r="O60" i="9" s="1"/>
  <c r="N57" i="9"/>
  <c r="N70" i="9" s="1"/>
  <c r="M57" i="9"/>
  <c r="L57" i="9"/>
  <c r="K57" i="9"/>
  <c r="K70" i="9" s="1"/>
  <c r="J57" i="9"/>
  <c r="J70" i="9" s="1"/>
  <c r="I57" i="9"/>
  <c r="H57" i="9"/>
  <c r="H70" i="9" s="1"/>
  <c r="G57" i="9"/>
  <c r="G70" i="9" s="1"/>
  <c r="F57" i="9"/>
  <c r="F70" i="9" s="1"/>
  <c r="E57" i="9"/>
  <c r="E70" i="9" s="1"/>
  <c r="D57" i="9"/>
  <c r="D70" i="9" s="1"/>
  <c r="C57" i="9"/>
  <c r="C70" i="9" s="1"/>
  <c r="N56" i="9"/>
  <c r="M56" i="9"/>
  <c r="M69" i="9" s="1"/>
  <c r="L56" i="9"/>
  <c r="L70" i="9" s="1"/>
  <c r="K56" i="9"/>
  <c r="K69" i="9" s="1"/>
  <c r="K81" i="9" s="1"/>
  <c r="J56" i="9"/>
  <c r="I56" i="9"/>
  <c r="I69" i="9" s="1"/>
  <c r="H56" i="9"/>
  <c r="H69" i="9" s="1"/>
  <c r="H81" i="9" s="1"/>
  <c r="G56" i="9"/>
  <c r="G69" i="9" s="1"/>
  <c r="G81" i="9" s="1"/>
  <c r="F56" i="9"/>
  <c r="E56" i="9"/>
  <c r="E69" i="9" s="1"/>
  <c r="D56" i="9"/>
  <c r="D69" i="9" s="1"/>
  <c r="D81" i="9" s="1"/>
  <c r="C56" i="9"/>
  <c r="C69" i="9" s="1"/>
  <c r="O55" i="9"/>
  <c r="N52" i="9"/>
  <c r="M52" i="9"/>
  <c r="L52" i="9"/>
  <c r="K52" i="9"/>
  <c r="J52" i="9"/>
  <c r="I52" i="9"/>
  <c r="H52" i="9"/>
  <c r="G52" i="9"/>
  <c r="F52" i="9"/>
  <c r="E52" i="9"/>
  <c r="D52" i="9"/>
  <c r="C52" i="9"/>
  <c r="O51" i="9"/>
  <c r="N50" i="9"/>
  <c r="M50" i="9"/>
  <c r="L50" i="9"/>
  <c r="K50" i="9"/>
  <c r="J50" i="9"/>
  <c r="I50" i="9"/>
  <c r="H50" i="9"/>
  <c r="G50" i="9"/>
  <c r="F50" i="9"/>
  <c r="E50" i="9"/>
  <c r="D50" i="9"/>
  <c r="C50" i="9"/>
  <c r="O49" i="9"/>
  <c r="N47" i="9"/>
  <c r="M47" i="9"/>
  <c r="L47" i="9"/>
  <c r="K47" i="9"/>
  <c r="J47" i="9"/>
  <c r="I47" i="9"/>
  <c r="H47" i="9"/>
  <c r="G47" i="9"/>
  <c r="F47" i="9"/>
  <c r="E47" i="9"/>
  <c r="D47" i="9"/>
  <c r="C47" i="9"/>
  <c r="N46" i="9"/>
  <c r="M46" i="9"/>
  <c r="L46" i="9"/>
  <c r="K46" i="9"/>
  <c r="J46" i="9"/>
  <c r="I46" i="9"/>
  <c r="H46" i="9"/>
  <c r="G46" i="9"/>
  <c r="F46" i="9"/>
  <c r="E46" i="9"/>
  <c r="D46" i="9"/>
  <c r="C46" i="9"/>
  <c r="O45" i="9"/>
  <c r="O44" i="9"/>
  <c r="O41" i="9"/>
  <c r="O40" i="9"/>
  <c r="O38" i="9"/>
  <c r="P38" i="9" s="1"/>
  <c r="O37" i="9"/>
  <c r="O36" i="9"/>
  <c r="O26" i="9"/>
  <c r="N25" i="9"/>
  <c r="N27" i="9" s="1"/>
  <c r="N29" i="9" s="1"/>
  <c r="M25" i="9"/>
  <c r="M27" i="9" s="1"/>
  <c r="M29" i="9" s="1"/>
  <c r="L25" i="9"/>
  <c r="L27" i="9" s="1"/>
  <c r="L29" i="9" s="1"/>
  <c r="K25" i="9"/>
  <c r="K27" i="9" s="1"/>
  <c r="K29" i="9" s="1"/>
  <c r="J25" i="9"/>
  <c r="J27" i="9" s="1"/>
  <c r="J29" i="9" s="1"/>
  <c r="I25" i="9"/>
  <c r="I27" i="9" s="1"/>
  <c r="I29" i="9" s="1"/>
  <c r="H25" i="9"/>
  <c r="H27" i="9" s="1"/>
  <c r="H29" i="9" s="1"/>
  <c r="G25" i="9"/>
  <c r="G27" i="9" s="1"/>
  <c r="G29" i="9" s="1"/>
  <c r="F25" i="9"/>
  <c r="F27" i="9" s="1"/>
  <c r="F29" i="9" s="1"/>
  <c r="E25" i="9"/>
  <c r="E27" i="9" s="1"/>
  <c r="E29" i="9" s="1"/>
  <c r="D25" i="9"/>
  <c r="D27" i="9" s="1"/>
  <c r="D29" i="9" s="1"/>
  <c r="C25" i="9"/>
  <c r="C27" i="9" s="1"/>
  <c r="N22" i="9"/>
  <c r="M22" i="9"/>
  <c r="L22" i="9"/>
  <c r="K22" i="9"/>
  <c r="J22" i="9"/>
  <c r="I22" i="9"/>
  <c r="H22" i="9"/>
  <c r="G22" i="9"/>
  <c r="F22" i="9"/>
  <c r="E22" i="9"/>
  <c r="D22" i="9"/>
  <c r="C22" i="9"/>
  <c r="O20" i="9"/>
  <c r="O19" i="9"/>
  <c r="O18" i="9"/>
  <c r="M17" i="9"/>
  <c r="O16" i="9"/>
  <c r="N15" i="9"/>
  <c r="N17" i="9" s="1"/>
  <c r="N23" i="9" s="1"/>
  <c r="M15" i="9"/>
  <c r="L15" i="9"/>
  <c r="L17" i="9" s="1"/>
  <c r="K15" i="9"/>
  <c r="K17" i="9" s="1"/>
  <c r="K23" i="9" s="1"/>
  <c r="J15" i="9"/>
  <c r="J17" i="9" s="1"/>
  <c r="J23" i="9" s="1"/>
  <c r="I15" i="9"/>
  <c r="I17" i="9" s="1"/>
  <c r="I23" i="9" s="1"/>
  <c r="H15" i="9"/>
  <c r="H17" i="9" s="1"/>
  <c r="G15" i="9"/>
  <c r="G17" i="9" s="1"/>
  <c r="G23" i="9" s="1"/>
  <c r="F15" i="9"/>
  <c r="F17" i="9" s="1"/>
  <c r="F23" i="9" s="1"/>
  <c r="E15" i="9"/>
  <c r="E17" i="9" s="1"/>
  <c r="D15" i="9"/>
  <c r="D17" i="9" s="1"/>
  <c r="C15" i="9"/>
  <c r="C17" i="9" s="1"/>
  <c r="N11" i="9"/>
  <c r="M11" i="9"/>
  <c r="L11" i="9"/>
  <c r="K11" i="9"/>
  <c r="J11" i="9"/>
  <c r="I11" i="9"/>
  <c r="H11" i="9"/>
  <c r="G11" i="9"/>
  <c r="F11" i="9"/>
  <c r="E11" i="9"/>
  <c r="D11" i="9"/>
  <c r="C11" i="9"/>
  <c r="O9" i="9"/>
  <c r="O8" i="9"/>
  <c r="O7" i="9"/>
  <c r="O6" i="9"/>
  <c r="O5" i="9"/>
  <c r="O4" i="9"/>
  <c r="O3" i="9"/>
  <c r="O2" i="9"/>
  <c r="O25" i="9" s="1"/>
  <c r="O86" i="8"/>
  <c r="O85" i="8"/>
  <c r="O79" i="8"/>
  <c r="O78" i="8"/>
  <c r="O77" i="8"/>
  <c r="O76" i="8"/>
  <c r="O75" i="8"/>
  <c r="O74" i="8"/>
  <c r="O73" i="8"/>
  <c r="O72" i="8"/>
  <c r="O71" i="8"/>
  <c r="M70" i="8"/>
  <c r="I70" i="8"/>
  <c r="N69" i="8"/>
  <c r="N81" i="8" s="1"/>
  <c r="J69" i="8"/>
  <c r="J81" i="8" s="1"/>
  <c r="F69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O62" i="8" s="1"/>
  <c r="N61" i="8"/>
  <c r="M61" i="8"/>
  <c r="L61" i="8"/>
  <c r="K61" i="8"/>
  <c r="J61" i="8"/>
  <c r="I61" i="8"/>
  <c r="H61" i="8"/>
  <c r="G61" i="8"/>
  <c r="F61" i="8"/>
  <c r="E61" i="8"/>
  <c r="D61" i="8"/>
  <c r="C61" i="8"/>
  <c r="O61" i="8" s="1"/>
  <c r="N60" i="8"/>
  <c r="M60" i="8"/>
  <c r="L60" i="8"/>
  <c r="K60" i="8"/>
  <c r="J60" i="8"/>
  <c r="I60" i="8"/>
  <c r="H60" i="8"/>
  <c r="G60" i="8"/>
  <c r="F60" i="8"/>
  <c r="E60" i="8"/>
  <c r="D60" i="8"/>
  <c r="C60" i="8"/>
  <c r="O60" i="8" s="1"/>
  <c r="N57" i="8"/>
  <c r="N70" i="8" s="1"/>
  <c r="M57" i="8"/>
  <c r="L57" i="8"/>
  <c r="K57" i="8"/>
  <c r="K70" i="8" s="1"/>
  <c r="J57" i="8"/>
  <c r="J70" i="8" s="1"/>
  <c r="I57" i="8"/>
  <c r="H57" i="8"/>
  <c r="H70" i="8" s="1"/>
  <c r="G57" i="8"/>
  <c r="G70" i="8" s="1"/>
  <c r="F57" i="8"/>
  <c r="F70" i="8" s="1"/>
  <c r="E57" i="8"/>
  <c r="E70" i="8" s="1"/>
  <c r="D57" i="8"/>
  <c r="D70" i="8" s="1"/>
  <c r="C57" i="8"/>
  <c r="C70" i="8" s="1"/>
  <c r="N56" i="8"/>
  <c r="M56" i="8"/>
  <c r="M69" i="8" s="1"/>
  <c r="L56" i="8"/>
  <c r="L70" i="8" s="1"/>
  <c r="K56" i="8"/>
  <c r="K69" i="8" s="1"/>
  <c r="K81" i="8" s="1"/>
  <c r="J56" i="8"/>
  <c r="I56" i="8"/>
  <c r="I69" i="8" s="1"/>
  <c r="H56" i="8"/>
  <c r="H69" i="8" s="1"/>
  <c r="H81" i="8" s="1"/>
  <c r="G56" i="8"/>
  <c r="G69" i="8" s="1"/>
  <c r="G81" i="8" s="1"/>
  <c r="F56" i="8"/>
  <c r="E56" i="8"/>
  <c r="E69" i="8" s="1"/>
  <c r="D56" i="8"/>
  <c r="D69" i="8" s="1"/>
  <c r="D81" i="8" s="1"/>
  <c r="C56" i="8"/>
  <c r="O56" i="8" s="1"/>
  <c r="O55" i="8"/>
  <c r="N52" i="8"/>
  <c r="M52" i="8"/>
  <c r="L52" i="8"/>
  <c r="K52" i="8"/>
  <c r="J52" i="8"/>
  <c r="I52" i="8"/>
  <c r="H52" i="8"/>
  <c r="G52" i="8"/>
  <c r="F52" i="8"/>
  <c r="E52" i="8"/>
  <c r="D52" i="8"/>
  <c r="C52" i="8"/>
  <c r="O51" i="8"/>
  <c r="N50" i="8"/>
  <c r="M50" i="8"/>
  <c r="L50" i="8"/>
  <c r="K50" i="8"/>
  <c r="J50" i="8"/>
  <c r="I50" i="8"/>
  <c r="H50" i="8"/>
  <c r="G50" i="8"/>
  <c r="F50" i="8"/>
  <c r="E50" i="8"/>
  <c r="D50" i="8"/>
  <c r="C50" i="8"/>
  <c r="O49" i="8"/>
  <c r="N47" i="8"/>
  <c r="M47" i="8"/>
  <c r="L47" i="8"/>
  <c r="K47" i="8"/>
  <c r="J47" i="8"/>
  <c r="I47" i="8"/>
  <c r="H47" i="8"/>
  <c r="G47" i="8"/>
  <c r="F47" i="8"/>
  <c r="E47" i="8"/>
  <c r="D47" i="8"/>
  <c r="C47" i="8"/>
  <c r="N46" i="8"/>
  <c r="M46" i="8"/>
  <c r="L46" i="8"/>
  <c r="K46" i="8"/>
  <c r="J46" i="8"/>
  <c r="I46" i="8"/>
  <c r="H46" i="8"/>
  <c r="G46" i="8"/>
  <c r="F46" i="8"/>
  <c r="E46" i="8"/>
  <c r="D46" i="8"/>
  <c r="C46" i="8"/>
  <c r="O45" i="8"/>
  <c r="O44" i="8"/>
  <c r="O41" i="8"/>
  <c r="O40" i="8"/>
  <c r="O38" i="8"/>
  <c r="O37" i="8"/>
  <c r="O36" i="8"/>
  <c r="O26" i="8"/>
  <c r="N25" i="8"/>
  <c r="N27" i="8" s="1"/>
  <c r="N29" i="8" s="1"/>
  <c r="M25" i="8"/>
  <c r="M27" i="8" s="1"/>
  <c r="M29" i="8" s="1"/>
  <c r="L25" i="8"/>
  <c r="L27" i="8" s="1"/>
  <c r="L29" i="8" s="1"/>
  <c r="K25" i="8"/>
  <c r="K27" i="8" s="1"/>
  <c r="K29" i="8" s="1"/>
  <c r="J25" i="8"/>
  <c r="J27" i="8" s="1"/>
  <c r="J29" i="8" s="1"/>
  <c r="I25" i="8"/>
  <c r="I27" i="8" s="1"/>
  <c r="I29" i="8" s="1"/>
  <c r="H25" i="8"/>
  <c r="H27" i="8" s="1"/>
  <c r="H29" i="8" s="1"/>
  <c r="G25" i="8"/>
  <c r="G27" i="8" s="1"/>
  <c r="G29" i="8" s="1"/>
  <c r="F25" i="8"/>
  <c r="F27" i="8" s="1"/>
  <c r="F29" i="8" s="1"/>
  <c r="E25" i="8"/>
  <c r="E27" i="8" s="1"/>
  <c r="E29" i="8" s="1"/>
  <c r="D25" i="8"/>
  <c r="D27" i="8" s="1"/>
  <c r="D29" i="8" s="1"/>
  <c r="C25" i="8"/>
  <c r="C27" i="8" s="1"/>
  <c r="C29" i="8" s="1"/>
  <c r="N22" i="8"/>
  <c r="M22" i="8"/>
  <c r="L22" i="8"/>
  <c r="K22" i="8"/>
  <c r="J22" i="8"/>
  <c r="I22" i="8"/>
  <c r="H22" i="8"/>
  <c r="G22" i="8"/>
  <c r="F22" i="8"/>
  <c r="E22" i="8"/>
  <c r="D22" i="8"/>
  <c r="C22" i="8"/>
  <c r="O20" i="8"/>
  <c r="O19" i="8"/>
  <c r="O18" i="8"/>
  <c r="O16" i="8"/>
  <c r="N15" i="8"/>
  <c r="N17" i="8" s="1"/>
  <c r="M15" i="8"/>
  <c r="M17" i="8" s="1"/>
  <c r="L15" i="8"/>
  <c r="L17" i="8" s="1"/>
  <c r="L23" i="8" s="1"/>
  <c r="K15" i="8"/>
  <c r="K17" i="8" s="1"/>
  <c r="K23" i="8" s="1"/>
  <c r="J15" i="8"/>
  <c r="J17" i="8" s="1"/>
  <c r="J23" i="8" s="1"/>
  <c r="J66" i="8" s="1"/>
  <c r="I15" i="8"/>
  <c r="I17" i="8" s="1"/>
  <c r="I23" i="8" s="1"/>
  <c r="H15" i="8"/>
  <c r="H17" i="8" s="1"/>
  <c r="H23" i="8" s="1"/>
  <c r="G15" i="8"/>
  <c r="G17" i="8" s="1"/>
  <c r="G23" i="8" s="1"/>
  <c r="F15" i="8"/>
  <c r="F17" i="8" s="1"/>
  <c r="E15" i="8"/>
  <c r="E17" i="8" s="1"/>
  <c r="D15" i="8"/>
  <c r="D17" i="8" s="1"/>
  <c r="D23" i="8" s="1"/>
  <c r="C15" i="8"/>
  <c r="C17" i="8" s="1"/>
  <c r="N11" i="8"/>
  <c r="M11" i="8"/>
  <c r="L11" i="8"/>
  <c r="K11" i="8"/>
  <c r="J11" i="8"/>
  <c r="I11" i="8"/>
  <c r="H11" i="8"/>
  <c r="G11" i="8"/>
  <c r="F11" i="8"/>
  <c r="E11" i="8"/>
  <c r="D11" i="8"/>
  <c r="C11" i="8"/>
  <c r="O9" i="8"/>
  <c r="O25" i="8"/>
  <c r="O22" i="12" l="1"/>
  <c r="F23" i="11"/>
  <c r="F66" i="11" s="1"/>
  <c r="M23" i="10"/>
  <c r="O22" i="10"/>
  <c r="P38" i="8"/>
  <c r="O63" i="12"/>
  <c r="O64" i="12"/>
  <c r="O25" i="10"/>
  <c r="O63" i="9"/>
  <c r="O64" i="9"/>
  <c r="O65" i="9"/>
  <c r="O11" i="8"/>
  <c r="S11" i="8" s="1"/>
  <c r="S13" i="8" s="1"/>
  <c r="O63" i="8"/>
  <c r="O64" i="8"/>
  <c r="O65" i="8"/>
  <c r="I81" i="10"/>
  <c r="O11" i="10"/>
  <c r="G23" i="10"/>
  <c r="G66" i="10" s="1"/>
  <c r="K23" i="10"/>
  <c r="K66" i="10" s="1"/>
  <c r="F23" i="8"/>
  <c r="O50" i="8"/>
  <c r="E81" i="8"/>
  <c r="I81" i="8"/>
  <c r="M81" i="8"/>
  <c r="D23" i="9"/>
  <c r="H23" i="9"/>
  <c r="L23" i="9"/>
  <c r="L66" i="9" s="1"/>
  <c r="E23" i="9"/>
  <c r="E31" i="9" s="1"/>
  <c r="E33" i="9" s="1"/>
  <c r="M23" i="9"/>
  <c r="O50" i="9"/>
  <c r="E81" i="9"/>
  <c r="I81" i="9"/>
  <c r="M81" i="9"/>
  <c r="O56" i="10"/>
  <c r="O60" i="10"/>
  <c r="O61" i="10"/>
  <c r="O62" i="10"/>
  <c r="O63" i="10"/>
  <c r="O64" i="10"/>
  <c r="O65" i="10"/>
  <c r="O25" i="11"/>
  <c r="O46" i="11"/>
  <c r="O25" i="12"/>
  <c r="O11" i="12"/>
  <c r="S11" i="12" s="1"/>
  <c r="S13" i="12" s="1"/>
  <c r="G66" i="12"/>
  <c r="K23" i="12"/>
  <c r="K31" i="12" s="1"/>
  <c r="K33" i="12" s="1"/>
  <c r="O46" i="12"/>
  <c r="O47" i="12"/>
  <c r="E81" i="10"/>
  <c r="M81" i="10"/>
  <c r="O46" i="8"/>
  <c r="O47" i="8"/>
  <c r="O11" i="9"/>
  <c r="O46" i="9"/>
  <c r="O47" i="9"/>
  <c r="N23" i="8"/>
  <c r="O52" i="8"/>
  <c r="O22" i="9"/>
  <c r="O52" i="9"/>
  <c r="O46" i="10"/>
  <c r="O47" i="10"/>
  <c r="O11" i="11"/>
  <c r="O15" i="11"/>
  <c r="O27" i="11"/>
  <c r="O50" i="11"/>
  <c r="E81" i="11"/>
  <c r="I81" i="11"/>
  <c r="M81" i="11"/>
  <c r="O50" i="12"/>
  <c r="E81" i="12"/>
  <c r="I81" i="12"/>
  <c r="M81" i="12"/>
  <c r="O52" i="12"/>
  <c r="P38" i="10"/>
  <c r="O52" i="10"/>
  <c r="O56" i="11"/>
  <c r="K81" i="11"/>
  <c r="O61" i="11"/>
  <c r="O62" i="11"/>
  <c r="O63" i="11"/>
  <c r="C69" i="11"/>
  <c r="P38" i="12"/>
  <c r="O65" i="12"/>
  <c r="Q11" i="12"/>
  <c r="C23" i="12"/>
  <c r="O17" i="12"/>
  <c r="M42" i="12"/>
  <c r="M82" i="12" s="1"/>
  <c r="H31" i="12"/>
  <c r="H33" i="12" s="1"/>
  <c r="H66" i="12"/>
  <c r="E31" i="12"/>
  <c r="E33" i="12" s="1"/>
  <c r="E66" i="12"/>
  <c r="F42" i="12"/>
  <c r="F82" i="12" s="1"/>
  <c r="N42" i="12"/>
  <c r="N82" i="12" s="1"/>
  <c r="F66" i="12"/>
  <c r="F31" i="12"/>
  <c r="F33" i="12" s="1"/>
  <c r="N66" i="12"/>
  <c r="N31" i="12"/>
  <c r="N33" i="12" s="1"/>
  <c r="O27" i="12"/>
  <c r="C29" i="12"/>
  <c r="G42" i="12"/>
  <c r="G82" i="12" s="1"/>
  <c r="K42" i="12"/>
  <c r="K82" i="12" s="1"/>
  <c r="I42" i="12"/>
  <c r="I82" i="12" s="1"/>
  <c r="J66" i="12"/>
  <c r="J31" i="12"/>
  <c r="J33" i="12" s="1"/>
  <c r="E42" i="12"/>
  <c r="E82" i="12" s="1"/>
  <c r="D66" i="12"/>
  <c r="D31" i="12"/>
  <c r="D33" i="12" s="1"/>
  <c r="L66" i="12"/>
  <c r="L31" i="12"/>
  <c r="L33" i="12" s="1"/>
  <c r="M31" i="12"/>
  <c r="M33" i="12" s="1"/>
  <c r="M66" i="12"/>
  <c r="J42" i="12"/>
  <c r="J82" i="12" s="1"/>
  <c r="H42" i="12"/>
  <c r="H82" i="12" s="1"/>
  <c r="I31" i="12"/>
  <c r="I33" i="12" s="1"/>
  <c r="I66" i="12"/>
  <c r="D42" i="12"/>
  <c r="D82" i="12" s="1"/>
  <c r="L42" i="12"/>
  <c r="L82" i="12" s="1"/>
  <c r="O70" i="12"/>
  <c r="F81" i="12"/>
  <c r="O15" i="12"/>
  <c r="O57" i="12"/>
  <c r="C69" i="12"/>
  <c r="L69" i="12"/>
  <c r="L81" i="12" s="1"/>
  <c r="M31" i="11"/>
  <c r="M33" i="11" s="1"/>
  <c r="M66" i="11"/>
  <c r="H42" i="11"/>
  <c r="H82" i="11" s="1"/>
  <c r="S11" i="11"/>
  <c r="S13" i="11" s="1"/>
  <c r="Q11" i="11"/>
  <c r="G31" i="11"/>
  <c r="G33" i="11" s="1"/>
  <c r="G66" i="11"/>
  <c r="G42" i="11"/>
  <c r="G82" i="11" s="1"/>
  <c r="K42" i="11"/>
  <c r="K82" i="11" s="1"/>
  <c r="D31" i="11"/>
  <c r="D33" i="11" s="1"/>
  <c r="D66" i="11"/>
  <c r="H31" i="11"/>
  <c r="H33" i="11" s="1"/>
  <c r="H66" i="11"/>
  <c r="L31" i="11"/>
  <c r="L33" i="11" s="1"/>
  <c r="L66" i="11"/>
  <c r="E31" i="11"/>
  <c r="E33" i="11" s="1"/>
  <c r="E66" i="11"/>
  <c r="I31" i="11"/>
  <c r="I33" i="11" s="1"/>
  <c r="I66" i="11"/>
  <c r="O70" i="11"/>
  <c r="N23" i="11"/>
  <c r="O22" i="11"/>
  <c r="D42" i="11"/>
  <c r="D82" i="11" s="1"/>
  <c r="D81" i="11"/>
  <c r="C17" i="11"/>
  <c r="P38" i="11"/>
  <c r="O52" i="11"/>
  <c r="C29" i="11"/>
  <c r="F31" i="11"/>
  <c r="F33" i="11" s="1"/>
  <c r="L70" i="11"/>
  <c r="L69" i="11"/>
  <c r="L81" i="11" s="1"/>
  <c r="O57" i="11"/>
  <c r="C81" i="11"/>
  <c r="L42" i="11"/>
  <c r="L82" i="11" s="1"/>
  <c r="O60" i="11"/>
  <c r="J81" i="11"/>
  <c r="J23" i="11"/>
  <c r="K31" i="11"/>
  <c r="K33" i="11" s="1"/>
  <c r="O47" i="11"/>
  <c r="O64" i="11"/>
  <c r="O65" i="11"/>
  <c r="F81" i="11"/>
  <c r="N81" i="11"/>
  <c r="I31" i="10"/>
  <c r="I33" i="10" s="1"/>
  <c r="I66" i="10"/>
  <c r="F42" i="10"/>
  <c r="F82" i="10" s="1"/>
  <c r="J42" i="10"/>
  <c r="J82" i="10" s="1"/>
  <c r="N42" i="10"/>
  <c r="N82" i="10" s="1"/>
  <c r="L42" i="10"/>
  <c r="L82" i="10" s="1"/>
  <c r="F66" i="10"/>
  <c r="F31" i="10"/>
  <c r="F33" i="10" s="1"/>
  <c r="J66" i="10"/>
  <c r="J31" i="10"/>
  <c r="J33" i="10" s="1"/>
  <c r="N66" i="10"/>
  <c r="N31" i="10"/>
  <c r="N33" i="10" s="1"/>
  <c r="M31" i="10"/>
  <c r="M33" i="10" s="1"/>
  <c r="M66" i="10"/>
  <c r="O27" i="10"/>
  <c r="C29" i="10"/>
  <c r="G42" i="10"/>
  <c r="G82" i="10" s="1"/>
  <c r="K42" i="10"/>
  <c r="K82" i="10" s="1"/>
  <c r="N81" i="10"/>
  <c r="S11" i="10"/>
  <c r="S13" i="10" s="1"/>
  <c r="Q11" i="10"/>
  <c r="C23" i="10"/>
  <c r="O17" i="10"/>
  <c r="D42" i="10"/>
  <c r="D82" i="10" s="1"/>
  <c r="D31" i="10"/>
  <c r="D33" i="10" s="1"/>
  <c r="D66" i="10"/>
  <c r="H31" i="10"/>
  <c r="H33" i="10" s="1"/>
  <c r="H66" i="10"/>
  <c r="L31" i="10"/>
  <c r="L33" i="10" s="1"/>
  <c r="L66" i="10"/>
  <c r="E31" i="10"/>
  <c r="E33" i="10" s="1"/>
  <c r="E66" i="10"/>
  <c r="E42" i="10"/>
  <c r="E82" i="10" s="1"/>
  <c r="I42" i="10"/>
  <c r="I82" i="10" s="1"/>
  <c r="M42" i="10"/>
  <c r="M82" i="10" s="1"/>
  <c r="H42" i="10"/>
  <c r="H82" i="10" s="1"/>
  <c r="O70" i="10"/>
  <c r="F81" i="10"/>
  <c r="O57" i="10"/>
  <c r="C69" i="10"/>
  <c r="O15" i="10"/>
  <c r="L69" i="10"/>
  <c r="L81" i="10" s="1"/>
  <c r="S11" i="9"/>
  <c r="S13" i="9" s="1"/>
  <c r="Q11" i="9"/>
  <c r="G66" i="9"/>
  <c r="G31" i="9"/>
  <c r="G33" i="9" s="1"/>
  <c r="J66" i="9"/>
  <c r="J31" i="9"/>
  <c r="E42" i="9"/>
  <c r="E82" i="9" s="1"/>
  <c r="D31" i="9"/>
  <c r="D33" i="9" s="1"/>
  <c r="D66" i="9"/>
  <c r="M31" i="9"/>
  <c r="M66" i="9"/>
  <c r="F42" i="9"/>
  <c r="F82" i="9" s="1"/>
  <c r="N42" i="9"/>
  <c r="N82" i="9" s="1"/>
  <c r="F66" i="9"/>
  <c r="F31" i="9"/>
  <c r="F33" i="9" s="1"/>
  <c r="N66" i="9"/>
  <c r="N31" i="9"/>
  <c r="N33" i="9" s="1"/>
  <c r="O27" i="9"/>
  <c r="C29" i="9"/>
  <c r="G42" i="9"/>
  <c r="G82" i="9" s="1"/>
  <c r="K33" i="9"/>
  <c r="K42" i="9"/>
  <c r="K82" i="9" s="1"/>
  <c r="I42" i="9"/>
  <c r="I82" i="9" s="1"/>
  <c r="C23" i="9"/>
  <c r="O17" i="9"/>
  <c r="K31" i="9"/>
  <c r="K66" i="9"/>
  <c r="M42" i="9"/>
  <c r="M82" i="9" s="1"/>
  <c r="M33" i="9"/>
  <c r="H31" i="9"/>
  <c r="H66" i="9"/>
  <c r="E66" i="9"/>
  <c r="J33" i="9"/>
  <c r="J42" i="9"/>
  <c r="J82" i="9" s="1"/>
  <c r="H33" i="9"/>
  <c r="H42" i="9"/>
  <c r="H82" i="9" s="1"/>
  <c r="I31" i="9"/>
  <c r="I33" i="9" s="1"/>
  <c r="I66" i="9"/>
  <c r="D42" i="9"/>
  <c r="D82" i="9" s="1"/>
  <c r="L42" i="9"/>
  <c r="L82" i="9" s="1"/>
  <c r="C81" i="9"/>
  <c r="O70" i="9"/>
  <c r="F81" i="9"/>
  <c r="O15" i="9"/>
  <c r="O56" i="9"/>
  <c r="O57" i="9"/>
  <c r="L69" i="9"/>
  <c r="L81" i="9" s="1"/>
  <c r="D31" i="8"/>
  <c r="D33" i="8" s="1"/>
  <c r="D66" i="8"/>
  <c r="L31" i="8"/>
  <c r="L33" i="8" s="1"/>
  <c r="L66" i="8"/>
  <c r="G42" i="8"/>
  <c r="G82" i="8" s="1"/>
  <c r="G31" i="8"/>
  <c r="G33" i="8" s="1"/>
  <c r="G66" i="8"/>
  <c r="L42" i="8"/>
  <c r="L82" i="8" s="1"/>
  <c r="C23" i="8"/>
  <c r="O17" i="8"/>
  <c r="K31" i="8"/>
  <c r="K33" i="8" s="1"/>
  <c r="K66" i="8"/>
  <c r="O15" i="8"/>
  <c r="I31" i="8"/>
  <c r="I66" i="8"/>
  <c r="H66" i="8"/>
  <c r="H31" i="8"/>
  <c r="D42" i="8"/>
  <c r="D82" i="8" s="1"/>
  <c r="K42" i="8"/>
  <c r="K82" i="8" s="1"/>
  <c r="E42" i="8"/>
  <c r="E82" i="8" s="1"/>
  <c r="M42" i="8"/>
  <c r="M82" i="8" s="1"/>
  <c r="O29" i="8"/>
  <c r="E23" i="8"/>
  <c r="M23" i="8"/>
  <c r="F42" i="8"/>
  <c r="F82" i="8" s="1"/>
  <c r="J42" i="8"/>
  <c r="J82" i="8" s="1"/>
  <c r="N42" i="8"/>
  <c r="H33" i="8"/>
  <c r="H42" i="8"/>
  <c r="H82" i="8" s="1"/>
  <c r="C42" i="8"/>
  <c r="C82" i="8" s="1"/>
  <c r="O22" i="8"/>
  <c r="O27" i="8"/>
  <c r="I42" i="8"/>
  <c r="I82" i="8" s="1"/>
  <c r="I33" i="8"/>
  <c r="J31" i="8"/>
  <c r="J33" i="8" s="1"/>
  <c r="O70" i="8"/>
  <c r="F81" i="8"/>
  <c r="O57" i="8"/>
  <c r="C69" i="8"/>
  <c r="L69" i="8"/>
  <c r="L81" i="8" s="1"/>
  <c r="F52" i="7"/>
  <c r="L46" i="7"/>
  <c r="K66" i="12" l="1"/>
  <c r="G31" i="12"/>
  <c r="G33" i="12" s="1"/>
  <c r="K31" i="10"/>
  <c r="K33" i="10" s="1"/>
  <c r="G31" i="10"/>
  <c r="G33" i="10" s="1"/>
  <c r="Q11" i="8"/>
  <c r="L31" i="9"/>
  <c r="L33" i="9" s="1"/>
  <c r="O69" i="9"/>
  <c r="O81" i="11"/>
  <c r="O69" i="11"/>
  <c r="N66" i="8"/>
  <c r="N31" i="8"/>
  <c r="N33" i="8" s="1"/>
  <c r="F66" i="8"/>
  <c r="F31" i="8"/>
  <c r="F33" i="8" s="1"/>
  <c r="O69" i="12"/>
  <c r="C81" i="12"/>
  <c r="O81" i="12" s="1"/>
  <c r="C42" i="12"/>
  <c r="C82" i="12" s="1"/>
  <c r="O82" i="12" s="1"/>
  <c r="O29" i="12"/>
  <c r="O23" i="12"/>
  <c r="P23" i="12" s="1"/>
  <c r="C31" i="12"/>
  <c r="C66" i="12"/>
  <c r="C42" i="11"/>
  <c r="C82" i="11" s="1"/>
  <c r="O82" i="11" s="1"/>
  <c r="O29" i="11"/>
  <c r="N66" i="11"/>
  <c r="N31" i="11"/>
  <c r="N33" i="11" s="1"/>
  <c r="C23" i="11"/>
  <c r="O23" i="11" s="1"/>
  <c r="O17" i="11"/>
  <c r="J66" i="11"/>
  <c r="J31" i="11"/>
  <c r="J33" i="11" s="1"/>
  <c r="C81" i="10"/>
  <c r="O81" i="10" s="1"/>
  <c r="O69" i="10"/>
  <c r="O23" i="10"/>
  <c r="P23" i="10" s="1"/>
  <c r="C31" i="10"/>
  <c r="O31" i="10" s="1"/>
  <c r="C66" i="10"/>
  <c r="O66" i="10" s="1"/>
  <c r="O29" i="10"/>
  <c r="C42" i="10"/>
  <c r="C82" i="10" s="1"/>
  <c r="O82" i="10" s="1"/>
  <c r="O23" i="9"/>
  <c r="P23" i="9" s="1"/>
  <c r="C31" i="9"/>
  <c r="C66" i="9"/>
  <c r="O66" i="9" s="1"/>
  <c r="O81" i="9"/>
  <c r="C42" i="9"/>
  <c r="C82" i="9" s="1"/>
  <c r="O82" i="9" s="1"/>
  <c r="O29" i="9"/>
  <c r="E31" i="8"/>
  <c r="E33" i="8" s="1"/>
  <c r="E66" i="8"/>
  <c r="O42" i="8"/>
  <c r="P42" i="8" s="1"/>
  <c r="M31" i="8"/>
  <c r="M33" i="8" s="1"/>
  <c r="M66" i="8"/>
  <c r="O69" i="8"/>
  <c r="C81" i="8"/>
  <c r="O81" i="8" s="1"/>
  <c r="O23" i="8"/>
  <c r="P23" i="8" s="1"/>
  <c r="C31" i="8"/>
  <c r="C66" i="8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C65" i="7"/>
  <c r="C64" i="7"/>
  <c r="C63" i="7"/>
  <c r="O66" i="12" l="1"/>
  <c r="O31" i="12"/>
  <c r="O33" i="12" s="1"/>
  <c r="O31" i="9"/>
  <c r="C33" i="12"/>
  <c r="O42" i="12"/>
  <c r="O42" i="11"/>
  <c r="P23" i="11"/>
  <c r="C66" i="11"/>
  <c r="O66" i="11" s="1"/>
  <c r="C31" i="11"/>
  <c r="O33" i="10"/>
  <c r="O42" i="10"/>
  <c r="P42" i="10" s="1"/>
  <c r="C33" i="10"/>
  <c r="O42" i="9"/>
  <c r="P42" i="9" s="1"/>
  <c r="O33" i="9"/>
  <c r="C33" i="9"/>
  <c r="O31" i="8"/>
  <c r="C33" i="8"/>
  <c r="O66" i="8"/>
  <c r="O40" i="7"/>
  <c r="O38" i="7"/>
  <c r="D50" i="7"/>
  <c r="E50" i="7"/>
  <c r="G47" i="7"/>
  <c r="C50" i="7"/>
  <c r="L50" i="7"/>
  <c r="C22" i="7"/>
  <c r="P42" i="12" l="1"/>
  <c r="O31" i="11"/>
  <c r="C33" i="11"/>
  <c r="O33" i="8"/>
  <c r="D25" i="7"/>
  <c r="E25" i="7"/>
  <c r="F25" i="7"/>
  <c r="G25" i="7"/>
  <c r="H25" i="7"/>
  <c r="I25" i="7"/>
  <c r="J25" i="7"/>
  <c r="K25" i="7"/>
  <c r="L25" i="7"/>
  <c r="M25" i="7"/>
  <c r="N25" i="7"/>
  <c r="C25" i="7"/>
  <c r="C11" i="7"/>
  <c r="C15" i="7"/>
  <c r="C17" i="7" s="1"/>
  <c r="C23" i="7" s="1"/>
  <c r="P42" i="11" l="1"/>
  <c r="O33" i="11"/>
  <c r="O79" i="7"/>
  <c r="O78" i="7"/>
  <c r="O77" i="7"/>
  <c r="O76" i="7"/>
  <c r="O75" i="7"/>
  <c r="O74" i="7"/>
  <c r="O73" i="7"/>
  <c r="O72" i="7"/>
  <c r="O71" i="7"/>
  <c r="F50" i="7"/>
  <c r="G50" i="7"/>
  <c r="H50" i="7"/>
  <c r="J50" i="7"/>
  <c r="H11" i="7" l="1"/>
  <c r="O9" i="7"/>
  <c r="N11" i="7"/>
  <c r="N50" i="7" l="1"/>
  <c r="N57" i="7" l="1"/>
  <c r="N70" i="7" s="1"/>
  <c r="N56" i="7"/>
  <c r="N69" i="7" s="1"/>
  <c r="N81" i="7" s="1"/>
  <c r="O86" i="7"/>
  <c r="O85" i="7"/>
  <c r="N62" i="7"/>
  <c r="M62" i="7"/>
  <c r="L62" i="7"/>
  <c r="K62" i="7"/>
  <c r="J62" i="7"/>
  <c r="I62" i="7"/>
  <c r="H62" i="7"/>
  <c r="G62" i="7"/>
  <c r="F62" i="7"/>
  <c r="E62" i="7"/>
  <c r="D62" i="7"/>
  <c r="C62" i="7"/>
  <c r="N61" i="7"/>
  <c r="M61" i="7"/>
  <c r="L61" i="7"/>
  <c r="K61" i="7"/>
  <c r="J61" i="7"/>
  <c r="I61" i="7"/>
  <c r="H61" i="7"/>
  <c r="G61" i="7"/>
  <c r="F61" i="7"/>
  <c r="E61" i="7"/>
  <c r="D61" i="7"/>
  <c r="C61" i="7"/>
  <c r="N60" i="7"/>
  <c r="M60" i="7"/>
  <c r="L60" i="7"/>
  <c r="K60" i="7"/>
  <c r="J60" i="7"/>
  <c r="I60" i="7"/>
  <c r="H60" i="7"/>
  <c r="G60" i="7"/>
  <c r="F60" i="7"/>
  <c r="E60" i="7"/>
  <c r="D60" i="7"/>
  <c r="C60" i="7"/>
  <c r="M57" i="7"/>
  <c r="M70" i="7" s="1"/>
  <c r="L57" i="7"/>
  <c r="K57" i="7"/>
  <c r="K70" i="7" s="1"/>
  <c r="J57" i="7"/>
  <c r="J70" i="7" s="1"/>
  <c r="I57" i="7"/>
  <c r="I70" i="7" s="1"/>
  <c r="H57" i="7"/>
  <c r="H70" i="7" s="1"/>
  <c r="G57" i="7"/>
  <c r="G70" i="7" s="1"/>
  <c r="F57" i="7"/>
  <c r="F70" i="7" s="1"/>
  <c r="E57" i="7"/>
  <c r="E70" i="7" s="1"/>
  <c r="D57" i="7"/>
  <c r="D70" i="7" s="1"/>
  <c r="C57" i="7"/>
  <c r="C70" i="7" s="1"/>
  <c r="M56" i="7"/>
  <c r="L56" i="7"/>
  <c r="K56" i="7"/>
  <c r="J56" i="7"/>
  <c r="J69" i="7" s="1"/>
  <c r="I56" i="7"/>
  <c r="H56" i="7"/>
  <c r="H69" i="7" s="1"/>
  <c r="G56" i="7"/>
  <c r="F56" i="7"/>
  <c r="F69" i="7" s="1"/>
  <c r="E56" i="7"/>
  <c r="D56" i="7"/>
  <c r="D69" i="7" s="1"/>
  <c r="C56" i="7"/>
  <c r="C69" i="7" s="1"/>
  <c r="O55" i="7"/>
  <c r="N52" i="7"/>
  <c r="M52" i="7"/>
  <c r="L52" i="7"/>
  <c r="K52" i="7"/>
  <c r="J52" i="7"/>
  <c r="I52" i="7"/>
  <c r="H52" i="7"/>
  <c r="G52" i="7"/>
  <c r="E52" i="7"/>
  <c r="D52" i="7"/>
  <c r="C52" i="7"/>
  <c r="O51" i="7"/>
  <c r="M50" i="7"/>
  <c r="K50" i="7"/>
  <c r="I50" i="7"/>
  <c r="O49" i="7"/>
  <c r="N47" i="7"/>
  <c r="M47" i="7"/>
  <c r="L47" i="7"/>
  <c r="K47" i="7"/>
  <c r="J47" i="7"/>
  <c r="I47" i="7"/>
  <c r="H47" i="7"/>
  <c r="F47" i="7"/>
  <c r="E47" i="7"/>
  <c r="D47" i="7"/>
  <c r="C47" i="7"/>
  <c r="N46" i="7"/>
  <c r="M46" i="7"/>
  <c r="K46" i="7"/>
  <c r="J46" i="7"/>
  <c r="I46" i="7"/>
  <c r="H46" i="7"/>
  <c r="G46" i="7"/>
  <c r="F46" i="7"/>
  <c r="E46" i="7"/>
  <c r="D46" i="7"/>
  <c r="C46" i="7"/>
  <c r="O45" i="7"/>
  <c r="O44" i="7"/>
  <c r="O41" i="7"/>
  <c r="O37" i="7"/>
  <c r="P38" i="7" s="1"/>
  <c r="O36" i="7"/>
  <c r="O26" i="7"/>
  <c r="N27" i="7"/>
  <c r="N29" i="7" s="1"/>
  <c r="N42" i="7" s="1"/>
  <c r="M27" i="7"/>
  <c r="M29" i="7" s="1"/>
  <c r="L27" i="7"/>
  <c r="L29" i="7" s="1"/>
  <c r="K27" i="7"/>
  <c r="K29" i="7" s="1"/>
  <c r="J27" i="7"/>
  <c r="J29" i="7" s="1"/>
  <c r="I27" i="7"/>
  <c r="I29" i="7" s="1"/>
  <c r="H27" i="7"/>
  <c r="H29" i="7" s="1"/>
  <c r="G27" i="7"/>
  <c r="G29" i="7" s="1"/>
  <c r="F27" i="7"/>
  <c r="F29" i="7" s="1"/>
  <c r="E27" i="7"/>
  <c r="E29" i="7" s="1"/>
  <c r="D27" i="7"/>
  <c r="D29" i="7" s="1"/>
  <c r="C27" i="7"/>
  <c r="C29" i="7" s="1"/>
  <c r="C42" i="7" s="1"/>
  <c r="N22" i="7"/>
  <c r="M22" i="7"/>
  <c r="L22" i="7"/>
  <c r="K22" i="7"/>
  <c r="J22" i="7"/>
  <c r="I22" i="7"/>
  <c r="H22" i="7"/>
  <c r="G22" i="7"/>
  <c r="F22" i="7"/>
  <c r="E22" i="7"/>
  <c r="D22" i="7"/>
  <c r="O20" i="7"/>
  <c r="O19" i="7"/>
  <c r="O18" i="7"/>
  <c r="O16" i="7"/>
  <c r="N15" i="7"/>
  <c r="N17" i="7" s="1"/>
  <c r="N23" i="7" s="1"/>
  <c r="N31" i="7" s="1"/>
  <c r="M15" i="7"/>
  <c r="M17" i="7" s="1"/>
  <c r="M23" i="7" s="1"/>
  <c r="L15" i="7"/>
  <c r="L17" i="7" s="1"/>
  <c r="K15" i="7"/>
  <c r="K17" i="7" s="1"/>
  <c r="J15" i="7"/>
  <c r="J17" i="7" s="1"/>
  <c r="J23" i="7" s="1"/>
  <c r="I15" i="7"/>
  <c r="I17" i="7" s="1"/>
  <c r="I23" i="7" s="1"/>
  <c r="H15" i="7"/>
  <c r="H17" i="7" s="1"/>
  <c r="G15" i="7"/>
  <c r="G17" i="7" s="1"/>
  <c r="F15" i="7"/>
  <c r="F17" i="7" s="1"/>
  <c r="F23" i="7" s="1"/>
  <c r="E15" i="7"/>
  <c r="E17" i="7" s="1"/>
  <c r="E23" i="7" s="1"/>
  <c r="D15" i="7"/>
  <c r="D17" i="7" s="1"/>
  <c r="M11" i="7"/>
  <c r="L11" i="7"/>
  <c r="K11" i="7"/>
  <c r="J11" i="7"/>
  <c r="I11" i="7"/>
  <c r="G11" i="7"/>
  <c r="F11" i="7"/>
  <c r="E11" i="7"/>
  <c r="D11" i="7"/>
  <c r="O8" i="7"/>
  <c r="O7" i="7"/>
  <c r="O6" i="7"/>
  <c r="O5" i="7"/>
  <c r="O4" i="7"/>
  <c r="O3" i="7"/>
  <c r="O2" i="7"/>
  <c r="D23" i="7" l="1"/>
  <c r="H23" i="7"/>
  <c r="L23" i="7"/>
  <c r="L66" i="7" s="1"/>
  <c r="O50" i="7"/>
  <c r="O11" i="7"/>
  <c r="G23" i="7"/>
  <c r="K23" i="7"/>
  <c r="K66" i="7" s="1"/>
  <c r="O25" i="7"/>
  <c r="M69" i="7"/>
  <c r="M81" i="7" s="1"/>
  <c r="L70" i="7"/>
  <c r="L69" i="7"/>
  <c r="K69" i="7"/>
  <c r="K81" i="7" s="1"/>
  <c r="I69" i="7"/>
  <c r="I81" i="7" s="1"/>
  <c r="G81" i="7"/>
  <c r="G69" i="7"/>
  <c r="E69" i="7"/>
  <c r="O60" i="7"/>
  <c r="O62" i="7"/>
  <c r="O29" i="7"/>
  <c r="H81" i="7"/>
  <c r="D81" i="7"/>
  <c r="O63" i="7"/>
  <c r="O64" i="7"/>
  <c r="O65" i="7"/>
  <c r="O22" i="7"/>
  <c r="O52" i="7"/>
  <c r="F81" i="7"/>
  <c r="O57" i="7"/>
  <c r="O61" i="7"/>
  <c r="O46" i="7"/>
  <c r="O47" i="7"/>
  <c r="D66" i="7"/>
  <c r="D31" i="7"/>
  <c r="F66" i="7"/>
  <c r="F31" i="7"/>
  <c r="F33" i="7" s="1"/>
  <c r="H66" i="7"/>
  <c r="H31" i="7"/>
  <c r="J66" i="7"/>
  <c r="J31" i="7"/>
  <c r="J33" i="7" s="1"/>
  <c r="L31" i="7"/>
  <c r="L33" i="7" s="1"/>
  <c r="N66" i="7"/>
  <c r="N33" i="7"/>
  <c r="O27" i="7"/>
  <c r="E42" i="7"/>
  <c r="E82" i="7" s="1"/>
  <c r="G42" i="7"/>
  <c r="G82" i="7" s="1"/>
  <c r="I42" i="7"/>
  <c r="I82" i="7" s="1"/>
  <c r="K42" i="7"/>
  <c r="K82" i="7" s="1"/>
  <c r="M42" i="7"/>
  <c r="M82" i="7" s="1"/>
  <c r="J81" i="7"/>
  <c r="O17" i="7"/>
  <c r="E66" i="7"/>
  <c r="E31" i="7"/>
  <c r="E33" i="7" s="1"/>
  <c r="G66" i="7"/>
  <c r="G31" i="7"/>
  <c r="G33" i="7" s="1"/>
  <c r="I66" i="7"/>
  <c r="I31" i="7"/>
  <c r="I33" i="7" s="1"/>
  <c r="M66" i="7"/>
  <c r="M31" i="7"/>
  <c r="M33" i="7" s="1"/>
  <c r="O15" i="7"/>
  <c r="D42" i="7"/>
  <c r="D82" i="7" s="1"/>
  <c r="F42" i="7"/>
  <c r="F82" i="7" s="1"/>
  <c r="H42" i="7"/>
  <c r="H82" i="7" s="1"/>
  <c r="J42" i="7"/>
  <c r="J82" i="7" s="1"/>
  <c r="L42" i="7"/>
  <c r="L82" i="7" s="1"/>
  <c r="N82" i="7"/>
  <c r="O56" i="7"/>
  <c r="K31" i="7" l="1"/>
  <c r="K33" i="7" s="1"/>
  <c r="O23" i="7"/>
  <c r="L81" i="7"/>
  <c r="O42" i="7"/>
  <c r="D33" i="7"/>
  <c r="O70" i="7"/>
  <c r="O69" i="7"/>
  <c r="E81" i="7"/>
  <c r="H33" i="7"/>
  <c r="Q11" i="7"/>
  <c r="S11" i="7"/>
  <c r="S13" i="7" s="1"/>
  <c r="C66" i="7"/>
  <c r="O66" i="7" s="1"/>
  <c r="C31" i="7"/>
  <c r="O31" i="7" s="1"/>
  <c r="O33" i="7" s="1"/>
  <c r="P23" i="7"/>
  <c r="C82" i="7"/>
  <c r="O82" i="7" s="1"/>
  <c r="C81" i="7"/>
  <c r="O81" i="7" l="1"/>
  <c r="P42" i="7"/>
  <c r="C33" i="7"/>
</calcChain>
</file>

<file path=xl/sharedStrings.xml><?xml version="1.0" encoding="utf-8"?>
<sst xmlns="http://schemas.openxmlformats.org/spreadsheetml/2006/main" count="804" uniqueCount="116">
  <si>
    <t>Tot Regional Demand, MGD</t>
  </si>
  <si>
    <t>PAS</t>
  </si>
  <si>
    <t>NPR</t>
  </si>
  <si>
    <t>NWH</t>
  </si>
  <si>
    <t>SCH</t>
  </si>
  <si>
    <t>COT</t>
  </si>
  <si>
    <t>STP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</si>
  <si>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</si>
  <si>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</si>
  <si>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</si>
  <si>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</si>
  <si>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</si>
  <si>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</si>
  <si>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</si>
  <si>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</si>
  <si>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</si>
  <si>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</si>
  <si>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</si>
  <si>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</si>
  <si>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Diff</t>
  </si>
  <si>
    <t>Regional System not inc COT</t>
  </si>
  <si>
    <t>Sum</t>
  </si>
  <si>
    <t>Total Regional system demand</t>
  </si>
  <si>
    <t xml:space="preserve"> Ann Avg</t>
  </si>
  <si>
    <t xml:space="preserve">SCH WDPA </t>
  </si>
  <si>
    <t>Total TBW Budgeted Delivery</t>
  </si>
  <si>
    <t>SCH Demands</t>
  </si>
  <si>
    <t>Central Hill POC Delivery</t>
  </si>
  <si>
    <t>BUD 7 WTP production</t>
  </si>
  <si>
    <t>SCH WF Production</t>
  </si>
  <si>
    <t>SWTP</t>
  </si>
  <si>
    <t>Desalination Plant</t>
  </si>
  <si>
    <t>SUPPY ALLOCATION</t>
  </si>
  <si>
    <t>Total non regional system (GW)</t>
  </si>
  <si>
    <t>Consolidated Wellfields</t>
  </si>
  <si>
    <t>Alafia River withdrawal</t>
  </si>
  <si>
    <t>TBC withdrawal</t>
  </si>
  <si>
    <t>Reservoir influent</t>
  </si>
  <si>
    <t>SWTP influent check</t>
  </si>
  <si>
    <t>Starting Res storage (mg) first day of each month</t>
  </si>
  <si>
    <t>Ground water WTP production</t>
  </si>
  <si>
    <t>Cypress Creek WTP</t>
  </si>
  <si>
    <t xml:space="preserve">   Cypress Creek Wellfield</t>
  </si>
  <si>
    <t xml:space="preserve">   Cross Bar Ranch Wellfield</t>
  </si>
  <si>
    <t xml:space="preserve">  Wellfield totals</t>
  </si>
  <si>
    <t>South Pasco WTP</t>
  </si>
  <si>
    <t>Morris Bridge WTP</t>
  </si>
  <si>
    <t>Cypress Creek</t>
  </si>
  <si>
    <t>Cross Bar Ranch</t>
  </si>
  <si>
    <t>Cypress Bridge</t>
  </si>
  <si>
    <t>Eldridge-Wilde</t>
  </si>
  <si>
    <t>Keller H2S Facility</t>
  </si>
  <si>
    <t>Morris Bridge</t>
  </si>
  <si>
    <t>Northwest Hill Regional</t>
  </si>
  <si>
    <t>North Pasco</t>
  </si>
  <si>
    <t>Section 21</t>
  </si>
  <si>
    <t>Starkey</t>
  </si>
  <si>
    <t>Cosme-Odessa</t>
  </si>
  <si>
    <t xml:space="preserve">South Pasco </t>
  </si>
  <si>
    <t>Total Consolidated Wellfields</t>
  </si>
  <si>
    <t>Consolidated need</t>
  </si>
  <si>
    <t>Facility Code</t>
  </si>
  <si>
    <t>024</t>
  </si>
  <si>
    <t>Eagles</t>
  </si>
  <si>
    <t xml:space="preserve">Carrolwood </t>
  </si>
  <si>
    <t>044</t>
  </si>
  <si>
    <t>045</t>
  </si>
  <si>
    <t>007</t>
  </si>
  <si>
    <t>Lithia Ozone Facility</t>
  </si>
  <si>
    <t>002</t>
  </si>
  <si>
    <t>003</t>
  </si>
  <si>
    <t>005</t>
  </si>
  <si>
    <t>010</t>
  </si>
  <si>
    <t>009</t>
  </si>
  <si>
    <t>018</t>
  </si>
  <si>
    <t>016/025</t>
  </si>
  <si>
    <t>012</t>
  </si>
  <si>
    <t>013</t>
  </si>
  <si>
    <t>019</t>
  </si>
  <si>
    <t>011</t>
  </si>
  <si>
    <t>020</t>
  </si>
  <si>
    <t>033</t>
  </si>
  <si>
    <t>042</t>
  </si>
  <si>
    <t>040</t>
  </si>
  <si>
    <t>028</t>
  </si>
  <si>
    <t>High Service PS &amp; AAF</t>
  </si>
  <si>
    <t>029</t>
  </si>
  <si>
    <t>027</t>
  </si>
  <si>
    <t>Reservoir Effluent Offstream PS</t>
  </si>
  <si>
    <t>Regional Repump</t>
  </si>
  <si>
    <t>SCHI Booster PS</t>
  </si>
  <si>
    <t>041</t>
  </si>
  <si>
    <t>032</t>
  </si>
  <si>
    <t>Reservoir Electric for air diffuser</t>
  </si>
  <si>
    <t>071</t>
  </si>
  <si>
    <t>072</t>
  </si>
  <si>
    <t>008</t>
  </si>
  <si>
    <t>Harney Augmentation</t>
  </si>
  <si>
    <t>023</t>
  </si>
  <si>
    <t>Lake Bridge WTP (delivery to Pasco)</t>
  </si>
  <si>
    <t>Odessa WTP</t>
  </si>
  <si>
    <t>030</t>
  </si>
  <si>
    <t>053</t>
  </si>
  <si>
    <t>US HWY 41</t>
  </si>
  <si>
    <t>039</t>
  </si>
  <si>
    <t>022</t>
  </si>
  <si>
    <t>Maytum purchased water</t>
  </si>
  <si>
    <t>021</t>
  </si>
  <si>
    <t>BUD WF Total production</t>
  </si>
  <si>
    <t>COT purchased water (THIC)</t>
  </si>
  <si>
    <t>Total Regional Demand from model</t>
  </si>
  <si>
    <t>COT TBW budgeted del</t>
  </si>
  <si>
    <t>BUD 5 WTP production (to SCH)</t>
  </si>
  <si>
    <t>Regional to Lithia (No BUD)</t>
  </si>
  <si>
    <t xml:space="preserve">PIN </t>
  </si>
  <si>
    <t>FY 2019 Tampa Bay Water Delivery Based on November 2017 Long term Demand Forecast (2016 Base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</si>
</sst>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mmm\-yy;@"/>
    <numFmt numFmtId="166" formatCode="0.000"/>
    <numFmt numFmtId="167" formatCode="0.00000000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NumberFormat="1" applyFont="1" applyFill="1" applyAlignment="1"/>
    <xf numFmtId="14" fontId="1" fillId="0" borderId="0" xfId="0" applyNumberFormat="1" applyFont="1" applyFill="1" applyAlignmen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2" fontId="0" fillId="0" borderId="2" xfId="0" applyNumberFormat="1" applyBorder="1"/>
    <xf numFmtId="164" fontId="0" fillId="0" borderId="3" xfId="0" applyNumberFormat="1" applyBorder="1"/>
    <xf numFmtId="0" fontId="2" fillId="0" borderId="4" xfId="0" applyFont="1" applyBorder="1"/>
    <xf numFmtId="0" fontId="0" fillId="0" borderId="5" xfId="0" applyBorder="1"/>
    <xf numFmtId="164" fontId="0" fillId="0" borderId="6" xfId="0" applyNumberFormat="1" applyBorder="1"/>
    <xf numFmtId="2" fontId="0" fillId="0" borderId="5" xfId="0" applyNumberFormat="1" applyBorder="1"/>
    <xf numFmtId="0" fontId="0" fillId="0" borderId="6" xfId="0" applyBorder="1"/>
    <xf numFmtId="0" fontId="2" fillId="0" borderId="7" xfId="0" applyFon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" xfId="0" applyNumberFormat="1" applyFont="1" applyFill="1" applyBorder="1" applyAlignment="1"/>
    <xf numFmtId="2" fontId="0" fillId="0" borderId="8" xfId="0" applyNumberFormat="1" applyBorder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2" fillId="0" borderId="4" xfId="0" applyFont="1" applyFill="1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164" fontId="0" fillId="0" borderId="2" xfId="0" applyNumberFormat="1" applyBorder="1"/>
    <xf numFmtId="0" fontId="0" fillId="0" borderId="4" xfId="0" quotePrefix="1" applyBorder="1"/>
    <xf numFmtId="0" fontId="3" fillId="0" borderId="7" xfId="0" applyFont="1" applyBorder="1"/>
    <xf numFmtId="164" fontId="3" fillId="0" borderId="9" xfId="0" applyNumberFormat="1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4" xfId="0" quotePrefix="1" applyFont="1" applyBorder="1"/>
    <xf numFmtId="0" fontId="0" fillId="0" borderId="0" xfId="0" quotePrefix="1"/>
    <xf numFmtId="2" fontId="0" fillId="2" borderId="5" xfId="0" applyNumberFormat="1" applyFill="1" applyBorder="1"/>
    <xf numFmtId="164" fontId="0" fillId="2" borderId="6" xfId="0" applyNumberFormat="1" applyFill="1" applyBorder="1"/>
    <xf numFmtId="0" fontId="0" fillId="0" borderId="0" xfId="0" quotePrefix="1" applyFill="1" applyBorder="1"/>
    <xf numFmtId="0" fontId="2" fillId="0" borderId="10" xfId="0" applyFont="1" applyBorder="1" applyAlignment="1">
      <alignment wrapText="1"/>
    </xf>
    <xf numFmtId="2" fontId="0" fillId="0" borderId="11" xfId="0" applyNumberFormat="1" applyBorder="1"/>
    <xf numFmtId="164" fontId="0" fillId="0" borderId="12" xfId="0" applyNumberFormat="1" applyBorder="1"/>
    <xf numFmtId="0" fontId="0" fillId="0" borderId="1" xfId="0" quotePrefix="1" applyBorder="1"/>
    <xf numFmtId="0" fontId="0" fillId="0" borderId="7" xfId="0" quotePrefix="1" applyBorder="1"/>
    <xf numFmtId="0" fontId="0" fillId="0" borderId="8" xfId="0" applyFill="1" applyBorder="1"/>
    <xf numFmtId="164" fontId="0" fillId="0" borderId="5" xfId="0" applyNumberFormat="1" applyBorder="1"/>
    <xf numFmtId="2" fontId="1" fillId="0" borderId="0" xfId="0" applyNumberFormat="1" applyFont="1" applyFill="1" applyAlignment="1"/>
    <xf numFmtId="0" fontId="0" fillId="3" borderId="0" xfId="0" applyNumberFormat="1" applyFont="1" applyFill="1" applyAlignment="1"/>
    <xf numFmtId="0" fontId="0" fillId="3" borderId="0" xfId="0" applyFont="1" applyFill="1" applyAlignment="1"/>
    <xf numFmtId="165" fontId="2" fillId="3" borderId="0" xfId="0" applyNumberFormat="1" applyFont="1" applyFill="1" applyAlignment="1"/>
    <xf numFmtId="2" fontId="0" fillId="3" borderId="0" xfId="0" applyNumberFormat="1" applyFont="1" applyFill="1" applyAlignment="1"/>
    <xf numFmtId="0" fontId="1" fillId="3" borderId="0" xfId="0" applyNumberFormat="1" applyFont="1" applyFill="1" applyAlignment="1"/>
    <xf numFmtId="14" fontId="1" fillId="3" borderId="0" xfId="0" applyNumberFormat="1" applyFont="1" applyFill="1" applyAlignment="1"/>
    <xf numFmtId="0" fontId="2" fillId="0" borderId="13" xfId="0" applyFont="1" applyBorder="1"/>
    <xf numFmtId="2" fontId="0" fillId="0" borderId="14" xfId="0" applyNumberFormat="1" applyBorder="1"/>
    <xf numFmtId="15" fontId="2" fillId="0" borderId="0" xfId="0" applyNumberFormat="1" applyFont="1"/>
    <xf numFmtId="0" fontId="4" fillId="0" borderId="5" xfId="0" applyFont="1" applyBorder="1"/>
    <xf numFmtId="164" fontId="4" fillId="0" borderId="6" xfId="0" applyNumberFormat="1" applyFont="1" applyBorder="1"/>
    <xf numFmtId="164" fontId="1" fillId="3" borderId="0" xfId="0" applyNumberFormat="1" applyFont="1" applyFill="1" applyAlignment="1"/>
    <xf numFmtId="0" fontId="3" fillId="0" borderId="2" xfId="0" applyFont="1" applyBorder="1"/>
    <xf numFmtId="0" fontId="3" fillId="0" borderId="3" xfId="0" applyFont="1" applyBorder="1"/>
    <xf numFmtId="0" fontId="2" fillId="4" borderId="0" xfId="0" applyFont="1" applyFill="1"/>
    <xf numFmtId="2" fontId="0" fillId="4" borderId="0" xfId="0" applyNumberFormat="1" applyFill="1"/>
    <xf numFmtId="164" fontId="0" fillId="0" borderId="0" xfId="0" applyNumberFormat="1" applyBorder="1"/>
    <xf numFmtId="164" fontId="3" fillId="0" borderId="8" xfId="0" applyNumberFormat="1" applyFont="1" applyBorder="1"/>
    <xf numFmtId="1" fontId="0" fillId="0" borderId="5" xfId="0" applyNumberFormat="1" applyBorder="1"/>
    <xf numFmtId="164" fontId="0" fillId="0" borderId="15" xfId="0" applyNumberFormat="1" applyBorder="1"/>
    <xf numFmtId="164" fontId="5" fillId="0" borderId="6" xfId="0" applyNumberFormat="1" applyFont="1" applyBorder="1"/>
    <xf numFmtId="164" fontId="2" fillId="0" borderId="6" xfId="0" applyNumberFormat="1" applyFont="1" applyBorder="1"/>
    <xf numFmtId="164" fontId="6" fillId="0" borderId="6" xfId="0" applyNumberFormat="1" applyFont="1" applyBorder="1"/>
    <xf numFmtId="164" fontId="0" fillId="0" borderId="0" xfId="0" applyNumberFormat="1" applyFill="1" applyBorder="1"/>
    <xf numFmtId="166" fontId="0" fillId="0" borderId="0" xfId="0" applyNumberFormat="1"/>
    <xf numFmtId="166" fontId="1" fillId="3" borderId="0" xfId="0" applyNumberFormat="1" applyFont="1" applyFill="1" applyAlignment="1"/>
    <xf numFmtId="164" fontId="0" fillId="4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opLeftCell="A19" zoomScaleNormal="100" workbookViewId="0">
      <selection activeCell="H27" sqref="H27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43374</v>
      </c>
      <c r="D1" s="51">
        <v>43405</v>
      </c>
      <c r="E1" s="51">
        <v>43435</v>
      </c>
      <c r="F1" s="51">
        <v>43466</v>
      </c>
      <c r="G1" s="51">
        <v>43497</v>
      </c>
      <c r="H1" s="51">
        <v>43525</v>
      </c>
      <c r="I1" s="51">
        <v>43556</v>
      </c>
      <c r="J1" s="51">
        <v>43586</v>
      </c>
      <c r="K1" s="51">
        <v>43617</v>
      </c>
      <c r="L1" s="51">
        <v>43647</v>
      </c>
      <c r="M1" s="51">
        <v>43678</v>
      </c>
      <c r="N1" s="51">
        <v>43709</v>
      </c>
    </row>
    <row r="2" spans="1:19" x14ac:dyDescent="0.25">
      <c r="A2" s="49"/>
      <c r="B2" s="50" t="s">
        <v>1</v>
      </c>
      <c r="C2" s="52">
        <v>35.493470416045355</v>
      </c>
      <c r="D2" s="52">
        <v>31.752714914510236</v>
      </c>
      <c r="E2" s="52">
        <v>28.955072380417057</v>
      </c>
      <c r="F2" s="52">
        <v>30.466520488974282</v>
      </c>
      <c r="G2" s="52">
        <v>28.312380489753927</v>
      </c>
      <c r="H2" s="52">
        <v>29.977423273101429</v>
      </c>
      <c r="I2" s="52">
        <v>28.997078443397932</v>
      </c>
      <c r="J2" s="52">
        <v>26.649961263764332</v>
      </c>
      <c r="K2" s="52">
        <v>34.770277415635491</v>
      </c>
      <c r="L2" s="52">
        <v>33.604469109299082</v>
      </c>
      <c r="M2" s="52">
        <v>30.946990684342914</v>
      </c>
      <c r="N2" s="52">
        <v>35.283360724704515</v>
      </c>
      <c r="O2" s="4">
        <f>AVERAGE(C2:N2)</f>
        <v>31.267476633662213</v>
      </c>
    </row>
    <row r="3" spans="1:19" x14ac:dyDescent="0.25">
      <c r="A3" s="49"/>
      <c r="B3" s="50" t="s">
        <v>2</v>
      </c>
      <c r="C3" s="52">
        <v>2.8615212482344168</v>
      </c>
      <c r="D3" s="52">
        <v>3.1993530351623933</v>
      </c>
      <c r="E3" s="52">
        <v>2.9047113051342155</v>
      </c>
      <c r="F3" s="52">
        <v>2.9299052736723854</v>
      </c>
      <c r="G3" s="52">
        <v>2.9725586570621614</v>
      </c>
      <c r="H3" s="52">
        <v>2.5249523248247394</v>
      </c>
      <c r="I3" s="52">
        <v>3.3437319232835776</v>
      </c>
      <c r="J3" s="52">
        <v>3.1506265513758915</v>
      </c>
      <c r="K3" s="52">
        <v>3.1649853637932992</v>
      </c>
      <c r="L3" s="52">
        <v>3.1138393824326638</v>
      </c>
      <c r="M3" s="52">
        <v>3.1808994573124179</v>
      </c>
      <c r="N3" s="52">
        <v>3.5502166753374844</v>
      </c>
      <c r="O3" s="4">
        <f t="shared" ref="O3:O9" si="0">AVERAGE(C3:N3)</f>
        <v>3.0747750998021375</v>
      </c>
    </row>
    <row r="4" spans="1:19" x14ac:dyDescent="0.25">
      <c r="A4" s="49"/>
      <c r="B4" s="50" t="s">
        <v>3</v>
      </c>
      <c r="C4" s="52">
        <v>18.865724208358863</v>
      </c>
      <c r="D4" s="52">
        <v>19.688211774258701</v>
      </c>
      <c r="E4" s="52">
        <v>18.691160204702648</v>
      </c>
      <c r="F4" s="52">
        <v>17.848909301290206</v>
      </c>
      <c r="G4" s="52">
        <v>18.089284249869031</v>
      </c>
      <c r="H4" s="52">
        <v>19.123351918059942</v>
      </c>
      <c r="I4" s="52">
        <v>19.369786659796105</v>
      </c>
      <c r="J4" s="52">
        <v>20.516179276800791</v>
      </c>
      <c r="K4" s="52">
        <v>19.244685989287262</v>
      </c>
      <c r="L4" s="52">
        <v>17.95995906235154</v>
      </c>
      <c r="M4" s="52">
        <v>17.329400206136214</v>
      </c>
      <c r="N4" s="52">
        <v>17.774094651852621</v>
      </c>
      <c r="O4" s="4">
        <f t="shared" si="0"/>
        <v>18.708395625230327</v>
      </c>
    </row>
    <row r="5" spans="1:19" x14ac:dyDescent="0.25">
      <c r="A5" s="49"/>
      <c r="B5" s="50" t="s">
        <v>4</v>
      </c>
      <c r="C5" s="52">
        <v>41.472485928429919</v>
      </c>
      <c r="D5" s="52">
        <v>42.823734687241831</v>
      </c>
      <c r="E5" s="52">
        <v>40.197370831748685</v>
      </c>
      <c r="F5" s="52">
        <v>38.348116789572117</v>
      </c>
      <c r="G5" s="52">
        <v>39.156874332242616</v>
      </c>
      <c r="H5" s="52">
        <v>42.050256457943512</v>
      </c>
      <c r="I5" s="52">
        <v>42.788793628185893</v>
      </c>
      <c r="J5" s="52">
        <v>46.24126469605411</v>
      </c>
      <c r="K5" s="52">
        <v>42.554711320657212</v>
      </c>
      <c r="L5" s="52">
        <v>40.273750265314412</v>
      </c>
      <c r="M5" s="52">
        <v>38.98157396867353</v>
      </c>
      <c r="N5" s="52">
        <v>39.723551221728357</v>
      </c>
      <c r="O5" s="4">
        <f t="shared" si="0"/>
        <v>41.217707010649349</v>
      </c>
    </row>
    <row r="6" spans="1:19" x14ac:dyDescent="0.25">
      <c r="A6" s="49"/>
      <c r="B6" s="50" t="s">
        <v>111</v>
      </c>
      <c r="C6" s="52">
        <v>76.642741650149148</v>
      </c>
      <c r="D6" s="52">
        <v>73.776036772003039</v>
      </c>
      <c r="E6" s="52">
        <v>75.169612709741898</v>
      </c>
      <c r="F6" s="52">
        <v>73.0204343392532</v>
      </c>
      <c r="G6" s="52">
        <v>69.752865820986756</v>
      </c>
      <c r="H6" s="52">
        <v>78.21020383208338</v>
      </c>
      <c r="I6" s="52">
        <v>79.346746971675927</v>
      </c>
      <c r="J6" s="52">
        <v>82.082381269863774</v>
      </c>
      <c r="K6" s="52">
        <v>71.073193439815014</v>
      </c>
      <c r="L6" s="52">
        <v>74.716722089054741</v>
      </c>
      <c r="M6" s="52">
        <v>75.717983411686589</v>
      </c>
      <c r="N6" s="52">
        <v>72.316745331573216</v>
      </c>
      <c r="O6" s="4">
        <f t="shared" si="0"/>
        <v>75.152138969823895</v>
      </c>
    </row>
    <row r="7" spans="1:19" x14ac:dyDescent="0.25">
      <c r="A7" s="49"/>
      <c r="B7" s="50" t="s">
        <v>114</v>
      </c>
      <c r="C7" s="52">
        <v>49.386583492135067</v>
      </c>
      <c r="D7" s="52">
        <v>50.145892763419859</v>
      </c>
      <c r="E7" s="52">
        <v>49.3226964418702</v>
      </c>
      <c r="F7" s="52">
        <v>49.13216940705987</v>
      </c>
      <c r="G7" s="52">
        <v>50.914114967911814</v>
      </c>
      <c r="H7" s="52">
        <v>49.111110927943429</v>
      </c>
      <c r="I7" s="52">
        <v>43.217084699497548</v>
      </c>
      <c r="J7" s="52">
        <v>50.776253474595066</v>
      </c>
      <c r="K7" s="52">
        <v>50.451573366205224</v>
      </c>
      <c r="L7" s="52">
        <v>49.425488614881473</v>
      </c>
      <c r="M7" s="52">
        <v>49.023553518480057</v>
      </c>
      <c r="N7" s="52">
        <v>48.939644017652668</v>
      </c>
      <c r="O7" s="4">
        <f t="shared" si="0"/>
        <v>49.153847140971031</v>
      </c>
    </row>
    <row r="8" spans="1:19" x14ac:dyDescent="0.25">
      <c r="A8" s="49"/>
      <c r="B8" s="50" t="s">
        <v>6</v>
      </c>
      <c r="C8" s="52">
        <v>29.039817054779284</v>
      </c>
      <c r="D8" s="52">
        <v>29.244557437012134</v>
      </c>
      <c r="E8" s="52">
        <v>28.111380453153988</v>
      </c>
      <c r="F8" s="52">
        <v>28.215480092879506</v>
      </c>
      <c r="G8" s="52">
        <v>28.904952469761625</v>
      </c>
      <c r="H8" s="52">
        <v>29.576110617208553</v>
      </c>
      <c r="I8" s="52">
        <v>30.419073198285002</v>
      </c>
      <c r="J8" s="52">
        <v>31.532086207455833</v>
      </c>
      <c r="K8" s="52">
        <v>26.590507887490322</v>
      </c>
      <c r="L8" s="52">
        <v>29.314529182920538</v>
      </c>
      <c r="M8" s="52">
        <v>28.908901898358284</v>
      </c>
      <c r="N8" s="52">
        <v>28.601695117043455</v>
      </c>
      <c r="O8" s="4">
        <f t="shared" si="0"/>
        <v>29.038257634695711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253.76234399813205</v>
      </c>
      <c r="D11" s="3">
        <f t="shared" ref="D11:M11" si="1">SUM(D2:D8)</f>
        <v>250.63050138360819</v>
      </c>
      <c r="E11" s="3">
        <f t="shared" si="1"/>
        <v>243.35200432676868</v>
      </c>
      <c r="F11" s="3">
        <f t="shared" si="1"/>
        <v>239.96153569270157</v>
      </c>
      <c r="G11" s="3">
        <f t="shared" si="1"/>
        <v>238.10303098758794</v>
      </c>
      <c r="H11" s="73">
        <f>SUM(H2:H8)</f>
        <v>250.57340935116497</v>
      </c>
      <c r="I11" s="3">
        <f t="shared" si="1"/>
        <v>247.48229552412198</v>
      </c>
      <c r="J11" s="3">
        <f t="shared" si="1"/>
        <v>260.94875273990982</v>
      </c>
      <c r="K11" s="3">
        <f t="shared" si="1"/>
        <v>247.84993478288382</v>
      </c>
      <c r="L11" s="3">
        <f t="shared" si="1"/>
        <v>248.40875770625445</v>
      </c>
      <c r="M11" s="3">
        <f t="shared" si="1"/>
        <v>244.08930314499003</v>
      </c>
      <c r="N11" s="3">
        <f>SUM(N2:N8)</f>
        <v>246.18930773989229</v>
      </c>
      <c r="O11" s="4">
        <f>AVERAGE(C11:N11)</f>
        <v>247.61259811483467</v>
      </c>
      <c r="P11" s="4"/>
      <c r="Q11" s="3">
        <f>O11-O6-2.2</f>
        <v>170.26045914501077</v>
      </c>
      <c r="S11" s="4">
        <f>O11-82</f>
        <v>165.61259811483467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171.61259811483467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41.472485928429919</v>
      </c>
      <c r="D15" s="18">
        <f t="shared" ref="D15:N15" si="2">D5</f>
        <v>42.823734687241831</v>
      </c>
      <c r="E15" s="18">
        <f t="shared" si="2"/>
        <v>40.197370831748685</v>
      </c>
      <c r="F15" s="18">
        <f t="shared" si="2"/>
        <v>38.348116789572117</v>
      </c>
      <c r="G15" s="18">
        <f t="shared" si="2"/>
        <v>39.156874332242616</v>
      </c>
      <c r="H15" s="18">
        <f t="shared" si="2"/>
        <v>42.050256457943512</v>
      </c>
      <c r="I15" s="18">
        <f t="shared" si="2"/>
        <v>42.788793628185893</v>
      </c>
      <c r="J15" s="18">
        <f t="shared" si="2"/>
        <v>46.24126469605411</v>
      </c>
      <c r="K15" s="18">
        <f t="shared" si="2"/>
        <v>42.554711320657212</v>
      </c>
      <c r="L15" s="18">
        <f t="shared" si="2"/>
        <v>40.273750265314412</v>
      </c>
      <c r="M15" s="18">
        <f t="shared" si="2"/>
        <v>38.98157396867353</v>
      </c>
      <c r="N15" s="18">
        <f t="shared" si="2"/>
        <v>39.723551221728357</v>
      </c>
      <c r="O15" s="9">
        <f>AVERAGE(C15:N15)</f>
        <v>41.217707010649349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30.472485928429919</v>
      </c>
      <c r="D17" s="13">
        <f t="shared" ref="D17:N17" si="4">D15-D16</f>
        <v>31.823734687241831</v>
      </c>
      <c r="E17" s="13">
        <f t="shared" si="4"/>
        <v>29.197370831748685</v>
      </c>
      <c r="F17" s="13">
        <f t="shared" si="4"/>
        <v>27.348116789572117</v>
      </c>
      <c r="G17" s="13">
        <f t="shared" si="4"/>
        <v>28.156874332242616</v>
      </c>
      <c r="H17" s="13">
        <f t="shared" si="4"/>
        <v>31.050256457943512</v>
      </c>
      <c r="I17" s="13">
        <f t="shared" si="4"/>
        <v>31.788793628185893</v>
      </c>
      <c r="J17" s="13">
        <f t="shared" si="4"/>
        <v>35.24126469605411</v>
      </c>
      <c r="K17" s="13">
        <f t="shared" si="4"/>
        <v>31.554711320657212</v>
      </c>
      <c r="L17" s="13">
        <f t="shared" si="4"/>
        <v>29.273750265314412</v>
      </c>
      <c r="M17" s="13">
        <f t="shared" si="4"/>
        <v>27.98157396867353</v>
      </c>
      <c r="N17" s="13">
        <f t="shared" si="4"/>
        <v>28.723551221728357</v>
      </c>
      <c r="O17" s="12">
        <f t="shared" si="3"/>
        <v>30.217707010649349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2">
        <f t="shared" si="3"/>
        <v>3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4</v>
      </c>
      <c r="D22" s="56">
        <f t="shared" ref="D22:N22" si="5">D18+D19</f>
        <v>4</v>
      </c>
      <c r="E22" s="56">
        <f t="shared" si="5"/>
        <v>4</v>
      </c>
      <c r="F22" s="56">
        <f t="shared" si="5"/>
        <v>4</v>
      </c>
      <c r="G22" s="56">
        <f t="shared" si="5"/>
        <v>4</v>
      </c>
      <c r="H22" s="56">
        <f t="shared" si="5"/>
        <v>4</v>
      </c>
      <c r="I22" s="56">
        <f t="shared" si="5"/>
        <v>4</v>
      </c>
      <c r="J22" s="56">
        <f t="shared" si="5"/>
        <v>4</v>
      </c>
      <c r="K22" s="56">
        <f t="shared" si="5"/>
        <v>4</v>
      </c>
      <c r="L22" s="56">
        <f t="shared" si="5"/>
        <v>4</v>
      </c>
      <c r="M22" s="56">
        <f t="shared" si="5"/>
        <v>4</v>
      </c>
      <c r="N22" s="56">
        <f t="shared" si="5"/>
        <v>4</v>
      </c>
      <c r="O22" s="71">
        <f t="shared" si="3"/>
        <v>4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18.472485928429919</v>
      </c>
      <c r="D23" s="19">
        <f t="shared" ref="D23:M23" si="6">D17-D20-D22</f>
        <v>23.823734687241831</v>
      </c>
      <c r="E23" s="19">
        <f t="shared" si="6"/>
        <v>21.197370831748685</v>
      </c>
      <c r="F23" s="19">
        <f t="shared" si="6"/>
        <v>19.348116789572117</v>
      </c>
      <c r="G23" s="19">
        <f>G17-G20-G22</f>
        <v>20.156874332242616</v>
      </c>
      <c r="H23" s="19">
        <f t="shared" si="6"/>
        <v>23.050256457943512</v>
      </c>
      <c r="I23" s="19">
        <f t="shared" si="6"/>
        <v>23.788793628185893</v>
      </c>
      <c r="J23" s="19">
        <f t="shared" si="6"/>
        <v>27.24126469605411</v>
      </c>
      <c r="K23" s="19">
        <f t="shared" si="6"/>
        <v>23.554711320657212</v>
      </c>
      <c r="L23" s="19">
        <f t="shared" si="6"/>
        <v>21.273750265314412</v>
      </c>
      <c r="M23" s="19">
        <f t="shared" si="6"/>
        <v>15.98157396867353</v>
      </c>
      <c r="N23" s="19">
        <f>N17-N20-N22</f>
        <v>20.723551221728357</v>
      </c>
      <c r="O23" s="71">
        <f>AVERAGE(C23:N23)</f>
        <v>21.551040343982681</v>
      </c>
      <c r="P23" s="4">
        <f>SUM(O22:O23)</f>
        <v>25.551040343982681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143.64711641955299</v>
      </c>
      <c r="D25" s="8">
        <f t="shared" ref="D25:N25" si="7">D2+D3+D4+D7+D8+D20</f>
        <v>138.03072992436333</v>
      </c>
      <c r="E25" s="8">
        <f t="shared" si="7"/>
        <v>131.9850207852781</v>
      </c>
      <c r="F25" s="8">
        <f t="shared" si="7"/>
        <v>132.59298456387626</v>
      </c>
      <c r="G25" s="8">
        <f t="shared" si="7"/>
        <v>133.19329083435855</v>
      </c>
      <c r="H25" s="8">
        <f t="shared" si="7"/>
        <v>134.31294906113808</v>
      </c>
      <c r="I25" s="8">
        <f t="shared" si="7"/>
        <v>129.34675492426015</v>
      </c>
      <c r="J25" s="8">
        <f t="shared" si="7"/>
        <v>136.62510677399192</v>
      </c>
      <c r="K25" s="8">
        <f t="shared" si="7"/>
        <v>138.22203002241162</v>
      </c>
      <c r="L25" s="8">
        <f t="shared" si="7"/>
        <v>137.41828535188529</v>
      </c>
      <c r="M25" s="8">
        <f t="shared" si="7"/>
        <v>137.38974576462991</v>
      </c>
      <c r="N25" s="8">
        <f t="shared" si="7"/>
        <v>138.14901118659074</v>
      </c>
      <c r="O25" s="8">
        <f>O2+O3+O4+O7+O8+O20</f>
        <v>135.90941880102807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143.64711641955299</v>
      </c>
      <c r="D27" s="13">
        <f t="shared" ref="D27:N27" si="8">D25+D26</f>
        <v>138.03072992436333</v>
      </c>
      <c r="E27" s="13">
        <f t="shared" si="8"/>
        <v>131.9850207852781</v>
      </c>
      <c r="F27" s="13">
        <f t="shared" si="8"/>
        <v>137.59298456387626</v>
      </c>
      <c r="G27" s="13">
        <f t="shared" si="8"/>
        <v>138.19329083435855</v>
      </c>
      <c r="H27" s="13">
        <f t="shared" si="8"/>
        <v>144.31294906113808</v>
      </c>
      <c r="I27" s="13">
        <f t="shared" si="8"/>
        <v>149.34675492426015</v>
      </c>
      <c r="J27" s="13">
        <f t="shared" si="8"/>
        <v>163.62510677399192</v>
      </c>
      <c r="K27" s="13">
        <f t="shared" si="8"/>
        <v>143.22203002241162</v>
      </c>
      <c r="L27" s="13">
        <f t="shared" si="8"/>
        <v>137.41828535188529</v>
      </c>
      <c r="M27" s="13">
        <f t="shared" si="8"/>
        <v>137.38974576462991</v>
      </c>
      <c r="N27" s="13">
        <f t="shared" si="8"/>
        <v>138.14901118659074</v>
      </c>
      <c r="O27" s="12">
        <f t="shared" si="3"/>
        <v>141.90941880102807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154.64711641955299</v>
      </c>
      <c r="D29" s="16">
        <f t="shared" ref="D29:N29" si="9">D27+D16</f>
        <v>149.03072992436333</v>
      </c>
      <c r="E29" s="16">
        <f t="shared" si="9"/>
        <v>142.9850207852781</v>
      </c>
      <c r="F29" s="16">
        <f t="shared" si="9"/>
        <v>148.59298456387626</v>
      </c>
      <c r="G29" s="16">
        <f t="shared" si="9"/>
        <v>149.19329083435855</v>
      </c>
      <c r="H29" s="16">
        <f t="shared" si="9"/>
        <v>155.31294906113808</v>
      </c>
      <c r="I29" s="16">
        <f t="shared" si="9"/>
        <v>160.34675492426015</v>
      </c>
      <c r="J29" s="16">
        <f t="shared" si="9"/>
        <v>174.62510677399192</v>
      </c>
      <c r="K29" s="16">
        <f t="shared" si="9"/>
        <v>154.22203002241162</v>
      </c>
      <c r="L29" s="16">
        <f t="shared" si="9"/>
        <v>148.41828535188529</v>
      </c>
      <c r="M29" s="16">
        <f t="shared" si="9"/>
        <v>148.38974576462991</v>
      </c>
      <c r="N29" s="16">
        <f t="shared" si="9"/>
        <v>149.14901118659074</v>
      </c>
      <c r="O29" s="12">
        <f>AVERAGE(C29:N29)</f>
        <v>152.90941880102807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22.472485928429919</v>
      </c>
      <c r="D31" s="4">
        <f t="shared" ref="D31:M31" si="10">D23+D22</f>
        <v>27.823734687241831</v>
      </c>
      <c r="E31" s="4">
        <f t="shared" si="10"/>
        <v>25.197370831748685</v>
      </c>
      <c r="F31" s="4">
        <f t="shared" si="10"/>
        <v>23.348116789572117</v>
      </c>
      <c r="G31" s="4">
        <f t="shared" si="10"/>
        <v>24.156874332242616</v>
      </c>
      <c r="H31" s="4">
        <f t="shared" si="10"/>
        <v>27.050256457943512</v>
      </c>
      <c r="I31" s="4">
        <f t="shared" si="10"/>
        <v>27.788793628185893</v>
      </c>
      <c r="J31" s="4">
        <f t="shared" si="10"/>
        <v>31.24126469605411</v>
      </c>
      <c r="K31" s="4">
        <f t="shared" si="10"/>
        <v>27.554711320657212</v>
      </c>
      <c r="L31" s="4">
        <f t="shared" si="10"/>
        <v>25.273750265314412</v>
      </c>
      <c r="M31" s="4">
        <f t="shared" si="10"/>
        <v>19.98157396867353</v>
      </c>
      <c r="N31" s="4">
        <f>N23+N22</f>
        <v>24.723551221728357</v>
      </c>
      <c r="O31" s="65">
        <f>AVERAGE(C31:N31)</f>
        <v>25.551040343982681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177.11960234798289</v>
      </c>
      <c r="D33" s="64">
        <f t="shared" ref="D33:M33" si="11">D29+D31</f>
        <v>176.85446461160515</v>
      </c>
      <c r="E33" s="64">
        <f t="shared" si="11"/>
        <v>168.18239161702678</v>
      </c>
      <c r="F33" s="64">
        <f t="shared" si="11"/>
        <v>171.94110135344837</v>
      </c>
      <c r="G33" s="64">
        <f t="shared" si="11"/>
        <v>173.35016516660116</v>
      </c>
      <c r="H33" s="64">
        <f t="shared" si="11"/>
        <v>182.36320551908159</v>
      </c>
      <c r="I33" s="64">
        <f t="shared" si="11"/>
        <v>188.13554855244604</v>
      </c>
      <c r="J33" s="64">
        <f t="shared" si="11"/>
        <v>205.86637147004603</v>
      </c>
      <c r="K33" s="64">
        <f t="shared" si="11"/>
        <v>181.77674134306884</v>
      </c>
      <c r="L33" s="64">
        <f t="shared" si="11"/>
        <v>173.69203561719971</v>
      </c>
      <c r="M33" s="64">
        <f t="shared" si="11"/>
        <v>168.37131973330344</v>
      </c>
      <c r="N33" s="64">
        <f>N29+N31</f>
        <v>173.87256240831908</v>
      </c>
      <c r="O33" s="75">
        <f>O29+O31</f>
        <v>178.46045914501076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8</v>
      </c>
      <c r="E36" s="61">
        <v>12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9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55</v>
      </c>
      <c r="E38" s="11">
        <v>55</v>
      </c>
      <c r="F38" s="11">
        <v>55</v>
      </c>
      <c r="G38" s="11">
        <v>55</v>
      </c>
      <c r="H38" s="11">
        <v>55</v>
      </c>
      <c r="I38" s="11">
        <v>55</v>
      </c>
      <c r="J38" s="11">
        <v>55</v>
      </c>
      <c r="K38" s="11">
        <v>55</v>
      </c>
      <c r="L38" s="11">
        <v>70</v>
      </c>
      <c r="M38" s="11">
        <v>70</v>
      </c>
      <c r="N38" s="11">
        <v>70</v>
      </c>
      <c r="O38" s="59">
        <f>AVERAGE(C38:N38)</f>
        <v>60</v>
      </c>
      <c r="P38" s="4">
        <f>O38+O37</f>
        <v>60.83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83.817116419552974</v>
      </c>
      <c r="D42" s="16">
        <f t="shared" ref="D42:M42" si="12">D29-D36-D37-D38-D40-D41</f>
        <v>85.200729924363316</v>
      </c>
      <c r="E42" s="16">
        <f t="shared" si="12"/>
        <v>74.555020785278089</v>
      </c>
      <c r="F42" s="16">
        <f t="shared" si="12"/>
        <v>76.16298456387625</v>
      </c>
      <c r="G42" s="16">
        <f t="shared" si="12"/>
        <v>77.363290834358537</v>
      </c>
      <c r="H42" s="16">
        <f t="shared" si="12"/>
        <v>82.882949061138078</v>
      </c>
      <c r="I42" s="16">
        <f t="shared" si="12"/>
        <v>87.916754924260147</v>
      </c>
      <c r="J42" s="16">
        <f t="shared" si="12"/>
        <v>102.19510677399191</v>
      </c>
      <c r="K42" s="16">
        <f t="shared" si="12"/>
        <v>90.392030022411603</v>
      </c>
      <c r="L42" s="16">
        <f t="shared" si="12"/>
        <v>77.588285351885276</v>
      </c>
      <c r="M42" s="16">
        <f t="shared" si="12"/>
        <v>77.559745764629895</v>
      </c>
      <c r="N42" s="16">
        <f>N29-N36-N37-N38-N40-N41</f>
        <v>78.319011186590728</v>
      </c>
      <c r="O42" s="68">
        <f>O29-O36-O37-O38-O40-O41</f>
        <v>82.829418801028055</v>
      </c>
      <c r="P42" s="72">
        <f>SUM(O36:O42)+O31</f>
        <v>178.46045914501073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50</v>
      </c>
      <c r="M46" s="11">
        <f t="shared" si="14"/>
        <v>85</v>
      </c>
      <c r="N46" s="11">
        <f t="shared" si="14"/>
        <v>85</v>
      </c>
      <c r="O46" s="12">
        <f t="shared" si="13"/>
        <v>18.333333333333332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50</v>
      </c>
      <c r="M47" s="11">
        <f t="shared" si="15"/>
        <v>85</v>
      </c>
      <c r="N47" s="11">
        <f t="shared" si="15"/>
        <v>85</v>
      </c>
      <c r="O47" s="12">
        <f t="shared" si="13"/>
        <v>49.166666666666664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70</v>
      </c>
      <c r="D52" s="42">
        <f t="shared" ref="D52:N52" si="17">D36+D38</f>
        <v>63</v>
      </c>
      <c r="E52" s="42">
        <f t="shared" si="17"/>
        <v>67</v>
      </c>
      <c r="F52" s="42">
        <f>F36+F38</f>
        <v>71</v>
      </c>
      <c r="G52" s="42">
        <f t="shared" si="17"/>
        <v>71</v>
      </c>
      <c r="H52" s="42">
        <f t="shared" si="17"/>
        <v>71</v>
      </c>
      <c r="I52" s="42">
        <f t="shared" si="17"/>
        <v>71</v>
      </c>
      <c r="J52" s="42">
        <f t="shared" si="17"/>
        <v>71</v>
      </c>
      <c r="K52" s="42">
        <f t="shared" si="17"/>
        <v>63</v>
      </c>
      <c r="L52" s="42">
        <f t="shared" si="17"/>
        <v>70</v>
      </c>
      <c r="M52" s="42">
        <f t="shared" si="17"/>
        <v>70</v>
      </c>
      <c r="N52" s="42">
        <f t="shared" si="17"/>
        <v>70</v>
      </c>
      <c r="O52" s="43">
        <f>AVERAGE(C52:N52)</f>
        <v>69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7.808563491529978</v>
      </c>
      <c r="D63" s="47">
        <f t="shared" ref="D63:N63" si="24">(D2)*0.22</f>
        <v>6.985597281192252</v>
      </c>
      <c r="E63" s="47">
        <f t="shared" si="24"/>
        <v>6.3701159236917526</v>
      </c>
      <c r="F63" s="47">
        <f t="shared" si="24"/>
        <v>6.7026345075743423</v>
      </c>
      <c r="G63" s="47">
        <f t="shared" si="24"/>
        <v>6.2287237077458641</v>
      </c>
      <c r="H63" s="47">
        <f t="shared" si="24"/>
        <v>6.5950331200823147</v>
      </c>
      <c r="I63" s="47">
        <f t="shared" si="24"/>
        <v>6.3793572575475448</v>
      </c>
      <c r="J63" s="47">
        <f t="shared" si="24"/>
        <v>5.8629914780281531</v>
      </c>
      <c r="K63" s="47">
        <f t="shared" si="24"/>
        <v>7.6494610314398077</v>
      </c>
      <c r="L63" s="47">
        <f t="shared" si="24"/>
        <v>7.3929832040457981</v>
      </c>
      <c r="M63" s="47">
        <f t="shared" si="24"/>
        <v>6.8083379505554413</v>
      </c>
      <c r="N63" s="47">
        <f t="shared" si="24"/>
        <v>7.7623393594349936</v>
      </c>
      <c r="O63" s="12">
        <f t="shared" si="21"/>
        <v>6.8788448594056861</v>
      </c>
    </row>
    <row r="64" spans="1:15" x14ac:dyDescent="0.25">
      <c r="A64" s="37" t="s">
        <v>101</v>
      </c>
      <c r="B64" s="24" t="s">
        <v>100</v>
      </c>
      <c r="C64" s="47">
        <f>(C2)*0.17</f>
        <v>6.0338899707277109</v>
      </c>
      <c r="D64" s="47">
        <f t="shared" ref="D64:N64" si="25">(D2)*0.17</f>
        <v>5.3979615354667407</v>
      </c>
      <c r="E64" s="47">
        <f t="shared" si="25"/>
        <v>4.9223623046708997</v>
      </c>
      <c r="F64" s="47">
        <f t="shared" si="25"/>
        <v>5.1793084831256282</v>
      </c>
      <c r="G64" s="47">
        <f t="shared" si="25"/>
        <v>4.8131046832581683</v>
      </c>
      <c r="H64" s="47">
        <f t="shared" si="25"/>
        <v>5.0961619564272436</v>
      </c>
      <c r="I64" s="47">
        <f t="shared" si="25"/>
        <v>4.9295033353776487</v>
      </c>
      <c r="J64" s="47">
        <f t="shared" si="25"/>
        <v>4.5304934148399365</v>
      </c>
      <c r="K64" s="47">
        <f t="shared" si="25"/>
        <v>5.9109471606580337</v>
      </c>
      <c r="L64" s="47">
        <f t="shared" si="25"/>
        <v>5.7127597485808446</v>
      </c>
      <c r="M64" s="47">
        <f t="shared" si="25"/>
        <v>5.2609884163382956</v>
      </c>
      <c r="N64" s="47">
        <f t="shared" si="25"/>
        <v>5.9981713231997684</v>
      </c>
      <c r="O64" s="12">
        <f t="shared" si="21"/>
        <v>5.3154710277225758</v>
      </c>
    </row>
    <row r="65" spans="1:15" x14ac:dyDescent="0.25">
      <c r="A65" s="37" t="s">
        <v>102</v>
      </c>
      <c r="B65" s="24" t="s">
        <v>103</v>
      </c>
      <c r="C65" s="47">
        <f>(C2)*0.34</f>
        <v>12.067779941455422</v>
      </c>
      <c r="D65" s="47">
        <f t="shared" ref="D65:N65" si="26">(D2)*0.34</f>
        <v>10.795923070933481</v>
      </c>
      <c r="E65" s="47">
        <f t="shared" si="26"/>
        <v>9.8447246093417995</v>
      </c>
      <c r="F65" s="47">
        <f t="shared" si="26"/>
        <v>10.358616966251256</v>
      </c>
      <c r="G65" s="47">
        <f t="shared" si="26"/>
        <v>9.6262093665163366</v>
      </c>
      <c r="H65" s="47">
        <f t="shared" si="26"/>
        <v>10.192323912854487</v>
      </c>
      <c r="I65" s="47">
        <f t="shared" si="26"/>
        <v>9.8590066707552975</v>
      </c>
      <c r="J65" s="47">
        <f t="shared" si="26"/>
        <v>9.060986829679873</v>
      </c>
      <c r="K65" s="47">
        <f t="shared" si="26"/>
        <v>11.821894321316067</v>
      </c>
      <c r="L65" s="47">
        <f t="shared" si="26"/>
        <v>11.425519497161689</v>
      </c>
      <c r="M65" s="47">
        <f t="shared" si="26"/>
        <v>10.521976832676591</v>
      </c>
      <c r="N65" s="47">
        <f t="shared" si="26"/>
        <v>11.996342646399537</v>
      </c>
      <c r="O65" s="12">
        <f t="shared" si="21"/>
        <v>10.630942055445152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18.472485928429919</v>
      </c>
      <c r="D66" s="13">
        <f t="shared" si="27"/>
        <v>23.823734687241831</v>
      </c>
      <c r="E66" s="13">
        <f t="shared" si="27"/>
        <v>21.197370831748685</v>
      </c>
      <c r="F66" s="13">
        <f t="shared" si="27"/>
        <v>19.348116789572117</v>
      </c>
      <c r="G66" s="13">
        <f t="shared" si="27"/>
        <v>20.156874332242616</v>
      </c>
      <c r="H66" s="13">
        <f t="shared" si="27"/>
        <v>23.050256457943512</v>
      </c>
      <c r="I66" s="13">
        <f t="shared" si="27"/>
        <v>23.788793628185893</v>
      </c>
      <c r="J66" s="13">
        <f t="shared" si="27"/>
        <v>27.24126469605411</v>
      </c>
      <c r="K66" s="13">
        <f t="shared" si="27"/>
        <v>23.554711320657212</v>
      </c>
      <c r="L66" s="13">
        <f t="shared" si="27"/>
        <v>21.273750265314412</v>
      </c>
      <c r="M66" s="13">
        <f t="shared" si="27"/>
        <v>15.98157396867353</v>
      </c>
      <c r="N66" s="13">
        <f t="shared" si="27"/>
        <v>20.723551221728357</v>
      </c>
      <c r="O66" s="12">
        <f t="shared" si="21"/>
        <v>21.551040343982681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83.817116419552974</v>
      </c>
      <c r="D82" s="66">
        <f t="shared" ref="D82:N82" si="31">D42</f>
        <v>85.200729924363316</v>
      </c>
      <c r="E82" s="66">
        <f t="shared" si="31"/>
        <v>74.555020785278089</v>
      </c>
      <c r="F82" s="66">
        <f t="shared" si="31"/>
        <v>76.16298456387625</v>
      </c>
      <c r="G82" s="66">
        <f t="shared" si="31"/>
        <v>77.363290834358537</v>
      </c>
      <c r="H82" s="66">
        <f t="shared" si="31"/>
        <v>82.882949061138078</v>
      </c>
      <c r="I82" s="66">
        <f t="shared" si="31"/>
        <v>87.916754924260147</v>
      </c>
      <c r="J82" s="66">
        <f t="shared" si="31"/>
        <v>102.19510677399191</v>
      </c>
      <c r="K82" s="66">
        <f t="shared" si="31"/>
        <v>90.392030022411603</v>
      </c>
      <c r="L82" s="66">
        <f t="shared" si="31"/>
        <v>77.588285351885276</v>
      </c>
      <c r="M82" s="66">
        <f>M42</f>
        <v>77.559745764629895</v>
      </c>
      <c r="N82" s="66">
        <f t="shared" si="31"/>
        <v>78.319011186590728</v>
      </c>
      <c r="O82" s="32">
        <f>AVERAGE(C82:N82)</f>
        <v>82.829418801028083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abSelected="1" zoomScaleNormal="100" workbookViewId="0">
      <selection activeCell="D39" sqref="D39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43739</v>
      </c>
      <c r="D1" s="51">
        <v>43770</v>
      </c>
      <c r="E1" s="51">
        <v>43800</v>
      </c>
      <c r="F1" s="51">
        <v>43831</v>
      </c>
      <c r="G1" s="51">
        <v>43862</v>
      </c>
      <c r="H1" s="51">
        <v>43891</v>
      </c>
      <c r="I1" s="51">
        <v>43922</v>
      </c>
      <c r="J1" s="51">
        <v>43952</v>
      </c>
      <c r="K1" s="51">
        <v>43983</v>
      </c>
      <c r="L1" s="51">
        <v>44013</v>
      </c>
      <c r="M1" s="51">
        <v>44044</v>
      </c>
      <c r="N1" s="51">
        <v>44075</v>
      </c>
    </row>
    <row r="2" spans="1:19" x14ac:dyDescent="0.25">
      <c r="A2" s="49"/>
      <c r="B2" s="50" t="s">
        <v>1</v>
      </c>
      <c r="C2" s="3">
        <v>36.116310052812402</v>
      </c>
      <c r="D2" s="3">
        <v>32.314562838930641</v>
      </c>
      <c r="E2" s="3">
        <v>29.468801250443306</v>
      </c>
      <c r="F2" s="3">
        <v>30.999152266174463</v>
      </c>
      <c r="G2" s="3">
        <v>28.80380495089948</v>
      </c>
      <c r="H2" s="3">
        <v>30.500424566543899</v>
      </c>
      <c r="I2" s="3">
        <v>29.504165362919153</v>
      </c>
      <c r="J2" s="3">
        <v>27.113467282624235</v>
      </c>
      <c r="K2" s="3">
        <v>35.378776344682919</v>
      </c>
      <c r="L2" s="3">
        <v>34.190476331591945</v>
      </c>
      <c r="M2" s="3">
        <v>31.485198037856932</v>
      </c>
      <c r="N2" s="3">
        <v>35.902118072230543</v>
      </c>
      <c r="O2" s="4">
        <f>AVERAGE(C2:N2)</f>
        <v>31.814771446475831</v>
      </c>
    </row>
    <row r="3" spans="1:19" x14ac:dyDescent="0.25">
      <c r="A3" s="49"/>
      <c r="B3" s="50" t="s">
        <v>2</v>
      </c>
      <c r="C3" s="3">
        <v>3.1491580072629368</v>
      </c>
      <c r="D3" s="3">
        <v>3.4853064423518241</v>
      </c>
      <c r="E3" s="3">
        <v>3.1946364451547273</v>
      </c>
      <c r="F3" s="3">
        <v>3.2176073860964252</v>
      </c>
      <c r="G3" s="3">
        <v>3.2604206545535792</v>
      </c>
      <c r="H3" s="3">
        <v>2.8154038500013732</v>
      </c>
      <c r="I3" s="3">
        <v>3.6268081986044707</v>
      </c>
      <c r="J3" s="3">
        <v>3.439110646623277</v>
      </c>
      <c r="K3" s="3">
        <v>3.4516905283464707</v>
      </c>
      <c r="L3" s="3">
        <v>3.3998266027461934</v>
      </c>
      <c r="M3" s="3">
        <v>3.4660206749117943</v>
      </c>
      <c r="N3" s="3">
        <v>3.8265668671062105</v>
      </c>
      <c r="O3" s="4">
        <f t="shared" ref="O3:O9" si="0">AVERAGE(C3:N3)</f>
        <v>3.3610463586466071</v>
      </c>
    </row>
    <row r="4" spans="1:19" x14ac:dyDescent="0.25">
      <c r="A4" s="49"/>
      <c r="B4" s="50" t="s">
        <v>3</v>
      </c>
      <c r="C4" s="3">
        <v>19.047933397745666</v>
      </c>
      <c r="D4" s="3">
        <v>19.880949750203573</v>
      </c>
      <c r="E4" s="3">
        <v>18.873007450133812</v>
      </c>
      <c r="F4" s="3">
        <v>18.02021635542928</v>
      </c>
      <c r="G4" s="3">
        <v>18.261672165033669</v>
      </c>
      <c r="H4" s="3">
        <v>19.308641577225714</v>
      </c>
      <c r="I4" s="3">
        <v>19.557913493786359</v>
      </c>
      <c r="J4" s="3">
        <v>20.717899536342493</v>
      </c>
      <c r="K4" s="3">
        <v>19.432310173431457</v>
      </c>
      <c r="L4" s="3">
        <v>18.132428742403256</v>
      </c>
      <c r="M4" s="3">
        <v>17.493018152317486</v>
      </c>
      <c r="N4" s="3">
        <v>17.942912646807347</v>
      </c>
      <c r="O4" s="4">
        <f t="shared" si="0"/>
        <v>18.889075286738343</v>
      </c>
    </row>
    <row r="5" spans="1:19" x14ac:dyDescent="0.25">
      <c r="A5" s="49"/>
      <c r="B5" s="50" t="s">
        <v>4</v>
      </c>
      <c r="C5" s="3">
        <v>42.434073459644253</v>
      </c>
      <c r="D5" s="3">
        <v>43.819664775417287</v>
      </c>
      <c r="E5" s="3">
        <v>41.130041657108606</v>
      </c>
      <c r="F5" s="3">
        <v>39.234465768165947</v>
      </c>
      <c r="G5" s="3">
        <v>40.060790243252171</v>
      </c>
      <c r="H5" s="3">
        <v>43.027171309097149</v>
      </c>
      <c r="I5" s="3">
        <v>43.783959122314862</v>
      </c>
      <c r="J5" s="3">
        <v>47.319644865907726</v>
      </c>
      <c r="K5" s="3">
        <v>43.541345973840876</v>
      </c>
      <c r="L5" s="3">
        <v>41.206238680178252</v>
      </c>
      <c r="M5" s="3">
        <v>39.88196058159172</v>
      </c>
      <c r="N5" s="3">
        <v>40.640949062554363</v>
      </c>
      <c r="O5" s="4">
        <f t="shared" si="0"/>
        <v>42.173358791589436</v>
      </c>
    </row>
    <row r="6" spans="1:19" x14ac:dyDescent="0.25">
      <c r="A6" s="49"/>
      <c r="B6" s="50" t="s">
        <v>111</v>
      </c>
      <c r="C6" s="3">
        <v>77.812385760564084</v>
      </c>
      <c r="D6" s="3">
        <v>74.921010476976136</v>
      </c>
      <c r="E6" s="3">
        <v>76.327248512707044</v>
      </c>
      <c r="F6" s="3">
        <v>74.143432762227121</v>
      </c>
      <c r="G6" s="3">
        <v>70.818295077385145</v>
      </c>
      <c r="H6" s="3">
        <v>79.404832261294032</v>
      </c>
      <c r="I6" s="3">
        <v>80.569312279605057</v>
      </c>
      <c r="J6" s="3">
        <v>83.34072704716489</v>
      </c>
      <c r="K6" s="3">
        <v>72.157235636120106</v>
      </c>
      <c r="L6" s="3">
        <v>75.852157958575603</v>
      </c>
      <c r="M6" s="3">
        <v>76.866449212395537</v>
      </c>
      <c r="N6" s="3">
        <v>73.418845552078835</v>
      </c>
      <c r="O6" s="4">
        <f t="shared" si="0"/>
        <v>76.302661044757812</v>
      </c>
    </row>
    <row r="7" spans="1:19" x14ac:dyDescent="0.25">
      <c r="A7" s="49"/>
      <c r="B7" s="50" t="s">
        <v>114</v>
      </c>
      <c r="C7" s="3">
        <v>49.477210882506931</v>
      </c>
      <c r="D7" s="3">
        <v>50.239483387796142</v>
      </c>
      <c r="E7" s="3">
        <v>49.417963147582299</v>
      </c>
      <c r="F7" s="3">
        <v>49.228510870929583</v>
      </c>
      <c r="G7" s="3">
        <v>51.016008387713399</v>
      </c>
      <c r="H7" s="3">
        <v>49.205734363892873</v>
      </c>
      <c r="I7" s="3">
        <v>43.293742086684688</v>
      </c>
      <c r="J7" s="3">
        <v>50.867959355651593</v>
      </c>
      <c r="K7" s="3">
        <v>50.542499182540396</v>
      </c>
      <c r="L7" s="3">
        <v>49.514646337309671</v>
      </c>
      <c r="M7" s="3">
        <v>49.112679959461346</v>
      </c>
      <c r="N7" s="3">
        <v>49.028326811174239</v>
      </c>
      <c r="O7" s="4">
        <f t="shared" si="0"/>
        <v>49.245397064436929</v>
      </c>
    </row>
    <row r="8" spans="1:19" x14ac:dyDescent="0.25">
      <c r="A8" s="49"/>
      <c r="B8" s="50" t="s">
        <v>6</v>
      </c>
      <c r="C8" s="3">
        <v>29.133511032720588</v>
      </c>
      <c r="D8" s="3">
        <v>29.34040219959844</v>
      </c>
      <c r="E8" s="3">
        <v>28.20569672466949</v>
      </c>
      <c r="F8" s="3">
        <v>28.311567031243602</v>
      </c>
      <c r="G8" s="3">
        <v>29.002572841601921</v>
      </c>
      <c r="H8" s="3">
        <v>29.674703916582949</v>
      </c>
      <c r="I8" s="3">
        <v>30.518414114070229</v>
      </c>
      <c r="J8" s="3">
        <v>31.632872006347441</v>
      </c>
      <c r="K8" s="3">
        <v>26.673950110656286</v>
      </c>
      <c r="L8" s="3">
        <v>29.407840908857189</v>
      </c>
      <c r="M8" s="3">
        <v>29.001489325374088</v>
      </c>
      <c r="N8" s="3">
        <v>28.693936280418537</v>
      </c>
      <c r="O8" s="4">
        <f t="shared" si="0"/>
        <v>29.133079707678394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257.17058259325688</v>
      </c>
      <c r="D11" s="3">
        <f t="shared" ref="D11:M11" si="1">SUM(D2:D8)</f>
        <v>254.00137987127403</v>
      </c>
      <c r="E11" s="3">
        <f t="shared" si="1"/>
        <v>246.61739518779927</v>
      </c>
      <c r="F11" s="3">
        <f t="shared" si="1"/>
        <v>243.15495244026641</v>
      </c>
      <c r="G11" s="3">
        <f t="shared" si="1"/>
        <v>241.22356432043938</v>
      </c>
      <c r="H11" s="73">
        <f>SUM(H2:H8)</f>
        <v>253.93691184463799</v>
      </c>
      <c r="I11" s="3">
        <f t="shared" si="1"/>
        <v>250.85431465798482</v>
      </c>
      <c r="J11" s="3">
        <f t="shared" si="1"/>
        <v>264.43168074066165</v>
      </c>
      <c r="K11" s="3">
        <f t="shared" si="1"/>
        <v>251.17780794961851</v>
      </c>
      <c r="L11" s="3">
        <f t="shared" si="1"/>
        <v>251.70361556166213</v>
      </c>
      <c r="M11" s="3">
        <f t="shared" si="1"/>
        <v>247.3068159439089</v>
      </c>
      <c r="N11" s="3">
        <f>SUM(N2:N8)</f>
        <v>249.45365529237006</v>
      </c>
      <c r="O11" s="4">
        <f>AVERAGE(C11:N11)</f>
        <v>250.91938970032334</v>
      </c>
      <c r="P11" s="4"/>
      <c r="Q11" s="3">
        <f>O11-O6-2.2</f>
        <v>172.41672865556552</v>
      </c>
      <c r="S11" s="4">
        <f>O11-82</f>
        <v>168.91938970032334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174.91938970032334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42.434073459644253</v>
      </c>
      <c r="D15" s="18">
        <f t="shared" ref="D15:N15" si="2">D5</f>
        <v>43.819664775417287</v>
      </c>
      <c r="E15" s="18">
        <f t="shared" si="2"/>
        <v>41.130041657108606</v>
      </c>
      <c r="F15" s="18">
        <f t="shared" si="2"/>
        <v>39.234465768165947</v>
      </c>
      <c r="G15" s="18">
        <f t="shared" si="2"/>
        <v>40.060790243252171</v>
      </c>
      <c r="H15" s="18">
        <f t="shared" si="2"/>
        <v>43.027171309097149</v>
      </c>
      <c r="I15" s="18">
        <f t="shared" si="2"/>
        <v>43.783959122314862</v>
      </c>
      <c r="J15" s="18">
        <f t="shared" si="2"/>
        <v>47.319644865907726</v>
      </c>
      <c r="K15" s="18">
        <f t="shared" si="2"/>
        <v>43.541345973840876</v>
      </c>
      <c r="L15" s="18">
        <f t="shared" si="2"/>
        <v>41.206238680178252</v>
      </c>
      <c r="M15" s="18">
        <f t="shared" si="2"/>
        <v>39.88196058159172</v>
      </c>
      <c r="N15" s="18">
        <f t="shared" si="2"/>
        <v>40.640949062554363</v>
      </c>
      <c r="O15" s="9">
        <f>AVERAGE(C15:N15)</f>
        <v>42.173358791589436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31.434073459644253</v>
      </c>
      <c r="D17" s="13">
        <f t="shared" ref="D17:N17" si="4">D15-D16</f>
        <v>32.819664775417287</v>
      </c>
      <c r="E17" s="13">
        <f t="shared" si="4"/>
        <v>30.130041657108606</v>
      </c>
      <c r="F17" s="13">
        <f t="shared" si="4"/>
        <v>28.234465768165947</v>
      </c>
      <c r="G17" s="13">
        <f t="shared" si="4"/>
        <v>29.060790243252171</v>
      </c>
      <c r="H17" s="13">
        <f t="shared" si="4"/>
        <v>32.027171309097149</v>
      </c>
      <c r="I17" s="13">
        <f t="shared" si="4"/>
        <v>32.783959122314862</v>
      </c>
      <c r="J17" s="13">
        <f t="shared" si="4"/>
        <v>36.319644865907726</v>
      </c>
      <c r="K17" s="13">
        <f t="shared" si="4"/>
        <v>32.541345973840876</v>
      </c>
      <c r="L17" s="13">
        <f t="shared" si="4"/>
        <v>30.206238680178252</v>
      </c>
      <c r="M17" s="13">
        <f t="shared" si="4"/>
        <v>28.88196058159172</v>
      </c>
      <c r="N17" s="13">
        <f t="shared" si="4"/>
        <v>29.640949062554363</v>
      </c>
      <c r="O17" s="12">
        <f t="shared" si="3"/>
        <v>31.173358791589436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2">
        <f t="shared" si="3"/>
        <v>3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4</v>
      </c>
      <c r="D22" s="56">
        <f t="shared" ref="D22:N22" si="5">D18+D19</f>
        <v>4</v>
      </c>
      <c r="E22" s="56">
        <f t="shared" si="5"/>
        <v>4</v>
      </c>
      <c r="F22" s="56">
        <f t="shared" si="5"/>
        <v>4</v>
      </c>
      <c r="G22" s="56">
        <f t="shared" si="5"/>
        <v>4</v>
      </c>
      <c r="H22" s="56">
        <f t="shared" si="5"/>
        <v>4</v>
      </c>
      <c r="I22" s="56">
        <f t="shared" si="5"/>
        <v>4</v>
      </c>
      <c r="J22" s="56">
        <f t="shared" si="5"/>
        <v>4</v>
      </c>
      <c r="K22" s="56">
        <f t="shared" si="5"/>
        <v>4</v>
      </c>
      <c r="L22" s="56">
        <f t="shared" si="5"/>
        <v>4</v>
      </c>
      <c r="M22" s="56">
        <f t="shared" si="5"/>
        <v>4</v>
      </c>
      <c r="N22" s="56">
        <f t="shared" si="5"/>
        <v>4</v>
      </c>
      <c r="O22" s="71">
        <f t="shared" si="3"/>
        <v>4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19.434073459644253</v>
      </c>
      <c r="D23" s="19">
        <f t="shared" ref="D23:M23" si="6">D17-D20-D22</f>
        <v>24.819664775417287</v>
      </c>
      <c r="E23" s="19">
        <f t="shared" si="6"/>
        <v>22.130041657108606</v>
      </c>
      <c r="F23" s="19">
        <f t="shared" si="6"/>
        <v>20.234465768165947</v>
      </c>
      <c r="G23" s="19">
        <f>G17-G20-G22</f>
        <v>21.060790243252171</v>
      </c>
      <c r="H23" s="19">
        <f t="shared" si="6"/>
        <v>24.027171309097149</v>
      </c>
      <c r="I23" s="19">
        <f t="shared" si="6"/>
        <v>24.783959122314862</v>
      </c>
      <c r="J23" s="19">
        <f t="shared" si="6"/>
        <v>28.319644865907726</v>
      </c>
      <c r="K23" s="19">
        <f t="shared" si="6"/>
        <v>24.541345973840876</v>
      </c>
      <c r="L23" s="19">
        <f t="shared" si="6"/>
        <v>22.206238680178252</v>
      </c>
      <c r="M23" s="19">
        <f t="shared" si="6"/>
        <v>16.88196058159172</v>
      </c>
      <c r="N23" s="19">
        <f>N17-N20-N22</f>
        <v>21.640949062554363</v>
      </c>
      <c r="O23" s="71">
        <f>AVERAGE(C23:N23)</f>
        <v>22.506692124922765</v>
      </c>
      <c r="P23" s="4">
        <f>SUM(O22:O23)</f>
        <v>26.506692124922765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144.9241233730485</v>
      </c>
      <c r="D25" s="8">
        <f t="shared" ref="D25:N25" si="7">D2+D3+D4+D7+D8+D20</f>
        <v>139.26070461888062</v>
      </c>
      <c r="E25" s="8">
        <f t="shared" si="7"/>
        <v>133.16010501798362</v>
      </c>
      <c r="F25" s="8">
        <f t="shared" si="7"/>
        <v>133.77705390987336</v>
      </c>
      <c r="G25" s="8">
        <f t="shared" si="7"/>
        <v>134.34447899980205</v>
      </c>
      <c r="H25" s="8">
        <f t="shared" si="7"/>
        <v>135.50490827424682</v>
      </c>
      <c r="I25" s="8">
        <f t="shared" si="7"/>
        <v>130.50104325606489</v>
      </c>
      <c r="J25" s="8">
        <f t="shared" si="7"/>
        <v>137.77130882758905</v>
      </c>
      <c r="K25" s="8">
        <f t="shared" si="7"/>
        <v>139.47922633965752</v>
      </c>
      <c r="L25" s="8">
        <f t="shared" si="7"/>
        <v>138.64521892290827</v>
      </c>
      <c r="M25" s="8">
        <f t="shared" si="7"/>
        <v>138.55840614992164</v>
      </c>
      <c r="N25" s="8">
        <f t="shared" si="7"/>
        <v>139.39386067773688</v>
      </c>
      <c r="O25" s="8">
        <f>O2+O3+O4+O7+O8+O20</f>
        <v>137.11003653064276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144.9241233730485</v>
      </c>
      <c r="D27" s="13">
        <f t="shared" ref="D27:N27" si="8">D25+D26</f>
        <v>139.26070461888062</v>
      </c>
      <c r="E27" s="13">
        <f t="shared" si="8"/>
        <v>133.16010501798362</v>
      </c>
      <c r="F27" s="13">
        <f t="shared" si="8"/>
        <v>138.77705390987336</v>
      </c>
      <c r="G27" s="13">
        <f t="shared" si="8"/>
        <v>139.34447899980205</v>
      </c>
      <c r="H27" s="13">
        <f t="shared" si="8"/>
        <v>145.50490827424682</v>
      </c>
      <c r="I27" s="13">
        <f t="shared" si="8"/>
        <v>150.50104325606489</v>
      </c>
      <c r="J27" s="13">
        <f t="shared" si="8"/>
        <v>164.77130882758905</v>
      </c>
      <c r="K27" s="13">
        <f t="shared" si="8"/>
        <v>144.47922633965752</v>
      </c>
      <c r="L27" s="13">
        <f t="shared" si="8"/>
        <v>138.64521892290827</v>
      </c>
      <c r="M27" s="13">
        <f t="shared" si="8"/>
        <v>138.55840614992164</v>
      </c>
      <c r="N27" s="13">
        <f t="shared" si="8"/>
        <v>139.39386067773688</v>
      </c>
      <c r="O27" s="12">
        <f t="shared" si="3"/>
        <v>143.11003653064279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155.9241233730485</v>
      </c>
      <c r="D29" s="16">
        <f t="shared" ref="D29:N29" si="9">D27+D16</f>
        <v>150.26070461888062</v>
      </c>
      <c r="E29" s="16">
        <f t="shared" si="9"/>
        <v>144.16010501798362</v>
      </c>
      <c r="F29" s="16">
        <f t="shared" si="9"/>
        <v>149.77705390987336</v>
      </c>
      <c r="G29" s="16">
        <f t="shared" si="9"/>
        <v>150.34447899980205</v>
      </c>
      <c r="H29" s="16">
        <f t="shared" si="9"/>
        <v>156.50490827424682</v>
      </c>
      <c r="I29" s="16">
        <f t="shared" si="9"/>
        <v>161.50104325606489</v>
      </c>
      <c r="J29" s="16">
        <f t="shared" si="9"/>
        <v>175.77130882758905</v>
      </c>
      <c r="K29" s="16">
        <f t="shared" si="9"/>
        <v>155.47922633965752</v>
      </c>
      <c r="L29" s="16">
        <f t="shared" si="9"/>
        <v>149.64521892290827</v>
      </c>
      <c r="M29" s="16">
        <f t="shared" si="9"/>
        <v>149.55840614992164</v>
      </c>
      <c r="N29" s="16">
        <f t="shared" si="9"/>
        <v>150.39386067773688</v>
      </c>
      <c r="O29" s="12">
        <f>AVERAGE(C29:N29)</f>
        <v>154.11003653064279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23.434073459644253</v>
      </c>
      <c r="D31" s="4">
        <f t="shared" ref="D31:M31" si="10">D23+D22</f>
        <v>28.819664775417287</v>
      </c>
      <c r="E31" s="4">
        <f t="shared" si="10"/>
        <v>26.130041657108606</v>
      </c>
      <c r="F31" s="4">
        <f t="shared" si="10"/>
        <v>24.234465768165947</v>
      </c>
      <c r="G31" s="4">
        <f t="shared" si="10"/>
        <v>25.060790243252171</v>
      </c>
      <c r="H31" s="4">
        <f t="shared" si="10"/>
        <v>28.027171309097149</v>
      </c>
      <c r="I31" s="4">
        <f t="shared" si="10"/>
        <v>28.783959122314862</v>
      </c>
      <c r="J31" s="4">
        <f t="shared" si="10"/>
        <v>32.319644865907726</v>
      </c>
      <c r="K31" s="4">
        <f t="shared" si="10"/>
        <v>28.541345973840876</v>
      </c>
      <c r="L31" s="4">
        <f t="shared" si="10"/>
        <v>26.206238680178252</v>
      </c>
      <c r="M31" s="4">
        <f t="shared" si="10"/>
        <v>20.88196058159172</v>
      </c>
      <c r="N31" s="4">
        <f>N23+N22</f>
        <v>25.640949062554363</v>
      </c>
      <c r="O31" s="65">
        <f>AVERAGE(C31:N31)</f>
        <v>26.506692124922765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179.35819683269276</v>
      </c>
      <c r="D33" s="64">
        <f t="shared" ref="D33:M33" si="11">D29+D31</f>
        <v>179.08036939429792</v>
      </c>
      <c r="E33" s="64">
        <f t="shared" si="11"/>
        <v>170.29014667509222</v>
      </c>
      <c r="F33" s="64">
        <f t="shared" si="11"/>
        <v>174.01151967803929</v>
      </c>
      <c r="G33" s="64">
        <f t="shared" si="11"/>
        <v>175.40526924305422</v>
      </c>
      <c r="H33" s="64">
        <f t="shared" si="11"/>
        <v>184.53207958334397</v>
      </c>
      <c r="I33" s="64">
        <f t="shared" si="11"/>
        <v>190.28500237837974</v>
      </c>
      <c r="J33" s="64">
        <f t="shared" si="11"/>
        <v>208.09095369349677</v>
      </c>
      <c r="K33" s="64">
        <f t="shared" si="11"/>
        <v>184.02057231349841</v>
      </c>
      <c r="L33" s="64">
        <f t="shared" si="11"/>
        <v>175.85145760308652</v>
      </c>
      <c r="M33" s="64">
        <f t="shared" si="11"/>
        <v>170.44036673151336</v>
      </c>
      <c r="N33" s="64">
        <f>N29+N31</f>
        <v>176.03480974029125</v>
      </c>
      <c r="O33" s="75">
        <f>O29+O31</f>
        <v>180.61672865556557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8</v>
      </c>
      <c r="E36" s="61">
        <v>12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9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60</v>
      </c>
      <c r="E38" s="11">
        <v>60</v>
      </c>
      <c r="F38" s="11">
        <v>60</v>
      </c>
      <c r="G38" s="11">
        <v>60</v>
      </c>
      <c r="H38" s="11">
        <v>60</v>
      </c>
      <c r="I38" s="11">
        <v>60</v>
      </c>
      <c r="J38" s="11">
        <v>55</v>
      </c>
      <c r="K38" s="11">
        <v>55</v>
      </c>
      <c r="L38" s="11">
        <v>70</v>
      </c>
      <c r="M38" s="11">
        <v>70</v>
      </c>
      <c r="N38" s="11">
        <v>70</v>
      </c>
      <c r="O38" s="59">
        <f>AVERAGE(C38:N38)</f>
        <v>62.5</v>
      </c>
      <c r="P38" s="4">
        <f>O38+O37</f>
        <v>63.33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85.09412337304849</v>
      </c>
      <c r="D42" s="16">
        <f t="shared" ref="D42:M42" si="12">D29-D36-D37-D38-D40-D41</f>
        <v>81.430704618880611</v>
      </c>
      <c r="E42" s="16">
        <f t="shared" si="12"/>
        <v>70.730105017983618</v>
      </c>
      <c r="F42" s="16">
        <f t="shared" si="12"/>
        <v>72.347053909873352</v>
      </c>
      <c r="G42" s="16">
        <f t="shared" si="12"/>
        <v>73.514478999802037</v>
      </c>
      <c r="H42" s="16">
        <f t="shared" si="12"/>
        <v>79.074908274246809</v>
      </c>
      <c r="I42" s="16">
        <f t="shared" si="12"/>
        <v>84.071043256064883</v>
      </c>
      <c r="J42" s="16">
        <f t="shared" si="12"/>
        <v>103.34130882758905</v>
      </c>
      <c r="K42" s="16">
        <f t="shared" si="12"/>
        <v>91.649226339657503</v>
      </c>
      <c r="L42" s="16">
        <f t="shared" si="12"/>
        <v>78.815218922908258</v>
      </c>
      <c r="M42" s="16">
        <f t="shared" si="12"/>
        <v>78.728406149921625</v>
      </c>
      <c r="N42" s="16">
        <f>N29-N36-N37-N38-N40-N41</f>
        <v>79.563860677736869</v>
      </c>
      <c r="O42" s="68">
        <f>O29-O36-O37-O38-O40-O41</f>
        <v>81.530036530642775</v>
      </c>
      <c r="P42" s="72">
        <f>SUM(O36:O42)+O31</f>
        <v>180.61672865556557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50</v>
      </c>
      <c r="M46" s="11">
        <f t="shared" si="14"/>
        <v>85</v>
      </c>
      <c r="N46" s="11">
        <f t="shared" si="14"/>
        <v>85</v>
      </c>
      <c r="O46" s="12">
        <f t="shared" si="13"/>
        <v>18.333333333333332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50</v>
      </c>
      <c r="M47" s="11">
        <f t="shared" si="15"/>
        <v>85</v>
      </c>
      <c r="N47" s="11">
        <f t="shared" si="15"/>
        <v>85</v>
      </c>
      <c r="O47" s="12">
        <f t="shared" si="13"/>
        <v>49.166666666666664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70</v>
      </c>
      <c r="D52" s="42">
        <f t="shared" ref="D52:N52" si="17">D36+D38</f>
        <v>68</v>
      </c>
      <c r="E52" s="42">
        <f t="shared" si="17"/>
        <v>72</v>
      </c>
      <c r="F52" s="42">
        <f>F36+F38</f>
        <v>76</v>
      </c>
      <c r="G52" s="42">
        <f t="shared" si="17"/>
        <v>76</v>
      </c>
      <c r="H52" s="42">
        <f t="shared" si="17"/>
        <v>76</v>
      </c>
      <c r="I52" s="42">
        <f t="shared" si="17"/>
        <v>76</v>
      </c>
      <c r="J52" s="42">
        <f t="shared" si="17"/>
        <v>71</v>
      </c>
      <c r="K52" s="42">
        <f t="shared" si="17"/>
        <v>63</v>
      </c>
      <c r="L52" s="42">
        <f t="shared" si="17"/>
        <v>70</v>
      </c>
      <c r="M52" s="42">
        <f t="shared" si="17"/>
        <v>70</v>
      </c>
      <c r="N52" s="42">
        <f t="shared" si="17"/>
        <v>70</v>
      </c>
      <c r="O52" s="43">
        <f>AVERAGE(C52:N52)</f>
        <v>71.5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7.9455882116187286</v>
      </c>
      <c r="D63" s="47">
        <f t="shared" ref="D63:N63" si="24">(D2)*0.22</f>
        <v>7.1092038245647409</v>
      </c>
      <c r="E63" s="47">
        <f t="shared" si="24"/>
        <v>6.483136275097527</v>
      </c>
      <c r="F63" s="47">
        <f t="shared" si="24"/>
        <v>6.819813498558382</v>
      </c>
      <c r="G63" s="47">
        <f t="shared" si="24"/>
        <v>6.3368370891978856</v>
      </c>
      <c r="H63" s="47">
        <f t="shared" si="24"/>
        <v>6.7100934046396574</v>
      </c>
      <c r="I63" s="47">
        <f t="shared" si="24"/>
        <v>6.490916379842214</v>
      </c>
      <c r="J63" s="47">
        <f t="shared" si="24"/>
        <v>5.9649628021773315</v>
      </c>
      <c r="K63" s="47">
        <f t="shared" si="24"/>
        <v>7.783330795830242</v>
      </c>
      <c r="L63" s="47">
        <f t="shared" si="24"/>
        <v>7.5219047929502283</v>
      </c>
      <c r="M63" s="47">
        <f t="shared" si="24"/>
        <v>6.9267435683285248</v>
      </c>
      <c r="N63" s="47">
        <f t="shared" si="24"/>
        <v>7.8984659758907192</v>
      </c>
      <c r="O63" s="12">
        <f t="shared" si="21"/>
        <v>6.9992497182246813</v>
      </c>
    </row>
    <row r="64" spans="1:15" x14ac:dyDescent="0.25">
      <c r="A64" s="37" t="s">
        <v>101</v>
      </c>
      <c r="B64" s="24" t="s">
        <v>100</v>
      </c>
      <c r="C64" s="47">
        <f>(C2)*0.17</f>
        <v>6.1397727089781089</v>
      </c>
      <c r="D64" s="47">
        <f t="shared" ref="D64:N64" si="25">(D2)*0.17</f>
        <v>5.4934756826182092</v>
      </c>
      <c r="E64" s="47">
        <f t="shared" si="25"/>
        <v>5.0096962125753626</v>
      </c>
      <c r="F64" s="47">
        <f t="shared" si="25"/>
        <v>5.2698558852496591</v>
      </c>
      <c r="G64" s="47">
        <f t="shared" si="25"/>
        <v>4.8966468416529123</v>
      </c>
      <c r="H64" s="47">
        <f t="shared" si="25"/>
        <v>5.1850721763124632</v>
      </c>
      <c r="I64" s="47">
        <f t="shared" si="25"/>
        <v>5.0157081116962567</v>
      </c>
      <c r="J64" s="47">
        <f t="shared" si="25"/>
        <v>4.6092894380461207</v>
      </c>
      <c r="K64" s="47">
        <f t="shared" si="25"/>
        <v>6.0143919785960964</v>
      </c>
      <c r="L64" s="47">
        <f t="shared" si="25"/>
        <v>5.8123809763706316</v>
      </c>
      <c r="M64" s="47">
        <f t="shared" si="25"/>
        <v>5.3524836664356785</v>
      </c>
      <c r="N64" s="47">
        <f t="shared" si="25"/>
        <v>6.1033600722791927</v>
      </c>
      <c r="O64" s="12">
        <f t="shared" si="21"/>
        <v>5.4085111459008912</v>
      </c>
    </row>
    <row r="65" spans="1:15" x14ac:dyDescent="0.25">
      <c r="A65" s="37" t="s">
        <v>102</v>
      </c>
      <c r="B65" s="24" t="s">
        <v>103</v>
      </c>
      <c r="C65" s="47">
        <f>(C2)*0.34</f>
        <v>12.279545417956218</v>
      </c>
      <c r="D65" s="47">
        <f t="shared" ref="D65:N65" si="26">(D2)*0.34</f>
        <v>10.986951365236418</v>
      </c>
      <c r="E65" s="47">
        <f t="shared" si="26"/>
        <v>10.019392425150725</v>
      </c>
      <c r="F65" s="47">
        <f t="shared" si="26"/>
        <v>10.539711770499318</v>
      </c>
      <c r="G65" s="47">
        <f t="shared" si="26"/>
        <v>9.7932936833058246</v>
      </c>
      <c r="H65" s="47">
        <f t="shared" si="26"/>
        <v>10.370144352624926</v>
      </c>
      <c r="I65" s="47">
        <f t="shared" si="26"/>
        <v>10.031416223392513</v>
      </c>
      <c r="J65" s="47">
        <f t="shared" si="26"/>
        <v>9.2185788760922414</v>
      </c>
      <c r="K65" s="47">
        <f t="shared" si="26"/>
        <v>12.028783957192193</v>
      </c>
      <c r="L65" s="47">
        <f t="shared" si="26"/>
        <v>11.624761952741263</v>
      </c>
      <c r="M65" s="47">
        <f t="shared" si="26"/>
        <v>10.704967332871357</v>
      </c>
      <c r="N65" s="47">
        <f t="shared" si="26"/>
        <v>12.206720144558385</v>
      </c>
      <c r="O65" s="12">
        <f t="shared" si="21"/>
        <v>10.817022291801782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19.434073459644253</v>
      </c>
      <c r="D66" s="13">
        <f t="shared" si="27"/>
        <v>24.819664775417287</v>
      </c>
      <c r="E66" s="13">
        <f t="shared" si="27"/>
        <v>22.130041657108606</v>
      </c>
      <c r="F66" s="13">
        <f t="shared" si="27"/>
        <v>20.234465768165947</v>
      </c>
      <c r="G66" s="13">
        <f t="shared" si="27"/>
        <v>21.060790243252171</v>
      </c>
      <c r="H66" s="13">
        <f t="shared" si="27"/>
        <v>24.027171309097149</v>
      </c>
      <c r="I66" s="13">
        <f t="shared" si="27"/>
        <v>24.783959122314862</v>
      </c>
      <c r="J66" s="13">
        <f t="shared" si="27"/>
        <v>28.319644865907726</v>
      </c>
      <c r="K66" s="13">
        <f t="shared" si="27"/>
        <v>24.541345973840876</v>
      </c>
      <c r="L66" s="13">
        <f t="shared" si="27"/>
        <v>22.206238680178252</v>
      </c>
      <c r="M66" s="13">
        <f t="shared" si="27"/>
        <v>16.88196058159172</v>
      </c>
      <c r="N66" s="13">
        <f t="shared" si="27"/>
        <v>21.640949062554363</v>
      </c>
      <c r="O66" s="12">
        <f t="shared" si="21"/>
        <v>22.506692124922765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85.09412337304849</v>
      </c>
      <c r="D82" s="66">
        <f t="shared" ref="D82:L82" si="31">D42</f>
        <v>81.430704618880611</v>
      </c>
      <c r="E82" s="66">
        <f t="shared" si="31"/>
        <v>70.730105017983618</v>
      </c>
      <c r="F82" s="66">
        <f t="shared" si="31"/>
        <v>72.347053909873352</v>
      </c>
      <c r="G82" s="66">
        <f t="shared" si="31"/>
        <v>73.514478999802037</v>
      </c>
      <c r="H82" s="66">
        <f t="shared" si="31"/>
        <v>79.074908274246809</v>
      </c>
      <c r="I82" s="66">
        <f t="shared" si="31"/>
        <v>84.071043256064883</v>
      </c>
      <c r="J82" s="66">
        <f t="shared" si="31"/>
        <v>103.34130882758905</v>
      </c>
      <c r="K82" s="66">
        <f t="shared" si="31"/>
        <v>91.649226339657503</v>
      </c>
      <c r="L82" s="66">
        <f t="shared" si="31"/>
        <v>78.815218922908258</v>
      </c>
      <c r="M82" s="66">
        <f>M42</f>
        <v>78.728406149921625</v>
      </c>
      <c r="N82" s="66">
        <f>N42</f>
        <v>79.563860677736869</v>
      </c>
      <c r="O82" s="32">
        <f>AVERAGE(C82:N82)</f>
        <v>81.530036530642761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zoomScaleNormal="100" workbookViewId="0">
      <selection activeCell="O31" sqref="O31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44105</v>
      </c>
      <c r="D1" s="51">
        <v>44136</v>
      </c>
      <c r="E1" s="51">
        <v>44166</v>
      </c>
      <c r="F1" s="51">
        <v>44197</v>
      </c>
      <c r="G1" s="51">
        <v>44228</v>
      </c>
      <c r="H1" s="51">
        <v>44256</v>
      </c>
      <c r="I1" s="51">
        <v>44287</v>
      </c>
      <c r="J1" s="51">
        <v>44317</v>
      </c>
      <c r="K1" s="51">
        <v>44348</v>
      </c>
      <c r="L1" s="51">
        <v>44378</v>
      </c>
      <c r="M1" s="51">
        <v>44409</v>
      </c>
      <c r="N1" s="51">
        <v>44440</v>
      </c>
    </row>
    <row r="2" spans="1:19" x14ac:dyDescent="0.25">
      <c r="A2" s="49"/>
      <c r="B2" s="50" t="s">
        <v>1</v>
      </c>
      <c r="C2" s="3">
        <v>36.595994388977779</v>
      </c>
      <c r="D2" s="3">
        <v>32.751151691034636</v>
      </c>
      <c r="E2" s="3">
        <v>29.869952977318107</v>
      </c>
      <c r="F2" s="3">
        <v>31.410117251956599</v>
      </c>
      <c r="G2" s="3">
        <v>29.181415343782579</v>
      </c>
      <c r="H2" s="3">
        <v>30.903354969664651</v>
      </c>
      <c r="I2" s="3">
        <v>29.895513557876477</v>
      </c>
      <c r="J2" s="3">
        <v>27.470349875872618</v>
      </c>
      <c r="K2" s="3">
        <v>35.846532505781596</v>
      </c>
      <c r="L2" s="3">
        <v>34.64016463786821</v>
      </c>
      <c r="M2" s="3">
        <v>31.898343592944279</v>
      </c>
      <c r="N2" s="3">
        <v>36.378905994021551</v>
      </c>
      <c r="O2" s="4">
        <f>AVERAGE(C2:N2)</f>
        <v>32.23681639892493</v>
      </c>
    </row>
    <row r="3" spans="1:19" x14ac:dyDescent="0.25">
      <c r="A3" s="49"/>
      <c r="B3" s="50" t="s">
        <v>2</v>
      </c>
      <c r="C3" s="3">
        <v>3.126709990991912</v>
      </c>
      <c r="D3" s="3">
        <v>3.4600729800749934</v>
      </c>
      <c r="E3" s="3">
        <v>3.1747177800999098</v>
      </c>
      <c r="F3" s="3">
        <v>3.195155294066645</v>
      </c>
      <c r="G3" s="3">
        <v>3.238050956679154</v>
      </c>
      <c r="H3" s="3">
        <v>2.7971984801687428</v>
      </c>
      <c r="I3" s="3">
        <v>3.5978973519331805</v>
      </c>
      <c r="J3" s="3">
        <v>3.4166838910056008</v>
      </c>
      <c r="K3" s="3">
        <v>3.4273121649095026</v>
      </c>
      <c r="L3" s="3">
        <v>3.374795594881463</v>
      </c>
      <c r="M3" s="3">
        <v>3.4399574825800352</v>
      </c>
      <c r="N3" s="3">
        <v>3.789680227027902</v>
      </c>
      <c r="O3" s="4">
        <f t="shared" ref="O3:O9" si="0">AVERAGE(C3:N3)</f>
        <v>3.3365193495349197</v>
      </c>
    </row>
    <row r="4" spans="1:19" x14ac:dyDescent="0.25">
      <c r="A4" s="49"/>
      <c r="B4" s="50" t="s">
        <v>3</v>
      </c>
      <c r="C4" s="3">
        <v>19.161477409438376</v>
      </c>
      <c r="D4" s="3">
        <v>20.00241848258413</v>
      </c>
      <c r="E4" s="3">
        <v>18.987111512478734</v>
      </c>
      <c r="F4" s="3">
        <v>18.126483478767742</v>
      </c>
      <c r="G4" s="3">
        <v>18.367859795759362</v>
      </c>
      <c r="H4" s="3">
        <v>19.424360997320779</v>
      </c>
      <c r="I4" s="3">
        <v>19.675632354318324</v>
      </c>
      <c r="J4" s="3">
        <v>20.845372859295111</v>
      </c>
      <c r="K4" s="3">
        <v>19.550175935020633</v>
      </c>
      <c r="L4" s="3">
        <v>18.239510769827589</v>
      </c>
      <c r="M4" s="3">
        <v>17.59310472392076</v>
      </c>
      <c r="N4" s="3">
        <v>18.046718600180746</v>
      </c>
      <c r="O4" s="4">
        <f t="shared" si="0"/>
        <v>19.001685576576026</v>
      </c>
    </row>
    <row r="5" spans="1:19" x14ac:dyDescent="0.25">
      <c r="A5" s="49"/>
      <c r="B5" s="50" t="s">
        <v>4</v>
      </c>
      <c r="C5" s="3">
        <v>43.241169542093509</v>
      </c>
      <c r="D5" s="3">
        <v>44.656834553084586</v>
      </c>
      <c r="E5" s="3">
        <v>41.913336316120812</v>
      </c>
      <c r="F5" s="3">
        <v>39.977507159638847</v>
      </c>
      <c r="G5" s="3">
        <v>40.817996209631985</v>
      </c>
      <c r="H5" s="3">
        <v>43.848031237783104</v>
      </c>
      <c r="I5" s="3">
        <v>44.620517291751113</v>
      </c>
      <c r="J5" s="3">
        <v>48.227032417623292</v>
      </c>
      <c r="K5" s="3">
        <v>44.369329355392679</v>
      </c>
      <c r="L5" s="3">
        <v>41.988426279001459</v>
      </c>
      <c r="M5" s="3">
        <v>40.636376202874231</v>
      </c>
      <c r="N5" s="3">
        <v>41.409546863705522</v>
      </c>
      <c r="O5" s="4">
        <f t="shared" si="0"/>
        <v>42.975508619058424</v>
      </c>
    </row>
    <row r="6" spans="1:19" x14ac:dyDescent="0.25">
      <c r="A6" s="49"/>
      <c r="B6" s="50" t="s">
        <v>111</v>
      </c>
      <c r="C6" s="3">
        <v>78.615431441047889</v>
      </c>
      <c r="D6" s="3">
        <v>75.720179606277284</v>
      </c>
      <c r="E6" s="3">
        <v>77.129137457772288</v>
      </c>
      <c r="F6" s="3">
        <v>74.920506691377994</v>
      </c>
      <c r="G6" s="3">
        <v>71.551174655215263</v>
      </c>
      <c r="H6" s="3">
        <v>80.225586756042802</v>
      </c>
      <c r="I6" s="3">
        <v>81.416233095016082</v>
      </c>
      <c r="J6" s="3">
        <v>84.20801349314938</v>
      </c>
      <c r="K6" s="3">
        <v>72.901881752123785</v>
      </c>
      <c r="L6" s="3">
        <v>76.628669498080015</v>
      </c>
      <c r="M6" s="3">
        <v>77.650203843226606</v>
      </c>
      <c r="N6" s="3">
        <v>74.174879899123837</v>
      </c>
      <c r="O6" s="4">
        <f t="shared" si="0"/>
        <v>77.095158182371108</v>
      </c>
    </row>
    <row r="7" spans="1:19" x14ac:dyDescent="0.25">
      <c r="A7" s="49"/>
      <c r="B7" s="50" t="s">
        <v>114</v>
      </c>
      <c r="C7" s="3">
        <v>49.464193623536332</v>
      </c>
      <c r="D7" s="3">
        <v>50.229246855684977</v>
      </c>
      <c r="E7" s="3">
        <v>49.413487839643452</v>
      </c>
      <c r="F7" s="3">
        <v>49.225947899776003</v>
      </c>
      <c r="G7" s="3">
        <v>51.014105119189601</v>
      </c>
      <c r="H7" s="3">
        <v>49.200181038440704</v>
      </c>
      <c r="I7" s="3">
        <v>43.285065059540855</v>
      </c>
      <c r="J7" s="3">
        <v>50.851643058729699</v>
      </c>
      <c r="K7" s="3">
        <v>50.525862785968272</v>
      </c>
      <c r="L7" s="3">
        <v>49.498538223537892</v>
      </c>
      <c r="M7" s="3">
        <v>49.098525717627609</v>
      </c>
      <c r="N7" s="3">
        <v>49.013411978458038</v>
      </c>
      <c r="O7" s="4">
        <f t="shared" si="0"/>
        <v>49.235017433344446</v>
      </c>
    </row>
    <row r="8" spans="1:19" x14ac:dyDescent="0.25">
      <c r="A8" s="49"/>
      <c r="B8" s="50" t="s">
        <v>6</v>
      </c>
      <c r="C8" s="3">
        <v>29.139716376715068</v>
      </c>
      <c r="D8" s="3">
        <v>29.350639563826043</v>
      </c>
      <c r="E8" s="3">
        <v>28.219585610685272</v>
      </c>
      <c r="F8" s="3">
        <v>28.327293973508322</v>
      </c>
      <c r="G8" s="3">
        <v>29.016440860432891</v>
      </c>
      <c r="H8" s="3">
        <v>29.686912004027878</v>
      </c>
      <c r="I8" s="3">
        <v>30.52736552443541</v>
      </c>
      <c r="J8" s="3">
        <v>31.637743022303923</v>
      </c>
      <c r="K8" s="3">
        <v>26.676308270485698</v>
      </c>
      <c r="L8" s="3">
        <v>29.411896876075712</v>
      </c>
      <c r="M8" s="3">
        <v>29.00623193191166</v>
      </c>
      <c r="N8" s="3">
        <v>28.699633282972663</v>
      </c>
      <c r="O8" s="4">
        <f t="shared" si="0"/>
        <v>29.141647274781718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259.34469277280084</v>
      </c>
      <c r="D11" s="3">
        <f t="shared" ref="D11:M11" si="1">SUM(D2:D8)</f>
        <v>256.17054373256661</v>
      </c>
      <c r="E11" s="3">
        <f t="shared" si="1"/>
        <v>248.7073294941186</v>
      </c>
      <c r="F11" s="3">
        <f t="shared" si="1"/>
        <v>245.18301174909215</v>
      </c>
      <c r="G11" s="3">
        <f t="shared" si="1"/>
        <v>243.18704294069082</v>
      </c>
      <c r="H11" s="73">
        <f>SUM(H2:H8)</f>
        <v>256.08562548344867</v>
      </c>
      <c r="I11" s="3">
        <f t="shared" si="1"/>
        <v>253.01822423487147</v>
      </c>
      <c r="J11" s="3">
        <f t="shared" si="1"/>
        <v>266.65683861797964</v>
      </c>
      <c r="K11" s="3">
        <f t="shared" si="1"/>
        <v>253.29740276968218</v>
      </c>
      <c r="L11" s="3">
        <f t="shared" si="1"/>
        <v>253.78200187927231</v>
      </c>
      <c r="M11" s="3">
        <f t="shared" si="1"/>
        <v>249.32274349508518</v>
      </c>
      <c r="N11" s="3">
        <f>SUM(N2:N8)</f>
        <v>251.51277684549024</v>
      </c>
      <c r="O11" s="4">
        <f>AVERAGE(C11:N11)</f>
        <v>253.02235283459154</v>
      </c>
      <c r="P11" s="4"/>
      <c r="Q11" s="3">
        <f>O11-O6-2.2</f>
        <v>173.72719465222045</v>
      </c>
      <c r="S11" s="4">
        <f>O11-82</f>
        <v>171.02235283459154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177.02235283459154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43.241169542093509</v>
      </c>
      <c r="D15" s="18">
        <f t="shared" ref="D15:N15" si="2">D5</f>
        <v>44.656834553084586</v>
      </c>
      <c r="E15" s="18">
        <f t="shared" si="2"/>
        <v>41.913336316120812</v>
      </c>
      <c r="F15" s="18">
        <f t="shared" si="2"/>
        <v>39.977507159638847</v>
      </c>
      <c r="G15" s="18">
        <f t="shared" si="2"/>
        <v>40.817996209631985</v>
      </c>
      <c r="H15" s="18">
        <f t="shared" si="2"/>
        <v>43.848031237783104</v>
      </c>
      <c r="I15" s="18">
        <f t="shared" si="2"/>
        <v>44.620517291751113</v>
      </c>
      <c r="J15" s="18">
        <f t="shared" si="2"/>
        <v>48.227032417623292</v>
      </c>
      <c r="K15" s="18">
        <f t="shared" si="2"/>
        <v>44.369329355392679</v>
      </c>
      <c r="L15" s="18">
        <f t="shared" si="2"/>
        <v>41.988426279001459</v>
      </c>
      <c r="M15" s="18">
        <f t="shared" si="2"/>
        <v>40.636376202874231</v>
      </c>
      <c r="N15" s="18">
        <f t="shared" si="2"/>
        <v>41.409546863705522</v>
      </c>
      <c r="O15" s="9">
        <f>AVERAGE(C15:N15)</f>
        <v>42.975508619058424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32.241169542093509</v>
      </c>
      <c r="D17" s="13">
        <f t="shared" ref="D17:N17" si="4">D15-D16</f>
        <v>33.656834553084586</v>
      </c>
      <c r="E17" s="13">
        <f t="shared" si="4"/>
        <v>30.913336316120812</v>
      </c>
      <c r="F17" s="13">
        <f t="shared" si="4"/>
        <v>28.977507159638847</v>
      </c>
      <c r="G17" s="13">
        <f t="shared" si="4"/>
        <v>29.817996209631985</v>
      </c>
      <c r="H17" s="13">
        <f t="shared" si="4"/>
        <v>32.848031237783104</v>
      </c>
      <c r="I17" s="13">
        <f t="shared" si="4"/>
        <v>33.620517291751113</v>
      </c>
      <c r="J17" s="13">
        <f t="shared" si="4"/>
        <v>37.227032417623292</v>
      </c>
      <c r="K17" s="13">
        <f t="shared" si="4"/>
        <v>33.369329355392679</v>
      </c>
      <c r="L17" s="13">
        <f t="shared" si="4"/>
        <v>30.988426279001459</v>
      </c>
      <c r="M17" s="13">
        <f t="shared" si="4"/>
        <v>29.636376202874231</v>
      </c>
      <c r="N17" s="13">
        <f t="shared" si="4"/>
        <v>30.409546863705522</v>
      </c>
      <c r="O17" s="12">
        <f t="shared" si="3"/>
        <v>31.975508619058431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2">
        <f t="shared" si="3"/>
        <v>3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4</v>
      </c>
      <c r="D22" s="56">
        <f t="shared" ref="D22:N22" si="5">D18+D19</f>
        <v>4</v>
      </c>
      <c r="E22" s="56">
        <f t="shared" si="5"/>
        <v>4</v>
      </c>
      <c r="F22" s="56">
        <f t="shared" si="5"/>
        <v>4</v>
      </c>
      <c r="G22" s="56">
        <f t="shared" si="5"/>
        <v>4</v>
      </c>
      <c r="H22" s="56">
        <f t="shared" si="5"/>
        <v>4</v>
      </c>
      <c r="I22" s="56">
        <f t="shared" si="5"/>
        <v>4</v>
      </c>
      <c r="J22" s="56">
        <f t="shared" si="5"/>
        <v>4</v>
      </c>
      <c r="K22" s="56">
        <f t="shared" si="5"/>
        <v>4</v>
      </c>
      <c r="L22" s="56">
        <f t="shared" si="5"/>
        <v>4</v>
      </c>
      <c r="M22" s="56">
        <f t="shared" si="5"/>
        <v>4</v>
      </c>
      <c r="N22" s="56">
        <f t="shared" si="5"/>
        <v>4</v>
      </c>
      <c r="O22" s="71">
        <f t="shared" si="3"/>
        <v>4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20.241169542093509</v>
      </c>
      <c r="D23" s="19">
        <f t="shared" ref="D23:M23" si="6">D17-D20-D22</f>
        <v>25.656834553084586</v>
      </c>
      <c r="E23" s="19">
        <f t="shared" si="6"/>
        <v>22.913336316120812</v>
      </c>
      <c r="F23" s="19">
        <f t="shared" si="6"/>
        <v>20.977507159638847</v>
      </c>
      <c r="G23" s="19">
        <f>G17-G20-G22</f>
        <v>21.817996209631985</v>
      </c>
      <c r="H23" s="19">
        <f t="shared" si="6"/>
        <v>24.848031237783104</v>
      </c>
      <c r="I23" s="19">
        <f t="shared" si="6"/>
        <v>25.620517291751113</v>
      </c>
      <c r="J23" s="19">
        <f t="shared" si="6"/>
        <v>29.227032417623292</v>
      </c>
      <c r="K23" s="19">
        <f t="shared" si="6"/>
        <v>25.369329355392679</v>
      </c>
      <c r="L23" s="19">
        <f t="shared" si="6"/>
        <v>22.988426279001459</v>
      </c>
      <c r="M23" s="19">
        <f t="shared" si="6"/>
        <v>17.636376202874231</v>
      </c>
      <c r="N23" s="19">
        <f>N17-N20-N22</f>
        <v>22.409546863705522</v>
      </c>
      <c r="O23" s="71">
        <f>AVERAGE(C23:N23)</f>
        <v>23.308841952391763</v>
      </c>
      <c r="P23" s="4">
        <f>SUM(O22:O23)</f>
        <v>27.308841952391763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145.48809178965945</v>
      </c>
      <c r="D25" s="8">
        <f t="shared" ref="D25:N25" si="7">D2+D3+D4+D7+D8+D20</f>
        <v>139.79352957320478</v>
      </c>
      <c r="E25" s="8">
        <f t="shared" si="7"/>
        <v>133.66485572022549</v>
      </c>
      <c r="F25" s="8">
        <f t="shared" si="7"/>
        <v>134.28499789807532</v>
      </c>
      <c r="G25" s="8">
        <f t="shared" si="7"/>
        <v>134.81787207584358</v>
      </c>
      <c r="H25" s="8">
        <f t="shared" si="7"/>
        <v>136.01200748962276</v>
      </c>
      <c r="I25" s="8">
        <f t="shared" si="7"/>
        <v>130.98147384810426</v>
      </c>
      <c r="J25" s="8">
        <f t="shared" si="7"/>
        <v>138.22179270720693</v>
      </c>
      <c r="K25" s="8">
        <f t="shared" si="7"/>
        <v>140.0261916621657</v>
      </c>
      <c r="L25" s="8">
        <f t="shared" si="7"/>
        <v>139.16490610219086</v>
      </c>
      <c r="M25" s="8">
        <f t="shared" si="7"/>
        <v>139.03616344898435</v>
      </c>
      <c r="N25" s="8">
        <f t="shared" si="7"/>
        <v>139.9283500826609</v>
      </c>
      <c r="O25" s="8">
        <f>O2+O3+O4+O7+O8+O20</f>
        <v>137.6183526998287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145.48809178965945</v>
      </c>
      <c r="D27" s="13">
        <f t="shared" ref="D27:N27" si="8">D25+D26</f>
        <v>139.79352957320478</v>
      </c>
      <c r="E27" s="13">
        <f t="shared" si="8"/>
        <v>133.66485572022549</v>
      </c>
      <c r="F27" s="13">
        <f t="shared" si="8"/>
        <v>139.28499789807532</v>
      </c>
      <c r="G27" s="13">
        <f t="shared" si="8"/>
        <v>139.81787207584358</v>
      </c>
      <c r="H27" s="13">
        <f t="shared" si="8"/>
        <v>146.01200748962276</v>
      </c>
      <c r="I27" s="13">
        <f t="shared" si="8"/>
        <v>150.98147384810426</v>
      </c>
      <c r="J27" s="13">
        <f t="shared" si="8"/>
        <v>165.22179270720693</v>
      </c>
      <c r="K27" s="13">
        <f t="shared" si="8"/>
        <v>145.0261916621657</v>
      </c>
      <c r="L27" s="13">
        <f t="shared" si="8"/>
        <v>139.16490610219086</v>
      </c>
      <c r="M27" s="13">
        <f t="shared" si="8"/>
        <v>139.03616344898435</v>
      </c>
      <c r="N27" s="13">
        <f t="shared" si="8"/>
        <v>139.9283500826609</v>
      </c>
      <c r="O27" s="12">
        <f t="shared" si="3"/>
        <v>143.6183526998287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156.48809178965945</v>
      </c>
      <c r="D29" s="16">
        <f t="shared" ref="D29:N29" si="9">D27+D16</f>
        <v>150.79352957320478</v>
      </c>
      <c r="E29" s="16">
        <f t="shared" si="9"/>
        <v>144.66485572022549</v>
      </c>
      <c r="F29" s="16">
        <f t="shared" si="9"/>
        <v>150.28499789807532</v>
      </c>
      <c r="G29" s="16">
        <f t="shared" si="9"/>
        <v>150.81787207584358</v>
      </c>
      <c r="H29" s="16">
        <f t="shared" si="9"/>
        <v>157.01200748962276</v>
      </c>
      <c r="I29" s="16">
        <f t="shared" si="9"/>
        <v>161.98147384810426</v>
      </c>
      <c r="J29" s="16">
        <f t="shared" si="9"/>
        <v>176.22179270720693</v>
      </c>
      <c r="K29" s="16">
        <f t="shared" si="9"/>
        <v>156.0261916621657</v>
      </c>
      <c r="L29" s="16">
        <f t="shared" si="9"/>
        <v>150.16490610219086</v>
      </c>
      <c r="M29" s="16">
        <f t="shared" si="9"/>
        <v>150.03616344898435</v>
      </c>
      <c r="N29" s="16">
        <f t="shared" si="9"/>
        <v>150.9283500826609</v>
      </c>
      <c r="O29" s="12">
        <f>AVERAGE(C29:N29)</f>
        <v>154.6183526998287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24.241169542093509</v>
      </c>
      <c r="D31" s="4">
        <f t="shared" ref="D31:M31" si="10">D23+D22</f>
        <v>29.656834553084586</v>
      </c>
      <c r="E31" s="4">
        <f t="shared" si="10"/>
        <v>26.913336316120812</v>
      </c>
      <c r="F31" s="4">
        <f t="shared" si="10"/>
        <v>24.977507159638847</v>
      </c>
      <c r="G31" s="4">
        <f t="shared" si="10"/>
        <v>25.817996209631985</v>
      </c>
      <c r="H31" s="4">
        <f t="shared" si="10"/>
        <v>28.848031237783104</v>
      </c>
      <c r="I31" s="4">
        <f t="shared" si="10"/>
        <v>29.620517291751113</v>
      </c>
      <c r="J31" s="4">
        <f t="shared" si="10"/>
        <v>33.227032417623292</v>
      </c>
      <c r="K31" s="4">
        <f t="shared" si="10"/>
        <v>29.369329355392679</v>
      </c>
      <c r="L31" s="4">
        <f t="shared" si="10"/>
        <v>26.988426279001459</v>
      </c>
      <c r="M31" s="4">
        <f t="shared" si="10"/>
        <v>21.636376202874231</v>
      </c>
      <c r="N31" s="4">
        <f>N23+N22</f>
        <v>26.409546863705522</v>
      </c>
      <c r="O31" s="65">
        <f>AVERAGE(C31:N31)</f>
        <v>27.308841952391763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180.72926133175295</v>
      </c>
      <c r="D33" s="64">
        <f t="shared" ref="D33:M33" si="11">D29+D31</f>
        <v>180.45036412628937</v>
      </c>
      <c r="E33" s="64">
        <f t="shared" si="11"/>
        <v>171.57819203634631</v>
      </c>
      <c r="F33" s="64">
        <f t="shared" si="11"/>
        <v>175.26250505771418</v>
      </c>
      <c r="G33" s="64">
        <f t="shared" si="11"/>
        <v>176.63586828547557</v>
      </c>
      <c r="H33" s="64">
        <f t="shared" si="11"/>
        <v>185.86003872740588</v>
      </c>
      <c r="I33" s="64">
        <f t="shared" si="11"/>
        <v>191.60199113985539</v>
      </c>
      <c r="J33" s="64">
        <f t="shared" si="11"/>
        <v>209.44882512483022</v>
      </c>
      <c r="K33" s="64">
        <f t="shared" si="11"/>
        <v>185.39552101755839</v>
      </c>
      <c r="L33" s="64">
        <f t="shared" si="11"/>
        <v>177.15333238119231</v>
      </c>
      <c r="M33" s="64">
        <f t="shared" si="11"/>
        <v>171.67253965185859</v>
      </c>
      <c r="N33" s="64">
        <f>N29+N31</f>
        <v>177.33789694636641</v>
      </c>
      <c r="O33" s="75">
        <f>O29+O31</f>
        <v>181.92719465222046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8</v>
      </c>
      <c r="E36" s="61">
        <v>12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9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60</v>
      </c>
      <c r="E38" s="11">
        <v>60</v>
      </c>
      <c r="F38" s="11">
        <v>60</v>
      </c>
      <c r="G38" s="11">
        <v>60</v>
      </c>
      <c r="H38" s="11">
        <v>60</v>
      </c>
      <c r="I38" s="11">
        <v>60</v>
      </c>
      <c r="J38" s="11">
        <v>60</v>
      </c>
      <c r="K38" s="11">
        <v>60</v>
      </c>
      <c r="L38" s="11">
        <v>60</v>
      </c>
      <c r="M38" s="11">
        <v>60</v>
      </c>
      <c r="N38" s="11">
        <v>80</v>
      </c>
      <c r="O38" s="59">
        <f>AVERAGE(C38:N38)</f>
        <v>62.5</v>
      </c>
      <c r="P38" s="4">
        <f>O38+O37</f>
        <v>63.33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85.658091789659437</v>
      </c>
      <c r="D42" s="16">
        <f t="shared" ref="D42:M42" si="12">D29-D36-D37-D38-D40-D41</f>
        <v>81.963529573204767</v>
      </c>
      <c r="E42" s="16">
        <f t="shared" si="12"/>
        <v>71.234855720225482</v>
      </c>
      <c r="F42" s="16">
        <f t="shared" si="12"/>
        <v>72.854997898075311</v>
      </c>
      <c r="G42" s="16">
        <f t="shared" si="12"/>
        <v>73.987872075843569</v>
      </c>
      <c r="H42" s="16">
        <f t="shared" si="12"/>
        <v>79.582007489622754</v>
      </c>
      <c r="I42" s="16">
        <f t="shared" si="12"/>
        <v>84.551473848104251</v>
      </c>
      <c r="J42" s="16">
        <f t="shared" si="12"/>
        <v>98.791792707206923</v>
      </c>
      <c r="K42" s="16">
        <f t="shared" si="12"/>
        <v>87.196191662165688</v>
      </c>
      <c r="L42" s="16">
        <f t="shared" si="12"/>
        <v>89.334906102190843</v>
      </c>
      <c r="M42" s="16">
        <f t="shared" si="12"/>
        <v>89.206163448984341</v>
      </c>
      <c r="N42" s="16">
        <f>N29-N36-N37-N38-N40-N41</f>
        <v>70.098350082660886</v>
      </c>
      <c r="O42" s="68">
        <f>O29-O36-O37-O38-O40-O41</f>
        <v>82.038352699828692</v>
      </c>
      <c r="P42" s="72">
        <f>SUM(O36:O42)+O31</f>
        <v>181.92719465222044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60</v>
      </c>
      <c r="M46" s="11">
        <f t="shared" si="14"/>
        <v>95</v>
      </c>
      <c r="N46" s="11">
        <f t="shared" si="14"/>
        <v>75</v>
      </c>
      <c r="O46" s="12">
        <f t="shared" si="13"/>
        <v>19.166666666666668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60</v>
      </c>
      <c r="M47" s="11">
        <f t="shared" si="15"/>
        <v>95</v>
      </c>
      <c r="N47" s="11">
        <f t="shared" si="15"/>
        <v>75</v>
      </c>
      <c r="O47" s="12">
        <f t="shared" si="13"/>
        <v>50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70</v>
      </c>
      <c r="D52" s="42">
        <f t="shared" ref="D52:N52" si="17">D36+D38</f>
        <v>68</v>
      </c>
      <c r="E52" s="42">
        <f t="shared" si="17"/>
        <v>72</v>
      </c>
      <c r="F52" s="42">
        <f>F36+F38</f>
        <v>76</v>
      </c>
      <c r="G52" s="42">
        <f t="shared" si="17"/>
        <v>76</v>
      </c>
      <c r="H52" s="42">
        <f t="shared" si="17"/>
        <v>76</v>
      </c>
      <c r="I52" s="42">
        <f t="shared" si="17"/>
        <v>76</v>
      </c>
      <c r="J52" s="42">
        <f t="shared" si="17"/>
        <v>76</v>
      </c>
      <c r="K52" s="42">
        <f t="shared" si="17"/>
        <v>68</v>
      </c>
      <c r="L52" s="42">
        <f t="shared" si="17"/>
        <v>60</v>
      </c>
      <c r="M52" s="42">
        <f t="shared" si="17"/>
        <v>60</v>
      </c>
      <c r="N52" s="42">
        <f t="shared" si="17"/>
        <v>80</v>
      </c>
      <c r="O52" s="43">
        <f>AVERAGE(C52:N52)</f>
        <v>71.5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8.0511187655751115</v>
      </c>
      <c r="D63" s="47">
        <f t="shared" ref="D63:N63" si="24">(D2)*0.22</f>
        <v>7.2052533720276202</v>
      </c>
      <c r="E63" s="47">
        <f t="shared" si="24"/>
        <v>6.571389655009984</v>
      </c>
      <c r="F63" s="47">
        <f t="shared" si="24"/>
        <v>6.9102257954304518</v>
      </c>
      <c r="G63" s="47">
        <f t="shared" si="24"/>
        <v>6.4199113756321671</v>
      </c>
      <c r="H63" s="47">
        <f t="shared" si="24"/>
        <v>6.7987380933262234</v>
      </c>
      <c r="I63" s="47">
        <f t="shared" si="24"/>
        <v>6.5770129827328248</v>
      </c>
      <c r="J63" s="47">
        <f t="shared" si="24"/>
        <v>6.0434769726919759</v>
      </c>
      <c r="K63" s="47">
        <f t="shared" si="24"/>
        <v>7.8862371512719509</v>
      </c>
      <c r="L63" s="47">
        <f t="shared" si="24"/>
        <v>7.6208362203310065</v>
      </c>
      <c r="M63" s="47">
        <f t="shared" si="24"/>
        <v>7.0176355904477417</v>
      </c>
      <c r="N63" s="47">
        <f t="shared" si="24"/>
        <v>8.0033593186847405</v>
      </c>
      <c r="O63" s="12">
        <f t="shared" si="21"/>
        <v>7.0920996077634832</v>
      </c>
    </row>
    <row r="64" spans="1:15" x14ac:dyDescent="0.25">
      <c r="A64" s="37" t="s">
        <v>101</v>
      </c>
      <c r="B64" s="24" t="s">
        <v>100</v>
      </c>
      <c r="C64" s="47">
        <f>(C2)*0.17</f>
        <v>6.2213190461262231</v>
      </c>
      <c r="D64" s="47">
        <f t="shared" ref="D64:N64" si="25">(D2)*0.17</f>
        <v>5.5676957874758886</v>
      </c>
      <c r="E64" s="47">
        <f t="shared" si="25"/>
        <v>5.0778920061440784</v>
      </c>
      <c r="F64" s="47">
        <f t="shared" si="25"/>
        <v>5.3397199328326224</v>
      </c>
      <c r="G64" s="47">
        <f t="shared" si="25"/>
        <v>4.9608406084430383</v>
      </c>
      <c r="H64" s="47">
        <f t="shared" si="25"/>
        <v>5.2535703448429913</v>
      </c>
      <c r="I64" s="47">
        <f t="shared" si="25"/>
        <v>5.0822373048390013</v>
      </c>
      <c r="J64" s="47">
        <f t="shared" si="25"/>
        <v>4.6699594788983454</v>
      </c>
      <c r="K64" s="47">
        <f t="shared" si="25"/>
        <v>6.0939105259828716</v>
      </c>
      <c r="L64" s="47">
        <f t="shared" si="25"/>
        <v>5.8888279884375958</v>
      </c>
      <c r="M64" s="47">
        <f t="shared" si="25"/>
        <v>5.4227184108005275</v>
      </c>
      <c r="N64" s="47">
        <f t="shared" si="25"/>
        <v>6.1844140189836638</v>
      </c>
      <c r="O64" s="12">
        <f t="shared" si="21"/>
        <v>5.4802587878172382</v>
      </c>
    </row>
    <row r="65" spans="1:15" x14ac:dyDescent="0.25">
      <c r="A65" s="37" t="s">
        <v>102</v>
      </c>
      <c r="B65" s="24" t="s">
        <v>103</v>
      </c>
      <c r="C65" s="47">
        <f>(C2)*0.34</f>
        <v>12.442638092252446</v>
      </c>
      <c r="D65" s="47">
        <f t="shared" ref="D65:N65" si="26">(D2)*0.34</f>
        <v>11.135391574951777</v>
      </c>
      <c r="E65" s="47">
        <f t="shared" si="26"/>
        <v>10.155784012288157</v>
      </c>
      <c r="F65" s="47">
        <f t="shared" si="26"/>
        <v>10.679439865665245</v>
      </c>
      <c r="G65" s="47">
        <f t="shared" si="26"/>
        <v>9.9216812168860766</v>
      </c>
      <c r="H65" s="47">
        <f t="shared" si="26"/>
        <v>10.507140689685983</v>
      </c>
      <c r="I65" s="47">
        <f t="shared" si="26"/>
        <v>10.164474609678003</v>
      </c>
      <c r="J65" s="47">
        <f t="shared" si="26"/>
        <v>9.3399189577966908</v>
      </c>
      <c r="K65" s="47">
        <f t="shared" si="26"/>
        <v>12.187821051965743</v>
      </c>
      <c r="L65" s="47">
        <f t="shared" si="26"/>
        <v>11.777655976875192</v>
      </c>
      <c r="M65" s="47">
        <f t="shared" si="26"/>
        <v>10.845436821601055</v>
      </c>
      <c r="N65" s="47">
        <f t="shared" si="26"/>
        <v>12.368828037967328</v>
      </c>
      <c r="O65" s="12">
        <f t="shared" si="21"/>
        <v>10.960517575634476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20.241169542093509</v>
      </c>
      <c r="D66" s="13">
        <f t="shared" si="27"/>
        <v>25.656834553084586</v>
      </c>
      <c r="E66" s="13">
        <f t="shared" si="27"/>
        <v>22.913336316120812</v>
      </c>
      <c r="F66" s="13">
        <f t="shared" si="27"/>
        <v>20.977507159638847</v>
      </c>
      <c r="G66" s="13">
        <f t="shared" si="27"/>
        <v>21.817996209631985</v>
      </c>
      <c r="H66" s="13">
        <f t="shared" si="27"/>
        <v>24.848031237783104</v>
      </c>
      <c r="I66" s="13">
        <f t="shared" si="27"/>
        <v>25.620517291751113</v>
      </c>
      <c r="J66" s="13">
        <f t="shared" si="27"/>
        <v>29.227032417623292</v>
      </c>
      <c r="K66" s="13">
        <f t="shared" si="27"/>
        <v>25.369329355392679</v>
      </c>
      <c r="L66" s="13">
        <f t="shared" si="27"/>
        <v>22.988426279001459</v>
      </c>
      <c r="M66" s="13">
        <f t="shared" si="27"/>
        <v>17.636376202874231</v>
      </c>
      <c r="N66" s="13">
        <f t="shared" si="27"/>
        <v>22.409546863705522</v>
      </c>
      <c r="O66" s="12">
        <f t="shared" si="21"/>
        <v>23.308841952391763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85.658091789659437</v>
      </c>
      <c r="D82" s="66">
        <f t="shared" ref="D82:N82" si="31">D42</f>
        <v>81.963529573204767</v>
      </c>
      <c r="E82" s="66">
        <f t="shared" si="31"/>
        <v>71.234855720225482</v>
      </c>
      <c r="F82" s="66">
        <f t="shared" si="31"/>
        <v>72.854997898075311</v>
      </c>
      <c r="G82" s="66">
        <f t="shared" si="31"/>
        <v>73.987872075843569</v>
      </c>
      <c r="H82" s="66">
        <f t="shared" si="31"/>
        <v>79.582007489622754</v>
      </c>
      <c r="I82" s="66">
        <f t="shared" si="31"/>
        <v>84.551473848104251</v>
      </c>
      <c r="J82" s="66">
        <f t="shared" si="31"/>
        <v>98.791792707206923</v>
      </c>
      <c r="K82" s="66">
        <f t="shared" si="31"/>
        <v>87.196191662165688</v>
      </c>
      <c r="L82" s="66">
        <f t="shared" si="31"/>
        <v>89.334906102190843</v>
      </c>
      <c r="M82" s="66">
        <f>M42</f>
        <v>89.206163448984341</v>
      </c>
      <c r="N82" s="66">
        <f t="shared" si="31"/>
        <v>70.098350082660886</v>
      </c>
      <c r="O82" s="32">
        <f>AVERAGE(C82:N82)</f>
        <v>82.038352699828678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opLeftCell="A13" zoomScaleNormal="100" workbookViewId="0">
      <selection activeCell="I19" sqref="I19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44470</v>
      </c>
      <c r="D1" s="51">
        <v>44501</v>
      </c>
      <c r="E1" s="51">
        <v>44531</v>
      </c>
      <c r="F1" s="51">
        <v>44562</v>
      </c>
      <c r="G1" s="51">
        <v>44593</v>
      </c>
      <c r="H1" s="51">
        <v>44621</v>
      </c>
      <c r="I1" s="51">
        <v>44652</v>
      </c>
      <c r="J1" s="51">
        <v>44682</v>
      </c>
      <c r="K1" s="51">
        <v>44713</v>
      </c>
      <c r="L1" s="51">
        <v>44743</v>
      </c>
      <c r="M1" s="51">
        <v>44774</v>
      </c>
      <c r="N1" s="51">
        <v>44805</v>
      </c>
    </row>
    <row r="2" spans="1:19" x14ac:dyDescent="0.25">
      <c r="A2" s="49"/>
      <c r="B2" s="50" t="s">
        <v>1</v>
      </c>
      <c r="C2" s="3">
        <v>37.216429034721735</v>
      </c>
      <c r="D2" s="3">
        <v>33.306398122918679</v>
      </c>
      <c r="E2" s="3">
        <v>30.376066387428963</v>
      </c>
      <c r="F2" s="3">
        <v>31.941239175289112</v>
      </c>
      <c r="G2" s="3">
        <v>29.672695460120185</v>
      </c>
      <c r="H2" s="3">
        <v>31.42518570376113</v>
      </c>
      <c r="I2" s="3">
        <v>30.399573332051592</v>
      </c>
      <c r="J2" s="3">
        <v>27.931548769236507</v>
      </c>
      <c r="K2" s="3">
        <v>36.453363428359054</v>
      </c>
      <c r="L2" s="3">
        <v>35.225824779209965</v>
      </c>
      <c r="M2" s="3">
        <v>32.43664009021964</v>
      </c>
      <c r="N2" s="3">
        <v>36.996253677182217</v>
      </c>
      <c r="O2" s="4">
        <f>AVERAGE(C2:N2)</f>
        <v>32.781768163374899</v>
      </c>
    </row>
    <row r="3" spans="1:19" x14ac:dyDescent="0.25">
      <c r="A3" s="49"/>
      <c r="B3" s="50" t="s">
        <v>2</v>
      </c>
      <c r="C3" s="3">
        <v>3.1181131146615364</v>
      </c>
      <c r="D3" s="3">
        <v>3.4503834710557841</v>
      </c>
      <c r="E3" s="3">
        <v>3.1675630774788717</v>
      </c>
      <c r="F3" s="3">
        <v>3.1866391151199389</v>
      </c>
      <c r="G3" s="3">
        <v>3.2296345291572859</v>
      </c>
      <c r="H3" s="3">
        <v>2.7904862003875746</v>
      </c>
      <c r="I3" s="3">
        <v>3.5863774890148092</v>
      </c>
      <c r="J3" s="3">
        <v>3.4084830585076089</v>
      </c>
      <c r="K3" s="3">
        <v>3.4180525506874506</v>
      </c>
      <c r="L3" s="3">
        <v>3.365109869946306</v>
      </c>
      <c r="M3" s="3">
        <v>3.4297848349692517</v>
      </c>
      <c r="N3" s="3">
        <v>3.7740374269038282</v>
      </c>
      <c r="O3" s="4">
        <f t="shared" ref="O3:O9" si="0">AVERAGE(C3:N3)</f>
        <v>3.3270553948241886</v>
      </c>
    </row>
    <row r="4" spans="1:19" x14ac:dyDescent="0.25">
      <c r="A4" s="49"/>
      <c r="B4" s="50" t="s">
        <v>3</v>
      </c>
      <c r="C4" s="3">
        <v>19.33286405681681</v>
      </c>
      <c r="D4" s="3">
        <v>20.183983458951232</v>
      </c>
      <c r="E4" s="3">
        <v>19.157678862850901</v>
      </c>
      <c r="F4" s="3">
        <v>18.286879364538681</v>
      </c>
      <c r="G4" s="3">
        <v>18.529840994546795</v>
      </c>
      <c r="H4" s="3">
        <v>19.599110838955429</v>
      </c>
      <c r="I4" s="3">
        <v>19.853168182182937</v>
      </c>
      <c r="J4" s="3">
        <v>21.036292771006462</v>
      </c>
      <c r="K4" s="3">
        <v>19.726688831984841</v>
      </c>
      <c r="L4" s="3">
        <v>18.400704766602832</v>
      </c>
      <c r="M4" s="3">
        <v>17.745839874994822</v>
      </c>
      <c r="N4" s="3">
        <v>18.204430568187377</v>
      </c>
      <c r="O4" s="4">
        <f t="shared" si="0"/>
        <v>19.171456880968261</v>
      </c>
    </row>
    <row r="5" spans="1:19" x14ac:dyDescent="0.25">
      <c r="A5" s="49"/>
      <c r="B5" s="50" t="s">
        <v>4</v>
      </c>
      <c r="C5" s="3">
        <v>44.183955010718705</v>
      </c>
      <c r="D5" s="3">
        <v>45.633442110250805</v>
      </c>
      <c r="E5" s="3">
        <v>42.826266266553993</v>
      </c>
      <c r="F5" s="3">
        <v>40.844432015618786</v>
      </c>
      <c r="G5" s="3">
        <v>41.702764709712753</v>
      </c>
      <c r="H5" s="3">
        <v>44.805186412244524</v>
      </c>
      <c r="I5" s="3">
        <v>45.596291271173634</v>
      </c>
      <c r="J5" s="3">
        <v>49.28706315123744</v>
      </c>
      <c r="K5" s="3">
        <v>45.337564338136659</v>
      </c>
      <c r="L5" s="3">
        <v>42.902183724096602</v>
      </c>
      <c r="M5" s="3">
        <v>41.518093759045115</v>
      </c>
      <c r="N5" s="3">
        <v>42.30805764686184</v>
      </c>
      <c r="O5" s="4">
        <f t="shared" si="0"/>
        <v>43.912108367970895</v>
      </c>
    </row>
    <row r="6" spans="1:19" x14ac:dyDescent="0.25">
      <c r="A6" s="49"/>
      <c r="B6" s="50" t="s">
        <v>111</v>
      </c>
      <c r="C6" s="3">
        <v>79.781278163931049</v>
      </c>
      <c r="D6" s="3">
        <v>76.855694117269806</v>
      </c>
      <c r="E6" s="3">
        <v>78.278388880822163</v>
      </c>
      <c r="F6" s="3">
        <v>76.033473200658705</v>
      </c>
      <c r="G6" s="3">
        <v>72.609035892310686</v>
      </c>
      <c r="H6" s="3">
        <v>81.41739497814666</v>
      </c>
      <c r="I6" s="3">
        <v>82.635022669329388</v>
      </c>
      <c r="J6" s="3">
        <v>85.467224997745234</v>
      </c>
      <c r="K6" s="3">
        <v>73.98281825447954</v>
      </c>
      <c r="L6" s="3">
        <v>77.759410590517575</v>
      </c>
      <c r="M6" s="3">
        <v>78.793073536732592</v>
      </c>
      <c r="N6" s="3">
        <v>75.269171881761338</v>
      </c>
      <c r="O6" s="4">
        <f t="shared" si="0"/>
        <v>78.240165596975388</v>
      </c>
    </row>
    <row r="7" spans="1:19" x14ac:dyDescent="0.25">
      <c r="A7" s="49"/>
      <c r="B7" s="50" t="s">
        <v>114</v>
      </c>
      <c r="C7" s="3">
        <v>49.591452067820626</v>
      </c>
      <c r="D7" s="3">
        <v>50.358332274786818</v>
      </c>
      <c r="E7" s="3">
        <v>49.543576369129724</v>
      </c>
      <c r="F7" s="3">
        <v>49.357571064864736</v>
      </c>
      <c r="G7" s="3">
        <v>51.153682532678083</v>
      </c>
      <c r="H7" s="3">
        <v>49.33072351235792</v>
      </c>
      <c r="I7" s="3">
        <v>43.391776529301552</v>
      </c>
      <c r="J7" s="3">
        <v>50.980388347366755</v>
      </c>
      <c r="K7" s="3">
        <v>50.654131309994568</v>
      </c>
      <c r="L7" s="3">
        <v>49.625336063613176</v>
      </c>
      <c r="M7" s="3">
        <v>49.224395180756929</v>
      </c>
      <c r="N7" s="3">
        <v>49.139339108416252</v>
      </c>
      <c r="O7" s="4">
        <f t="shared" si="0"/>
        <v>49.362558696757269</v>
      </c>
    </row>
    <row r="8" spans="1:19" x14ac:dyDescent="0.25">
      <c r="A8" s="49"/>
      <c r="B8" s="50" t="s">
        <v>6</v>
      </c>
      <c r="C8" s="3">
        <v>29.269770536311754</v>
      </c>
      <c r="D8" s="3">
        <v>29.481014221463724</v>
      </c>
      <c r="E8" s="3">
        <v>28.346015580054598</v>
      </c>
      <c r="F8" s="3">
        <v>28.455664032902916</v>
      </c>
      <c r="G8" s="3">
        <v>29.148239536836325</v>
      </c>
      <c r="H8" s="3">
        <v>29.820697244973815</v>
      </c>
      <c r="I8" s="3">
        <v>30.663729610384465</v>
      </c>
      <c r="J8" s="3">
        <v>31.778348318551792</v>
      </c>
      <c r="K8" s="3">
        <v>26.793604358328825</v>
      </c>
      <c r="L8" s="3">
        <v>29.542440949528661</v>
      </c>
      <c r="M8" s="3">
        <v>29.135579210279705</v>
      </c>
      <c r="N8" s="3">
        <v>28.828104221334417</v>
      </c>
      <c r="O8" s="4">
        <f t="shared" si="0"/>
        <v>29.271933985079254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262.49386198498217</v>
      </c>
      <c r="D11" s="3">
        <f t="shared" ref="D11:M11" si="1">SUM(D2:D8)</f>
        <v>259.26924777669683</v>
      </c>
      <c r="E11" s="3">
        <f t="shared" si="1"/>
        <v>251.6955554243192</v>
      </c>
      <c r="F11" s="3">
        <f t="shared" si="1"/>
        <v>248.10589796899288</v>
      </c>
      <c r="G11" s="3">
        <f t="shared" si="1"/>
        <v>246.04589365536211</v>
      </c>
      <c r="H11" s="73">
        <f>SUM(H2:H8)</f>
        <v>259.18878489082704</v>
      </c>
      <c r="I11" s="3">
        <f t="shared" si="1"/>
        <v>256.12593908343837</v>
      </c>
      <c r="J11" s="3">
        <f t="shared" si="1"/>
        <v>269.88934941365181</v>
      </c>
      <c r="K11" s="3">
        <f t="shared" si="1"/>
        <v>256.36622307197092</v>
      </c>
      <c r="L11" s="3">
        <f t="shared" si="1"/>
        <v>256.82101074351516</v>
      </c>
      <c r="M11" s="3">
        <f t="shared" si="1"/>
        <v>252.28340648699802</v>
      </c>
      <c r="N11" s="3">
        <f>SUM(N2:N8)</f>
        <v>254.5193945306473</v>
      </c>
      <c r="O11" s="4">
        <f>AVERAGE(C11:N11)</f>
        <v>256.06704708595015</v>
      </c>
      <c r="P11" s="4"/>
      <c r="Q11" s="3">
        <f>O11-O6-2.2</f>
        <v>175.62688148897479</v>
      </c>
      <c r="S11" s="4">
        <f>O11-82</f>
        <v>174.06704708595015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180.06704708595015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44.183955010718705</v>
      </c>
      <c r="D15" s="18">
        <f t="shared" ref="D15:N15" si="2">D5</f>
        <v>45.633442110250805</v>
      </c>
      <c r="E15" s="18">
        <f t="shared" si="2"/>
        <v>42.826266266553993</v>
      </c>
      <c r="F15" s="18">
        <f t="shared" si="2"/>
        <v>40.844432015618786</v>
      </c>
      <c r="G15" s="18">
        <f t="shared" si="2"/>
        <v>41.702764709712753</v>
      </c>
      <c r="H15" s="18">
        <f t="shared" si="2"/>
        <v>44.805186412244524</v>
      </c>
      <c r="I15" s="18">
        <f t="shared" si="2"/>
        <v>45.596291271173634</v>
      </c>
      <c r="J15" s="18">
        <f t="shared" si="2"/>
        <v>49.28706315123744</v>
      </c>
      <c r="K15" s="18">
        <f t="shared" si="2"/>
        <v>45.337564338136659</v>
      </c>
      <c r="L15" s="18">
        <f t="shared" si="2"/>
        <v>42.902183724096602</v>
      </c>
      <c r="M15" s="18">
        <f t="shared" si="2"/>
        <v>41.518093759045115</v>
      </c>
      <c r="N15" s="18">
        <f t="shared" si="2"/>
        <v>42.30805764686184</v>
      </c>
      <c r="O15" s="9">
        <f>AVERAGE(C15:N15)</f>
        <v>43.912108367970895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33.183955010718705</v>
      </c>
      <c r="D17" s="13">
        <f t="shared" ref="D17:N17" si="4">D15-D16</f>
        <v>34.633442110250805</v>
      </c>
      <c r="E17" s="13">
        <f t="shared" si="4"/>
        <v>31.826266266553993</v>
      </c>
      <c r="F17" s="13">
        <f t="shared" si="4"/>
        <v>29.844432015618786</v>
      </c>
      <c r="G17" s="13">
        <f t="shared" si="4"/>
        <v>30.702764709712753</v>
      </c>
      <c r="H17" s="13">
        <f t="shared" si="4"/>
        <v>33.805186412244524</v>
      </c>
      <c r="I17" s="13">
        <f t="shared" si="4"/>
        <v>34.596291271173634</v>
      </c>
      <c r="J17" s="13">
        <f t="shared" si="4"/>
        <v>38.28706315123744</v>
      </c>
      <c r="K17" s="13">
        <f t="shared" si="4"/>
        <v>34.337564338136659</v>
      </c>
      <c r="L17" s="13">
        <f t="shared" si="4"/>
        <v>31.902183724096602</v>
      </c>
      <c r="M17" s="13">
        <f t="shared" si="4"/>
        <v>30.518093759045115</v>
      </c>
      <c r="N17" s="13">
        <f t="shared" si="4"/>
        <v>31.30805764686184</v>
      </c>
      <c r="O17" s="12">
        <f t="shared" si="3"/>
        <v>32.912108367970895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4</v>
      </c>
      <c r="D19" s="13">
        <v>4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4</v>
      </c>
      <c r="K19" s="13">
        <v>4</v>
      </c>
      <c r="L19" s="13">
        <v>4</v>
      </c>
      <c r="M19" s="13">
        <v>4</v>
      </c>
      <c r="N19" s="13">
        <v>4</v>
      </c>
      <c r="O19" s="12">
        <f t="shared" si="3"/>
        <v>4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5</v>
      </c>
      <c r="D22" s="56">
        <f t="shared" ref="D22:N22" si="5">D18+D19</f>
        <v>5</v>
      </c>
      <c r="E22" s="56">
        <f t="shared" si="5"/>
        <v>5</v>
      </c>
      <c r="F22" s="56">
        <f t="shared" si="5"/>
        <v>5</v>
      </c>
      <c r="G22" s="56">
        <f t="shared" si="5"/>
        <v>5</v>
      </c>
      <c r="H22" s="56">
        <f t="shared" si="5"/>
        <v>5</v>
      </c>
      <c r="I22" s="56">
        <f t="shared" si="5"/>
        <v>5</v>
      </c>
      <c r="J22" s="56">
        <f t="shared" si="5"/>
        <v>5</v>
      </c>
      <c r="K22" s="56">
        <f t="shared" si="5"/>
        <v>5</v>
      </c>
      <c r="L22" s="56">
        <f t="shared" si="5"/>
        <v>5</v>
      </c>
      <c r="M22" s="56">
        <f t="shared" si="5"/>
        <v>5</v>
      </c>
      <c r="N22" s="56">
        <f t="shared" si="5"/>
        <v>5</v>
      </c>
      <c r="O22" s="71">
        <f t="shared" si="3"/>
        <v>5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20.183955010718705</v>
      </c>
      <c r="D23" s="19">
        <f t="shared" ref="D23:M23" si="6">D17-D20-D22</f>
        <v>25.633442110250805</v>
      </c>
      <c r="E23" s="19">
        <f t="shared" si="6"/>
        <v>22.826266266553993</v>
      </c>
      <c r="F23" s="19">
        <f t="shared" si="6"/>
        <v>20.844432015618786</v>
      </c>
      <c r="G23" s="19">
        <f>G17-G20-G22</f>
        <v>21.702764709712753</v>
      </c>
      <c r="H23" s="19">
        <f t="shared" si="6"/>
        <v>24.805186412244524</v>
      </c>
      <c r="I23" s="19">
        <f t="shared" si="6"/>
        <v>25.596291271173634</v>
      </c>
      <c r="J23" s="19">
        <f t="shared" si="6"/>
        <v>29.28706315123744</v>
      </c>
      <c r="K23" s="19">
        <f t="shared" si="6"/>
        <v>25.337564338136659</v>
      </c>
      <c r="L23" s="19">
        <f t="shared" si="6"/>
        <v>22.902183724096602</v>
      </c>
      <c r="M23" s="19">
        <f t="shared" si="6"/>
        <v>17.518093759045115</v>
      </c>
      <c r="N23" s="19">
        <f>N17-N20-N22</f>
        <v>22.30805764686184</v>
      </c>
      <c r="O23" s="71">
        <f>AVERAGE(C23:N23)</f>
        <v>23.245441701304241</v>
      </c>
      <c r="P23" s="4">
        <f>SUM(O22:O23)</f>
        <v>28.245441701304241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146.52862881033246</v>
      </c>
      <c r="D25" s="8">
        <f t="shared" ref="D25:N25" si="7">D2+D3+D4+D7+D8+D20</f>
        <v>140.78011154917624</v>
      </c>
      <c r="E25" s="8">
        <f t="shared" si="7"/>
        <v>134.59090027694305</v>
      </c>
      <c r="F25" s="8">
        <f t="shared" si="7"/>
        <v>135.22799275271538</v>
      </c>
      <c r="G25" s="8">
        <f t="shared" si="7"/>
        <v>135.73409305333865</v>
      </c>
      <c r="H25" s="8">
        <f t="shared" si="7"/>
        <v>136.96620350043588</v>
      </c>
      <c r="I25" s="8">
        <f t="shared" si="7"/>
        <v>131.89462514293535</v>
      </c>
      <c r="J25" s="8">
        <f t="shared" si="7"/>
        <v>139.13506126466913</v>
      </c>
      <c r="K25" s="8">
        <f t="shared" si="7"/>
        <v>141.04584047935475</v>
      </c>
      <c r="L25" s="8">
        <f t="shared" si="7"/>
        <v>140.15941642890095</v>
      </c>
      <c r="M25" s="8">
        <f t="shared" si="7"/>
        <v>139.97223919122035</v>
      </c>
      <c r="N25" s="8">
        <f t="shared" si="7"/>
        <v>140.9421650020241</v>
      </c>
      <c r="O25" s="8">
        <f>O2+O3+O4+O7+O8+O20</f>
        <v>138.58143978767052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146.52862881033246</v>
      </c>
      <c r="D27" s="13">
        <f t="shared" ref="D27:N27" si="8">D25+D26</f>
        <v>140.78011154917624</v>
      </c>
      <c r="E27" s="13">
        <f t="shared" si="8"/>
        <v>134.59090027694305</v>
      </c>
      <c r="F27" s="13">
        <f t="shared" si="8"/>
        <v>140.22799275271538</v>
      </c>
      <c r="G27" s="13">
        <f t="shared" si="8"/>
        <v>140.73409305333865</v>
      </c>
      <c r="H27" s="13">
        <f t="shared" si="8"/>
        <v>146.96620350043588</v>
      </c>
      <c r="I27" s="13">
        <f t="shared" si="8"/>
        <v>151.89462514293535</v>
      </c>
      <c r="J27" s="13">
        <f t="shared" si="8"/>
        <v>166.13506126466913</v>
      </c>
      <c r="K27" s="13">
        <f t="shared" si="8"/>
        <v>146.04584047935475</v>
      </c>
      <c r="L27" s="13">
        <f t="shared" si="8"/>
        <v>140.15941642890095</v>
      </c>
      <c r="M27" s="13">
        <f t="shared" si="8"/>
        <v>139.97223919122035</v>
      </c>
      <c r="N27" s="13">
        <f t="shared" si="8"/>
        <v>140.9421650020241</v>
      </c>
      <c r="O27" s="12">
        <f t="shared" si="3"/>
        <v>144.58143978767049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157.52862881033246</v>
      </c>
      <c r="D29" s="16">
        <f t="shared" ref="D29:N29" si="9">D27+D16</f>
        <v>151.78011154917624</v>
      </c>
      <c r="E29" s="16">
        <f t="shared" si="9"/>
        <v>145.59090027694305</v>
      </c>
      <c r="F29" s="16">
        <f t="shared" si="9"/>
        <v>151.22799275271538</v>
      </c>
      <c r="G29" s="16">
        <f t="shared" si="9"/>
        <v>151.73409305333865</v>
      </c>
      <c r="H29" s="16">
        <f t="shared" si="9"/>
        <v>157.96620350043588</v>
      </c>
      <c r="I29" s="16">
        <f t="shared" si="9"/>
        <v>162.89462514293535</v>
      </c>
      <c r="J29" s="16">
        <f t="shared" si="9"/>
        <v>177.13506126466913</v>
      </c>
      <c r="K29" s="16">
        <f t="shared" si="9"/>
        <v>157.04584047935475</v>
      </c>
      <c r="L29" s="16">
        <f t="shared" si="9"/>
        <v>151.15941642890095</v>
      </c>
      <c r="M29" s="16">
        <f t="shared" si="9"/>
        <v>150.97223919122035</v>
      </c>
      <c r="N29" s="16">
        <f t="shared" si="9"/>
        <v>151.9421650020241</v>
      </c>
      <c r="O29" s="12">
        <f>AVERAGE(C29:N29)</f>
        <v>155.58143978767049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25.183955010718705</v>
      </c>
      <c r="D31" s="4">
        <f t="shared" ref="D31:M31" si="10">D23+D22</f>
        <v>30.633442110250805</v>
      </c>
      <c r="E31" s="4">
        <f t="shared" si="10"/>
        <v>27.826266266553993</v>
      </c>
      <c r="F31" s="4">
        <f t="shared" si="10"/>
        <v>25.844432015618786</v>
      </c>
      <c r="G31" s="4">
        <f t="shared" si="10"/>
        <v>26.702764709712753</v>
      </c>
      <c r="H31" s="4">
        <f t="shared" si="10"/>
        <v>29.805186412244524</v>
      </c>
      <c r="I31" s="4">
        <f t="shared" si="10"/>
        <v>30.596291271173634</v>
      </c>
      <c r="J31" s="4">
        <f t="shared" si="10"/>
        <v>34.28706315123744</v>
      </c>
      <c r="K31" s="4">
        <f t="shared" si="10"/>
        <v>30.337564338136659</v>
      </c>
      <c r="L31" s="4">
        <f t="shared" si="10"/>
        <v>27.902183724096602</v>
      </c>
      <c r="M31" s="4">
        <f t="shared" si="10"/>
        <v>22.518093759045115</v>
      </c>
      <c r="N31" s="4">
        <f>N23+N22</f>
        <v>27.30805764686184</v>
      </c>
      <c r="O31" s="65">
        <f>AVERAGE(C31:N31)</f>
        <v>28.24544170130423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182.71258382105117</v>
      </c>
      <c r="D33" s="64">
        <f t="shared" ref="D33:M33" si="11">D29+D31</f>
        <v>182.41355365942704</v>
      </c>
      <c r="E33" s="64">
        <f t="shared" si="11"/>
        <v>173.41716654349705</v>
      </c>
      <c r="F33" s="64">
        <f t="shared" si="11"/>
        <v>177.07242476833417</v>
      </c>
      <c r="G33" s="64">
        <f t="shared" si="11"/>
        <v>178.43685776305142</v>
      </c>
      <c r="H33" s="64">
        <f t="shared" si="11"/>
        <v>187.77138991268041</v>
      </c>
      <c r="I33" s="64">
        <f t="shared" si="11"/>
        <v>193.49091641410899</v>
      </c>
      <c r="J33" s="64">
        <f t="shared" si="11"/>
        <v>211.42212441590658</v>
      </c>
      <c r="K33" s="64">
        <f t="shared" si="11"/>
        <v>187.3834048174914</v>
      </c>
      <c r="L33" s="64">
        <f t="shared" si="11"/>
        <v>179.06160015299756</v>
      </c>
      <c r="M33" s="64">
        <f t="shared" si="11"/>
        <v>173.49033295026547</v>
      </c>
      <c r="N33" s="64">
        <f>N29+N31</f>
        <v>179.25022264888594</v>
      </c>
      <c r="O33" s="75">
        <f>O29+O31</f>
        <v>183.82688148897472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12</v>
      </c>
      <c r="E36" s="61">
        <v>16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12</v>
      </c>
      <c r="L36" s="61">
        <v>0</v>
      </c>
      <c r="M36" s="61">
        <v>0</v>
      </c>
      <c r="N36" s="61">
        <v>0</v>
      </c>
      <c r="O36" s="62">
        <f>AVERAGE(C36:N36)</f>
        <v>10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60</v>
      </c>
      <c r="E38" s="11">
        <v>60</v>
      </c>
      <c r="F38" s="11">
        <v>60</v>
      </c>
      <c r="G38" s="11">
        <v>60</v>
      </c>
      <c r="H38" s="11">
        <v>60</v>
      </c>
      <c r="I38" s="11">
        <v>60</v>
      </c>
      <c r="J38" s="11">
        <v>60</v>
      </c>
      <c r="K38" s="11">
        <v>60</v>
      </c>
      <c r="L38" s="11">
        <v>60</v>
      </c>
      <c r="M38" s="11">
        <v>70</v>
      </c>
      <c r="N38" s="11">
        <v>80</v>
      </c>
      <c r="O38" s="59">
        <f>AVERAGE(C38:N38)</f>
        <v>63.333333333333336</v>
      </c>
      <c r="P38" s="4">
        <f>O38+O37</f>
        <v>64.163333333333341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86.698628810332451</v>
      </c>
      <c r="D42" s="16">
        <f t="shared" ref="D42:M42" si="12">D29-D36-D37-D38-D40-D41</f>
        <v>78.950111549176228</v>
      </c>
      <c r="E42" s="16">
        <f t="shared" si="12"/>
        <v>68.160900276943039</v>
      </c>
      <c r="F42" s="16">
        <f t="shared" si="12"/>
        <v>73.797992752715373</v>
      </c>
      <c r="G42" s="16">
        <f t="shared" si="12"/>
        <v>74.904093053338642</v>
      </c>
      <c r="H42" s="16">
        <f t="shared" si="12"/>
        <v>80.536203500435875</v>
      </c>
      <c r="I42" s="16">
        <f t="shared" si="12"/>
        <v>85.464625142935347</v>
      </c>
      <c r="J42" s="16">
        <f t="shared" si="12"/>
        <v>99.705061264669126</v>
      </c>
      <c r="K42" s="16">
        <f t="shared" si="12"/>
        <v>84.215840479354739</v>
      </c>
      <c r="L42" s="16">
        <f t="shared" si="12"/>
        <v>90.329416428900942</v>
      </c>
      <c r="M42" s="16">
        <f t="shared" si="12"/>
        <v>80.142239191220341</v>
      </c>
      <c r="N42" s="16">
        <f>N29-N36-N37-N38-N40-N41</f>
        <v>71.112165002024085</v>
      </c>
      <c r="O42" s="68">
        <f>O29-O36-O37-O38-O40-O41</f>
        <v>81.168106454337135</v>
      </c>
      <c r="P42" s="72">
        <f>SUM(O36:O42)+O31</f>
        <v>183.82688148897472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60</v>
      </c>
      <c r="M46" s="11">
        <f t="shared" si="14"/>
        <v>85</v>
      </c>
      <c r="N46" s="11">
        <f t="shared" si="14"/>
        <v>75</v>
      </c>
      <c r="O46" s="12">
        <f t="shared" si="13"/>
        <v>18.333333333333332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60</v>
      </c>
      <c r="M47" s="11">
        <f t="shared" si="15"/>
        <v>85</v>
      </c>
      <c r="N47" s="11">
        <f t="shared" si="15"/>
        <v>75</v>
      </c>
      <c r="O47" s="12">
        <f t="shared" si="13"/>
        <v>49.166666666666664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70</v>
      </c>
      <c r="D52" s="42">
        <f t="shared" ref="D52:N52" si="17">D36+D38</f>
        <v>72</v>
      </c>
      <c r="E52" s="42">
        <f t="shared" si="17"/>
        <v>76</v>
      </c>
      <c r="F52" s="42">
        <f>F36+F38</f>
        <v>76</v>
      </c>
      <c r="G52" s="42">
        <f t="shared" si="17"/>
        <v>76</v>
      </c>
      <c r="H52" s="42">
        <f t="shared" si="17"/>
        <v>76</v>
      </c>
      <c r="I52" s="42">
        <f t="shared" si="17"/>
        <v>76</v>
      </c>
      <c r="J52" s="42">
        <f t="shared" si="17"/>
        <v>76</v>
      </c>
      <c r="K52" s="42">
        <f t="shared" si="17"/>
        <v>72</v>
      </c>
      <c r="L52" s="42">
        <f t="shared" si="17"/>
        <v>60</v>
      </c>
      <c r="M52" s="42">
        <f t="shared" si="17"/>
        <v>70</v>
      </c>
      <c r="N52" s="42">
        <f t="shared" si="17"/>
        <v>80</v>
      </c>
      <c r="O52" s="43">
        <f>AVERAGE(C52:N52)</f>
        <v>73.333333333333329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8.1876143876387815</v>
      </c>
      <c r="D63" s="47">
        <f t="shared" ref="D63:N63" si="24">(D2)*0.22</f>
        <v>7.3274075870421091</v>
      </c>
      <c r="E63" s="47">
        <f t="shared" si="24"/>
        <v>6.6827346052343719</v>
      </c>
      <c r="F63" s="47">
        <f t="shared" si="24"/>
        <v>7.0270726185636052</v>
      </c>
      <c r="G63" s="47">
        <f t="shared" si="24"/>
        <v>6.5279930012264407</v>
      </c>
      <c r="H63" s="47">
        <f t="shared" si="24"/>
        <v>6.9135408548274491</v>
      </c>
      <c r="I63" s="47">
        <f t="shared" si="24"/>
        <v>6.6879061330513503</v>
      </c>
      <c r="J63" s="47">
        <f t="shared" si="24"/>
        <v>6.1449407292320313</v>
      </c>
      <c r="K63" s="47">
        <f t="shared" si="24"/>
        <v>8.0197399542389913</v>
      </c>
      <c r="L63" s="47">
        <f t="shared" si="24"/>
        <v>7.7496814514261922</v>
      </c>
      <c r="M63" s="47">
        <f t="shared" si="24"/>
        <v>7.1360608198483213</v>
      </c>
      <c r="N63" s="47">
        <f t="shared" si="24"/>
        <v>8.1391758089800881</v>
      </c>
      <c r="O63" s="12">
        <f t="shared" si="21"/>
        <v>7.2119889959424777</v>
      </c>
    </row>
    <row r="64" spans="1:15" x14ac:dyDescent="0.25">
      <c r="A64" s="37" t="s">
        <v>101</v>
      </c>
      <c r="B64" s="24" t="s">
        <v>100</v>
      </c>
      <c r="C64" s="47">
        <f>(C2)*0.17</f>
        <v>6.3267929359026951</v>
      </c>
      <c r="D64" s="47">
        <f t="shared" ref="D64:N64" si="25">(D2)*0.17</f>
        <v>5.6620876808961755</v>
      </c>
      <c r="E64" s="47">
        <f t="shared" si="25"/>
        <v>5.1639312858629243</v>
      </c>
      <c r="F64" s="47">
        <f t="shared" si="25"/>
        <v>5.4300106597991498</v>
      </c>
      <c r="G64" s="47">
        <f t="shared" si="25"/>
        <v>5.0443582282204318</v>
      </c>
      <c r="H64" s="47">
        <f t="shared" si="25"/>
        <v>5.3422815696393924</v>
      </c>
      <c r="I64" s="47">
        <f t="shared" si="25"/>
        <v>5.1679274664487709</v>
      </c>
      <c r="J64" s="47">
        <f t="shared" si="25"/>
        <v>4.7483632907702065</v>
      </c>
      <c r="K64" s="47">
        <f t="shared" si="25"/>
        <v>6.1970717828210393</v>
      </c>
      <c r="L64" s="47">
        <f t="shared" si="25"/>
        <v>5.9883902124656947</v>
      </c>
      <c r="M64" s="47">
        <f t="shared" si="25"/>
        <v>5.5142288153373391</v>
      </c>
      <c r="N64" s="47">
        <f t="shared" si="25"/>
        <v>6.2893631251209774</v>
      </c>
      <c r="O64" s="12">
        <f t="shared" si="21"/>
        <v>5.5729005877737334</v>
      </c>
    </row>
    <row r="65" spans="1:15" x14ac:dyDescent="0.25">
      <c r="A65" s="37" t="s">
        <v>102</v>
      </c>
      <c r="B65" s="24" t="s">
        <v>103</v>
      </c>
      <c r="C65" s="47">
        <f>(C2)*0.34</f>
        <v>12.65358587180539</v>
      </c>
      <c r="D65" s="47">
        <f t="shared" ref="D65:N65" si="26">(D2)*0.34</f>
        <v>11.324175361792351</v>
      </c>
      <c r="E65" s="47">
        <f t="shared" si="26"/>
        <v>10.327862571725849</v>
      </c>
      <c r="F65" s="47">
        <f t="shared" si="26"/>
        <v>10.8600213195983</v>
      </c>
      <c r="G65" s="47">
        <f t="shared" si="26"/>
        <v>10.088716456440864</v>
      </c>
      <c r="H65" s="47">
        <f t="shared" si="26"/>
        <v>10.684563139278785</v>
      </c>
      <c r="I65" s="47">
        <f t="shared" si="26"/>
        <v>10.335854932897542</v>
      </c>
      <c r="J65" s="47">
        <f t="shared" si="26"/>
        <v>9.4967265815404129</v>
      </c>
      <c r="K65" s="47">
        <f t="shared" si="26"/>
        <v>12.394143565642079</v>
      </c>
      <c r="L65" s="47">
        <f t="shared" si="26"/>
        <v>11.976780424931389</v>
      </c>
      <c r="M65" s="47">
        <f t="shared" si="26"/>
        <v>11.028457630674678</v>
      </c>
      <c r="N65" s="47">
        <f t="shared" si="26"/>
        <v>12.578726250241955</v>
      </c>
      <c r="O65" s="12">
        <f t="shared" si="21"/>
        <v>11.145801175547467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20.183955010718705</v>
      </c>
      <c r="D66" s="13">
        <f t="shared" si="27"/>
        <v>25.633442110250805</v>
      </c>
      <c r="E66" s="13">
        <f t="shared" si="27"/>
        <v>22.826266266553993</v>
      </c>
      <c r="F66" s="13">
        <f t="shared" si="27"/>
        <v>20.844432015618786</v>
      </c>
      <c r="G66" s="13">
        <f t="shared" si="27"/>
        <v>21.702764709712753</v>
      </c>
      <c r="H66" s="13">
        <f t="shared" si="27"/>
        <v>24.805186412244524</v>
      </c>
      <c r="I66" s="13">
        <f t="shared" si="27"/>
        <v>25.596291271173634</v>
      </c>
      <c r="J66" s="13">
        <f t="shared" si="27"/>
        <v>29.28706315123744</v>
      </c>
      <c r="K66" s="13">
        <f t="shared" si="27"/>
        <v>25.337564338136659</v>
      </c>
      <c r="L66" s="13">
        <f t="shared" si="27"/>
        <v>22.902183724096602</v>
      </c>
      <c r="M66" s="13">
        <f t="shared" si="27"/>
        <v>17.518093759045115</v>
      </c>
      <c r="N66" s="13">
        <f t="shared" si="27"/>
        <v>22.30805764686184</v>
      </c>
      <c r="O66" s="12">
        <f t="shared" si="21"/>
        <v>23.245441701304241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86.698628810332451</v>
      </c>
      <c r="D82" s="66">
        <f t="shared" ref="D82:N82" si="31">D42</f>
        <v>78.950111549176228</v>
      </c>
      <c r="E82" s="66">
        <f t="shared" si="31"/>
        <v>68.160900276943039</v>
      </c>
      <c r="F82" s="66">
        <f t="shared" si="31"/>
        <v>73.797992752715373</v>
      </c>
      <c r="G82" s="66">
        <f t="shared" si="31"/>
        <v>74.904093053338642</v>
      </c>
      <c r="H82" s="66">
        <f t="shared" si="31"/>
        <v>80.536203500435875</v>
      </c>
      <c r="I82" s="66">
        <f t="shared" si="31"/>
        <v>85.464625142935347</v>
      </c>
      <c r="J82" s="66">
        <f t="shared" si="31"/>
        <v>99.705061264669126</v>
      </c>
      <c r="K82" s="66">
        <f t="shared" si="31"/>
        <v>84.215840479354739</v>
      </c>
      <c r="L82" s="66">
        <f t="shared" si="31"/>
        <v>90.329416428900942</v>
      </c>
      <c r="M82" s="66">
        <f>M42</f>
        <v>80.142239191220341</v>
      </c>
      <c r="N82" s="66">
        <f t="shared" si="31"/>
        <v>71.112165002024085</v>
      </c>
      <c r="O82" s="32">
        <f>AVERAGE(C82:N82)</f>
        <v>81.168106454337178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opLeftCell="A55" zoomScaleNormal="100" workbookViewId="0">
      <selection activeCell="I38" sqref="I38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44835</v>
      </c>
      <c r="D1" s="51">
        <v>44866</v>
      </c>
      <c r="E1" s="51">
        <v>44896</v>
      </c>
      <c r="F1" s="51">
        <v>44927</v>
      </c>
      <c r="G1" s="51">
        <v>44958</v>
      </c>
      <c r="H1" s="51">
        <v>44986</v>
      </c>
      <c r="I1" s="51">
        <v>45017</v>
      </c>
      <c r="J1" s="51">
        <v>45047</v>
      </c>
      <c r="K1" s="51">
        <v>45078</v>
      </c>
      <c r="L1" s="51">
        <v>45108</v>
      </c>
      <c r="M1" s="51">
        <v>45139</v>
      </c>
      <c r="N1" s="51">
        <v>45170</v>
      </c>
    </row>
    <row r="2" spans="1:19" x14ac:dyDescent="0.25">
      <c r="A2" s="49"/>
      <c r="B2" s="50" t="s">
        <v>1</v>
      </c>
      <c r="C2" s="3">
        <v>37.862326667905862</v>
      </c>
      <c r="D2" s="3">
        <v>33.883416854746152</v>
      </c>
      <c r="E2" s="3">
        <v>30.901485652987819</v>
      </c>
      <c r="F2" s="3">
        <v>32.493906537371323</v>
      </c>
      <c r="G2" s="3">
        <v>30.18433452040745</v>
      </c>
      <c r="H2" s="3">
        <v>31.968357868194573</v>
      </c>
      <c r="I2" s="3">
        <v>30.924112953950665</v>
      </c>
      <c r="J2" s="3">
        <v>28.411722999327214</v>
      </c>
      <c r="K2" s="3">
        <v>37.085343067827814</v>
      </c>
      <c r="L2" s="3">
        <v>35.835945282349925</v>
      </c>
      <c r="M2" s="3">
        <v>32.997360580172959</v>
      </c>
      <c r="N2" s="3">
        <v>37.638824057218038</v>
      </c>
      <c r="O2" s="4">
        <f>AVERAGE(C2:N2)</f>
        <v>33.348928086871645</v>
      </c>
    </row>
    <row r="3" spans="1:19" x14ac:dyDescent="0.25">
      <c r="A3" s="49"/>
      <c r="B3" s="50" t="s">
        <v>2</v>
      </c>
      <c r="C3" s="3">
        <v>3.1118774163313585</v>
      </c>
      <c r="D3" s="3">
        <v>3.4433047891443049</v>
      </c>
      <c r="E3" s="3">
        <v>3.1624595188169331</v>
      </c>
      <c r="F3" s="3">
        <v>3.180436798352833</v>
      </c>
      <c r="G3" s="3">
        <v>3.2235103753226588</v>
      </c>
      <c r="H3" s="3">
        <v>2.7856587272288253</v>
      </c>
      <c r="I3" s="3">
        <v>3.5778699198542441</v>
      </c>
      <c r="J3" s="3">
        <v>3.4026517238040777</v>
      </c>
      <c r="K3" s="3">
        <v>3.4113440508598831</v>
      </c>
      <c r="L3" s="3">
        <v>3.358048692677619</v>
      </c>
      <c r="M3" s="3">
        <v>3.4222971449424318</v>
      </c>
      <c r="N3" s="3">
        <v>3.7622023110006308</v>
      </c>
      <c r="O3" s="4">
        <f t="shared" ref="O3:O9" si="0">AVERAGE(C3:N3)</f>
        <v>3.32013845569465</v>
      </c>
    </row>
    <row r="4" spans="1:19" x14ac:dyDescent="0.25">
      <c r="A4" s="49"/>
      <c r="B4" s="50" t="s">
        <v>3</v>
      </c>
      <c r="C4" s="3">
        <v>19.510967289356977</v>
      </c>
      <c r="D4" s="3">
        <v>20.372797838624294</v>
      </c>
      <c r="E4" s="3">
        <v>19.334732761854006</v>
      </c>
      <c r="F4" s="3">
        <v>18.453237905505425</v>
      </c>
      <c r="G4" s="3">
        <v>18.698084035231346</v>
      </c>
      <c r="H4" s="3">
        <v>19.780912966099635</v>
      </c>
      <c r="I4" s="3">
        <v>20.037918716611422</v>
      </c>
      <c r="J4" s="3">
        <v>21.235224443969194</v>
      </c>
      <c r="K4" s="3">
        <v>19.910144004370778</v>
      </c>
      <c r="L4" s="3">
        <v>18.567766159981765</v>
      </c>
      <c r="M4" s="3">
        <v>17.904037013366224</v>
      </c>
      <c r="N4" s="3">
        <v>18.367841887719678</v>
      </c>
      <c r="O4" s="4">
        <f t="shared" si="0"/>
        <v>19.347805418557567</v>
      </c>
    </row>
    <row r="5" spans="1:19" x14ac:dyDescent="0.25">
      <c r="A5" s="49"/>
      <c r="B5" s="50" t="s">
        <v>4</v>
      </c>
      <c r="C5" s="3">
        <v>45.144493350755262</v>
      </c>
      <c r="D5" s="3">
        <v>46.628761444422302</v>
      </c>
      <c r="E5" s="3">
        <v>43.755733378685292</v>
      </c>
      <c r="F5" s="3">
        <v>41.726463688469394</v>
      </c>
      <c r="G5" s="3">
        <v>42.603169011472929</v>
      </c>
      <c r="H5" s="3">
        <v>45.780216474219401</v>
      </c>
      <c r="I5" s="3">
        <v>46.590725646860072</v>
      </c>
      <c r="J5" s="3">
        <v>50.368860078775803</v>
      </c>
      <c r="K5" s="3">
        <v>46.324447255500274</v>
      </c>
      <c r="L5" s="3">
        <v>43.832804509217922</v>
      </c>
      <c r="M5" s="3">
        <v>42.415626806831149</v>
      </c>
      <c r="N5" s="3">
        <v>43.222738028214245</v>
      </c>
      <c r="O5" s="4">
        <f t="shared" si="0"/>
        <v>44.866169972785336</v>
      </c>
    </row>
    <row r="6" spans="1:19" x14ac:dyDescent="0.25">
      <c r="A6" s="49"/>
      <c r="B6" s="50" t="s">
        <v>111</v>
      </c>
      <c r="C6" s="3">
        <v>80.96629207933033</v>
      </c>
      <c r="D6" s="3">
        <v>78.008954608351019</v>
      </c>
      <c r="E6" s="3">
        <v>79.445225741255925</v>
      </c>
      <c r="F6" s="3">
        <v>77.162316295188361</v>
      </c>
      <c r="G6" s="3">
        <v>73.682317683680793</v>
      </c>
      <c r="H6" s="3">
        <v>82.629455111393767</v>
      </c>
      <c r="I6" s="3">
        <v>83.87519517706184</v>
      </c>
      <c r="J6" s="3">
        <v>86.750338883641305</v>
      </c>
      <c r="K6" s="3">
        <v>75.081808772476649</v>
      </c>
      <c r="L6" s="3">
        <v>78.907700067074259</v>
      </c>
      <c r="M6" s="3">
        <v>79.952950794324934</v>
      </c>
      <c r="N6" s="3">
        <v>76.37908545677378</v>
      </c>
      <c r="O6" s="4">
        <f t="shared" si="0"/>
        <v>79.403470055879424</v>
      </c>
    </row>
    <row r="7" spans="1:19" x14ac:dyDescent="0.25">
      <c r="A7" s="49"/>
      <c r="B7" s="50" t="s">
        <v>114</v>
      </c>
      <c r="C7" s="3">
        <v>49.738509151489481</v>
      </c>
      <c r="D7" s="3">
        <v>50.507157697512334</v>
      </c>
      <c r="E7" s="3">
        <v>49.692151594584388</v>
      </c>
      <c r="F7" s="3">
        <v>49.507309665511521</v>
      </c>
      <c r="G7" s="3">
        <v>51.312147123165616</v>
      </c>
      <c r="H7" s="3">
        <v>49.479819992429903</v>
      </c>
      <c r="I7" s="3">
        <v>43.514645055086191</v>
      </c>
      <c r="J7" s="3">
        <v>51.130088784537037</v>
      </c>
      <c r="K7" s="3">
        <v>50.803249712453407</v>
      </c>
      <c r="L7" s="3">
        <v>49.772417521444325</v>
      </c>
      <c r="M7" s="3">
        <v>49.370059445153295</v>
      </c>
      <c r="N7" s="3">
        <v>49.285137666338017</v>
      </c>
      <c r="O7" s="4">
        <f t="shared" si="0"/>
        <v>49.509391117475467</v>
      </c>
    </row>
    <row r="8" spans="1:19" x14ac:dyDescent="0.25">
      <c r="A8" s="49"/>
      <c r="B8" s="50" t="s">
        <v>6</v>
      </c>
      <c r="C8" s="3">
        <v>29.417772685703071</v>
      </c>
      <c r="D8" s="3">
        <v>29.628730854573892</v>
      </c>
      <c r="E8" s="3">
        <v>28.488468557487987</v>
      </c>
      <c r="F8" s="3">
        <v>28.599907052023859</v>
      </c>
      <c r="G8" s="3">
        <v>29.296720568330421</v>
      </c>
      <c r="H8" s="3">
        <v>29.971834579809908</v>
      </c>
      <c r="I8" s="3">
        <v>30.818496882826995</v>
      </c>
      <c r="J8" s="3">
        <v>31.93876335274155</v>
      </c>
      <c r="K8" s="3">
        <v>26.927754876919661</v>
      </c>
      <c r="L8" s="3">
        <v>29.691441267069983</v>
      </c>
      <c r="M8" s="3">
        <v>29.283033389738495</v>
      </c>
      <c r="N8" s="3">
        <v>28.974343839184741</v>
      </c>
      <c r="O8" s="4">
        <f t="shared" si="0"/>
        <v>29.419772325534211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265.75223864087235</v>
      </c>
      <c r="D11" s="3">
        <f t="shared" ref="D11:M11" si="1">SUM(D2:D8)</f>
        <v>262.47312408737429</v>
      </c>
      <c r="E11" s="3">
        <f t="shared" si="1"/>
        <v>254.78025720567234</v>
      </c>
      <c r="F11" s="3">
        <f t="shared" si="1"/>
        <v>251.12357794242271</v>
      </c>
      <c r="G11" s="3">
        <f t="shared" si="1"/>
        <v>249.00028331761123</v>
      </c>
      <c r="H11" s="73">
        <f>SUM(H2:H8)</f>
        <v>262.39625571937603</v>
      </c>
      <c r="I11" s="3">
        <f t="shared" si="1"/>
        <v>259.33896435225142</v>
      </c>
      <c r="J11" s="3">
        <f t="shared" si="1"/>
        <v>273.23765026679621</v>
      </c>
      <c r="K11" s="3">
        <f t="shared" si="1"/>
        <v>259.54409174040848</v>
      </c>
      <c r="L11" s="3">
        <f t="shared" si="1"/>
        <v>259.96612349981581</v>
      </c>
      <c r="M11" s="3">
        <f t="shared" si="1"/>
        <v>255.34536517452952</v>
      </c>
      <c r="N11" s="3">
        <f>SUM(N2:N8)</f>
        <v>257.63017324644909</v>
      </c>
      <c r="O11" s="4">
        <f>AVERAGE(C11:N11)</f>
        <v>259.21567543279826</v>
      </c>
      <c r="P11" s="4"/>
      <c r="Q11" s="3">
        <f>O11-O6-2.2</f>
        <v>177.61220537691884</v>
      </c>
      <c r="S11" s="4">
        <f>O11-82</f>
        <v>177.21567543279826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183.21567543279826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45.144493350755262</v>
      </c>
      <c r="D15" s="18">
        <f t="shared" ref="D15:N15" si="2">D5</f>
        <v>46.628761444422302</v>
      </c>
      <c r="E15" s="18">
        <f t="shared" si="2"/>
        <v>43.755733378685292</v>
      </c>
      <c r="F15" s="18">
        <f t="shared" si="2"/>
        <v>41.726463688469394</v>
      </c>
      <c r="G15" s="18">
        <f t="shared" si="2"/>
        <v>42.603169011472929</v>
      </c>
      <c r="H15" s="18">
        <f t="shared" si="2"/>
        <v>45.780216474219401</v>
      </c>
      <c r="I15" s="18">
        <f t="shared" si="2"/>
        <v>46.590725646860072</v>
      </c>
      <c r="J15" s="18">
        <f t="shared" si="2"/>
        <v>50.368860078775803</v>
      </c>
      <c r="K15" s="18">
        <f t="shared" si="2"/>
        <v>46.324447255500274</v>
      </c>
      <c r="L15" s="18">
        <f t="shared" si="2"/>
        <v>43.832804509217922</v>
      </c>
      <c r="M15" s="18">
        <f t="shared" si="2"/>
        <v>42.415626806831149</v>
      </c>
      <c r="N15" s="18">
        <f t="shared" si="2"/>
        <v>43.222738028214245</v>
      </c>
      <c r="O15" s="9">
        <f>AVERAGE(C15:N15)</f>
        <v>44.866169972785336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34.144493350755262</v>
      </c>
      <c r="D17" s="13">
        <f t="shared" ref="D17:N17" si="4">D15-D16</f>
        <v>35.628761444422302</v>
      </c>
      <c r="E17" s="13">
        <f t="shared" si="4"/>
        <v>32.755733378685292</v>
      </c>
      <c r="F17" s="13">
        <f t="shared" si="4"/>
        <v>30.726463688469394</v>
      </c>
      <c r="G17" s="13">
        <f t="shared" si="4"/>
        <v>31.603169011472929</v>
      </c>
      <c r="H17" s="13">
        <f t="shared" si="4"/>
        <v>34.780216474219401</v>
      </c>
      <c r="I17" s="13">
        <f t="shared" si="4"/>
        <v>35.590725646860072</v>
      </c>
      <c r="J17" s="13">
        <f t="shared" si="4"/>
        <v>39.368860078775803</v>
      </c>
      <c r="K17" s="13">
        <f t="shared" si="4"/>
        <v>35.324447255500274</v>
      </c>
      <c r="L17" s="13">
        <f t="shared" si="4"/>
        <v>32.832804509217922</v>
      </c>
      <c r="M17" s="13">
        <f t="shared" si="4"/>
        <v>31.415626806831149</v>
      </c>
      <c r="N17" s="13">
        <f t="shared" si="4"/>
        <v>32.222738028214245</v>
      </c>
      <c r="O17" s="12">
        <f t="shared" si="3"/>
        <v>33.866169972785336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4</v>
      </c>
      <c r="D19" s="13">
        <v>4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4</v>
      </c>
      <c r="K19" s="13">
        <v>4</v>
      </c>
      <c r="L19" s="13">
        <v>4</v>
      </c>
      <c r="M19" s="13">
        <v>4</v>
      </c>
      <c r="N19" s="13">
        <v>4</v>
      </c>
      <c r="O19" s="12">
        <f t="shared" si="3"/>
        <v>4</v>
      </c>
    </row>
    <row r="20" spans="1:16" x14ac:dyDescent="0.25">
      <c r="B20" s="10" t="s">
        <v>113</v>
      </c>
      <c r="C20" s="11">
        <v>8</v>
      </c>
      <c r="D20" s="11">
        <v>4</v>
      </c>
      <c r="E20" s="11">
        <v>4</v>
      </c>
      <c r="F20" s="11">
        <v>4</v>
      </c>
      <c r="G20" s="11">
        <v>4</v>
      </c>
      <c r="H20" s="11">
        <v>4</v>
      </c>
      <c r="I20" s="11">
        <v>4</v>
      </c>
      <c r="J20" s="11">
        <v>4</v>
      </c>
      <c r="K20" s="11">
        <v>4</v>
      </c>
      <c r="L20" s="11">
        <v>4</v>
      </c>
      <c r="M20" s="11">
        <v>8</v>
      </c>
      <c r="N20" s="11">
        <v>4</v>
      </c>
      <c r="O20" s="12">
        <f>AVERAGE(C20:N20)</f>
        <v>4.666666666666667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5</v>
      </c>
      <c r="D22" s="56">
        <f t="shared" ref="D22:N22" si="5">D18+D19</f>
        <v>5</v>
      </c>
      <c r="E22" s="56">
        <f t="shared" si="5"/>
        <v>5</v>
      </c>
      <c r="F22" s="56">
        <f t="shared" si="5"/>
        <v>5</v>
      </c>
      <c r="G22" s="56">
        <f t="shared" si="5"/>
        <v>5</v>
      </c>
      <c r="H22" s="56">
        <f t="shared" si="5"/>
        <v>5</v>
      </c>
      <c r="I22" s="56">
        <f t="shared" si="5"/>
        <v>5</v>
      </c>
      <c r="J22" s="56">
        <f t="shared" si="5"/>
        <v>5</v>
      </c>
      <c r="K22" s="56">
        <f t="shared" si="5"/>
        <v>5</v>
      </c>
      <c r="L22" s="56">
        <f t="shared" si="5"/>
        <v>5</v>
      </c>
      <c r="M22" s="56">
        <f t="shared" si="5"/>
        <v>5</v>
      </c>
      <c r="N22" s="56">
        <f t="shared" si="5"/>
        <v>5</v>
      </c>
      <c r="O22" s="71">
        <f t="shared" si="3"/>
        <v>5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21.144493350755262</v>
      </c>
      <c r="D23" s="19">
        <f t="shared" ref="D23:M23" si="6">D17-D20-D22</f>
        <v>26.628761444422302</v>
      </c>
      <c r="E23" s="19">
        <f t="shared" si="6"/>
        <v>23.755733378685292</v>
      </c>
      <c r="F23" s="19">
        <f t="shared" si="6"/>
        <v>21.726463688469394</v>
      </c>
      <c r="G23" s="19">
        <f>G17-G20-G22</f>
        <v>22.603169011472929</v>
      </c>
      <c r="H23" s="19">
        <f t="shared" si="6"/>
        <v>25.780216474219401</v>
      </c>
      <c r="I23" s="19">
        <f t="shared" si="6"/>
        <v>26.590725646860072</v>
      </c>
      <c r="J23" s="19">
        <f t="shared" si="6"/>
        <v>30.368860078775803</v>
      </c>
      <c r="K23" s="19">
        <f t="shared" si="6"/>
        <v>26.324447255500274</v>
      </c>
      <c r="L23" s="19">
        <f t="shared" si="6"/>
        <v>23.832804509217922</v>
      </c>
      <c r="M23" s="19">
        <f t="shared" si="6"/>
        <v>18.415626806831149</v>
      </c>
      <c r="N23" s="19">
        <f>N17-N20-N22</f>
        <v>23.222738028214245</v>
      </c>
      <c r="O23" s="71">
        <f>AVERAGE(C23:N23)</f>
        <v>24.199503306118672</v>
      </c>
      <c r="P23" s="4">
        <f>SUM(O22:O23)</f>
        <v>29.199503306118672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147.64145321078675</v>
      </c>
      <c r="D25" s="8">
        <f t="shared" ref="D25:N25" si="7">D2+D3+D4+D7+D8+D20</f>
        <v>141.83540803460099</v>
      </c>
      <c r="E25" s="8">
        <f t="shared" si="7"/>
        <v>135.57929808573112</v>
      </c>
      <c r="F25" s="8">
        <f t="shared" si="7"/>
        <v>136.23479795876497</v>
      </c>
      <c r="G25" s="8">
        <f t="shared" si="7"/>
        <v>136.7147966224575</v>
      </c>
      <c r="H25" s="8">
        <f t="shared" si="7"/>
        <v>137.98658413376285</v>
      </c>
      <c r="I25" s="8">
        <f t="shared" si="7"/>
        <v>132.8730435283295</v>
      </c>
      <c r="J25" s="8">
        <f t="shared" si="7"/>
        <v>140.11845130437908</v>
      </c>
      <c r="K25" s="8">
        <f t="shared" si="7"/>
        <v>142.13783571243155</v>
      </c>
      <c r="L25" s="8">
        <f t="shared" si="7"/>
        <v>141.22561892352363</v>
      </c>
      <c r="M25" s="8">
        <f t="shared" si="7"/>
        <v>140.97678757337343</v>
      </c>
      <c r="N25" s="8">
        <f t="shared" si="7"/>
        <v>142.0283497614611</v>
      </c>
      <c r="O25" s="8">
        <f>O2+O3+O4+O7+O8+O20</f>
        <v>139.6127020708002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147.64145321078675</v>
      </c>
      <c r="D27" s="13">
        <f t="shared" ref="D27:N27" si="8">D25+D26</f>
        <v>141.83540803460099</v>
      </c>
      <c r="E27" s="13">
        <f t="shared" si="8"/>
        <v>135.57929808573112</v>
      </c>
      <c r="F27" s="13">
        <f t="shared" si="8"/>
        <v>141.23479795876497</v>
      </c>
      <c r="G27" s="13">
        <f t="shared" si="8"/>
        <v>141.7147966224575</v>
      </c>
      <c r="H27" s="13">
        <f t="shared" si="8"/>
        <v>147.98658413376285</v>
      </c>
      <c r="I27" s="13">
        <f t="shared" si="8"/>
        <v>152.8730435283295</v>
      </c>
      <c r="J27" s="13">
        <f t="shared" si="8"/>
        <v>167.11845130437908</v>
      </c>
      <c r="K27" s="13">
        <f t="shared" si="8"/>
        <v>147.13783571243155</v>
      </c>
      <c r="L27" s="13">
        <f t="shared" si="8"/>
        <v>141.22561892352363</v>
      </c>
      <c r="M27" s="13">
        <f t="shared" si="8"/>
        <v>140.97678757337343</v>
      </c>
      <c r="N27" s="13">
        <f t="shared" si="8"/>
        <v>142.0283497614611</v>
      </c>
      <c r="O27" s="12">
        <f t="shared" si="3"/>
        <v>145.61270207080022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158.64145321078675</v>
      </c>
      <c r="D29" s="16">
        <f t="shared" ref="D29:N29" si="9">D27+D16</f>
        <v>152.83540803460099</v>
      </c>
      <c r="E29" s="16">
        <f t="shared" si="9"/>
        <v>146.57929808573112</v>
      </c>
      <c r="F29" s="16">
        <f t="shared" si="9"/>
        <v>152.23479795876497</v>
      </c>
      <c r="G29" s="16">
        <f t="shared" si="9"/>
        <v>152.7147966224575</v>
      </c>
      <c r="H29" s="16">
        <f t="shared" si="9"/>
        <v>158.98658413376285</v>
      </c>
      <c r="I29" s="16">
        <f t="shared" si="9"/>
        <v>163.8730435283295</v>
      </c>
      <c r="J29" s="16">
        <f t="shared" si="9"/>
        <v>178.11845130437908</v>
      </c>
      <c r="K29" s="16">
        <f t="shared" si="9"/>
        <v>158.13783571243155</v>
      </c>
      <c r="L29" s="16">
        <f t="shared" si="9"/>
        <v>152.22561892352363</v>
      </c>
      <c r="M29" s="16">
        <f t="shared" si="9"/>
        <v>151.97678757337343</v>
      </c>
      <c r="N29" s="16">
        <f t="shared" si="9"/>
        <v>153.0283497614611</v>
      </c>
      <c r="O29" s="12">
        <f>AVERAGE(C29:N29)</f>
        <v>156.61270207080022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26.144493350755262</v>
      </c>
      <c r="D31" s="4">
        <f t="shared" ref="D31:M31" si="10">D23+D22</f>
        <v>31.628761444422302</v>
      </c>
      <c r="E31" s="4">
        <f t="shared" si="10"/>
        <v>28.755733378685292</v>
      </c>
      <c r="F31" s="4">
        <f t="shared" si="10"/>
        <v>26.726463688469394</v>
      </c>
      <c r="G31" s="4">
        <f t="shared" si="10"/>
        <v>27.603169011472929</v>
      </c>
      <c r="H31" s="4">
        <f t="shared" si="10"/>
        <v>30.780216474219401</v>
      </c>
      <c r="I31" s="4">
        <f t="shared" si="10"/>
        <v>31.590725646860072</v>
      </c>
      <c r="J31" s="4">
        <f t="shared" si="10"/>
        <v>35.368860078775803</v>
      </c>
      <c r="K31" s="4">
        <f t="shared" si="10"/>
        <v>31.324447255500274</v>
      </c>
      <c r="L31" s="4">
        <f t="shared" si="10"/>
        <v>28.832804509217922</v>
      </c>
      <c r="M31" s="4">
        <f t="shared" si="10"/>
        <v>23.415626806831149</v>
      </c>
      <c r="N31" s="4">
        <f>N23+N22</f>
        <v>28.222738028214245</v>
      </c>
      <c r="O31" s="65">
        <f>AVERAGE(C31:N31)</f>
        <v>29.199503306118672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184.785946561542</v>
      </c>
      <c r="D33" s="64">
        <f t="shared" ref="D33:M33" si="11">D29+D31</f>
        <v>184.4641694790233</v>
      </c>
      <c r="E33" s="64">
        <f t="shared" si="11"/>
        <v>175.33503146441643</v>
      </c>
      <c r="F33" s="64">
        <f t="shared" si="11"/>
        <v>178.96126164723438</v>
      </c>
      <c r="G33" s="64">
        <f t="shared" si="11"/>
        <v>180.31796563393044</v>
      </c>
      <c r="H33" s="64">
        <f t="shared" si="11"/>
        <v>189.76680060798225</v>
      </c>
      <c r="I33" s="64">
        <f t="shared" si="11"/>
        <v>195.46376917518958</v>
      </c>
      <c r="J33" s="64">
        <f t="shared" si="11"/>
        <v>213.48731138315489</v>
      </c>
      <c r="K33" s="64">
        <f t="shared" si="11"/>
        <v>189.46228296793183</v>
      </c>
      <c r="L33" s="64">
        <f t="shared" si="11"/>
        <v>181.05842343274156</v>
      </c>
      <c r="M33" s="64">
        <f t="shared" si="11"/>
        <v>175.39241438020457</v>
      </c>
      <c r="N33" s="64">
        <f>N29+N31</f>
        <v>181.25108778967535</v>
      </c>
      <c r="O33" s="75">
        <f>O29+O31</f>
        <v>185.81220537691888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8</v>
      </c>
      <c r="D36" s="61">
        <v>8</v>
      </c>
      <c r="E36" s="61">
        <v>16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10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70</v>
      </c>
      <c r="D38" s="11">
        <v>65</v>
      </c>
      <c r="E38" s="11">
        <v>65</v>
      </c>
      <c r="F38" s="11">
        <v>60</v>
      </c>
      <c r="G38" s="11">
        <v>60</v>
      </c>
      <c r="H38" s="11">
        <v>60</v>
      </c>
      <c r="I38" s="11">
        <v>60</v>
      </c>
      <c r="J38" s="11">
        <v>60</v>
      </c>
      <c r="K38" s="11">
        <v>60</v>
      </c>
      <c r="L38" s="11">
        <v>70</v>
      </c>
      <c r="M38" s="11">
        <v>70</v>
      </c>
      <c r="N38" s="11">
        <v>70</v>
      </c>
      <c r="O38" s="59">
        <f>AVERAGE(C38:N38)</f>
        <v>64.166666666666671</v>
      </c>
      <c r="P38" s="4">
        <f>O38+O37</f>
        <v>64.99666666666667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79.811453210786738</v>
      </c>
      <c r="D42" s="16">
        <f t="shared" ref="D42:M42" si="12">D29-D36-D37-D38-D40-D41</f>
        <v>79.005408034600975</v>
      </c>
      <c r="E42" s="16">
        <f t="shared" si="12"/>
        <v>64.149298085731118</v>
      </c>
      <c r="F42" s="16">
        <f t="shared" si="12"/>
        <v>74.804797958764965</v>
      </c>
      <c r="G42" s="16">
        <f t="shared" si="12"/>
        <v>75.884796622457486</v>
      </c>
      <c r="H42" s="16">
        <f t="shared" si="12"/>
        <v>81.55658413376284</v>
      </c>
      <c r="I42" s="16">
        <f t="shared" si="12"/>
        <v>86.443043528329497</v>
      </c>
      <c r="J42" s="16">
        <f t="shared" si="12"/>
        <v>100.68845130437907</v>
      </c>
      <c r="K42" s="16">
        <f t="shared" si="12"/>
        <v>89.30783571243154</v>
      </c>
      <c r="L42" s="16">
        <f t="shared" si="12"/>
        <v>81.395618923523614</v>
      </c>
      <c r="M42" s="16">
        <f t="shared" si="12"/>
        <v>81.146787573373416</v>
      </c>
      <c r="N42" s="16">
        <f>N29-N36-N37-N38-N40-N41</f>
        <v>82.198349761461088</v>
      </c>
      <c r="O42" s="68">
        <f>O29-O36-O37-O38-O40-O41</f>
        <v>81.366035404133541</v>
      </c>
      <c r="P42" s="72">
        <f>SUM(O36:O42)+O31</f>
        <v>185.81220537691888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50</v>
      </c>
      <c r="M46" s="11">
        <f t="shared" si="14"/>
        <v>85</v>
      </c>
      <c r="N46" s="11">
        <f t="shared" si="14"/>
        <v>85</v>
      </c>
      <c r="O46" s="12">
        <f t="shared" si="13"/>
        <v>18.333333333333332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50</v>
      </c>
      <c r="M47" s="11">
        <f t="shared" si="15"/>
        <v>85</v>
      </c>
      <c r="N47" s="11">
        <f t="shared" si="15"/>
        <v>85</v>
      </c>
      <c r="O47" s="12">
        <f t="shared" si="13"/>
        <v>49.166666666666664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78</v>
      </c>
      <c r="D52" s="42">
        <f t="shared" ref="D52:N52" si="17">D36+D38</f>
        <v>73</v>
      </c>
      <c r="E52" s="42">
        <f t="shared" si="17"/>
        <v>81</v>
      </c>
      <c r="F52" s="42">
        <f>F36+F38</f>
        <v>76</v>
      </c>
      <c r="G52" s="42">
        <f t="shared" si="17"/>
        <v>76</v>
      </c>
      <c r="H52" s="42">
        <f t="shared" si="17"/>
        <v>76</v>
      </c>
      <c r="I52" s="42">
        <f t="shared" si="17"/>
        <v>76</v>
      </c>
      <c r="J52" s="42">
        <f t="shared" si="17"/>
        <v>76</v>
      </c>
      <c r="K52" s="42">
        <f t="shared" si="17"/>
        <v>68</v>
      </c>
      <c r="L52" s="42">
        <f t="shared" si="17"/>
        <v>70</v>
      </c>
      <c r="M52" s="42">
        <f t="shared" si="17"/>
        <v>70</v>
      </c>
      <c r="N52" s="42">
        <f t="shared" si="17"/>
        <v>70</v>
      </c>
      <c r="O52" s="43">
        <f>AVERAGE(C52:N52)</f>
        <v>74.166666666666671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8.3297118669392898</v>
      </c>
      <c r="D63" s="47">
        <f t="shared" ref="D63:N63" si="24">(D2)*0.22</f>
        <v>7.454351708044153</v>
      </c>
      <c r="E63" s="47">
        <f t="shared" si="24"/>
        <v>6.7983268436573203</v>
      </c>
      <c r="F63" s="47">
        <f t="shared" si="24"/>
        <v>7.1486594382216913</v>
      </c>
      <c r="G63" s="47">
        <f t="shared" si="24"/>
        <v>6.6405535944896394</v>
      </c>
      <c r="H63" s="47">
        <f t="shared" si="24"/>
        <v>7.0330387310028062</v>
      </c>
      <c r="I63" s="47">
        <f t="shared" si="24"/>
        <v>6.8033048498691464</v>
      </c>
      <c r="J63" s="47">
        <f t="shared" si="24"/>
        <v>6.2505790598519875</v>
      </c>
      <c r="K63" s="47">
        <f t="shared" si="24"/>
        <v>8.1587754749221197</v>
      </c>
      <c r="L63" s="47">
        <f t="shared" si="24"/>
        <v>7.8839079621169832</v>
      </c>
      <c r="M63" s="47">
        <f t="shared" si="24"/>
        <v>7.2594193276380512</v>
      </c>
      <c r="N63" s="47">
        <f t="shared" si="24"/>
        <v>8.2805412925879676</v>
      </c>
      <c r="O63" s="12">
        <f t="shared" si="21"/>
        <v>7.3367641791117633</v>
      </c>
    </row>
    <row r="64" spans="1:15" x14ac:dyDescent="0.25">
      <c r="A64" s="37" t="s">
        <v>101</v>
      </c>
      <c r="B64" s="24" t="s">
        <v>100</v>
      </c>
      <c r="C64" s="47">
        <f>(C2)*0.17</f>
        <v>6.436595533543997</v>
      </c>
      <c r="D64" s="47">
        <f t="shared" ref="D64:N64" si="25">(D2)*0.17</f>
        <v>5.7601808653068458</v>
      </c>
      <c r="E64" s="47">
        <f t="shared" si="25"/>
        <v>5.2532525610079297</v>
      </c>
      <c r="F64" s="47">
        <f t="shared" si="25"/>
        <v>5.5239641113531253</v>
      </c>
      <c r="G64" s="47">
        <f t="shared" si="25"/>
        <v>5.1313368684692673</v>
      </c>
      <c r="H64" s="47">
        <f t="shared" si="25"/>
        <v>5.4346208375930782</v>
      </c>
      <c r="I64" s="47">
        <f t="shared" si="25"/>
        <v>5.2570992021716139</v>
      </c>
      <c r="J64" s="47">
        <f t="shared" si="25"/>
        <v>4.8299929098856271</v>
      </c>
      <c r="K64" s="47">
        <f t="shared" si="25"/>
        <v>6.3045083215307285</v>
      </c>
      <c r="L64" s="47">
        <f t="shared" si="25"/>
        <v>6.0921106979994875</v>
      </c>
      <c r="M64" s="47">
        <f t="shared" si="25"/>
        <v>5.6095512986294036</v>
      </c>
      <c r="N64" s="47">
        <f t="shared" si="25"/>
        <v>6.3986000897270667</v>
      </c>
      <c r="O64" s="12">
        <f t="shared" si="21"/>
        <v>5.6693177747681816</v>
      </c>
    </row>
    <row r="65" spans="1:15" x14ac:dyDescent="0.25">
      <c r="A65" s="37" t="s">
        <v>102</v>
      </c>
      <c r="B65" s="24" t="s">
        <v>103</v>
      </c>
      <c r="C65" s="47">
        <f>(C2)*0.34</f>
        <v>12.873191067087994</v>
      </c>
      <c r="D65" s="47">
        <f t="shared" ref="D65:N65" si="26">(D2)*0.34</f>
        <v>11.520361730613692</v>
      </c>
      <c r="E65" s="47">
        <f t="shared" si="26"/>
        <v>10.506505122015859</v>
      </c>
      <c r="F65" s="47">
        <f t="shared" si="26"/>
        <v>11.047928222706251</v>
      </c>
      <c r="G65" s="47">
        <f t="shared" si="26"/>
        <v>10.262673736938535</v>
      </c>
      <c r="H65" s="47">
        <f t="shared" si="26"/>
        <v>10.869241675186156</v>
      </c>
      <c r="I65" s="47">
        <f t="shared" si="26"/>
        <v>10.514198404343228</v>
      </c>
      <c r="J65" s="47">
        <f t="shared" si="26"/>
        <v>9.6599858197712543</v>
      </c>
      <c r="K65" s="47">
        <f t="shared" si="26"/>
        <v>12.609016643061457</v>
      </c>
      <c r="L65" s="47">
        <f t="shared" si="26"/>
        <v>12.184221395998975</v>
      </c>
      <c r="M65" s="47">
        <f t="shared" si="26"/>
        <v>11.219102597258807</v>
      </c>
      <c r="N65" s="47">
        <f t="shared" si="26"/>
        <v>12.797200179454133</v>
      </c>
      <c r="O65" s="12">
        <f t="shared" si="21"/>
        <v>11.338635549536363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21.144493350755262</v>
      </c>
      <c r="D66" s="13">
        <f t="shared" si="27"/>
        <v>26.628761444422302</v>
      </c>
      <c r="E66" s="13">
        <f t="shared" si="27"/>
        <v>23.755733378685292</v>
      </c>
      <c r="F66" s="13">
        <f t="shared" si="27"/>
        <v>21.726463688469394</v>
      </c>
      <c r="G66" s="13">
        <f t="shared" si="27"/>
        <v>22.603169011472929</v>
      </c>
      <c r="H66" s="13">
        <f t="shared" si="27"/>
        <v>25.780216474219401</v>
      </c>
      <c r="I66" s="13">
        <f t="shared" si="27"/>
        <v>26.590725646860072</v>
      </c>
      <c r="J66" s="13">
        <f t="shared" si="27"/>
        <v>30.368860078775803</v>
      </c>
      <c r="K66" s="13">
        <f t="shared" si="27"/>
        <v>26.324447255500274</v>
      </c>
      <c r="L66" s="13">
        <f t="shared" si="27"/>
        <v>23.832804509217922</v>
      </c>
      <c r="M66" s="13">
        <f t="shared" si="27"/>
        <v>18.415626806831149</v>
      </c>
      <c r="N66" s="13">
        <f t="shared" si="27"/>
        <v>23.222738028214245</v>
      </c>
      <c r="O66" s="12">
        <f t="shared" si="21"/>
        <v>24.199503306118672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79.811453210786738</v>
      </c>
      <c r="D82" s="66">
        <f t="shared" ref="D82:N82" si="31">D42</f>
        <v>79.005408034600975</v>
      </c>
      <c r="E82" s="66">
        <f t="shared" si="31"/>
        <v>64.149298085731118</v>
      </c>
      <c r="F82" s="66">
        <f t="shared" si="31"/>
        <v>74.804797958764965</v>
      </c>
      <c r="G82" s="66">
        <f t="shared" si="31"/>
        <v>75.884796622457486</v>
      </c>
      <c r="H82" s="66">
        <f t="shared" si="31"/>
        <v>81.55658413376284</v>
      </c>
      <c r="I82" s="66">
        <f t="shared" si="31"/>
        <v>86.443043528329497</v>
      </c>
      <c r="J82" s="66">
        <f t="shared" si="31"/>
        <v>100.68845130437907</v>
      </c>
      <c r="K82" s="66">
        <f t="shared" si="31"/>
        <v>89.30783571243154</v>
      </c>
      <c r="L82" s="66">
        <f t="shared" si="31"/>
        <v>81.395618923523614</v>
      </c>
      <c r="M82" s="66">
        <f>M42</f>
        <v>81.146787573373416</v>
      </c>
      <c r="N82" s="66">
        <f t="shared" si="31"/>
        <v>82.198349761461088</v>
      </c>
      <c r="O82" s="32">
        <f>AVERAGE(C82:N82)</f>
        <v>81.366035404133541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opLeftCell="A28" zoomScaleNormal="100" workbookViewId="0">
      <selection activeCell="D42" sqref="D42"/>
    </sheetView>
  </sheetViews>
  <sheetFormatPr defaultRowHeight="15" x14ac:dyDescent="0.25"/>
  <cols>
    <col min="1" max="1" width="14.28515625" customWidth="1"/>
    <col min="2" max="2" width="29.85546875" customWidth="1"/>
    <col min="3" max="5" width="12.85546875" bestFit="1" customWidth="1"/>
    <col min="6" max="14" width="12.28515625" bestFit="1" customWidth="1"/>
    <col min="15" max="15" width="9.5703125" bestFit="1" customWidth="1"/>
    <col min="16" max="16" width="16.7109375" bestFit="1" customWidth="1"/>
  </cols>
  <sheetData>
    <row r="1" spans="1:19" x14ac:dyDescent="0.25">
      <c r="A1" s="49"/>
      <c r="B1" s="50" t="s">
        <v>0</v>
      </c>
      <c r="C1" s="51">
        <v>45200</v>
      </c>
      <c r="D1" s="51">
        <v>45231</v>
      </c>
      <c r="E1" s="51">
        <v>45261</v>
      </c>
      <c r="F1" s="51">
        <v>45292</v>
      </c>
      <c r="G1" s="51">
        <v>45323</v>
      </c>
      <c r="H1" s="51">
        <v>45352</v>
      </c>
      <c r="I1" s="51">
        <v>45383</v>
      </c>
      <c r="J1" s="51">
        <v>45413</v>
      </c>
      <c r="K1" s="51">
        <v>45444</v>
      </c>
      <c r="L1" s="51">
        <v>45474</v>
      </c>
      <c r="M1" s="51">
        <v>45505</v>
      </c>
      <c r="N1" s="51">
        <v>45536</v>
      </c>
    </row>
    <row r="2" spans="1:19" x14ac:dyDescent="0.25">
      <c r="A2" s="49"/>
      <c r="B2" s="50" t="s">
        <v>1</v>
      </c>
      <c r="C2" s="3">
        <v>38.387269586692625</v>
      </c>
      <c r="D2" s="3">
        <v>34.358536192278763</v>
      </c>
      <c r="E2" s="3">
        <v>31.336691204992686</v>
      </c>
      <c r="F2" s="3">
        <v>32.94308597507861</v>
      </c>
      <c r="G2" s="3">
        <v>30.598142670394353</v>
      </c>
      <c r="H2" s="3">
        <v>32.409180715775889</v>
      </c>
      <c r="I2" s="3">
        <v>31.351832209857598</v>
      </c>
      <c r="J2" s="3">
        <v>28.802357969797615</v>
      </c>
      <c r="K2" s="3">
        <v>37.597848772727914</v>
      </c>
      <c r="L2" s="3">
        <v>36.329178907500086</v>
      </c>
      <c r="M2" s="3">
        <v>33.450401021732404</v>
      </c>
      <c r="N2" s="3">
        <v>38.160389518356631</v>
      </c>
      <c r="O2" s="4">
        <f>AVERAGE(C2:N2)</f>
        <v>33.810409562098762</v>
      </c>
    </row>
    <row r="3" spans="1:19" x14ac:dyDescent="0.25">
      <c r="A3" s="49"/>
      <c r="B3" s="50" t="s">
        <v>2</v>
      </c>
      <c r="C3" s="3">
        <v>3.0957788977593834</v>
      </c>
      <c r="D3" s="3">
        <v>3.4251166696842148</v>
      </c>
      <c r="E3" s="3">
        <v>3.1480420806335672</v>
      </c>
      <c r="F3" s="3">
        <v>3.1642252275486054</v>
      </c>
      <c r="G3" s="3">
        <v>3.207324463460834</v>
      </c>
      <c r="H3" s="3">
        <v>2.7725169493879465</v>
      </c>
      <c r="I3" s="3">
        <v>3.5571096999358391</v>
      </c>
      <c r="J3" s="3">
        <v>3.3865607666464692</v>
      </c>
      <c r="K3" s="3">
        <v>3.3938267047553774</v>
      </c>
      <c r="L3" s="3">
        <v>3.3400875897395315</v>
      </c>
      <c r="M3" s="3">
        <v>3.4034985012349614</v>
      </c>
      <c r="N3" s="3">
        <v>3.7357120565407493</v>
      </c>
      <c r="O3" s="4">
        <f t="shared" ref="O3:O9" si="0">AVERAGE(C3:N3)</f>
        <v>3.3024833006106231</v>
      </c>
    </row>
    <row r="4" spans="1:19" x14ac:dyDescent="0.25">
      <c r="A4" s="49"/>
      <c r="B4" s="50" t="s">
        <v>3</v>
      </c>
      <c r="C4" s="3">
        <v>19.648978580038374</v>
      </c>
      <c r="D4" s="3">
        <v>20.520394906725741</v>
      </c>
      <c r="E4" s="3">
        <v>19.472589355230564</v>
      </c>
      <c r="F4" s="3">
        <v>18.581610224343994</v>
      </c>
      <c r="G4" s="3">
        <v>18.827299667805676</v>
      </c>
      <c r="H4" s="3">
        <v>19.922085175036568</v>
      </c>
      <c r="I4" s="3">
        <v>20.181602980616507</v>
      </c>
      <c r="J4" s="3">
        <v>21.391151748917682</v>
      </c>
      <c r="K4" s="3">
        <v>20.053175321642705</v>
      </c>
      <c r="L4" s="3">
        <v>18.696727856534153</v>
      </c>
      <c r="M4" s="3">
        <v>18.02475625775828</v>
      </c>
      <c r="N4" s="3">
        <v>18.493051756708979</v>
      </c>
      <c r="O4" s="4">
        <f t="shared" si="0"/>
        <v>19.484451985946603</v>
      </c>
    </row>
    <row r="5" spans="1:19" x14ac:dyDescent="0.25">
      <c r="A5" s="49"/>
      <c r="B5" s="50" t="s">
        <v>4</v>
      </c>
      <c r="C5" s="3">
        <v>46.007174353000714</v>
      </c>
      <c r="D5" s="3">
        <v>47.524388438067064</v>
      </c>
      <c r="E5" s="3">
        <v>44.591127877316502</v>
      </c>
      <c r="F5" s="3">
        <v>42.517369833660929</v>
      </c>
      <c r="G5" s="3">
        <v>43.409792675662601</v>
      </c>
      <c r="H5" s="3">
        <v>46.657131551798685</v>
      </c>
      <c r="I5" s="3">
        <v>47.485597790223174</v>
      </c>
      <c r="J5" s="3">
        <v>51.34357858758068</v>
      </c>
      <c r="K5" s="3">
        <v>47.210616668417657</v>
      </c>
      <c r="L5" s="3">
        <v>44.66794653425579</v>
      </c>
      <c r="M5" s="3">
        <v>43.219912673270798</v>
      </c>
      <c r="N5" s="3">
        <v>44.0422948525975</v>
      </c>
      <c r="O5" s="4">
        <f t="shared" si="0"/>
        <v>45.723077652987676</v>
      </c>
    </row>
    <row r="6" spans="1:19" x14ac:dyDescent="0.25">
      <c r="A6" s="49"/>
      <c r="B6" s="50" t="s">
        <v>111</v>
      </c>
      <c r="C6" s="3">
        <v>81.845013595920378</v>
      </c>
      <c r="D6" s="3">
        <v>78.878803180951266</v>
      </c>
      <c r="E6" s="3">
        <v>80.317936996665566</v>
      </c>
      <c r="F6" s="3">
        <v>78.004968354749593</v>
      </c>
      <c r="G6" s="3">
        <v>74.478597843463177</v>
      </c>
      <c r="H6" s="3">
        <v>83.529281873122684</v>
      </c>
      <c r="I6" s="3">
        <v>84.804437109968404</v>
      </c>
      <c r="J6" s="3">
        <v>87.707656593465259</v>
      </c>
      <c r="K6" s="3">
        <v>75.897348664478614</v>
      </c>
      <c r="L6" s="3">
        <v>79.75499766065721</v>
      </c>
      <c r="M6" s="3">
        <v>80.806402280871936</v>
      </c>
      <c r="N6" s="3">
        <v>77.199926662648039</v>
      </c>
      <c r="O6" s="4">
        <f t="shared" si="0"/>
        <v>80.268780901413507</v>
      </c>
    </row>
    <row r="7" spans="1:19" x14ac:dyDescent="0.25">
      <c r="A7" s="49"/>
      <c r="B7" s="50" t="s">
        <v>114</v>
      </c>
      <c r="C7" s="3">
        <v>49.764519381662581</v>
      </c>
      <c r="D7" s="3">
        <v>50.535454564756478</v>
      </c>
      <c r="E7" s="3">
        <v>49.723518718758811</v>
      </c>
      <c r="F7" s="3">
        <v>49.539860700982331</v>
      </c>
      <c r="G7" s="3">
        <v>51.34690422058106</v>
      </c>
      <c r="H7" s="3">
        <v>49.510461647554024</v>
      </c>
      <c r="I7" s="3">
        <v>43.537665909953859</v>
      </c>
      <c r="J7" s="3">
        <v>51.155076330109281</v>
      </c>
      <c r="K7" s="3">
        <v>50.827809823902989</v>
      </c>
      <c r="L7" s="3">
        <v>49.796553249263624</v>
      </c>
      <c r="M7" s="3">
        <v>49.395041795310519</v>
      </c>
      <c r="N7" s="3">
        <v>49.309620815461955</v>
      </c>
      <c r="O7" s="4">
        <f t="shared" si="0"/>
        <v>49.536873929858125</v>
      </c>
    </row>
    <row r="8" spans="1:19" x14ac:dyDescent="0.25">
      <c r="A8" s="49"/>
      <c r="B8" s="50" t="s">
        <v>6</v>
      </c>
      <c r="C8" s="3">
        <v>29.461643589179694</v>
      </c>
      <c r="D8" s="3">
        <v>29.674937805330483</v>
      </c>
      <c r="E8" s="3">
        <v>28.535316039736092</v>
      </c>
      <c r="F8" s="3">
        <v>28.648236981047198</v>
      </c>
      <c r="G8" s="3">
        <v>29.345094391288029</v>
      </c>
      <c r="H8" s="3">
        <v>30.020020844132052</v>
      </c>
      <c r="I8" s="3">
        <v>30.865831938178022</v>
      </c>
      <c r="J8" s="3">
        <v>31.985286204156399</v>
      </c>
      <c r="K8" s="3">
        <v>26.965673941326369</v>
      </c>
      <c r="L8" s="3">
        <v>29.734364441274064</v>
      </c>
      <c r="M8" s="3">
        <v>29.32589926959233</v>
      </c>
      <c r="N8" s="3">
        <v>29.017408608559641</v>
      </c>
      <c r="O8" s="4">
        <f t="shared" si="0"/>
        <v>29.464976171150038</v>
      </c>
    </row>
    <row r="9" spans="1:19" x14ac:dyDescent="0.25">
      <c r="A9" s="53"/>
      <c r="B9" s="54" t="s">
        <v>110</v>
      </c>
      <c r="C9" s="60">
        <v>253.45193538646865</v>
      </c>
      <c r="D9" s="60">
        <v>250.59166301909991</v>
      </c>
      <c r="E9" s="60">
        <v>245.3134249489984</v>
      </c>
      <c r="F9" s="60">
        <v>242.56550539391947</v>
      </c>
      <c r="G9" s="60">
        <v>240.06422786104588</v>
      </c>
      <c r="H9" s="74">
        <v>250.35858565957105</v>
      </c>
      <c r="I9" s="60">
        <v>247.21010477548054</v>
      </c>
      <c r="J9" s="60">
        <v>259.10774798972363</v>
      </c>
      <c r="K9" s="60">
        <v>248.61060723914596</v>
      </c>
      <c r="L9" s="60">
        <v>248.52906786832318</v>
      </c>
      <c r="M9" s="60">
        <v>244.50755464415417</v>
      </c>
      <c r="N9" s="60">
        <v>246.66727438638128</v>
      </c>
      <c r="O9" s="4">
        <f t="shared" si="0"/>
        <v>248.08147493102595</v>
      </c>
      <c r="P9" s="76"/>
    </row>
    <row r="10" spans="1:19" x14ac:dyDescent="0.25">
      <c r="A10" s="1"/>
      <c r="B10" s="2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"/>
    </row>
    <row r="11" spans="1:19" x14ac:dyDescent="0.25">
      <c r="A11" s="57">
        <v>43070</v>
      </c>
      <c r="C11" s="3">
        <f>SUM(C2:C8)</f>
        <v>268.21037798425374</v>
      </c>
      <c r="D11" s="3">
        <f t="shared" ref="D11:M11" si="1">SUM(D2:D8)</f>
        <v>264.91763175779403</v>
      </c>
      <c r="E11" s="3">
        <f t="shared" si="1"/>
        <v>257.1252222733338</v>
      </c>
      <c r="F11" s="3">
        <f t="shared" si="1"/>
        <v>253.39935729741126</v>
      </c>
      <c r="G11" s="3">
        <f t="shared" si="1"/>
        <v>251.21315593265572</v>
      </c>
      <c r="H11" s="73">
        <f>SUM(H2:H8)</f>
        <v>264.82067875680787</v>
      </c>
      <c r="I11" s="3">
        <f t="shared" si="1"/>
        <v>261.78407763873344</v>
      </c>
      <c r="J11" s="3">
        <f t="shared" si="1"/>
        <v>275.77166820067339</v>
      </c>
      <c r="K11" s="3">
        <f t="shared" si="1"/>
        <v>261.94629989725161</v>
      </c>
      <c r="L11" s="3">
        <f t="shared" si="1"/>
        <v>262.31985623922446</v>
      </c>
      <c r="M11" s="3">
        <f t="shared" si="1"/>
        <v>257.62591179977125</v>
      </c>
      <c r="N11" s="3">
        <f>SUM(N2:N8)</f>
        <v>259.95840427087347</v>
      </c>
      <c r="O11" s="4">
        <f>AVERAGE(C11:N11)</f>
        <v>261.59105350406531</v>
      </c>
      <c r="P11" s="4"/>
      <c r="Q11" s="3">
        <f>O11-O6-2.2</f>
        <v>179.12227260265183</v>
      </c>
      <c r="S11" s="4">
        <f>O11-82</f>
        <v>179.59105350406531</v>
      </c>
    </row>
    <row r="12" spans="1:19" x14ac:dyDescent="0.25">
      <c r="A12" s="6" t="s">
        <v>61</v>
      </c>
      <c r="B12" s="6" t="s">
        <v>115</v>
      </c>
    </row>
    <row r="13" spans="1:19" x14ac:dyDescent="0.25">
      <c r="C13" s="5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5" t="s">
        <v>15</v>
      </c>
      <c r="L13" s="5" t="s">
        <v>16</v>
      </c>
      <c r="M13" s="5" t="s">
        <v>17</v>
      </c>
      <c r="N13" s="5" t="s">
        <v>18</v>
      </c>
      <c r="O13" s="5" t="s">
        <v>23</v>
      </c>
      <c r="S13" s="4">
        <f>S11+6</f>
        <v>185.59105350406531</v>
      </c>
    </row>
    <row r="14" spans="1:19" ht="15.75" thickBot="1" x14ac:dyDescent="0.3">
      <c r="B14" s="6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5">
      <c r="B15" s="7" t="s">
        <v>26</v>
      </c>
      <c r="C15" s="18">
        <f>C5</f>
        <v>46.007174353000714</v>
      </c>
      <c r="D15" s="18">
        <f t="shared" ref="D15:N15" si="2">D5</f>
        <v>47.524388438067064</v>
      </c>
      <c r="E15" s="18">
        <f t="shared" si="2"/>
        <v>44.591127877316502</v>
      </c>
      <c r="F15" s="18">
        <f t="shared" si="2"/>
        <v>42.517369833660929</v>
      </c>
      <c r="G15" s="18">
        <f t="shared" si="2"/>
        <v>43.409792675662601</v>
      </c>
      <c r="H15" s="18">
        <f t="shared" si="2"/>
        <v>46.657131551798685</v>
      </c>
      <c r="I15" s="18">
        <f t="shared" si="2"/>
        <v>47.485597790223174</v>
      </c>
      <c r="J15" s="18">
        <f t="shared" si="2"/>
        <v>51.34357858758068</v>
      </c>
      <c r="K15" s="18">
        <f t="shared" si="2"/>
        <v>47.210616668417657</v>
      </c>
      <c r="L15" s="18">
        <f t="shared" si="2"/>
        <v>44.66794653425579</v>
      </c>
      <c r="M15" s="18">
        <f t="shared" si="2"/>
        <v>43.219912673270798</v>
      </c>
      <c r="N15" s="18">
        <f t="shared" si="2"/>
        <v>44.0422948525975</v>
      </c>
      <c r="O15" s="9">
        <f>AVERAGE(C15:N15)</f>
        <v>45.723077652987676</v>
      </c>
    </row>
    <row r="16" spans="1:19" x14ac:dyDescent="0.25">
      <c r="B16" s="10" t="s">
        <v>27</v>
      </c>
      <c r="C16" s="11">
        <v>11</v>
      </c>
      <c r="D16" s="11">
        <v>11</v>
      </c>
      <c r="E16" s="11">
        <v>11</v>
      </c>
      <c r="F16" s="11">
        <v>11</v>
      </c>
      <c r="G16" s="11">
        <v>11</v>
      </c>
      <c r="H16" s="11">
        <v>11</v>
      </c>
      <c r="I16" s="11">
        <v>11</v>
      </c>
      <c r="J16" s="11">
        <v>11</v>
      </c>
      <c r="K16" s="11">
        <v>11</v>
      </c>
      <c r="L16" s="11">
        <v>11</v>
      </c>
      <c r="M16" s="11">
        <v>11</v>
      </c>
      <c r="N16" s="11">
        <v>11</v>
      </c>
      <c r="O16" s="12">
        <f t="shared" ref="O16:O27" si="3">AVERAGE(C16:N16)</f>
        <v>11</v>
      </c>
    </row>
    <row r="17" spans="1:16" x14ac:dyDescent="0.25">
      <c r="B17" s="10" t="s">
        <v>19</v>
      </c>
      <c r="C17" s="13">
        <f>C15-C16</f>
        <v>35.007174353000714</v>
      </c>
      <c r="D17" s="13">
        <f t="shared" ref="D17:N17" si="4">D15-D16</f>
        <v>36.524388438067064</v>
      </c>
      <c r="E17" s="13">
        <f t="shared" si="4"/>
        <v>33.591127877316502</v>
      </c>
      <c r="F17" s="13">
        <f t="shared" si="4"/>
        <v>31.517369833660929</v>
      </c>
      <c r="G17" s="13">
        <f t="shared" si="4"/>
        <v>32.409792675662601</v>
      </c>
      <c r="H17" s="13">
        <f t="shared" si="4"/>
        <v>35.657131551798685</v>
      </c>
      <c r="I17" s="13">
        <f t="shared" si="4"/>
        <v>36.485597790223174</v>
      </c>
      <c r="J17" s="13">
        <f t="shared" si="4"/>
        <v>40.34357858758068</v>
      </c>
      <c r="K17" s="13">
        <f t="shared" si="4"/>
        <v>36.210616668417657</v>
      </c>
      <c r="L17" s="13">
        <f t="shared" si="4"/>
        <v>33.66794653425579</v>
      </c>
      <c r="M17" s="13">
        <f t="shared" si="4"/>
        <v>32.219912673270798</v>
      </c>
      <c r="N17" s="13">
        <f t="shared" si="4"/>
        <v>33.0422948525975</v>
      </c>
      <c r="O17" s="12">
        <f t="shared" si="3"/>
        <v>34.723077652987676</v>
      </c>
    </row>
    <row r="18" spans="1:16" x14ac:dyDescent="0.25">
      <c r="A18" s="37" t="s">
        <v>62</v>
      </c>
      <c r="B18" s="10" t="s">
        <v>28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2">
        <f t="shared" si="3"/>
        <v>1</v>
      </c>
    </row>
    <row r="19" spans="1:16" x14ac:dyDescent="0.25">
      <c r="A19" s="37" t="s">
        <v>62</v>
      </c>
      <c r="B19" s="10" t="s">
        <v>112</v>
      </c>
      <c r="C19" s="13">
        <v>4</v>
      </c>
      <c r="D19" s="13">
        <v>4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4</v>
      </c>
      <c r="K19" s="13">
        <v>4</v>
      </c>
      <c r="L19" s="13">
        <v>4</v>
      </c>
      <c r="M19" s="13">
        <v>4</v>
      </c>
      <c r="N19" s="13">
        <v>4</v>
      </c>
      <c r="O19" s="12">
        <f t="shared" si="3"/>
        <v>4</v>
      </c>
    </row>
    <row r="20" spans="1:16" x14ac:dyDescent="0.25">
      <c r="B20" s="10" t="s">
        <v>113</v>
      </c>
      <c r="C20" s="11">
        <v>8</v>
      </c>
      <c r="D20" s="11">
        <v>6</v>
      </c>
      <c r="E20" s="11">
        <v>6</v>
      </c>
      <c r="F20" s="11">
        <v>6</v>
      </c>
      <c r="G20" s="11">
        <v>6</v>
      </c>
      <c r="H20" s="11">
        <v>6</v>
      </c>
      <c r="I20" s="11">
        <v>6</v>
      </c>
      <c r="J20" s="11">
        <v>6</v>
      </c>
      <c r="K20" s="11">
        <v>6</v>
      </c>
      <c r="L20" s="11">
        <v>6</v>
      </c>
      <c r="M20" s="11">
        <v>6</v>
      </c>
      <c r="N20" s="11">
        <v>6</v>
      </c>
      <c r="O20" s="12">
        <f>AVERAGE(C20:N20)</f>
        <v>6.166666666666667</v>
      </c>
    </row>
    <row r="21" spans="1:16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6" x14ac:dyDescent="0.25">
      <c r="A22" s="37" t="s">
        <v>107</v>
      </c>
      <c r="B22" s="55" t="s">
        <v>108</v>
      </c>
      <c r="C22" s="56">
        <f>C18+C19</f>
        <v>5</v>
      </c>
      <c r="D22" s="56">
        <f t="shared" ref="D22:N22" si="5">D18+D19</f>
        <v>5</v>
      </c>
      <c r="E22" s="56">
        <f t="shared" si="5"/>
        <v>5</v>
      </c>
      <c r="F22" s="56">
        <f t="shared" si="5"/>
        <v>5</v>
      </c>
      <c r="G22" s="56">
        <f t="shared" si="5"/>
        <v>5</v>
      </c>
      <c r="H22" s="56">
        <f t="shared" si="5"/>
        <v>5</v>
      </c>
      <c r="I22" s="56">
        <f t="shared" si="5"/>
        <v>5</v>
      </c>
      <c r="J22" s="56">
        <f t="shared" si="5"/>
        <v>5</v>
      </c>
      <c r="K22" s="56">
        <f t="shared" si="5"/>
        <v>5</v>
      </c>
      <c r="L22" s="56">
        <f t="shared" si="5"/>
        <v>5</v>
      </c>
      <c r="M22" s="56">
        <f t="shared" si="5"/>
        <v>5</v>
      </c>
      <c r="N22" s="56">
        <f t="shared" si="5"/>
        <v>5</v>
      </c>
      <c r="O22" s="71">
        <f t="shared" si="3"/>
        <v>5</v>
      </c>
    </row>
    <row r="23" spans="1:16" ht="15.75" thickBot="1" x14ac:dyDescent="0.3">
      <c r="A23" s="37" t="s">
        <v>67</v>
      </c>
      <c r="B23" s="15" t="s">
        <v>29</v>
      </c>
      <c r="C23" s="19">
        <f>C17-C20-C22</f>
        <v>22.007174353000714</v>
      </c>
      <c r="D23" s="19">
        <f t="shared" ref="D23:M23" si="6">D17-D20-D22</f>
        <v>25.524388438067064</v>
      </c>
      <c r="E23" s="19">
        <f t="shared" si="6"/>
        <v>22.591127877316502</v>
      </c>
      <c r="F23" s="19">
        <f t="shared" si="6"/>
        <v>20.517369833660929</v>
      </c>
      <c r="G23" s="19">
        <f>G17-G20-G22</f>
        <v>21.409792675662601</v>
      </c>
      <c r="H23" s="19">
        <f t="shared" si="6"/>
        <v>24.657131551798685</v>
      </c>
      <c r="I23" s="19">
        <f t="shared" si="6"/>
        <v>25.485597790223174</v>
      </c>
      <c r="J23" s="19">
        <f t="shared" si="6"/>
        <v>29.34357858758068</v>
      </c>
      <c r="K23" s="19">
        <f t="shared" si="6"/>
        <v>25.210616668417657</v>
      </c>
      <c r="L23" s="19">
        <f t="shared" si="6"/>
        <v>22.66794653425579</v>
      </c>
      <c r="M23" s="19">
        <f t="shared" si="6"/>
        <v>21.219912673270798</v>
      </c>
      <c r="N23" s="19">
        <f>N17-N20-N22</f>
        <v>22.0422948525975</v>
      </c>
      <c r="O23" s="71">
        <f>AVERAGE(C23:N23)</f>
        <v>23.556410986321008</v>
      </c>
      <c r="P23" s="4">
        <f>SUM(O22:O23)</f>
        <v>28.556410986321008</v>
      </c>
    </row>
    <row r="24" spans="1:16" ht="15.75" thickBot="1" x14ac:dyDescent="0.3">
      <c r="B24" s="6"/>
      <c r="O24" s="12"/>
    </row>
    <row r="25" spans="1:16" x14ac:dyDescent="0.25">
      <c r="B25" s="7" t="s">
        <v>20</v>
      </c>
      <c r="C25" s="8">
        <f>C2+C3+C4+C7+C8+C20</f>
        <v>148.35819003533265</v>
      </c>
      <c r="D25" s="8">
        <f t="shared" ref="D25:N25" si="7">D2+D3+D4+D7+D8+D20</f>
        <v>144.51444013877568</v>
      </c>
      <c r="E25" s="8">
        <f t="shared" si="7"/>
        <v>138.21615739935172</v>
      </c>
      <c r="F25" s="8">
        <f t="shared" si="7"/>
        <v>138.87701910900074</v>
      </c>
      <c r="G25" s="8">
        <f t="shared" si="7"/>
        <v>139.32476541352995</v>
      </c>
      <c r="H25" s="8">
        <f t="shared" si="7"/>
        <v>140.6342653318865</v>
      </c>
      <c r="I25" s="8">
        <f t="shared" si="7"/>
        <v>135.49404273854182</v>
      </c>
      <c r="J25" s="8">
        <f t="shared" si="7"/>
        <v>142.72043301962745</v>
      </c>
      <c r="K25" s="8">
        <f t="shared" si="7"/>
        <v>144.83833456435536</v>
      </c>
      <c r="L25" s="8">
        <f t="shared" si="7"/>
        <v>143.89691204431145</v>
      </c>
      <c r="M25" s="8">
        <f t="shared" si="7"/>
        <v>139.5995968456285</v>
      </c>
      <c r="N25" s="8">
        <f t="shared" si="7"/>
        <v>144.71618275562795</v>
      </c>
      <c r="O25" s="8">
        <f>O2+O3+O4+O7+O8+O20</f>
        <v>141.7658616163308</v>
      </c>
    </row>
    <row r="26" spans="1:16" x14ac:dyDescent="0.25">
      <c r="B26" s="10" t="s">
        <v>5</v>
      </c>
      <c r="C26" s="11">
        <v>0</v>
      </c>
      <c r="D26" s="11">
        <v>0</v>
      </c>
      <c r="E26" s="11">
        <v>0</v>
      </c>
      <c r="F26" s="11">
        <v>5</v>
      </c>
      <c r="G26" s="11">
        <v>5</v>
      </c>
      <c r="H26" s="11">
        <v>10</v>
      </c>
      <c r="I26" s="11">
        <v>20</v>
      </c>
      <c r="J26" s="11">
        <v>27</v>
      </c>
      <c r="K26" s="11">
        <v>5</v>
      </c>
      <c r="L26" s="11">
        <v>0</v>
      </c>
      <c r="M26" s="11">
        <v>0</v>
      </c>
      <c r="N26" s="11">
        <v>0</v>
      </c>
      <c r="O26" s="12">
        <f t="shared" si="3"/>
        <v>6</v>
      </c>
    </row>
    <row r="27" spans="1:16" x14ac:dyDescent="0.25">
      <c r="B27" s="10" t="s">
        <v>21</v>
      </c>
      <c r="C27" s="13">
        <f>C25+C26</f>
        <v>148.35819003533265</v>
      </c>
      <c r="D27" s="13">
        <f t="shared" ref="D27:N27" si="8">D25+D26</f>
        <v>144.51444013877568</v>
      </c>
      <c r="E27" s="13">
        <f t="shared" si="8"/>
        <v>138.21615739935172</v>
      </c>
      <c r="F27" s="13">
        <f t="shared" si="8"/>
        <v>143.87701910900074</v>
      </c>
      <c r="G27" s="13">
        <f t="shared" si="8"/>
        <v>144.32476541352995</v>
      </c>
      <c r="H27" s="13">
        <f t="shared" si="8"/>
        <v>150.6342653318865</v>
      </c>
      <c r="I27" s="13">
        <f t="shared" si="8"/>
        <v>155.49404273854182</v>
      </c>
      <c r="J27" s="13">
        <f t="shared" si="8"/>
        <v>169.72043301962745</v>
      </c>
      <c r="K27" s="13">
        <f t="shared" si="8"/>
        <v>149.83833456435536</v>
      </c>
      <c r="L27" s="13">
        <f t="shared" si="8"/>
        <v>143.89691204431145</v>
      </c>
      <c r="M27" s="13">
        <f t="shared" si="8"/>
        <v>139.5995968456285</v>
      </c>
      <c r="N27" s="13">
        <f t="shared" si="8"/>
        <v>144.71618275562795</v>
      </c>
      <c r="O27" s="12">
        <f t="shared" si="3"/>
        <v>147.7658616163308</v>
      </c>
    </row>
    <row r="28" spans="1:16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6" ht="15.75" thickBot="1" x14ac:dyDescent="0.3">
      <c r="B29" s="15" t="s">
        <v>22</v>
      </c>
      <c r="C29" s="16">
        <f>C27+C16</f>
        <v>159.35819003533265</v>
      </c>
      <c r="D29" s="16">
        <f t="shared" ref="D29:N29" si="9">D27+D16</f>
        <v>155.51444013877568</v>
      </c>
      <c r="E29" s="16">
        <f t="shared" si="9"/>
        <v>149.21615739935172</v>
      </c>
      <c r="F29" s="16">
        <f t="shared" si="9"/>
        <v>154.87701910900074</v>
      </c>
      <c r="G29" s="16">
        <f t="shared" si="9"/>
        <v>155.32476541352995</v>
      </c>
      <c r="H29" s="16">
        <f t="shared" si="9"/>
        <v>161.6342653318865</v>
      </c>
      <c r="I29" s="16">
        <f t="shared" si="9"/>
        <v>166.49404273854182</v>
      </c>
      <c r="J29" s="16">
        <f t="shared" si="9"/>
        <v>180.72043301962745</v>
      </c>
      <c r="K29" s="16">
        <f t="shared" si="9"/>
        <v>160.83833456435536</v>
      </c>
      <c r="L29" s="16">
        <f t="shared" si="9"/>
        <v>154.89691204431145</v>
      </c>
      <c r="M29" s="16">
        <f t="shared" si="9"/>
        <v>150.5995968456285</v>
      </c>
      <c r="N29" s="16">
        <f t="shared" si="9"/>
        <v>155.71618275562795</v>
      </c>
      <c r="O29" s="12">
        <f>AVERAGE(C29:N29)</f>
        <v>158.7658616163308</v>
      </c>
    </row>
    <row r="30" spans="1:16" x14ac:dyDescent="0.25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5"/>
    </row>
    <row r="31" spans="1:16" x14ac:dyDescent="0.25">
      <c r="B31" s="6" t="s">
        <v>33</v>
      </c>
      <c r="C31" s="4">
        <f>C23+C22</f>
        <v>27.007174353000714</v>
      </c>
      <c r="D31" s="4">
        <f t="shared" ref="D31:M31" si="10">D23+D22</f>
        <v>30.524388438067064</v>
      </c>
      <c r="E31" s="4">
        <f t="shared" si="10"/>
        <v>27.591127877316502</v>
      </c>
      <c r="F31" s="4">
        <f t="shared" si="10"/>
        <v>25.517369833660929</v>
      </c>
      <c r="G31" s="4">
        <f t="shared" si="10"/>
        <v>26.409792675662601</v>
      </c>
      <c r="H31" s="4">
        <f t="shared" si="10"/>
        <v>29.657131551798685</v>
      </c>
      <c r="I31" s="4">
        <f t="shared" si="10"/>
        <v>30.485597790223174</v>
      </c>
      <c r="J31" s="4">
        <f t="shared" si="10"/>
        <v>34.34357858758068</v>
      </c>
      <c r="K31" s="4">
        <f t="shared" si="10"/>
        <v>30.210616668417657</v>
      </c>
      <c r="L31" s="4">
        <f t="shared" si="10"/>
        <v>27.66794653425579</v>
      </c>
      <c r="M31" s="4">
        <f t="shared" si="10"/>
        <v>26.219912673270798</v>
      </c>
      <c r="N31" s="4">
        <f>N23+N22</f>
        <v>27.0422948525975</v>
      </c>
      <c r="O31" s="65">
        <f>AVERAGE(C31:N31)</f>
        <v>28.556410986321008</v>
      </c>
    </row>
    <row r="32" spans="1:16" x14ac:dyDescent="0.25">
      <c r="O32" s="65"/>
    </row>
    <row r="33" spans="1:16" x14ac:dyDescent="0.25">
      <c r="B33" s="63" t="s">
        <v>25</v>
      </c>
      <c r="C33" s="64">
        <f>C29+C31</f>
        <v>186.36536438833338</v>
      </c>
      <c r="D33" s="64">
        <f t="shared" ref="D33:M33" si="11">D29+D31</f>
        <v>186.03882857684275</v>
      </c>
      <c r="E33" s="64">
        <f t="shared" si="11"/>
        <v>176.80728527666821</v>
      </c>
      <c r="F33" s="64">
        <f t="shared" si="11"/>
        <v>180.39438894266166</v>
      </c>
      <c r="G33" s="64">
        <f t="shared" si="11"/>
        <v>181.73455808919255</v>
      </c>
      <c r="H33" s="64">
        <f t="shared" si="11"/>
        <v>191.2913968836852</v>
      </c>
      <c r="I33" s="64">
        <f t="shared" si="11"/>
        <v>196.979640528765</v>
      </c>
      <c r="J33" s="64">
        <f t="shared" si="11"/>
        <v>215.06401160720813</v>
      </c>
      <c r="K33" s="64">
        <f t="shared" si="11"/>
        <v>191.04895123277302</v>
      </c>
      <c r="L33" s="64">
        <f t="shared" si="11"/>
        <v>182.56485857856723</v>
      </c>
      <c r="M33" s="64">
        <f t="shared" si="11"/>
        <v>176.81950951889928</v>
      </c>
      <c r="N33" s="64">
        <f>N29+N31</f>
        <v>182.75847760822546</v>
      </c>
      <c r="O33" s="75">
        <f>O29+O31</f>
        <v>187.32227260265179</v>
      </c>
    </row>
    <row r="34" spans="1:16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6" ht="15.75" thickBot="1" x14ac:dyDescent="0.3">
      <c r="B35" s="20" t="s">
        <v>32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5" t="s">
        <v>18</v>
      </c>
      <c r="O35" s="5" t="s">
        <v>23</v>
      </c>
    </row>
    <row r="36" spans="1:16" x14ac:dyDescent="0.25">
      <c r="A36" s="37" t="s">
        <v>86</v>
      </c>
      <c r="B36" s="7" t="s">
        <v>31</v>
      </c>
      <c r="C36" s="61">
        <v>0</v>
      </c>
      <c r="D36" s="61">
        <v>8</v>
      </c>
      <c r="E36" s="61">
        <v>12</v>
      </c>
      <c r="F36" s="61">
        <v>16</v>
      </c>
      <c r="G36" s="61">
        <v>16</v>
      </c>
      <c r="H36" s="61">
        <v>16</v>
      </c>
      <c r="I36" s="61">
        <v>16</v>
      </c>
      <c r="J36" s="61">
        <v>16</v>
      </c>
      <c r="K36" s="61">
        <v>8</v>
      </c>
      <c r="L36" s="61">
        <v>0</v>
      </c>
      <c r="M36" s="61">
        <v>0</v>
      </c>
      <c r="N36" s="61">
        <v>0</v>
      </c>
      <c r="O36" s="62">
        <f>AVERAGE(C36:N36)</f>
        <v>9</v>
      </c>
    </row>
    <row r="37" spans="1:16" x14ac:dyDescent="0.25">
      <c r="A37" s="37" t="s">
        <v>104</v>
      </c>
      <c r="B37" s="10" t="s">
        <v>109</v>
      </c>
      <c r="C37" s="11">
        <v>0.83</v>
      </c>
      <c r="D37" s="11">
        <v>0.83</v>
      </c>
      <c r="E37" s="11">
        <v>0.83</v>
      </c>
      <c r="F37" s="11">
        <v>0.83</v>
      </c>
      <c r="G37" s="11">
        <v>0.83</v>
      </c>
      <c r="H37" s="11">
        <v>0.83</v>
      </c>
      <c r="I37" s="11">
        <v>0.83</v>
      </c>
      <c r="J37" s="11">
        <v>0.83</v>
      </c>
      <c r="K37" s="11">
        <v>0.83</v>
      </c>
      <c r="L37" s="11">
        <v>0.83</v>
      </c>
      <c r="M37" s="11">
        <v>0.83</v>
      </c>
      <c r="N37" s="11">
        <v>0.83</v>
      </c>
      <c r="O37" s="69">
        <f>AVERAGE(C37:N37)</f>
        <v>0.83</v>
      </c>
    </row>
    <row r="38" spans="1:16" x14ac:dyDescent="0.25">
      <c r="A38" s="37" t="s">
        <v>87</v>
      </c>
      <c r="B38" s="10" t="s">
        <v>30</v>
      </c>
      <c r="C38" s="11">
        <v>80</v>
      </c>
      <c r="D38" s="11">
        <v>60</v>
      </c>
      <c r="E38" s="11">
        <v>60</v>
      </c>
      <c r="F38" s="11">
        <v>60</v>
      </c>
      <c r="G38" s="11">
        <v>60</v>
      </c>
      <c r="H38" s="11">
        <v>60</v>
      </c>
      <c r="I38" s="11">
        <v>60</v>
      </c>
      <c r="J38" s="11">
        <v>60</v>
      </c>
      <c r="K38" s="11">
        <v>60</v>
      </c>
      <c r="L38" s="11">
        <v>80</v>
      </c>
      <c r="M38" s="11">
        <v>80</v>
      </c>
      <c r="N38" s="11">
        <v>80</v>
      </c>
      <c r="O38" s="59">
        <f>AVERAGE(C38:N38)</f>
        <v>66.666666666666671</v>
      </c>
      <c r="P38" s="4">
        <f>O38+O37</f>
        <v>67.49666666666667</v>
      </c>
    </row>
    <row r="39" spans="1:16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6" x14ac:dyDescent="0.25">
      <c r="A40" s="37" t="s">
        <v>65</v>
      </c>
      <c r="B40" s="10" t="s">
        <v>64</v>
      </c>
      <c r="C40" s="11">
        <v>0</v>
      </c>
      <c r="D40" s="11">
        <v>0</v>
      </c>
      <c r="E40" s="11">
        <v>0.6</v>
      </c>
      <c r="F40" s="11">
        <v>0.6</v>
      </c>
      <c r="G40" s="11">
        <v>0</v>
      </c>
      <c r="H40" s="11">
        <v>0.6</v>
      </c>
      <c r="I40" s="11">
        <v>0.6</v>
      </c>
      <c r="J40" s="11">
        <v>0.6</v>
      </c>
      <c r="K40" s="11">
        <v>0</v>
      </c>
      <c r="L40" s="11">
        <v>0</v>
      </c>
      <c r="M40" s="11">
        <v>0</v>
      </c>
      <c r="N40" s="11">
        <v>0</v>
      </c>
      <c r="O40" s="70">
        <f>AVERAGE(C40:N40)</f>
        <v>0.25</v>
      </c>
    </row>
    <row r="41" spans="1:16" x14ac:dyDescent="0.25">
      <c r="A41" s="37" t="s">
        <v>66</v>
      </c>
      <c r="B41" s="10" t="s">
        <v>63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70">
        <f>AVERAGE(C41:N41)</f>
        <v>0</v>
      </c>
    </row>
    <row r="42" spans="1:16" ht="15.75" thickBot="1" x14ac:dyDescent="0.3">
      <c r="B42" s="15" t="s">
        <v>34</v>
      </c>
      <c r="C42" s="16">
        <f>C29-C36-C37-C38-C40-C41</f>
        <v>78.528190035332642</v>
      </c>
      <c r="D42" s="16">
        <f t="shared" ref="D42:M42" si="12">D29-D36-D37-D38-D40-D41</f>
        <v>86.68444013877567</v>
      </c>
      <c r="E42" s="16">
        <f t="shared" si="12"/>
        <v>75.786157399351708</v>
      </c>
      <c r="F42" s="16">
        <f t="shared" si="12"/>
        <v>77.447019109000735</v>
      </c>
      <c r="G42" s="16">
        <f t="shared" si="12"/>
        <v>78.494765413529933</v>
      </c>
      <c r="H42" s="16">
        <f t="shared" si="12"/>
        <v>84.204265331886489</v>
      </c>
      <c r="I42" s="16">
        <f t="shared" si="12"/>
        <v>89.064042738541815</v>
      </c>
      <c r="J42" s="16">
        <f t="shared" si="12"/>
        <v>103.29043301962744</v>
      </c>
      <c r="K42" s="16">
        <f t="shared" si="12"/>
        <v>92.008334564355351</v>
      </c>
      <c r="L42" s="16">
        <f t="shared" si="12"/>
        <v>74.066912044311437</v>
      </c>
      <c r="M42" s="16">
        <f t="shared" si="12"/>
        <v>69.769596845628485</v>
      </c>
      <c r="N42" s="16">
        <f>N29-N36-N37-N38-N40-N41</f>
        <v>74.886182755627942</v>
      </c>
      <c r="O42" s="68">
        <f>O29-O36-O37-O38-O40-O41</f>
        <v>82.019194949664112</v>
      </c>
      <c r="P42" s="72">
        <f>SUM(O36:O42)+O31</f>
        <v>187.32227260265176</v>
      </c>
    </row>
    <row r="43" spans="1:16" ht="15.75" thickBot="1" x14ac:dyDescent="0.3"/>
    <row r="44" spans="1:16" x14ac:dyDescent="0.25">
      <c r="A44" s="37" t="s">
        <v>82</v>
      </c>
      <c r="B44" s="7" t="s">
        <v>35</v>
      </c>
      <c r="C44" s="21">
        <v>0</v>
      </c>
      <c r="D44" s="21">
        <v>10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55</v>
      </c>
      <c r="M44" s="21">
        <v>50</v>
      </c>
      <c r="N44" s="21">
        <v>45</v>
      </c>
      <c r="O44" s="9">
        <f t="shared" ref="O44:O47" si="13">AVERAGE(C44:N44)</f>
        <v>13.333333333333334</v>
      </c>
    </row>
    <row r="45" spans="1:16" x14ac:dyDescent="0.25">
      <c r="A45" s="40" t="s">
        <v>83</v>
      </c>
      <c r="B45" s="23" t="s">
        <v>36</v>
      </c>
      <c r="C45" s="11">
        <v>70</v>
      </c>
      <c r="D45" s="11">
        <v>40</v>
      </c>
      <c r="E45" s="11">
        <v>15</v>
      </c>
      <c r="F45" s="11">
        <v>15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120</v>
      </c>
      <c r="M45" s="11">
        <v>155</v>
      </c>
      <c r="N45" s="11">
        <v>155</v>
      </c>
      <c r="O45" s="12">
        <f t="shared" si="13"/>
        <v>47.5</v>
      </c>
    </row>
    <row r="46" spans="1:16" x14ac:dyDescent="0.25">
      <c r="A46" s="40" t="s">
        <v>91</v>
      </c>
      <c r="B46" s="23" t="s">
        <v>89</v>
      </c>
      <c r="C46" s="11">
        <f>IF(C45&gt;C38, C45-C38,0)</f>
        <v>0</v>
      </c>
      <c r="D46" s="11">
        <f t="shared" ref="D46:N46" si="14">IF(D45&gt;D38, D45-D38,0)</f>
        <v>0</v>
      </c>
      <c r="E46" s="11">
        <f t="shared" si="14"/>
        <v>0</v>
      </c>
      <c r="F46" s="11">
        <f t="shared" si="14"/>
        <v>0</v>
      </c>
      <c r="G46" s="11">
        <f t="shared" si="14"/>
        <v>0</v>
      </c>
      <c r="H46" s="11">
        <f t="shared" si="14"/>
        <v>0</v>
      </c>
      <c r="I46" s="11">
        <f t="shared" si="14"/>
        <v>0</v>
      </c>
      <c r="J46" s="11">
        <f t="shared" si="14"/>
        <v>0</v>
      </c>
      <c r="K46" s="11">
        <f t="shared" si="14"/>
        <v>0</v>
      </c>
      <c r="L46" s="11">
        <f>IF(L45&gt;L38, L45-L38,0)</f>
        <v>40</v>
      </c>
      <c r="M46" s="11">
        <f t="shared" si="14"/>
        <v>75</v>
      </c>
      <c r="N46" s="11">
        <f t="shared" si="14"/>
        <v>75</v>
      </c>
      <c r="O46" s="12">
        <f t="shared" si="13"/>
        <v>15.833333333333334</v>
      </c>
    </row>
    <row r="47" spans="1:16" x14ac:dyDescent="0.25">
      <c r="A47" s="40" t="s">
        <v>92</v>
      </c>
      <c r="B47" s="10" t="s">
        <v>90</v>
      </c>
      <c r="C47" s="11">
        <f>IF(C45&gt;C38,C45-C38,C44+C49)</f>
        <v>0</v>
      </c>
      <c r="D47" s="11">
        <f t="shared" ref="D47:N47" si="15">IF(D45&gt;D38,D45-D38,D44+D49)</f>
        <v>15</v>
      </c>
      <c r="E47" s="11">
        <f t="shared" si="15"/>
        <v>40</v>
      </c>
      <c r="F47" s="11">
        <f t="shared" si="15"/>
        <v>40</v>
      </c>
      <c r="G47" s="11">
        <f>IF(G45&gt;G38,G45-G38,G44+G49)</f>
        <v>55</v>
      </c>
      <c r="H47" s="11">
        <f t="shared" si="15"/>
        <v>55</v>
      </c>
      <c r="I47" s="11">
        <f t="shared" si="15"/>
        <v>55</v>
      </c>
      <c r="J47" s="11">
        <f t="shared" si="15"/>
        <v>55</v>
      </c>
      <c r="K47" s="11">
        <f t="shared" si="15"/>
        <v>55</v>
      </c>
      <c r="L47" s="11">
        <f t="shared" si="15"/>
        <v>40</v>
      </c>
      <c r="M47" s="11">
        <f t="shared" si="15"/>
        <v>75</v>
      </c>
      <c r="N47" s="11">
        <f t="shared" si="15"/>
        <v>75</v>
      </c>
      <c r="O47" s="12">
        <f t="shared" si="13"/>
        <v>46.666666666666664</v>
      </c>
    </row>
    <row r="48" spans="1:16" x14ac:dyDescent="0.25">
      <c r="B48" s="10" t="s">
        <v>37</v>
      </c>
      <c r="C48" s="11"/>
      <c r="D48" s="11"/>
      <c r="E48" s="11"/>
      <c r="F48" s="11"/>
      <c r="G48" s="11"/>
      <c r="H48" s="11"/>
      <c r="I48" s="11"/>
      <c r="J48" s="11"/>
      <c r="K48" s="11"/>
      <c r="L48" s="11">
        <v>105</v>
      </c>
      <c r="M48" s="11">
        <v>135</v>
      </c>
      <c r="N48" s="11">
        <v>130</v>
      </c>
      <c r="O48" s="14"/>
    </row>
    <row r="49" spans="1:15" x14ac:dyDescent="0.25">
      <c r="A49" s="40" t="s">
        <v>95</v>
      </c>
      <c r="B49" s="10" t="s">
        <v>88</v>
      </c>
      <c r="C49" s="11">
        <v>0</v>
      </c>
      <c r="D49" s="11">
        <v>5</v>
      </c>
      <c r="E49" s="11">
        <v>40</v>
      </c>
      <c r="F49" s="11">
        <v>40</v>
      </c>
      <c r="G49" s="11">
        <v>55</v>
      </c>
      <c r="H49" s="11">
        <v>55</v>
      </c>
      <c r="I49" s="11">
        <v>55</v>
      </c>
      <c r="J49" s="11">
        <v>55</v>
      </c>
      <c r="K49" s="11">
        <v>55</v>
      </c>
      <c r="L49" s="11">
        <v>0</v>
      </c>
      <c r="M49" s="11">
        <v>0</v>
      </c>
      <c r="N49" s="11">
        <v>0</v>
      </c>
      <c r="O49" s="12">
        <f>AVERAGE(C49:N49)</f>
        <v>30</v>
      </c>
    </row>
    <row r="50" spans="1:15" x14ac:dyDescent="0.25">
      <c r="B50" s="10" t="s">
        <v>38</v>
      </c>
      <c r="C50" s="58">
        <f>C44+C45+C49</f>
        <v>70</v>
      </c>
      <c r="D50" s="58">
        <f>D44+D45+D49</f>
        <v>55</v>
      </c>
      <c r="E50" s="58">
        <f>E44+E45+E49</f>
        <v>55</v>
      </c>
      <c r="F50" s="58">
        <f t="shared" ref="F50:J50" si="16">F44+F45+F49</f>
        <v>55</v>
      </c>
      <c r="G50" s="58">
        <f t="shared" si="16"/>
        <v>55</v>
      </c>
      <c r="H50" s="58">
        <f t="shared" si="16"/>
        <v>55</v>
      </c>
      <c r="I50" s="58">
        <f t="shared" si="16"/>
        <v>55</v>
      </c>
      <c r="J50" s="58">
        <f t="shared" si="16"/>
        <v>55</v>
      </c>
      <c r="K50" s="58">
        <f>K44+K45+K49</f>
        <v>55</v>
      </c>
      <c r="L50" s="58">
        <f>L44+L45-L48</f>
        <v>70</v>
      </c>
      <c r="M50" s="58">
        <f>M44+M45-M48</f>
        <v>70</v>
      </c>
      <c r="N50" s="58">
        <f>N44+N45-N48</f>
        <v>70</v>
      </c>
      <c r="O50" s="59">
        <f>AVERAGE(C50:N50)</f>
        <v>60</v>
      </c>
    </row>
    <row r="51" spans="1:15" ht="30.75" thickBot="1" x14ac:dyDescent="0.3">
      <c r="B51" s="25" t="s">
        <v>39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f>N51+(N48*30)</f>
        <v>3900</v>
      </c>
    </row>
    <row r="52" spans="1:15" ht="15.75" thickBot="1" x14ac:dyDescent="0.3">
      <c r="A52" s="37" t="s">
        <v>84</v>
      </c>
      <c r="B52" s="41" t="s">
        <v>85</v>
      </c>
      <c r="C52" s="42">
        <f>C36+C38</f>
        <v>80</v>
      </c>
      <c r="D52" s="42">
        <f t="shared" ref="D52:N52" si="17">D36+D38</f>
        <v>68</v>
      </c>
      <c r="E52" s="42">
        <f t="shared" si="17"/>
        <v>72</v>
      </c>
      <c r="F52" s="42">
        <f>F36+F38</f>
        <v>76</v>
      </c>
      <c r="G52" s="42">
        <f t="shared" si="17"/>
        <v>76</v>
      </c>
      <c r="H52" s="42">
        <f t="shared" si="17"/>
        <v>76</v>
      </c>
      <c r="I52" s="42">
        <f t="shared" si="17"/>
        <v>76</v>
      </c>
      <c r="J52" s="42">
        <f t="shared" si="17"/>
        <v>76</v>
      </c>
      <c r="K52" s="42">
        <f t="shared" si="17"/>
        <v>68</v>
      </c>
      <c r="L52" s="42">
        <f t="shared" si="17"/>
        <v>80</v>
      </c>
      <c r="M52" s="42">
        <f t="shared" si="17"/>
        <v>80</v>
      </c>
      <c r="N52" s="42">
        <f t="shared" si="17"/>
        <v>80</v>
      </c>
      <c r="O52" s="43">
        <f>AVERAGE(C52:N52)</f>
        <v>75.666666666666671</v>
      </c>
    </row>
    <row r="54" spans="1:15" ht="15.75" thickBot="1" x14ac:dyDescent="0.3">
      <c r="B54" s="6" t="s">
        <v>40</v>
      </c>
    </row>
    <row r="55" spans="1:15" x14ac:dyDescent="0.25">
      <c r="A55" s="37" t="s">
        <v>69</v>
      </c>
      <c r="B55" s="28" t="s">
        <v>41</v>
      </c>
      <c r="C55" s="29">
        <v>26</v>
      </c>
      <c r="D55" s="29">
        <v>27</v>
      </c>
      <c r="E55" s="29">
        <v>22</v>
      </c>
      <c r="F55" s="29">
        <v>24</v>
      </c>
      <c r="G55" s="29">
        <v>24</v>
      </c>
      <c r="H55" s="29">
        <v>26</v>
      </c>
      <c r="I55" s="29">
        <v>26</v>
      </c>
      <c r="J55" s="29">
        <v>34</v>
      </c>
      <c r="K55" s="29">
        <v>27</v>
      </c>
      <c r="L55" s="29">
        <v>30</v>
      </c>
      <c r="M55" s="29">
        <v>30</v>
      </c>
      <c r="N55" s="29">
        <v>28</v>
      </c>
      <c r="O55" s="9">
        <f>AVERAGE(C55:N55)</f>
        <v>27</v>
      </c>
    </row>
    <row r="56" spans="1:15" x14ac:dyDescent="0.25">
      <c r="B56" s="30" t="s">
        <v>42</v>
      </c>
      <c r="C56" s="11">
        <f>C55/2</f>
        <v>13</v>
      </c>
      <c r="D56" s="11">
        <f t="shared" ref="D56:N56" si="18">D55/2</f>
        <v>13.5</v>
      </c>
      <c r="E56" s="11">
        <f t="shared" si="18"/>
        <v>11</v>
      </c>
      <c r="F56" s="11">
        <f t="shared" si="18"/>
        <v>12</v>
      </c>
      <c r="G56" s="11">
        <f t="shared" si="18"/>
        <v>12</v>
      </c>
      <c r="H56" s="11">
        <f t="shared" si="18"/>
        <v>13</v>
      </c>
      <c r="I56" s="11">
        <f t="shared" si="18"/>
        <v>13</v>
      </c>
      <c r="J56" s="11">
        <f t="shared" si="18"/>
        <v>17</v>
      </c>
      <c r="K56" s="11">
        <f t="shared" si="18"/>
        <v>13.5</v>
      </c>
      <c r="L56" s="11">
        <f t="shared" si="18"/>
        <v>15</v>
      </c>
      <c r="M56" s="11">
        <f t="shared" si="18"/>
        <v>15</v>
      </c>
      <c r="N56" s="11">
        <f t="shared" si="18"/>
        <v>14</v>
      </c>
      <c r="O56" s="12">
        <f>AVERAGE(C56:N56)</f>
        <v>13.5</v>
      </c>
    </row>
    <row r="57" spans="1:15" x14ac:dyDescent="0.25">
      <c r="B57" s="30" t="s">
        <v>43</v>
      </c>
      <c r="C57" s="11">
        <f>C55/2</f>
        <v>13</v>
      </c>
      <c r="D57" s="11">
        <f t="shared" ref="D57:N57" si="19">D55/2</f>
        <v>13.5</v>
      </c>
      <c r="E57" s="11">
        <f t="shared" si="19"/>
        <v>11</v>
      </c>
      <c r="F57" s="11">
        <f t="shared" si="19"/>
        <v>12</v>
      </c>
      <c r="G57" s="11">
        <f t="shared" si="19"/>
        <v>12</v>
      </c>
      <c r="H57" s="11">
        <f t="shared" si="19"/>
        <v>13</v>
      </c>
      <c r="I57" s="11">
        <f t="shared" si="19"/>
        <v>13</v>
      </c>
      <c r="J57" s="11">
        <f t="shared" si="19"/>
        <v>17</v>
      </c>
      <c r="K57" s="11">
        <f t="shared" si="19"/>
        <v>13.5</v>
      </c>
      <c r="L57" s="11">
        <f t="shared" si="19"/>
        <v>15</v>
      </c>
      <c r="M57" s="11">
        <f t="shared" si="19"/>
        <v>15</v>
      </c>
      <c r="N57" s="11">
        <f t="shared" si="19"/>
        <v>14</v>
      </c>
      <c r="O57" s="12">
        <f>AVERAGE(C57:N57)</f>
        <v>13.5</v>
      </c>
    </row>
    <row r="58" spans="1:15" x14ac:dyDescent="0.25">
      <c r="B58" s="36" t="s">
        <v>44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x14ac:dyDescent="0.25">
      <c r="B59" s="2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x14ac:dyDescent="0.25">
      <c r="A60" s="37" t="s">
        <v>79</v>
      </c>
      <c r="B60" s="24" t="s">
        <v>45</v>
      </c>
      <c r="C60" s="11">
        <f>C79</f>
        <v>8</v>
      </c>
      <c r="D60" s="11">
        <f t="shared" ref="D60:N60" si="20">D79</f>
        <v>8</v>
      </c>
      <c r="E60" s="11">
        <f t="shared" si="20"/>
        <v>8</v>
      </c>
      <c r="F60" s="11">
        <f t="shared" si="20"/>
        <v>8</v>
      </c>
      <c r="G60" s="11">
        <f t="shared" si="20"/>
        <v>7</v>
      </c>
      <c r="H60" s="11">
        <f t="shared" si="20"/>
        <v>12</v>
      </c>
      <c r="I60" s="11">
        <f t="shared" si="20"/>
        <v>8</v>
      </c>
      <c r="J60" s="11">
        <f t="shared" si="20"/>
        <v>8</v>
      </c>
      <c r="K60" s="11">
        <f t="shared" si="20"/>
        <v>8</v>
      </c>
      <c r="L60" s="11">
        <f t="shared" si="20"/>
        <v>4</v>
      </c>
      <c r="M60" s="11">
        <f t="shared" si="20"/>
        <v>4</v>
      </c>
      <c r="N60" s="11">
        <f t="shared" si="20"/>
        <v>4</v>
      </c>
      <c r="O60" s="12">
        <f t="shared" ref="O60:O66" si="21">AVERAGE(C60:N60)</f>
        <v>7.25</v>
      </c>
    </row>
    <row r="61" spans="1:15" x14ac:dyDescent="0.25">
      <c r="A61" s="37" t="s">
        <v>75</v>
      </c>
      <c r="B61" s="24" t="s">
        <v>46</v>
      </c>
      <c r="C61" s="11">
        <f>C74</f>
        <v>10</v>
      </c>
      <c r="D61" s="11">
        <f t="shared" ref="D61:N61" si="22">D74</f>
        <v>7.9</v>
      </c>
      <c r="E61" s="11">
        <f t="shared" si="22"/>
        <v>8.6</v>
      </c>
      <c r="F61" s="11">
        <f t="shared" si="22"/>
        <v>8</v>
      </c>
      <c r="G61" s="11">
        <f t="shared" si="22"/>
        <v>5.4</v>
      </c>
      <c r="H61" s="11">
        <f t="shared" si="22"/>
        <v>6</v>
      </c>
      <c r="I61" s="11">
        <f t="shared" si="22"/>
        <v>8</v>
      </c>
      <c r="J61" s="11">
        <f t="shared" si="22"/>
        <v>12</v>
      </c>
      <c r="K61" s="11">
        <f t="shared" si="22"/>
        <v>12</v>
      </c>
      <c r="L61" s="11">
        <f t="shared" si="22"/>
        <v>6.6</v>
      </c>
      <c r="M61" s="11">
        <f t="shared" si="22"/>
        <v>6.6</v>
      </c>
      <c r="N61" s="11">
        <f t="shared" si="22"/>
        <v>8.3000000000000007</v>
      </c>
      <c r="O61" s="12">
        <f t="shared" si="21"/>
        <v>8.2833333333333332</v>
      </c>
    </row>
    <row r="62" spans="1:15" x14ac:dyDescent="0.25">
      <c r="A62" s="37" t="s">
        <v>80</v>
      </c>
      <c r="B62" s="24" t="s">
        <v>51</v>
      </c>
      <c r="C62" s="11">
        <f>C73</f>
        <v>14</v>
      </c>
      <c r="D62" s="11">
        <f t="shared" ref="D62:N62" si="23">D73</f>
        <v>14</v>
      </c>
      <c r="E62" s="11">
        <f t="shared" si="23"/>
        <v>10</v>
      </c>
      <c r="F62" s="11">
        <f t="shared" si="23"/>
        <v>10</v>
      </c>
      <c r="G62" s="11">
        <f t="shared" si="23"/>
        <v>14</v>
      </c>
      <c r="H62" s="11">
        <f t="shared" si="23"/>
        <v>10.199999999999999</v>
      </c>
      <c r="I62" s="11">
        <f t="shared" si="23"/>
        <v>15</v>
      </c>
      <c r="J62" s="11">
        <f t="shared" si="23"/>
        <v>16</v>
      </c>
      <c r="K62" s="11">
        <f t="shared" si="23"/>
        <v>15</v>
      </c>
      <c r="L62" s="11">
        <f t="shared" si="23"/>
        <v>10</v>
      </c>
      <c r="M62" s="11">
        <f t="shared" si="23"/>
        <v>10</v>
      </c>
      <c r="N62" s="11">
        <f t="shared" si="23"/>
        <v>15</v>
      </c>
      <c r="O62" s="12">
        <f t="shared" si="21"/>
        <v>12.766666666666666</v>
      </c>
    </row>
    <row r="63" spans="1:15" x14ac:dyDescent="0.25">
      <c r="A63" s="37" t="s">
        <v>98</v>
      </c>
      <c r="B63" s="24" t="s">
        <v>99</v>
      </c>
      <c r="C63" s="47">
        <f>(C2)*0.22</f>
        <v>8.4451993090723771</v>
      </c>
      <c r="D63" s="47">
        <f t="shared" ref="D63:N63" si="24">(D2)*0.22</f>
        <v>7.5588779623013282</v>
      </c>
      <c r="E63" s="47">
        <f t="shared" si="24"/>
        <v>6.8940720650983911</v>
      </c>
      <c r="F63" s="47">
        <f t="shared" si="24"/>
        <v>7.247478914517294</v>
      </c>
      <c r="G63" s="47">
        <f t="shared" si="24"/>
        <v>6.7315913874867572</v>
      </c>
      <c r="H63" s="47">
        <f t="shared" si="24"/>
        <v>7.1300197574706958</v>
      </c>
      <c r="I63" s="47">
        <f t="shared" si="24"/>
        <v>6.8974030861686719</v>
      </c>
      <c r="J63" s="47">
        <f t="shared" si="24"/>
        <v>6.3365187533554757</v>
      </c>
      <c r="K63" s="47">
        <f t="shared" si="24"/>
        <v>8.2715267300001418</v>
      </c>
      <c r="L63" s="47">
        <f t="shared" si="24"/>
        <v>7.992419359650019</v>
      </c>
      <c r="M63" s="47">
        <f t="shared" si="24"/>
        <v>7.3590882247811287</v>
      </c>
      <c r="N63" s="47">
        <f t="shared" si="24"/>
        <v>8.3952856940384581</v>
      </c>
      <c r="O63" s="12">
        <f t="shared" si="21"/>
        <v>7.4382901036617293</v>
      </c>
    </row>
    <row r="64" spans="1:15" x14ac:dyDescent="0.25">
      <c r="A64" s="37" t="s">
        <v>101</v>
      </c>
      <c r="B64" s="24" t="s">
        <v>100</v>
      </c>
      <c r="C64" s="47">
        <f>(C2)*0.17</f>
        <v>6.5258358297377468</v>
      </c>
      <c r="D64" s="47">
        <f t="shared" ref="D64:N64" si="25">(D2)*0.17</f>
        <v>5.8409511526873903</v>
      </c>
      <c r="E64" s="47">
        <f t="shared" si="25"/>
        <v>5.3272375048487568</v>
      </c>
      <c r="F64" s="47">
        <f t="shared" si="25"/>
        <v>5.6003246157633644</v>
      </c>
      <c r="G64" s="47">
        <f t="shared" si="25"/>
        <v>5.2016842539670405</v>
      </c>
      <c r="H64" s="47">
        <f t="shared" si="25"/>
        <v>5.5095607216819014</v>
      </c>
      <c r="I64" s="47">
        <f t="shared" si="25"/>
        <v>5.3298114756757924</v>
      </c>
      <c r="J64" s="47">
        <f t="shared" si="25"/>
        <v>4.8964008548655951</v>
      </c>
      <c r="K64" s="47">
        <f t="shared" si="25"/>
        <v>6.3916342913637463</v>
      </c>
      <c r="L64" s="47">
        <f t="shared" si="25"/>
        <v>6.1759604142750151</v>
      </c>
      <c r="M64" s="47">
        <f t="shared" si="25"/>
        <v>5.6865681736945088</v>
      </c>
      <c r="N64" s="47">
        <f t="shared" si="25"/>
        <v>6.4872662181206273</v>
      </c>
      <c r="O64" s="12">
        <f t="shared" si="21"/>
        <v>5.7477696255567912</v>
      </c>
    </row>
    <row r="65" spans="1:15" x14ac:dyDescent="0.25">
      <c r="A65" s="37" t="s">
        <v>102</v>
      </c>
      <c r="B65" s="24" t="s">
        <v>103</v>
      </c>
      <c r="C65" s="47">
        <f>(C2)*0.34</f>
        <v>13.051671659475494</v>
      </c>
      <c r="D65" s="47">
        <f t="shared" ref="D65:N65" si="26">(D2)*0.34</f>
        <v>11.681902305374781</v>
      </c>
      <c r="E65" s="47">
        <f t="shared" si="26"/>
        <v>10.654475009697514</v>
      </c>
      <c r="F65" s="47">
        <f t="shared" si="26"/>
        <v>11.200649231526729</v>
      </c>
      <c r="G65" s="47">
        <f t="shared" si="26"/>
        <v>10.403368507934081</v>
      </c>
      <c r="H65" s="47">
        <f t="shared" si="26"/>
        <v>11.019121443363803</v>
      </c>
      <c r="I65" s="47">
        <f t="shared" si="26"/>
        <v>10.659622951351585</v>
      </c>
      <c r="J65" s="47">
        <f t="shared" si="26"/>
        <v>9.7928017097311901</v>
      </c>
      <c r="K65" s="47">
        <f t="shared" si="26"/>
        <v>12.783268582727493</v>
      </c>
      <c r="L65" s="47">
        <f t="shared" si="26"/>
        <v>12.35192082855003</v>
      </c>
      <c r="M65" s="47">
        <f t="shared" si="26"/>
        <v>11.373136347389018</v>
      </c>
      <c r="N65" s="47">
        <f t="shared" si="26"/>
        <v>12.974532436241255</v>
      </c>
      <c r="O65" s="12">
        <f t="shared" si="21"/>
        <v>11.495539251113582</v>
      </c>
    </row>
    <row r="66" spans="1:15" x14ac:dyDescent="0.25">
      <c r="A66" s="37" t="s">
        <v>81</v>
      </c>
      <c r="B66" s="24" t="s">
        <v>68</v>
      </c>
      <c r="C66" s="13">
        <f t="shared" ref="C66:N66" si="27">C23</f>
        <v>22.007174353000714</v>
      </c>
      <c r="D66" s="13">
        <f t="shared" si="27"/>
        <v>25.524388438067064</v>
      </c>
      <c r="E66" s="13">
        <f t="shared" si="27"/>
        <v>22.591127877316502</v>
      </c>
      <c r="F66" s="13">
        <f t="shared" si="27"/>
        <v>20.517369833660929</v>
      </c>
      <c r="G66" s="13">
        <f t="shared" si="27"/>
        <v>21.409792675662601</v>
      </c>
      <c r="H66" s="13">
        <f t="shared" si="27"/>
        <v>24.657131551798685</v>
      </c>
      <c r="I66" s="13">
        <f t="shared" si="27"/>
        <v>25.485597790223174</v>
      </c>
      <c r="J66" s="13">
        <f t="shared" si="27"/>
        <v>29.34357858758068</v>
      </c>
      <c r="K66" s="13">
        <f t="shared" si="27"/>
        <v>25.210616668417657</v>
      </c>
      <c r="L66" s="13">
        <f t="shared" si="27"/>
        <v>22.66794653425579</v>
      </c>
      <c r="M66" s="13">
        <f t="shared" si="27"/>
        <v>21.219912673270798</v>
      </c>
      <c r="N66" s="13">
        <f t="shared" si="27"/>
        <v>22.0422948525975</v>
      </c>
      <c r="O66" s="12">
        <f t="shared" si="21"/>
        <v>23.556410986321008</v>
      </c>
    </row>
    <row r="67" spans="1:15" x14ac:dyDescent="0.25"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9"/>
    </row>
    <row r="68" spans="1:15" x14ac:dyDescent="0.25">
      <c r="B68" s="10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x14ac:dyDescent="0.25">
      <c r="A69" s="37" t="s">
        <v>70</v>
      </c>
      <c r="B69" s="24" t="s">
        <v>47</v>
      </c>
      <c r="C69" s="47">
        <f>C56</f>
        <v>13</v>
      </c>
      <c r="D69" s="47">
        <f t="shared" ref="D69:N70" si="28">D56</f>
        <v>13.5</v>
      </c>
      <c r="E69" s="47">
        <f t="shared" si="28"/>
        <v>11</v>
      </c>
      <c r="F69" s="11">
        <f t="shared" si="28"/>
        <v>12</v>
      </c>
      <c r="G69" s="11">
        <f t="shared" si="28"/>
        <v>12</v>
      </c>
      <c r="H69" s="11">
        <f t="shared" si="28"/>
        <v>13</v>
      </c>
      <c r="I69" s="11">
        <f t="shared" si="28"/>
        <v>13</v>
      </c>
      <c r="J69" s="11">
        <f t="shared" si="28"/>
        <v>17</v>
      </c>
      <c r="K69" s="47">
        <f t="shared" si="28"/>
        <v>13.5</v>
      </c>
      <c r="L69" s="11">
        <f>L56</f>
        <v>15</v>
      </c>
      <c r="M69" s="11">
        <f t="shared" si="28"/>
        <v>15</v>
      </c>
      <c r="N69" s="11">
        <f t="shared" si="28"/>
        <v>14</v>
      </c>
      <c r="O69" s="12">
        <f>AVERAGE(C69:N69)</f>
        <v>13.5</v>
      </c>
    </row>
    <row r="70" spans="1:15" x14ac:dyDescent="0.25">
      <c r="A70" s="37" t="s">
        <v>71</v>
      </c>
      <c r="B70" s="24" t="s">
        <v>48</v>
      </c>
      <c r="C70" s="47">
        <f>C57</f>
        <v>13</v>
      </c>
      <c r="D70" s="47">
        <f t="shared" si="28"/>
        <v>13.5</v>
      </c>
      <c r="E70" s="47">
        <f t="shared" si="28"/>
        <v>11</v>
      </c>
      <c r="F70" s="11">
        <f t="shared" si="28"/>
        <v>12</v>
      </c>
      <c r="G70" s="11">
        <f t="shared" si="28"/>
        <v>12</v>
      </c>
      <c r="H70" s="11">
        <f t="shared" si="28"/>
        <v>13</v>
      </c>
      <c r="I70" s="11">
        <f t="shared" si="28"/>
        <v>13</v>
      </c>
      <c r="J70" s="11">
        <f t="shared" si="28"/>
        <v>17</v>
      </c>
      <c r="K70" s="47">
        <f t="shared" si="28"/>
        <v>13.5</v>
      </c>
      <c r="L70" s="11">
        <f>L56</f>
        <v>15</v>
      </c>
      <c r="M70" s="11">
        <f t="shared" si="28"/>
        <v>15</v>
      </c>
      <c r="N70" s="11">
        <f t="shared" si="28"/>
        <v>14</v>
      </c>
      <c r="O70" s="12">
        <f t="shared" ref="O70:O79" si="29">AVERAGE(C70:N70)</f>
        <v>13.5</v>
      </c>
    </row>
    <row r="71" spans="1:15" x14ac:dyDescent="0.25">
      <c r="A71" s="37" t="s">
        <v>72</v>
      </c>
      <c r="B71" s="24" t="s">
        <v>49</v>
      </c>
      <c r="C71" s="47">
        <v>10</v>
      </c>
      <c r="D71" s="47">
        <v>9.3000000000000007</v>
      </c>
      <c r="E71" s="47">
        <v>9</v>
      </c>
      <c r="F71" s="47">
        <v>9.1999999999999993</v>
      </c>
      <c r="G71" s="47">
        <v>8</v>
      </c>
      <c r="H71" s="67">
        <v>9.6999999999999993</v>
      </c>
      <c r="I71" s="67">
        <v>12</v>
      </c>
      <c r="J71" s="67">
        <v>12</v>
      </c>
      <c r="K71" s="47">
        <v>11.4</v>
      </c>
      <c r="L71" s="67">
        <v>8</v>
      </c>
      <c r="M71" s="67">
        <v>8</v>
      </c>
      <c r="N71" s="67">
        <v>12</v>
      </c>
      <c r="O71" s="12">
        <f t="shared" si="29"/>
        <v>9.8833333333333346</v>
      </c>
    </row>
    <row r="72" spans="1:15" x14ac:dyDescent="0.25">
      <c r="A72" s="37" t="s">
        <v>73</v>
      </c>
      <c r="B72" s="24" t="s">
        <v>57</v>
      </c>
      <c r="C72" s="67">
        <v>6.5</v>
      </c>
      <c r="D72" s="11">
        <v>6</v>
      </c>
      <c r="E72" s="11">
        <v>4</v>
      </c>
      <c r="F72" s="67">
        <v>8</v>
      </c>
      <c r="G72" s="11">
        <v>6</v>
      </c>
      <c r="H72" s="11">
        <v>6</v>
      </c>
      <c r="I72" s="67">
        <v>5.9</v>
      </c>
      <c r="J72" s="11">
        <v>6</v>
      </c>
      <c r="K72" s="11">
        <v>8</v>
      </c>
      <c r="L72" s="11">
        <v>6</v>
      </c>
      <c r="M72" s="11">
        <v>6</v>
      </c>
      <c r="N72" s="11">
        <v>6</v>
      </c>
      <c r="O72" s="12">
        <f t="shared" si="29"/>
        <v>6.2</v>
      </c>
    </row>
    <row r="73" spans="1:15" x14ac:dyDescent="0.25">
      <c r="A73" s="37" t="s">
        <v>74</v>
      </c>
      <c r="B73" s="24" t="s">
        <v>50</v>
      </c>
      <c r="C73" s="47">
        <v>14</v>
      </c>
      <c r="D73" s="11">
        <v>14</v>
      </c>
      <c r="E73" s="11">
        <v>10</v>
      </c>
      <c r="F73" s="11">
        <v>10</v>
      </c>
      <c r="G73" s="11">
        <v>14</v>
      </c>
      <c r="H73" s="67">
        <v>10.199999999999999</v>
      </c>
      <c r="I73" s="11">
        <v>15</v>
      </c>
      <c r="J73" s="11">
        <v>16</v>
      </c>
      <c r="K73" s="11">
        <v>15</v>
      </c>
      <c r="L73" s="67">
        <v>10</v>
      </c>
      <c r="M73" s="11">
        <v>10</v>
      </c>
      <c r="N73" s="11">
        <v>15</v>
      </c>
      <c r="O73" s="12">
        <f t="shared" si="29"/>
        <v>12.766666666666666</v>
      </c>
    </row>
    <row r="74" spans="1:15" x14ac:dyDescent="0.25">
      <c r="A74" s="37" t="s">
        <v>75</v>
      </c>
      <c r="B74" s="24" t="s">
        <v>52</v>
      </c>
      <c r="C74" s="11">
        <v>10</v>
      </c>
      <c r="D74" s="11">
        <v>7.9</v>
      </c>
      <c r="E74" s="47">
        <v>8.6</v>
      </c>
      <c r="F74" s="67">
        <v>8</v>
      </c>
      <c r="G74" s="67">
        <v>5.4</v>
      </c>
      <c r="H74" s="67">
        <v>6</v>
      </c>
      <c r="I74" s="11">
        <v>8</v>
      </c>
      <c r="J74" s="67">
        <v>12</v>
      </c>
      <c r="K74" s="67">
        <v>12</v>
      </c>
      <c r="L74" s="67">
        <v>6.6</v>
      </c>
      <c r="M74" s="67">
        <v>6.6</v>
      </c>
      <c r="N74" s="67">
        <v>8.3000000000000007</v>
      </c>
      <c r="O74" s="12">
        <f t="shared" si="29"/>
        <v>8.2833333333333332</v>
      </c>
    </row>
    <row r="75" spans="1:15" x14ac:dyDescent="0.25">
      <c r="A75" s="37" t="s">
        <v>76</v>
      </c>
      <c r="B75" s="24" t="s">
        <v>53</v>
      </c>
      <c r="C75" s="67">
        <v>4.3</v>
      </c>
      <c r="D75" s="67">
        <v>4</v>
      </c>
      <c r="E75" s="11">
        <v>4</v>
      </c>
      <c r="F75" s="11">
        <v>0</v>
      </c>
      <c r="G75" s="11">
        <v>0</v>
      </c>
      <c r="H75" s="11">
        <v>4</v>
      </c>
      <c r="I75" s="11">
        <v>4</v>
      </c>
      <c r="J75" s="11">
        <v>4</v>
      </c>
      <c r="K75" s="11">
        <v>4</v>
      </c>
      <c r="L75" s="11">
        <v>0</v>
      </c>
      <c r="M75" s="11">
        <v>0</v>
      </c>
      <c r="N75" s="11">
        <v>0</v>
      </c>
      <c r="O75" s="12">
        <f t="shared" si="29"/>
        <v>2.3583333333333334</v>
      </c>
    </row>
    <row r="76" spans="1:15" x14ac:dyDescent="0.25">
      <c r="A76" s="37" t="s">
        <v>77</v>
      </c>
      <c r="B76" s="24" t="s">
        <v>54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2">
        <f t="shared" si="29"/>
        <v>0</v>
      </c>
    </row>
    <row r="77" spans="1:15" x14ac:dyDescent="0.25">
      <c r="A77" s="37" t="s">
        <v>78</v>
      </c>
      <c r="B77" s="24" t="s">
        <v>55</v>
      </c>
      <c r="C77" s="11">
        <v>0</v>
      </c>
      <c r="D77" s="11">
        <v>4</v>
      </c>
      <c r="E77" s="11">
        <v>4</v>
      </c>
      <c r="F77" s="11">
        <v>4</v>
      </c>
      <c r="G77" s="11">
        <v>8</v>
      </c>
      <c r="H77" s="11">
        <v>4</v>
      </c>
      <c r="I77" s="11">
        <v>4</v>
      </c>
      <c r="J77" s="67">
        <v>5.2</v>
      </c>
      <c r="K77" s="11">
        <v>0</v>
      </c>
      <c r="L77" s="11">
        <v>8</v>
      </c>
      <c r="M77" s="11">
        <v>8</v>
      </c>
      <c r="N77" s="11">
        <v>0</v>
      </c>
      <c r="O77" s="12">
        <f t="shared" si="29"/>
        <v>4.1000000000000005</v>
      </c>
    </row>
    <row r="78" spans="1:15" x14ac:dyDescent="0.25">
      <c r="A78" s="37" t="s">
        <v>77</v>
      </c>
      <c r="B78" s="24" t="s">
        <v>56</v>
      </c>
      <c r="C78" s="11">
        <v>5</v>
      </c>
      <c r="D78" s="11">
        <v>5</v>
      </c>
      <c r="E78" s="11">
        <v>5</v>
      </c>
      <c r="F78" s="11">
        <v>5</v>
      </c>
      <c r="G78" s="11">
        <v>5</v>
      </c>
      <c r="H78" s="11">
        <v>5</v>
      </c>
      <c r="I78" s="11">
        <v>5</v>
      </c>
      <c r="J78" s="11">
        <v>5</v>
      </c>
      <c r="K78" s="11">
        <v>5</v>
      </c>
      <c r="L78" s="11">
        <v>5</v>
      </c>
      <c r="M78" s="11">
        <v>5</v>
      </c>
      <c r="N78" s="11">
        <v>5</v>
      </c>
      <c r="O78" s="12">
        <f t="shared" si="29"/>
        <v>5</v>
      </c>
    </row>
    <row r="79" spans="1:15" x14ac:dyDescent="0.25">
      <c r="A79" s="37" t="s">
        <v>79</v>
      </c>
      <c r="B79" s="24" t="s">
        <v>58</v>
      </c>
      <c r="C79" s="11">
        <v>8</v>
      </c>
      <c r="D79" s="11">
        <v>8</v>
      </c>
      <c r="E79" s="11">
        <v>8</v>
      </c>
      <c r="F79" s="11">
        <v>8</v>
      </c>
      <c r="G79" s="11">
        <v>7</v>
      </c>
      <c r="H79" s="11">
        <v>12</v>
      </c>
      <c r="I79" s="11">
        <v>8</v>
      </c>
      <c r="J79" s="11">
        <v>8</v>
      </c>
      <c r="K79" s="67">
        <v>8</v>
      </c>
      <c r="L79" s="11">
        <v>4</v>
      </c>
      <c r="M79" s="11">
        <v>4</v>
      </c>
      <c r="N79" s="11">
        <v>4</v>
      </c>
      <c r="O79" s="12">
        <f t="shared" si="29"/>
        <v>7.25</v>
      </c>
    </row>
    <row r="80" spans="1:15" x14ac:dyDescent="0.25">
      <c r="B80" s="33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5"/>
    </row>
    <row r="81" spans="1:15" x14ac:dyDescent="0.25">
      <c r="B81" s="24" t="s">
        <v>59</v>
      </c>
      <c r="C81" s="47">
        <f>SUM(C69:C79)</f>
        <v>83.8</v>
      </c>
      <c r="D81" s="47">
        <f>SUM(D69:D79)</f>
        <v>85.2</v>
      </c>
      <c r="E81" s="47">
        <f t="shared" ref="E81:N81" si="30">SUM(E69:E79)</f>
        <v>74.599999999999994</v>
      </c>
      <c r="F81" s="47">
        <f t="shared" si="30"/>
        <v>76.2</v>
      </c>
      <c r="G81" s="47">
        <f t="shared" si="30"/>
        <v>77.400000000000006</v>
      </c>
      <c r="H81" s="47">
        <f t="shared" si="30"/>
        <v>82.9</v>
      </c>
      <c r="I81" s="47">
        <f t="shared" si="30"/>
        <v>87.9</v>
      </c>
      <c r="J81" s="47">
        <f t="shared" si="30"/>
        <v>102.2</v>
      </c>
      <c r="K81" s="47">
        <f t="shared" si="30"/>
        <v>90.4</v>
      </c>
      <c r="L81" s="47">
        <f t="shared" si="30"/>
        <v>77.599999999999994</v>
      </c>
      <c r="M81" s="47">
        <f t="shared" si="30"/>
        <v>77.599999999999994</v>
      </c>
      <c r="N81" s="47">
        <f t="shared" si="30"/>
        <v>78.3</v>
      </c>
      <c r="O81" s="12">
        <f>AVERAGE(C81:N81)</f>
        <v>82.841666666666669</v>
      </c>
    </row>
    <row r="82" spans="1:15" ht="15.75" thickBot="1" x14ac:dyDescent="0.3">
      <c r="B82" s="31" t="s">
        <v>60</v>
      </c>
      <c r="C82" s="66">
        <f>C42</f>
        <v>78.528190035332642</v>
      </c>
      <c r="D82" s="66">
        <f t="shared" ref="D82:N82" si="31">D42</f>
        <v>86.68444013877567</v>
      </c>
      <c r="E82" s="66">
        <f t="shared" si="31"/>
        <v>75.786157399351708</v>
      </c>
      <c r="F82" s="66">
        <f t="shared" si="31"/>
        <v>77.447019109000735</v>
      </c>
      <c r="G82" s="66">
        <f t="shared" si="31"/>
        <v>78.494765413529933</v>
      </c>
      <c r="H82" s="66">
        <f t="shared" si="31"/>
        <v>84.204265331886489</v>
      </c>
      <c r="I82" s="66">
        <f t="shared" si="31"/>
        <v>89.064042738541815</v>
      </c>
      <c r="J82" s="66">
        <f t="shared" si="31"/>
        <v>103.29043301962744</v>
      </c>
      <c r="K82" s="66">
        <f t="shared" si="31"/>
        <v>92.008334564355351</v>
      </c>
      <c r="L82" s="66">
        <f t="shared" si="31"/>
        <v>74.066912044311437</v>
      </c>
      <c r="M82" s="66">
        <f>M42</f>
        <v>69.769596845628485</v>
      </c>
      <c r="N82" s="66">
        <f t="shared" si="31"/>
        <v>74.886182755627942</v>
      </c>
      <c r="O82" s="32">
        <f>AVERAGE(C82:N82)</f>
        <v>82.01919494966414</v>
      </c>
    </row>
    <row r="83" spans="1:15" ht="15.75" thickBot="1" x14ac:dyDescent="0.3"/>
    <row r="84" spans="1:15" x14ac:dyDescent="0.25">
      <c r="A84" s="44" t="s">
        <v>94</v>
      </c>
      <c r="B84" s="21" t="s">
        <v>93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/>
    </row>
    <row r="85" spans="1:15" x14ac:dyDescent="0.25">
      <c r="A85" s="30" t="s">
        <v>96</v>
      </c>
      <c r="B85" s="11" t="s">
        <v>97</v>
      </c>
      <c r="C85" s="11">
        <v>0</v>
      </c>
      <c r="D85" s="11">
        <v>0</v>
      </c>
      <c r="E85" s="11">
        <v>0</v>
      </c>
      <c r="F85" s="11">
        <v>0</v>
      </c>
      <c r="G85" s="11">
        <v>25</v>
      </c>
      <c r="H85" s="11">
        <v>25</v>
      </c>
      <c r="I85" s="11">
        <v>25</v>
      </c>
      <c r="J85" s="11">
        <v>25</v>
      </c>
      <c r="K85" s="11">
        <v>15</v>
      </c>
      <c r="L85" s="11">
        <v>0</v>
      </c>
      <c r="M85" s="11">
        <v>0</v>
      </c>
      <c r="N85" s="11">
        <v>0</v>
      </c>
      <c r="O85" s="12">
        <f>AVERAGE(C85:N85)</f>
        <v>9.5833333333333339</v>
      </c>
    </row>
    <row r="86" spans="1:15" ht="15.75" thickBot="1" x14ac:dyDescent="0.3">
      <c r="A86" s="45" t="s">
        <v>105</v>
      </c>
      <c r="B86" s="46" t="s">
        <v>106</v>
      </c>
      <c r="C86" s="26">
        <v>2</v>
      </c>
      <c r="D86" s="26">
        <v>2</v>
      </c>
      <c r="E86" s="26">
        <v>2</v>
      </c>
      <c r="F86" s="26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17">
        <f>AVERAGE(C86:N86)</f>
        <v>2</v>
      </c>
    </row>
  </sheetData>
  <pageMargins left="0.25" right="0.25" top="0.75" bottom="0.75" header="0.3" footer="0.3"/>
  <pageSetup paperSize="17" scale="70" orientation="portrait" r:id="rId1"/>
  <headerFooter>
    <oddFooter>&amp;L&amp;K3F3F76December 12,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WY 2019</vt:lpstr>
      <vt:lpstr>WY 2020</vt:lpstr>
      <vt:lpstr>WY 2021</vt:lpstr>
      <vt:lpstr>WY 2022</vt:lpstr>
      <vt:lpstr>WY 2023</vt:lpstr>
      <vt:lpstr>WY 2024</vt:lpstr>
      <vt:lpstr>'WY 2019'!Print_Area</vt:lpstr>
      <vt:lpstr>'WY 2020'!Print_Area</vt:lpstr>
      <vt:lpstr>'WY 2021'!Print_Area</vt:lpstr>
      <vt:lpstr>'WY 2022'!Print_Area</vt:lpstr>
      <vt:lpstr>'WY 2023'!Print_Area</vt:lpstr>
      <vt:lpstr>'WY 2024'!Print_Area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 Bracciano</dc:creator>
  <cp:lastModifiedBy>wanakule</cp:lastModifiedBy>
  <cp:lastPrinted>2017-11-20T21:47:11Z</cp:lastPrinted>
  <dcterms:created xsi:type="dcterms:W3CDTF">2014-01-15T20:08:56Z</dcterms:created>
  <dcterms:modified xsi:type="dcterms:W3CDTF">2018-09-26T18:11:07Z</dcterms:modified>
</cp:coreProperties>
</file>