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0" documentId="13_ncr:1_{24540F28-C6AA-4D65-9D6F-2831A082E823}" xr6:coauthVersionLast="40" xr6:coauthVersionMax="40" xr10:uidLastSave="{00000000-0000-0000-0000-000000000000}"/>
  <bookViews>
    <workbookView xWindow="0" yWindow="0" windowWidth="16836" windowHeight="9552" activeTab="4" xr2:uid="{00000000-000D-0000-FFFF-FFFF00000000}"/>
  </bookViews>
  <sheets>
    <sheet name="Message" sheetId="1" r:id="rId1"/>
    <sheet name="Dll" sheetId="2" r:id="rId2"/>
    <sheet name="Sheet3" sheetId="6" r:id="rId3"/>
    <sheet name="newTable" sheetId="7" r:id="rId4"/>
    <sheet name="Sheet1" sheetId="4" r:id="rId5"/>
    <sheet name="Sheet2" sheetId="5" r:id="rId6"/>
    <sheet name="NewMsg" sheetId="3" r:id="rId7"/>
    <sheet name="NewMsg2" sheetId="8" r:id="rId8"/>
    <sheet name="Sheet4" sheetId="9" r:id="rId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9" i="4" l="1"/>
  <c r="N79" i="4" s="1"/>
  <c r="N78" i="4"/>
  <c r="G67" i="4"/>
  <c r="N67" i="4" s="1"/>
  <c r="N66" i="4"/>
  <c r="G35" i="4"/>
  <c r="N35" i="4" s="1"/>
  <c r="N34" i="4"/>
  <c r="N22" i="4"/>
  <c r="G23" i="4"/>
  <c r="N23" i="4" s="1"/>
  <c r="G37" i="4"/>
  <c r="E38" i="4" s="1"/>
  <c r="G38" i="4" s="1"/>
  <c r="E39" i="4" s="1"/>
  <c r="G39" i="4" s="1"/>
  <c r="E40" i="4" s="1"/>
  <c r="G40" i="4" s="1"/>
  <c r="E41" i="4" s="1"/>
  <c r="N44" i="4"/>
  <c r="G25" i="4"/>
  <c r="H25" i="4"/>
  <c r="N37" i="4" l="1"/>
  <c r="N38" i="4"/>
  <c r="N39" i="4"/>
  <c r="G41" i="4"/>
  <c r="E42" i="4" s="1"/>
  <c r="N40" i="4"/>
  <c r="N25" i="4"/>
  <c r="H100" i="4"/>
  <c r="H99" i="4"/>
  <c r="H98" i="4"/>
  <c r="H92" i="4"/>
  <c r="G92" i="4"/>
  <c r="E93" i="4" s="1"/>
  <c r="G93" i="4" s="1"/>
  <c r="E94" i="4" s="1"/>
  <c r="G94" i="4" s="1"/>
  <c r="E95" i="4" s="1"/>
  <c r="G95" i="4" s="1"/>
  <c r="E96" i="4" s="1"/>
  <c r="N41" i="4" l="1"/>
  <c r="G42" i="4"/>
  <c r="E43" i="4" s="1"/>
  <c r="G96" i="4"/>
  <c r="E97" i="4" s="1"/>
  <c r="G138" i="4"/>
  <c r="E138" i="4" s="1"/>
  <c r="G137" i="4" s="1"/>
  <c r="E137" i="4" s="1"/>
  <c r="G134" i="4"/>
  <c r="E134" i="4" s="1"/>
  <c r="G133" i="4" s="1"/>
  <c r="E133" i="4" s="1"/>
  <c r="G130" i="4"/>
  <c r="E130" i="4" s="1"/>
  <c r="G129" i="4" s="1"/>
  <c r="E129" i="4" s="1"/>
  <c r="G126" i="4"/>
  <c r="E126" i="4" s="1"/>
  <c r="G125" i="4" s="1"/>
  <c r="E125" i="4" s="1"/>
  <c r="G122" i="4"/>
  <c r="E122" i="4" s="1"/>
  <c r="G121" i="4" s="1"/>
  <c r="E121" i="4" s="1"/>
  <c r="G43" i="4" l="1"/>
  <c r="N43" i="4" s="1"/>
  <c r="N42" i="4"/>
  <c r="N96" i="4"/>
  <c r="G97" i="4"/>
  <c r="E98" i="4" s="1"/>
  <c r="G197" i="4"/>
  <c r="G186" i="4"/>
  <c r="G163" i="4"/>
  <c r="G151" i="4"/>
  <c r="O5" i="4" l="1"/>
  <c r="P5" i="4" s="1"/>
  <c r="N97" i="4"/>
  <c r="G98" i="4"/>
  <c r="E99" i="4" s="1"/>
  <c r="N197" i="4"/>
  <c r="N196" i="4"/>
  <c r="N185" i="4"/>
  <c r="N186" i="4"/>
  <c r="N163" i="4"/>
  <c r="N162" i="4"/>
  <c r="N151" i="4"/>
  <c r="N150" i="4"/>
  <c r="G56" i="4"/>
  <c r="N56" i="4" s="1"/>
  <c r="N55" i="4"/>
  <c r="N11" i="4"/>
  <c r="G12" i="4"/>
  <c r="N12" i="4" s="1"/>
  <c r="N98" i="4" l="1"/>
  <c r="G99" i="4"/>
  <c r="E100" i="4" s="1"/>
  <c r="M24" i="8"/>
  <c r="J24" i="8" s="1"/>
  <c r="M25" i="8"/>
  <c r="J25" i="8" s="1"/>
  <c r="D24" i="8"/>
  <c r="E24" i="8" s="1"/>
  <c r="D25" i="8"/>
  <c r="E25" i="8" s="1"/>
  <c r="N175" i="4"/>
  <c r="N169" i="4"/>
  <c r="G171" i="4"/>
  <c r="N171" i="4" s="1"/>
  <c r="G177" i="4"/>
  <c r="E178" i="4" s="1"/>
  <c r="N99" i="4" l="1"/>
  <c r="G100" i="4"/>
  <c r="N100" i="4" s="1"/>
  <c r="G24" i="8"/>
  <c r="H24" i="8"/>
  <c r="H25" i="8"/>
  <c r="G25" i="8"/>
  <c r="N177" i="4"/>
  <c r="G178" i="4"/>
  <c r="E179" i="4" s="1"/>
  <c r="G179" i="4" s="1"/>
  <c r="E180" i="4" s="1"/>
  <c r="H65" i="4"/>
  <c r="H76" i="4"/>
  <c r="H77" i="4"/>
  <c r="H33" i="4"/>
  <c r="H32" i="4"/>
  <c r="H21" i="4"/>
  <c r="H9" i="4"/>
  <c r="H10" i="4"/>
  <c r="H149" i="4"/>
  <c r="H148" i="4"/>
  <c r="H147" i="4"/>
  <c r="H145" i="4"/>
  <c r="H141" i="4"/>
  <c r="G141" i="4"/>
  <c r="E142" i="4" s="1"/>
  <c r="H75" i="4"/>
  <c r="H73" i="4"/>
  <c r="H71" i="4"/>
  <c r="H70" i="4"/>
  <c r="H69" i="4"/>
  <c r="G69" i="4"/>
  <c r="E70" i="4" s="1"/>
  <c r="G70" i="4" s="1"/>
  <c r="G81" i="4"/>
  <c r="E82" i="4" s="1"/>
  <c r="G82" i="4" s="1"/>
  <c r="E83" i="4" s="1"/>
  <c r="H81" i="4"/>
  <c r="H87" i="4"/>
  <c r="H88" i="4"/>
  <c r="H89" i="4"/>
  <c r="N90" i="4"/>
  <c r="G165" i="4" l="1"/>
  <c r="N178" i="4"/>
  <c r="N179" i="4"/>
  <c r="G180" i="4"/>
  <c r="N180" i="4" s="1"/>
  <c r="N141" i="4"/>
  <c r="G142" i="4"/>
  <c r="E143" i="4" s="1"/>
  <c r="G143" i="4" s="1"/>
  <c r="E144" i="4" s="1"/>
  <c r="G144" i="4" s="1"/>
  <c r="N69" i="4"/>
  <c r="N81" i="4"/>
  <c r="N70" i="4"/>
  <c r="E71" i="4"/>
  <c r="N92" i="4"/>
  <c r="G83" i="4"/>
  <c r="E84" i="4" s="1"/>
  <c r="N82" i="4"/>
  <c r="M9" i="8"/>
  <c r="J9" i="8" s="1"/>
  <c r="D9" i="8"/>
  <c r="E9" i="8" s="1"/>
  <c r="M29" i="8"/>
  <c r="J29" i="8" s="1"/>
  <c r="D29" i="8"/>
  <c r="E29" i="8" s="1"/>
  <c r="M27" i="8"/>
  <c r="J27" i="8" s="1"/>
  <c r="D27" i="8"/>
  <c r="E27" i="8" s="1"/>
  <c r="M26" i="8"/>
  <c r="J26" i="8" s="1"/>
  <c r="D26" i="8"/>
  <c r="E26" i="8" s="1"/>
  <c r="G26" i="8" s="1"/>
  <c r="M23" i="8"/>
  <c r="J23" i="8" s="1"/>
  <c r="D23" i="8"/>
  <c r="E23" i="8" s="1"/>
  <c r="M22" i="8"/>
  <c r="J22" i="8" s="1"/>
  <c r="D22" i="8"/>
  <c r="E22" i="8" s="1"/>
  <c r="H22" i="8" s="1"/>
  <c r="M21" i="8"/>
  <c r="M18" i="8"/>
  <c r="J18" i="8" s="1"/>
  <c r="D18" i="8"/>
  <c r="E18" i="8" s="1"/>
  <c r="M20" i="8"/>
  <c r="J20" i="8" s="1"/>
  <c r="D20" i="8"/>
  <c r="E20" i="8" s="1"/>
  <c r="G20" i="8" s="1"/>
  <c r="M19" i="8"/>
  <c r="J19" i="8" s="1"/>
  <c r="D19" i="8"/>
  <c r="E19" i="8" s="1"/>
  <c r="M17" i="8"/>
  <c r="J17" i="8" s="1"/>
  <c r="D17" i="8"/>
  <c r="E17" i="8" s="1"/>
  <c r="G17" i="8" s="1"/>
  <c r="M16" i="8"/>
  <c r="J16" i="8" s="1"/>
  <c r="D16" i="8"/>
  <c r="E16" i="8" s="1"/>
  <c r="M15" i="8"/>
  <c r="M14" i="8"/>
  <c r="J14" i="8" s="1"/>
  <c r="D14" i="8"/>
  <c r="E14" i="8" s="1"/>
  <c r="M13" i="8"/>
  <c r="J13" i="8" s="1"/>
  <c r="D13" i="8"/>
  <c r="E13" i="8" s="1"/>
  <c r="M12" i="8"/>
  <c r="J12" i="8" s="1"/>
  <c r="D12" i="8"/>
  <c r="E12" i="8" s="1"/>
  <c r="M11" i="8"/>
  <c r="J11" i="8" s="1"/>
  <c r="D11" i="8"/>
  <c r="E11" i="8" s="1"/>
  <c r="M10" i="8"/>
  <c r="M8" i="8"/>
  <c r="J8" i="8" s="1"/>
  <c r="D8" i="8"/>
  <c r="E8" i="8" s="1"/>
  <c r="M7" i="8"/>
  <c r="J7" i="8" s="1"/>
  <c r="D7" i="8"/>
  <c r="E7" i="8" s="1"/>
  <c r="M6" i="8"/>
  <c r="M5" i="8"/>
  <c r="J5" i="8" s="1"/>
  <c r="D5" i="8"/>
  <c r="E5" i="8" s="1"/>
  <c r="G5" i="8" s="1"/>
  <c r="M4" i="8"/>
  <c r="J4" i="8" s="1"/>
  <c r="D4" i="8"/>
  <c r="E4" i="8" s="1"/>
  <c r="M3" i="8"/>
  <c r="J3" i="8" s="1"/>
  <c r="D3" i="8"/>
  <c r="E3" i="8" s="1"/>
  <c r="H3" i="8" s="1"/>
  <c r="M2" i="8"/>
  <c r="J2" i="8" s="1"/>
  <c r="D2" i="8"/>
  <c r="E2" i="8" s="1"/>
  <c r="E166" i="4" l="1"/>
  <c r="N165" i="4"/>
  <c r="E145" i="4"/>
  <c r="G145" i="4" s="1"/>
  <c r="E146" i="4" s="1"/>
  <c r="G146" i="4" s="1"/>
  <c r="E147" i="4" s="1"/>
  <c r="G147" i="4" s="1"/>
  <c r="E148" i="4" s="1"/>
  <c r="G148" i="4" s="1"/>
  <c r="E149" i="4" s="1"/>
  <c r="G23" i="8"/>
  <c r="H23" i="8"/>
  <c r="N142" i="4"/>
  <c r="N143" i="4"/>
  <c r="N93" i="4"/>
  <c r="G71" i="4"/>
  <c r="E72" i="4" s="1"/>
  <c r="G84" i="4"/>
  <c r="E85" i="4" s="1"/>
  <c r="N83" i="4"/>
  <c r="H9" i="8"/>
  <c r="G9" i="8"/>
  <c r="G2" i="8"/>
  <c r="H2" i="8"/>
  <c r="G11" i="8"/>
  <c r="H11" i="8"/>
  <c r="H13" i="8"/>
  <c r="G13" i="8"/>
  <c r="G3" i="8"/>
  <c r="G22" i="8"/>
  <c r="H5" i="8"/>
  <c r="H26" i="8"/>
  <c r="H8" i="8"/>
  <c r="G8" i="8"/>
  <c r="H14" i="8"/>
  <c r="G14" i="8"/>
  <c r="H4" i="8"/>
  <c r="G4" i="8"/>
  <c r="H16" i="8"/>
  <c r="G16" i="8"/>
  <c r="H18" i="8"/>
  <c r="G18" i="8"/>
  <c r="H27" i="8"/>
  <c r="G27" i="8"/>
  <c r="G7" i="8"/>
  <c r="H7" i="8"/>
  <c r="H12" i="8"/>
  <c r="G12" i="8"/>
  <c r="H19" i="8"/>
  <c r="G19" i="8"/>
  <c r="H29" i="8"/>
  <c r="G29" i="8"/>
  <c r="H17" i="8"/>
  <c r="H20" i="8"/>
  <c r="N208" i="4"/>
  <c r="G199" i="4"/>
  <c r="H161" i="4"/>
  <c r="H160" i="4"/>
  <c r="H159" i="4"/>
  <c r="H157" i="4"/>
  <c r="H153" i="4"/>
  <c r="N131" i="4"/>
  <c r="N139" i="4"/>
  <c r="N135" i="4"/>
  <c r="N127" i="4"/>
  <c r="N123" i="4"/>
  <c r="N118" i="4"/>
  <c r="G111" i="4"/>
  <c r="E112" i="4" s="1"/>
  <c r="G112" i="4" s="1"/>
  <c r="E113" i="4" s="1"/>
  <c r="N109" i="4"/>
  <c r="G103" i="4"/>
  <c r="E104" i="4" s="1"/>
  <c r="N101" i="4"/>
  <c r="H64" i="4"/>
  <c r="H62" i="4"/>
  <c r="H58" i="4"/>
  <c r="H54" i="4"/>
  <c r="H53" i="4"/>
  <c r="H52" i="4"/>
  <c r="H50" i="4"/>
  <c r="H46" i="4"/>
  <c r="H31" i="4"/>
  <c r="H29" i="4"/>
  <c r="H27" i="4"/>
  <c r="H26" i="4"/>
  <c r="H20" i="4"/>
  <c r="H18" i="4"/>
  <c r="H17" i="4"/>
  <c r="H16" i="4"/>
  <c r="H15" i="4"/>
  <c r="H14" i="4"/>
  <c r="H8" i="4"/>
  <c r="H6" i="4"/>
  <c r="H5" i="4"/>
  <c r="H4" i="4"/>
  <c r="H3" i="4"/>
  <c r="H2" i="4"/>
  <c r="G2" i="4"/>
  <c r="G85" i="4" l="1"/>
  <c r="E86" i="4" s="1"/>
  <c r="N84" i="4"/>
  <c r="N148" i="4"/>
  <c r="G149" i="4"/>
  <c r="N149" i="4" s="1"/>
  <c r="N144" i="4"/>
  <c r="N71" i="4"/>
  <c r="G72" i="4"/>
  <c r="E73" i="4" s="1"/>
  <c r="N2" i="4"/>
  <c r="N111" i="4"/>
  <c r="G188" i="4"/>
  <c r="N103" i="4"/>
  <c r="N112" i="4"/>
  <c r="G14" i="4"/>
  <c r="N126" i="4"/>
  <c r="N125" i="4"/>
  <c r="E3" i="4"/>
  <c r="G104" i="4"/>
  <c r="E105" i="4" s="1"/>
  <c r="E200" i="4"/>
  <c r="N199" i="4"/>
  <c r="O17" i="4" l="1"/>
  <c r="P17" i="4" s="1"/>
  <c r="G86" i="4"/>
  <c r="E87" i="4" s="1"/>
  <c r="N85" i="4"/>
  <c r="G105" i="4"/>
  <c r="E106" i="4" s="1"/>
  <c r="N72" i="4"/>
  <c r="E26" i="4"/>
  <c r="G26" i="4" s="1"/>
  <c r="E27" i="4" s="1"/>
  <c r="E15" i="4"/>
  <c r="G15" i="4" s="1"/>
  <c r="E16" i="4" s="1"/>
  <c r="G16" i="4" s="1"/>
  <c r="E17" i="4" s="1"/>
  <c r="N14" i="4"/>
  <c r="E189" i="4"/>
  <c r="G189" i="4" s="1"/>
  <c r="E190" i="4" s="1"/>
  <c r="N188" i="4"/>
  <c r="G200" i="4"/>
  <c r="E201" i="4" s="1"/>
  <c r="G201" i="4" s="1"/>
  <c r="N138" i="4"/>
  <c r="N137" i="4"/>
  <c r="N104" i="4"/>
  <c r="N130" i="4"/>
  <c r="N129" i="4"/>
  <c r="N134" i="4"/>
  <c r="N133" i="4"/>
  <c r="G58" i="4"/>
  <c r="G153" i="4"/>
  <c r="N122" i="4"/>
  <c r="N121" i="4"/>
  <c r="G46" i="4"/>
  <c r="G3" i="4"/>
  <c r="E4" i="4" s="1"/>
  <c r="F276" i="5"/>
  <c r="O16" i="4" l="1"/>
  <c r="P16" i="4" s="1"/>
  <c r="O19" i="4"/>
  <c r="P19" i="4" s="1"/>
  <c r="O20" i="4"/>
  <c r="P20" i="4" s="1"/>
  <c r="O18" i="4"/>
  <c r="P18" i="4" s="1"/>
  <c r="N86" i="4"/>
  <c r="G87" i="4"/>
  <c r="E88" i="4" s="1"/>
  <c r="G88" i="4" s="1"/>
  <c r="E89" i="4" s="1"/>
  <c r="G89" i="4" s="1"/>
  <c r="N105" i="4"/>
  <c r="G106" i="4"/>
  <c r="E107" i="4" s="1"/>
  <c r="N145" i="4"/>
  <c r="N15" i="4"/>
  <c r="E154" i="4"/>
  <c r="G154" i="4" s="1"/>
  <c r="E155" i="4" s="1"/>
  <c r="N153" i="4"/>
  <c r="E59" i="4"/>
  <c r="G59" i="4" s="1"/>
  <c r="E60" i="4" s="1"/>
  <c r="N58" i="4"/>
  <c r="E47" i="4"/>
  <c r="G47" i="4" s="1"/>
  <c r="E48" i="4" s="1"/>
  <c r="N46" i="4"/>
  <c r="N16" i="4"/>
  <c r="N200" i="4"/>
  <c r="G113" i="4"/>
  <c r="E114" i="4" s="1"/>
  <c r="G190" i="4"/>
  <c r="E191" i="4" s="1"/>
  <c r="G4" i="4"/>
  <c r="E5" i="4" s="1"/>
  <c r="N189" i="4"/>
  <c r="G17" i="4"/>
  <c r="E18" i="4" s="1"/>
  <c r="G27" i="4"/>
  <c r="E28" i="4" s="1"/>
  <c r="N3" i="4"/>
  <c r="N26" i="4"/>
  <c r="E202" i="4"/>
  <c r="G202" i="4" s="1"/>
  <c r="E203" i="4" s="1"/>
  <c r="G222" i="5"/>
  <c r="E223" i="5" s="1"/>
  <c r="N88" i="4" l="1"/>
  <c r="N87" i="4"/>
  <c r="N106" i="4"/>
  <c r="N89" i="4"/>
  <c r="G73" i="4"/>
  <c r="E74" i="4" s="1"/>
  <c r="N190" i="4"/>
  <c r="N201" i="4"/>
  <c r="N17" i="4"/>
  <c r="N59" i="4"/>
  <c r="G107" i="4"/>
  <c r="E108" i="4" s="1"/>
  <c r="N47" i="4"/>
  <c r="G60" i="4"/>
  <c r="E61" i="4" s="1"/>
  <c r="N113" i="4"/>
  <c r="G48" i="4"/>
  <c r="E49" i="4" s="1"/>
  <c r="E181" i="4"/>
  <c r="G114" i="4"/>
  <c r="E115" i="4" s="1"/>
  <c r="G28" i="4"/>
  <c r="E29" i="4" s="1"/>
  <c r="G155" i="4"/>
  <c r="E156" i="4" s="1"/>
  <c r="G5" i="4"/>
  <c r="E6" i="4" s="1"/>
  <c r="N27" i="4"/>
  <c r="N154" i="4"/>
  <c r="N4" i="4"/>
  <c r="G191" i="4"/>
  <c r="E192" i="4" s="1"/>
  <c r="G223" i="5"/>
  <c r="N223" i="5" s="1"/>
  <c r="N222" i="5"/>
  <c r="H53" i="5"/>
  <c r="H38" i="5"/>
  <c r="H22" i="5"/>
  <c r="H23" i="5"/>
  <c r="H5" i="5"/>
  <c r="H6" i="5"/>
  <c r="G159" i="5"/>
  <c r="N159" i="5" s="1"/>
  <c r="O11" i="4" l="1"/>
  <c r="N147" i="4"/>
  <c r="N146" i="4"/>
  <c r="O22" i="4" s="1"/>
  <c r="N73" i="4"/>
  <c r="G74" i="4"/>
  <c r="E75" i="4" s="1"/>
  <c r="N48" i="4"/>
  <c r="N191" i="4"/>
  <c r="N28" i="4"/>
  <c r="N60" i="4"/>
  <c r="N5" i="4"/>
  <c r="G49" i="4"/>
  <c r="E50" i="4" s="1"/>
  <c r="G61" i="4"/>
  <c r="E62" i="4" s="1"/>
  <c r="G108" i="4"/>
  <c r="N108" i="4" s="1"/>
  <c r="G156" i="4"/>
  <c r="E157" i="4" s="1"/>
  <c r="N107" i="4"/>
  <c r="G192" i="4"/>
  <c r="E193" i="4" s="1"/>
  <c r="N202" i="4"/>
  <c r="N155" i="4"/>
  <c r="N94" i="4"/>
  <c r="N114" i="4"/>
  <c r="G181" i="4"/>
  <c r="E182" i="4" s="1"/>
  <c r="D31" i="6"/>
  <c r="N74" i="4" l="1"/>
  <c r="O9" i="4" s="1"/>
  <c r="N61" i="4"/>
  <c r="G75" i="4"/>
  <c r="E76" i="4" s="1"/>
  <c r="N49" i="4"/>
  <c r="N181" i="4"/>
  <c r="N192" i="4"/>
  <c r="G182" i="4"/>
  <c r="E183" i="4" s="1"/>
  <c r="N95" i="4"/>
  <c r="O12" i="4" s="1"/>
  <c r="O13" i="4"/>
  <c r="P13" i="4" s="1"/>
  <c r="G193" i="4"/>
  <c r="E194" i="4" s="1"/>
  <c r="G18" i="4"/>
  <c r="E19" i="4" s="1"/>
  <c r="N156" i="4"/>
  <c r="H132" i="5"/>
  <c r="G203" i="4" l="1"/>
  <c r="E204" i="4" s="1"/>
  <c r="N75" i="4"/>
  <c r="N193" i="4"/>
  <c r="N18" i="4"/>
  <c r="G19" i="4"/>
  <c r="G29" i="4"/>
  <c r="E30" i="4" s="1"/>
  <c r="G183" i="4"/>
  <c r="E184" i="4" s="1"/>
  <c r="G115" i="4"/>
  <c r="E116" i="4" s="1"/>
  <c r="G194" i="4"/>
  <c r="E195" i="4" s="1"/>
  <c r="G6" i="4"/>
  <c r="E7" i="4" s="1"/>
  <c r="N182" i="4"/>
  <c r="H274" i="5"/>
  <c r="G204" i="4" l="1"/>
  <c r="N203" i="4"/>
  <c r="N194" i="4"/>
  <c r="N29" i="4"/>
  <c r="G184" i="4"/>
  <c r="N184" i="4" s="1"/>
  <c r="G157" i="4"/>
  <c r="E158" i="4" s="1"/>
  <c r="E20" i="4"/>
  <c r="N115" i="4"/>
  <c r="G50" i="4"/>
  <c r="E51" i="4" s="1"/>
  <c r="N19" i="4"/>
  <c r="O3" i="4" s="1"/>
  <c r="G7" i="4"/>
  <c r="E8" i="4" s="1"/>
  <c r="G116" i="4"/>
  <c r="E117" i="4" s="1"/>
  <c r="N6" i="4"/>
  <c r="G195" i="4"/>
  <c r="N195" i="4" s="1"/>
  <c r="G62" i="4"/>
  <c r="E63" i="4" s="1"/>
  <c r="N183" i="4"/>
  <c r="G30" i="4"/>
  <c r="N30" i="4" s="1"/>
  <c r="O4" i="4" s="1"/>
  <c r="G135" i="5"/>
  <c r="E135" i="5" s="1"/>
  <c r="G134" i="5" s="1"/>
  <c r="G198" i="5"/>
  <c r="G205" i="5"/>
  <c r="G212" i="5"/>
  <c r="G219" i="5"/>
  <c r="G226" i="5"/>
  <c r="G274" i="5"/>
  <c r="O26" i="4" l="1"/>
  <c r="P26" i="4" s="1"/>
  <c r="O27" i="4"/>
  <c r="P27" i="4" s="1"/>
  <c r="E205" i="4"/>
  <c r="G205" i="4" s="1"/>
  <c r="N204" i="4"/>
  <c r="N62" i="4"/>
  <c r="N157" i="4"/>
  <c r="N50" i="4"/>
  <c r="G51" i="4"/>
  <c r="N51" i="4" s="1"/>
  <c r="G20" i="4"/>
  <c r="E21" i="4" s="1"/>
  <c r="G117" i="4"/>
  <c r="N117" i="4" s="1"/>
  <c r="E31" i="4"/>
  <c r="G63" i="4"/>
  <c r="N63" i="4" s="1"/>
  <c r="O8" i="4" s="1"/>
  <c r="N116" i="4"/>
  <c r="N7" i="4"/>
  <c r="G158" i="4"/>
  <c r="N158" i="4" s="1"/>
  <c r="H88" i="5"/>
  <c r="H89" i="5"/>
  <c r="H90" i="5"/>
  <c r="H52" i="5"/>
  <c r="H29" i="5"/>
  <c r="H39" i="5"/>
  <c r="H37" i="5"/>
  <c r="H21" i="5"/>
  <c r="H12" i="5"/>
  <c r="H4" i="5"/>
  <c r="N421" i="5"/>
  <c r="N420" i="5"/>
  <c r="G411" i="5"/>
  <c r="E412" i="5" s="1"/>
  <c r="N409" i="5"/>
  <c r="G404" i="5"/>
  <c r="E405" i="5" s="1"/>
  <c r="N402" i="5"/>
  <c r="G399" i="5"/>
  <c r="E400" i="5" s="1"/>
  <c r="N397" i="5"/>
  <c r="G396" i="5"/>
  <c r="N396" i="5" s="1"/>
  <c r="G390" i="5"/>
  <c r="N390" i="5" s="1"/>
  <c r="N388" i="5"/>
  <c r="N387" i="5"/>
  <c r="G386" i="5"/>
  <c r="N386" i="5" s="1"/>
  <c r="G376" i="5"/>
  <c r="E377" i="5" s="1"/>
  <c r="N374" i="5"/>
  <c r="N373" i="5"/>
  <c r="G372" i="5"/>
  <c r="N372" i="5" s="1"/>
  <c r="G362" i="5"/>
  <c r="E363" i="5" s="1"/>
  <c r="N360" i="5"/>
  <c r="N359" i="5"/>
  <c r="G358" i="5"/>
  <c r="N358" i="5" s="1"/>
  <c r="G348" i="5"/>
  <c r="E349" i="5" s="1"/>
  <c r="N346" i="5"/>
  <c r="N345" i="5"/>
  <c r="G344" i="5"/>
  <c r="N344" i="5" s="1"/>
  <c r="G334" i="5"/>
  <c r="N334" i="5" s="1"/>
  <c r="N332" i="5"/>
  <c r="G331" i="5"/>
  <c r="N331" i="5" s="1"/>
  <c r="G324" i="5"/>
  <c r="N324" i="5" s="1"/>
  <c r="N322" i="5"/>
  <c r="G321" i="5"/>
  <c r="N321" i="5" s="1"/>
  <c r="G314" i="5"/>
  <c r="N312" i="5"/>
  <c r="N311" i="5"/>
  <c r="G302" i="5"/>
  <c r="E303" i="5" s="1"/>
  <c r="G303" i="5" s="1"/>
  <c r="E304" i="5" s="1"/>
  <c r="N300" i="5"/>
  <c r="N299" i="5"/>
  <c r="G290" i="5"/>
  <c r="N290" i="5" s="1"/>
  <c r="N288" i="5"/>
  <c r="N287" i="5"/>
  <c r="G278" i="5"/>
  <c r="E279" i="5" s="1"/>
  <c r="G279" i="5" s="1"/>
  <c r="E280" i="5" s="1"/>
  <c r="N276" i="5"/>
  <c r="N275" i="5"/>
  <c r="E274" i="5"/>
  <c r="N274" i="5" s="1"/>
  <c r="N273" i="5"/>
  <c r="N272" i="5"/>
  <c r="G271" i="5"/>
  <c r="N271" i="5" s="1"/>
  <c r="G261" i="5"/>
  <c r="N259" i="5"/>
  <c r="H258" i="5"/>
  <c r="H257" i="5"/>
  <c r="H256" i="5"/>
  <c r="G255" i="5"/>
  <c r="N255" i="5" s="1"/>
  <c r="H254" i="5"/>
  <c r="H252" i="5"/>
  <c r="H250" i="5"/>
  <c r="H246" i="5"/>
  <c r="H245" i="5"/>
  <c r="G245" i="5"/>
  <c r="E246" i="5" s="1"/>
  <c r="G246" i="5" s="1"/>
  <c r="E247" i="5" s="1"/>
  <c r="G247" i="5" s="1"/>
  <c r="E248" i="5" s="1"/>
  <c r="N243" i="5"/>
  <c r="H242" i="5"/>
  <c r="H241" i="5"/>
  <c r="H240" i="5"/>
  <c r="G239" i="5"/>
  <c r="N239" i="5" s="1"/>
  <c r="H238" i="5"/>
  <c r="H236" i="5"/>
  <c r="H234" i="5"/>
  <c r="H230" i="5"/>
  <c r="H229" i="5"/>
  <c r="G229" i="5"/>
  <c r="E230" i="5" s="1"/>
  <c r="G230" i="5" s="1"/>
  <c r="E231" i="5" s="1"/>
  <c r="G231" i="5" s="1"/>
  <c r="N227" i="5"/>
  <c r="E226" i="5"/>
  <c r="G225" i="5" s="1"/>
  <c r="E225" i="5" s="1"/>
  <c r="N220" i="5"/>
  <c r="E219" i="5"/>
  <c r="G218" i="5" s="1"/>
  <c r="E218" i="5" s="1"/>
  <c r="G215" i="5"/>
  <c r="E216" i="5" s="1"/>
  <c r="N213" i="5"/>
  <c r="E212" i="5"/>
  <c r="G208" i="5"/>
  <c r="N206" i="5"/>
  <c r="E205" i="5"/>
  <c r="N205" i="5" s="1"/>
  <c r="G201" i="5"/>
  <c r="N199" i="5"/>
  <c r="E198" i="5"/>
  <c r="G194" i="5"/>
  <c r="N192" i="5"/>
  <c r="H191" i="5"/>
  <c r="G183" i="5"/>
  <c r="N183" i="5" s="1"/>
  <c r="N181" i="5"/>
  <c r="G170" i="5"/>
  <c r="E171" i="5" s="1"/>
  <c r="N168" i="5"/>
  <c r="G162" i="5"/>
  <c r="E163" i="5" s="1"/>
  <c r="N160" i="5"/>
  <c r="H158" i="5"/>
  <c r="H157" i="5"/>
  <c r="H156" i="5"/>
  <c r="H151" i="5"/>
  <c r="H150" i="5"/>
  <c r="G150" i="5"/>
  <c r="E151" i="5" s="1"/>
  <c r="N148" i="5"/>
  <c r="H146" i="5"/>
  <c r="H145" i="5"/>
  <c r="H144" i="5"/>
  <c r="H147" i="5"/>
  <c r="G147" i="5"/>
  <c r="H143" i="5"/>
  <c r="H139" i="5"/>
  <c r="H138" i="5"/>
  <c r="G138" i="5"/>
  <c r="E139" i="5" s="1"/>
  <c r="N136" i="5"/>
  <c r="N135" i="5"/>
  <c r="H131" i="5"/>
  <c r="G131" i="5"/>
  <c r="G130" i="5"/>
  <c r="N130" i="5" s="1"/>
  <c r="G123" i="5"/>
  <c r="N121" i="5"/>
  <c r="H120" i="5"/>
  <c r="H119" i="5"/>
  <c r="G118" i="5"/>
  <c r="N118" i="5" s="1"/>
  <c r="H117" i="5"/>
  <c r="H115" i="5"/>
  <c r="H113" i="5"/>
  <c r="H109" i="5"/>
  <c r="H108" i="5"/>
  <c r="G108" i="5"/>
  <c r="E109" i="5" s="1"/>
  <c r="N106" i="5"/>
  <c r="G103" i="5"/>
  <c r="N103" i="5" s="1"/>
  <c r="H102" i="5"/>
  <c r="H100" i="5"/>
  <c r="H98" i="5"/>
  <c r="H94" i="5"/>
  <c r="H93" i="5"/>
  <c r="G93" i="5"/>
  <c r="E94" i="5" s="1"/>
  <c r="G94" i="5" s="1"/>
  <c r="N91" i="5"/>
  <c r="G87" i="5"/>
  <c r="N87" i="5" s="1"/>
  <c r="H86" i="5"/>
  <c r="H84" i="5"/>
  <c r="H82" i="5"/>
  <c r="H78" i="5"/>
  <c r="H77" i="5"/>
  <c r="G77" i="5"/>
  <c r="N75" i="5"/>
  <c r="G66" i="5"/>
  <c r="N64" i="5"/>
  <c r="G60" i="5"/>
  <c r="N60" i="5" s="1"/>
  <c r="H59" i="5"/>
  <c r="H57" i="5"/>
  <c r="H55" i="5"/>
  <c r="H51" i="5"/>
  <c r="H50" i="5"/>
  <c r="G50" i="5"/>
  <c r="E51" i="5" s="1"/>
  <c r="G51" i="5" s="1"/>
  <c r="E52" i="5" s="1"/>
  <c r="N48" i="5"/>
  <c r="G45" i="5"/>
  <c r="N45" i="5" s="1"/>
  <c r="H44" i="5"/>
  <c r="H42" i="5"/>
  <c r="H40" i="5"/>
  <c r="H36" i="5"/>
  <c r="H35" i="5"/>
  <c r="G35" i="5"/>
  <c r="N32" i="5"/>
  <c r="G29" i="5"/>
  <c r="H28" i="5"/>
  <c r="H26" i="5"/>
  <c r="H24" i="5"/>
  <c r="H20" i="5"/>
  <c r="H19" i="5"/>
  <c r="G19" i="5"/>
  <c r="N16" i="5"/>
  <c r="H15" i="5"/>
  <c r="H14" i="5"/>
  <c r="H13" i="5"/>
  <c r="G12" i="5"/>
  <c r="H11" i="5"/>
  <c r="H9" i="5"/>
  <c r="H7" i="5"/>
  <c r="H3" i="5"/>
  <c r="H2" i="5"/>
  <c r="G2" i="5"/>
  <c r="O14" i="4" l="1"/>
  <c r="P14" i="4" s="1"/>
  <c r="E206" i="4"/>
  <c r="G206" i="4" s="1"/>
  <c r="E207" i="4" s="1"/>
  <c r="G207" i="4" s="1"/>
  <c r="N207" i="4" s="1"/>
  <c r="N205" i="4"/>
  <c r="G31" i="4"/>
  <c r="E32" i="4" s="1"/>
  <c r="P12" i="4"/>
  <c r="P22" i="4"/>
  <c r="P11" i="4"/>
  <c r="N20" i="4"/>
  <c r="E159" i="4"/>
  <c r="G8" i="4"/>
  <c r="E9" i="4" s="1"/>
  <c r="E64" i="4"/>
  <c r="E52" i="4"/>
  <c r="N131" i="5"/>
  <c r="N108" i="5"/>
  <c r="E132" i="5"/>
  <c r="G132" i="5" s="1"/>
  <c r="N132" i="5" s="1"/>
  <c r="N138" i="5"/>
  <c r="N229" i="5"/>
  <c r="E184" i="5"/>
  <c r="G184" i="5" s="1"/>
  <c r="E185" i="5" s="1"/>
  <c r="E291" i="5"/>
  <c r="G291" i="5" s="1"/>
  <c r="E292" i="5" s="1"/>
  <c r="N302" i="5"/>
  <c r="N93" i="5"/>
  <c r="N147" i="5"/>
  <c r="N150" i="5"/>
  <c r="E202" i="5"/>
  <c r="N208" i="5"/>
  <c r="E209" i="5"/>
  <c r="G209" i="5" s="1"/>
  <c r="N209" i="5" s="1"/>
  <c r="N376" i="5"/>
  <c r="E3" i="5"/>
  <c r="G3" i="5" s="1"/>
  <c r="E4" i="5" s="1"/>
  <c r="N2" i="5"/>
  <c r="N194" i="5"/>
  <c r="E195" i="5"/>
  <c r="G195" i="5" s="1"/>
  <c r="N195" i="5" s="1"/>
  <c r="G204" i="5"/>
  <c r="E204" i="5" s="1"/>
  <c r="N204" i="5" s="1"/>
  <c r="G400" i="5"/>
  <c r="E401" i="5" s="1"/>
  <c r="G401" i="5" s="1"/>
  <c r="E325" i="5"/>
  <c r="G325" i="5" s="1"/>
  <c r="E326" i="5" s="1"/>
  <c r="G326" i="5" s="1"/>
  <c r="E327" i="5" s="1"/>
  <c r="N399" i="5"/>
  <c r="N12" i="5"/>
  <c r="N219" i="5"/>
  <c r="N245" i="5"/>
  <c r="N50" i="5"/>
  <c r="E134" i="5"/>
  <c r="N278" i="5"/>
  <c r="N226" i="5"/>
  <c r="E232" i="5"/>
  <c r="G232" i="5" s="1"/>
  <c r="G405" i="5"/>
  <c r="E406" i="5" s="1"/>
  <c r="G406" i="5" s="1"/>
  <c r="E407" i="5" s="1"/>
  <c r="N404" i="5"/>
  <c r="E391" i="5"/>
  <c r="G391" i="5" s="1"/>
  <c r="E392" i="5" s="1"/>
  <c r="N348" i="5"/>
  <c r="N201" i="5"/>
  <c r="N29" i="5"/>
  <c r="N51" i="5"/>
  <c r="N246" i="5"/>
  <c r="N19" i="5"/>
  <c r="G52" i="5"/>
  <c r="E53" i="5" s="1"/>
  <c r="E124" i="5"/>
  <c r="N123" i="5"/>
  <c r="N218" i="5"/>
  <c r="G217" i="5"/>
  <c r="E217" i="5" s="1"/>
  <c r="N217" i="5" s="1"/>
  <c r="E95" i="5"/>
  <c r="N94" i="5"/>
  <c r="E20" i="5"/>
  <c r="E36" i="5"/>
  <c r="N35" i="5"/>
  <c r="N66" i="5"/>
  <c r="E67" i="5"/>
  <c r="E78" i="5"/>
  <c r="N77" i="5"/>
  <c r="G151" i="5"/>
  <c r="E152" i="5" s="1"/>
  <c r="N170" i="5"/>
  <c r="G248" i="5"/>
  <c r="E249" i="5" s="1"/>
  <c r="E262" i="5"/>
  <c r="N261" i="5"/>
  <c r="G109" i="5"/>
  <c r="E110" i="5" s="1"/>
  <c r="G139" i="5"/>
  <c r="E140" i="5" s="1"/>
  <c r="N162" i="5"/>
  <c r="N215" i="5"/>
  <c r="G197" i="5"/>
  <c r="E197" i="5" s="1"/>
  <c r="N198" i="5"/>
  <c r="N231" i="5"/>
  <c r="G280" i="5"/>
  <c r="E281" i="5" s="1"/>
  <c r="G211" i="5"/>
  <c r="E211" i="5" s="1"/>
  <c r="N212" i="5"/>
  <c r="N225" i="5"/>
  <c r="G224" i="5"/>
  <c r="E224" i="5" s="1"/>
  <c r="N224" i="5" s="1"/>
  <c r="G304" i="5"/>
  <c r="E305" i="5" s="1"/>
  <c r="N230" i="5"/>
  <c r="N247" i="5"/>
  <c r="G377" i="5"/>
  <c r="E378" i="5" s="1"/>
  <c r="G412" i="5"/>
  <c r="E413" i="5" s="1"/>
  <c r="N279" i="5"/>
  <c r="N303" i="5"/>
  <c r="N314" i="5"/>
  <c r="E315" i="5"/>
  <c r="G363" i="5"/>
  <c r="E364" i="5" s="1"/>
  <c r="G349" i="5"/>
  <c r="E350" i="5" s="1"/>
  <c r="E335" i="5"/>
  <c r="N362" i="5"/>
  <c r="N411" i="5"/>
  <c r="N206" i="4" l="1"/>
  <c r="O29" i="4" s="1"/>
  <c r="P29" i="4" s="1"/>
  <c r="N31" i="4"/>
  <c r="G52" i="4"/>
  <c r="E53" i="4" s="1"/>
  <c r="G159" i="4"/>
  <c r="N8" i="4"/>
  <c r="G64" i="4"/>
  <c r="E65" i="4" s="1"/>
  <c r="N134" i="5"/>
  <c r="G133" i="5"/>
  <c r="E133" i="5" s="1"/>
  <c r="N133" i="5" s="1"/>
  <c r="O20" i="5"/>
  <c r="P20" i="5" s="1"/>
  <c r="N325" i="5"/>
  <c r="G203" i="5"/>
  <c r="E203" i="5" s="1"/>
  <c r="N203" i="5" s="1"/>
  <c r="N401" i="5"/>
  <c r="N412" i="5"/>
  <c r="N400" i="5"/>
  <c r="G202" i="5"/>
  <c r="N202" i="5" s="1"/>
  <c r="N349" i="5"/>
  <c r="N280" i="5"/>
  <c r="N406" i="5"/>
  <c r="E233" i="5"/>
  <c r="N232" i="5"/>
  <c r="N139" i="5"/>
  <c r="N405" i="5"/>
  <c r="N377" i="5"/>
  <c r="N248" i="5"/>
  <c r="N109" i="5"/>
  <c r="G364" i="5"/>
  <c r="E365" i="5" s="1"/>
  <c r="G210" i="5"/>
  <c r="E210" i="5" s="1"/>
  <c r="N210" i="5" s="1"/>
  <c r="N211" i="5"/>
  <c r="G327" i="5"/>
  <c r="E328" i="5" s="1"/>
  <c r="G95" i="5"/>
  <c r="E96" i="5" s="1"/>
  <c r="G392" i="5"/>
  <c r="E393" i="5" s="1"/>
  <c r="G292" i="5"/>
  <c r="E293" i="5" s="1"/>
  <c r="G315" i="5"/>
  <c r="E316" i="5" s="1"/>
  <c r="G171" i="5"/>
  <c r="E172" i="5" s="1"/>
  <c r="G413" i="5"/>
  <c r="E414" i="5" s="1"/>
  <c r="G196" i="5"/>
  <c r="E196" i="5" s="1"/>
  <c r="N196" i="5" s="1"/>
  <c r="N197" i="5"/>
  <c r="G216" i="5"/>
  <c r="N216" i="5" s="1"/>
  <c r="O19" i="5" s="1"/>
  <c r="P19" i="5" s="1"/>
  <c r="G163" i="5"/>
  <c r="E164" i="5" s="1"/>
  <c r="G140" i="5"/>
  <c r="E141" i="5" s="1"/>
  <c r="G249" i="5"/>
  <c r="E250" i="5" s="1"/>
  <c r="G78" i="5"/>
  <c r="E79" i="5" s="1"/>
  <c r="G36" i="5"/>
  <c r="E37" i="5" s="1"/>
  <c r="G124" i="5"/>
  <c r="E125" i="5" s="1"/>
  <c r="G185" i="5"/>
  <c r="E186" i="5" s="1"/>
  <c r="G4" i="5"/>
  <c r="E5" i="5" s="1"/>
  <c r="G305" i="5"/>
  <c r="E306" i="5" s="1"/>
  <c r="G262" i="5"/>
  <c r="E263" i="5" s="1"/>
  <c r="G152" i="5"/>
  <c r="E153" i="5" s="1"/>
  <c r="G53" i="5"/>
  <c r="E54" i="5" s="1"/>
  <c r="N326" i="5"/>
  <c r="G407" i="5"/>
  <c r="E408" i="5" s="1"/>
  <c r="G335" i="5"/>
  <c r="E336" i="5" s="1"/>
  <c r="G350" i="5"/>
  <c r="E351" i="5" s="1"/>
  <c r="N363" i="5"/>
  <c r="G378" i="5"/>
  <c r="E379" i="5" s="1"/>
  <c r="N304" i="5"/>
  <c r="N391" i="5"/>
  <c r="G281" i="5"/>
  <c r="E282" i="5" s="1"/>
  <c r="N291" i="5"/>
  <c r="G110" i="5"/>
  <c r="E111" i="5" s="1"/>
  <c r="N151" i="5"/>
  <c r="G67" i="5"/>
  <c r="E68" i="5" s="1"/>
  <c r="G20" i="5"/>
  <c r="E21" i="5" s="1"/>
  <c r="N52" i="5"/>
  <c r="N184" i="5"/>
  <c r="N3" i="5"/>
  <c r="O34" i="5" l="1"/>
  <c r="N159" i="4"/>
  <c r="E160" i="4"/>
  <c r="N64" i="4"/>
  <c r="N52" i="4"/>
  <c r="O16" i="5"/>
  <c r="P16" i="5" s="1"/>
  <c r="O17" i="5"/>
  <c r="P17" i="5" s="1"/>
  <c r="P34" i="5"/>
  <c r="N78" i="5"/>
  <c r="O18" i="5"/>
  <c r="P18" i="5" s="1"/>
  <c r="N407" i="5"/>
  <c r="N4" i="5"/>
  <c r="G233" i="5"/>
  <c r="E234" i="5" s="1"/>
  <c r="N378" i="5"/>
  <c r="N315" i="5"/>
  <c r="N392" i="5"/>
  <c r="N281" i="5"/>
  <c r="N305" i="5"/>
  <c r="N163" i="5"/>
  <c r="N152" i="5"/>
  <c r="N140" i="5"/>
  <c r="N124" i="5"/>
  <c r="N67" i="5"/>
  <c r="N53" i="5"/>
  <c r="G21" i="5"/>
  <c r="E22" i="5" s="1"/>
  <c r="G351" i="5"/>
  <c r="E352" i="5" s="1"/>
  <c r="G336" i="5"/>
  <c r="E337" i="5" s="1"/>
  <c r="G172" i="5"/>
  <c r="E173" i="5" s="1"/>
  <c r="G96" i="5"/>
  <c r="E97" i="5" s="1"/>
  <c r="G111" i="5"/>
  <c r="E112" i="5" s="1"/>
  <c r="N335" i="5"/>
  <c r="G408" i="5"/>
  <c r="N408" i="5" s="1"/>
  <c r="G54" i="5"/>
  <c r="E55" i="5" s="1"/>
  <c r="G153" i="5"/>
  <c r="E154" i="5" s="1"/>
  <c r="N185" i="5"/>
  <c r="G37" i="5"/>
  <c r="E38" i="5" s="1"/>
  <c r="G141" i="5"/>
  <c r="E142" i="5" s="1"/>
  <c r="G414" i="5"/>
  <c r="E415" i="5" s="1"/>
  <c r="N171" i="5"/>
  <c r="G316" i="5"/>
  <c r="E317" i="5" s="1"/>
  <c r="N292" i="5"/>
  <c r="G328" i="5"/>
  <c r="E329" i="5" s="1"/>
  <c r="G365" i="5"/>
  <c r="E366" i="5" s="1"/>
  <c r="G250" i="5"/>
  <c r="E251" i="5" s="1"/>
  <c r="N20" i="5"/>
  <c r="G186" i="5"/>
  <c r="E187" i="5" s="1"/>
  <c r="G79" i="5"/>
  <c r="E80" i="5" s="1"/>
  <c r="G293" i="5"/>
  <c r="E294" i="5" s="1"/>
  <c r="G68" i="5"/>
  <c r="E69" i="5" s="1"/>
  <c r="N110" i="5"/>
  <c r="G282" i="5"/>
  <c r="E283" i="5" s="1"/>
  <c r="G379" i="5"/>
  <c r="E380" i="5" s="1"/>
  <c r="N350" i="5"/>
  <c r="N262" i="5"/>
  <c r="G306" i="5"/>
  <c r="E307" i="5" s="1"/>
  <c r="G5" i="5"/>
  <c r="E6" i="5" s="1"/>
  <c r="G125" i="5"/>
  <c r="E126" i="5" s="1"/>
  <c r="N36" i="5"/>
  <c r="N249" i="5"/>
  <c r="G164" i="5"/>
  <c r="E165" i="5" s="1"/>
  <c r="N413" i="5"/>
  <c r="N327" i="5"/>
  <c r="N364" i="5"/>
  <c r="G263" i="5"/>
  <c r="E264" i="5" s="1"/>
  <c r="G393" i="5"/>
  <c r="E394" i="5" s="1"/>
  <c r="N95" i="5"/>
  <c r="M42" i="3"/>
  <c r="J42" i="3" s="1"/>
  <c r="M41" i="3"/>
  <c r="M33" i="3"/>
  <c r="M34" i="3"/>
  <c r="M35" i="3"/>
  <c r="M36" i="3"/>
  <c r="J36" i="3" s="1"/>
  <c r="M37" i="3"/>
  <c r="M38" i="3"/>
  <c r="M39" i="3"/>
  <c r="M32" i="3"/>
  <c r="J32" i="3" s="1"/>
  <c r="M26" i="3"/>
  <c r="M27" i="3"/>
  <c r="M28" i="3"/>
  <c r="J28" i="3" s="1"/>
  <c r="M29" i="3"/>
  <c r="J29" i="3" s="1"/>
  <c r="M30" i="3"/>
  <c r="M25" i="3"/>
  <c r="J25" i="3" s="1"/>
  <c r="M20" i="3"/>
  <c r="J20" i="3" s="1"/>
  <c r="M21" i="3"/>
  <c r="J21" i="3" s="1"/>
  <c r="M22" i="3"/>
  <c r="M23" i="3"/>
  <c r="J23" i="3" s="1"/>
  <c r="M19" i="3"/>
  <c r="M13" i="3"/>
  <c r="J13" i="3" s="1"/>
  <c r="M14" i="3"/>
  <c r="M15" i="3"/>
  <c r="J15" i="3" s="1"/>
  <c r="M16" i="3"/>
  <c r="J16" i="3" s="1"/>
  <c r="M17" i="3"/>
  <c r="J17" i="3" s="1"/>
  <c r="M12" i="3"/>
  <c r="M9" i="3"/>
  <c r="J9" i="3" s="1"/>
  <c r="M10" i="3"/>
  <c r="J10" i="3" s="1"/>
  <c r="M8" i="3"/>
  <c r="J8" i="3" s="1"/>
  <c r="M3" i="3"/>
  <c r="M4" i="3"/>
  <c r="J4" i="3" s="1"/>
  <c r="M5" i="3"/>
  <c r="M6" i="3"/>
  <c r="J6" i="3" s="1"/>
  <c r="M2" i="3"/>
  <c r="J2" i="3" s="1"/>
  <c r="J3" i="3"/>
  <c r="J5" i="3"/>
  <c r="J12" i="3"/>
  <c r="J14" i="3"/>
  <c r="J19" i="3"/>
  <c r="J22" i="3"/>
  <c r="J26" i="3"/>
  <c r="J27" i="3"/>
  <c r="J30" i="3"/>
  <c r="J33" i="3"/>
  <c r="J34" i="3"/>
  <c r="J35" i="3"/>
  <c r="J37" i="3"/>
  <c r="J38" i="3"/>
  <c r="J39" i="3"/>
  <c r="J41" i="3"/>
  <c r="M7" i="3"/>
  <c r="M11" i="3"/>
  <c r="M18" i="3"/>
  <c r="M24" i="3"/>
  <c r="M31" i="3"/>
  <c r="M40" i="3"/>
  <c r="D32" i="3"/>
  <c r="C32" i="2"/>
  <c r="F26" i="1"/>
  <c r="F27" i="1"/>
  <c r="F28" i="1"/>
  <c r="F29" i="1"/>
  <c r="F30" i="1"/>
  <c r="F31" i="1"/>
  <c r="F32" i="1"/>
  <c r="F33" i="1"/>
  <c r="F34" i="1"/>
  <c r="F35" i="1"/>
  <c r="F36" i="1"/>
  <c r="C26" i="1"/>
  <c r="I26" i="1" s="1"/>
  <c r="D26" i="1"/>
  <c r="E26" i="1" s="1"/>
  <c r="O35" i="5" l="1"/>
  <c r="P35" i="5" s="1"/>
  <c r="N233" i="5"/>
  <c r="N96" i="5"/>
  <c r="G234" i="5"/>
  <c r="E235" i="5" s="1"/>
  <c r="N141" i="5"/>
  <c r="N263" i="5"/>
  <c r="N379" i="5"/>
  <c r="N293" i="5"/>
  <c r="N186" i="5"/>
  <c r="N79" i="5"/>
  <c r="N111" i="5"/>
  <c r="N54" i="5"/>
  <c r="G394" i="5"/>
  <c r="E395" i="5" s="1"/>
  <c r="G165" i="5"/>
  <c r="E166" i="5" s="1"/>
  <c r="G126" i="5"/>
  <c r="E127" i="5" s="1"/>
  <c r="G307" i="5"/>
  <c r="E308" i="5" s="1"/>
  <c r="G69" i="5"/>
  <c r="E70" i="5" s="1"/>
  <c r="G251" i="5"/>
  <c r="E252" i="5" s="1"/>
  <c r="G366" i="5"/>
  <c r="E367" i="5" s="1"/>
  <c r="G415" i="5"/>
  <c r="E416" i="5" s="1"/>
  <c r="G38" i="5"/>
  <c r="E39" i="5" s="1"/>
  <c r="G154" i="5"/>
  <c r="G173" i="5"/>
  <c r="E174" i="5" s="1"/>
  <c r="G22" i="5"/>
  <c r="E23" i="5" s="1"/>
  <c r="G264" i="5"/>
  <c r="E265" i="5" s="1"/>
  <c r="N5" i="5"/>
  <c r="N282" i="5"/>
  <c r="N68" i="5"/>
  <c r="G294" i="5"/>
  <c r="E295" i="5" s="1"/>
  <c r="G187" i="5"/>
  <c r="E188" i="5" s="1"/>
  <c r="N365" i="5"/>
  <c r="G317" i="5"/>
  <c r="E318" i="5" s="1"/>
  <c r="N414" i="5"/>
  <c r="N37" i="5"/>
  <c r="G337" i="5"/>
  <c r="E338" i="5" s="1"/>
  <c r="G352" i="5"/>
  <c r="E353" i="5" s="1"/>
  <c r="G6" i="5"/>
  <c r="E7" i="5" s="1"/>
  <c r="G283" i="5"/>
  <c r="E284" i="5" s="1"/>
  <c r="G329" i="5"/>
  <c r="E330" i="5" s="1"/>
  <c r="N316" i="5"/>
  <c r="G55" i="5"/>
  <c r="E56" i="5" s="1"/>
  <c r="G97" i="5"/>
  <c r="E98" i="5" s="1"/>
  <c r="N336" i="5"/>
  <c r="N351" i="5"/>
  <c r="N393" i="5"/>
  <c r="N164" i="5"/>
  <c r="N125" i="5"/>
  <c r="N306" i="5"/>
  <c r="G380" i="5"/>
  <c r="E381" i="5" s="1"/>
  <c r="G80" i="5"/>
  <c r="E81" i="5" s="1"/>
  <c r="N250" i="5"/>
  <c r="N328" i="5"/>
  <c r="G142" i="5"/>
  <c r="E143" i="5" s="1"/>
  <c r="G143" i="5" s="1"/>
  <c r="E144" i="5" s="1"/>
  <c r="G144" i="5" s="1"/>
  <c r="N153" i="5"/>
  <c r="G112" i="5"/>
  <c r="E113" i="5" s="1"/>
  <c r="N172" i="5"/>
  <c r="N21" i="5"/>
  <c r="E32" i="3"/>
  <c r="H32" i="3" s="1"/>
  <c r="D42" i="3"/>
  <c r="D41" i="3"/>
  <c r="D34" i="3"/>
  <c r="D35" i="3"/>
  <c r="D36" i="3"/>
  <c r="D37" i="3"/>
  <c r="D38" i="3"/>
  <c r="D39" i="3"/>
  <c r="D33" i="3"/>
  <c r="D26" i="3"/>
  <c r="D27" i="3"/>
  <c r="D28" i="3"/>
  <c r="D29" i="3"/>
  <c r="D30" i="3"/>
  <c r="D25" i="3"/>
  <c r="D20" i="3"/>
  <c r="D21" i="3"/>
  <c r="D22" i="3"/>
  <c r="D23" i="3"/>
  <c r="D19" i="3"/>
  <c r="D13" i="3"/>
  <c r="D14" i="3"/>
  <c r="D15" i="3"/>
  <c r="D16" i="3"/>
  <c r="D17" i="3"/>
  <c r="D12" i="3"/>
  <c r="D9" i="3"/>
  <c r="D10" i="3"/>
  <c r="D8" i="3"/>
  <c r="D3" i="3"/>
  <c r="D4" i="3"/>
  <c r="D5" i="3"/>
  <c r="D6" i="3"/>
  <c r="D2" i="3"/>
  <c r="N154" i="5" l="1"/>
  <c r="E155" i="5"/>
  <c r="G155" i="5" s="1"/>
  <c r="E156" i="5" s="1"/>
  <c r="N234" i="5"/>
  <c r="N187" i="5"/>
  <c r="N251" i="5"/>
  <c r="G235" i="5"/>
  <c r="E236" i="5" s="1"/>
  <c r="N366" i="5"/>
  <c r="N352" i="5"/>
  <c r="N317" i="5"/>
  <c r="N394" i="5"/>
  <c r="N294" i="5"/>
  <c r="N283" i="5"/>
  <c r="N126" i="5"/>
  <c r="N55" i="5"/>
  <c r="N38" i="5"/>
  <c r="N22" i="5"/>
  <c r="G330" i="5"/>
  <c r="G338" i="5"/>
  <c r="E339" i="5" s="1"/>
  <c r="G416" i="5"/>
  <c r="E417" i="5" s="1"/>
  <c r="G308" i="5"/>
  <c r="E309" i="5" s="1"/>
  <c r="G166" i="5"/>
  <c r="E167" i="5" s="1"/>
  <c r="N112" i="5"/>
  <c r="N80" i="5"/>
  <c r="N380" i="5"/>
  <c r="G56" i="5"/>
  <c r="E57" i="5" s="1"/>
  <c r="N6" i="5"/>
  <c r="G353" i="5"/>
  <c r="E354" i="5" s="1"/>
  <c r="G318" i="5"/>
  <c r="E319" i="5" s="1"/>
  <c r="G23" i="5"/>
  <c r="E24" i="5" s="1"/>
  <c r="N415" i="5"/>
  <c r="G252" i="5"/>
  <c r="E253" i="5" s="1"/>
  <c r="N307" i="5"/>
  <c r="N165" i="5"/>
  <c r="G113" i="5"/>
  <c r="E114" i="5" s="1"/>
  <c r="G81" i="5"/>
  <c r="E82" i="5" s="1"/>
  <c r="G381" i="5"/>
  <c r="E382" i="5" s="1"/>
  <c r="N97" i="5"/>
  <c r="G284" i="5"/>
  <c r="E285" i="5" s="1"/>
  <c r="G7" i="5"/>
  <c r="E8" i="5" s="1"/>
  <c r="G188" i="5"/>
  <c r="E189" i="5" s="1"/>
  <c r="N264" i="5"/>
  <c r="N173" i="5"/>
  <c r="G39" i="5"/>
  <c r="E40" i="5" s="1"/>
  <c r="G367" i="5"/>
  <c r="E368" i="5" s="1"/>
  <c r="N69" i="5"/>
  <c r="G127" i="5"/>
  <c r="E128" i="5" s="1"/>
  <c r="N142" i="5"/>
  <c r="G98" i="5"/>
  <c r="E99" i="5" s="1"/>
  <c r="N329" i="5"/>
  <c r="N337" i="5"/>
  <c r="G295" i="5"/>
  <c r="E296" i="5" s="1"/>
  <c r="G265" i="5"/>
  <c r="E266" i="5" s="1"/>
  <c r="G174" i="5"/>
  <c r="E175" i="5" s="1"/>
  <c r="G70" i="5"/>
  <c r="E71" i="5" s="1"/>
  <c r="G395" i="5"/>
  <c r="E42" i="3"/>
  <c r="H42" i="3" s="1"/>
  <c r="E41" i="3"/>
  <c r="E33" i="3"/>
  <c r="H33" i="3" s="1"/>
  <c r="E36" i="3"/>
  <c r="H36" i="3" s="1"/>
  <c r="E37" i="3"/>
  <c r="H37" i="3" s="1"/>
  <c r="E39" i="3"/>
  <c r="E35" i="3"/>
  <c r="H35" i="3" s="1"/>
  <c r="E38" i="3"/>
  <c r="H38" i="3" s="1"/>
  <c r="E34" i="3"/>
  <c r="H34" i="3" s="1"/>
  <c r="E28" i="3"/>
  <c r="H28" i="3" s="1"/>
  <c r="E25" i="3"/>
  <c r="H25" i="3" s="1"/>
  <c r="E27" i="3"/>
  <c r="H27" i="3" s="1"/>
  <c r="E30" i="3"/>
  <c r="H30" i="3" s="1"/>
  <c r="E26" i="3"/>
  <c r="H26" i="3" s="1"/>
  <c r="E29" i="3"/>
  <c r="H29" i="3" s="1"/>
  <c r="E20" i="3"/>
  <c r="H20" i="3" s="1"/>
  <c r="E23" i="3"/>
  <c r="H23" i="3" s="1"/>
  <c r="E22" i="3"/>
  <c r="H22" i="3" s="1"/>
  <c r="E19" i="3"/>
  <c r="H19" i="3" s="1"/>
  <c r="E21" i="3"/>
  <c r="H21" i="3" s="1"/>
  <c r="E16" i="3"/>
  <c r="H16" i="3" s="1"/>
  <c r="E15" i="3"/>
  <c r="H15" i="3" s="1"/>
  <c r="E12" i="3"/>
  <c r="H12" i="3" s="1"/>
  <c r="E14" i="3"/>
  <c r="H14" i="3" s="1"/>
  <c r="E17" i="3"/>
  <c r="H17" i="3" s="1"/>
  <c r="E13" i="3"/>
  <c r="H13" i="3" s="1"/>
  <c r="E10" i="3"/>
  <c r="H10" i="3" s="1"/>
  <c r="E9" i="3"/>
  <c r="H9" i="3" s="1"/>
  <c r="E8" i="3"/>
  <c r="H8" i="3" s="1"/>
  <c r="E2" i="3"/>
  <c r="H2" i="3" s="1"/>
  <c r="E5" i="3"/>
  <c r="H5" i="3" s="1"/>
  <c r="E3" i="3"/>
  <c r="H3" i="3" s="1"/>
  <c r="E6" i="3"/>
  <c r="H6" i="3" s="1"/>
  <c r="E4" i="3"/>
  <c r="H4" i="3" s="1"/>
  <c r="G32" i="3"/>
  <c r="G34" i="3"/>
  <c r="G38" i="3"/>
  <c r="G33" i="3"/>
  <c r="G36" i="3"/>
  <c r="G35" i="3"/>
  <c r="G28" i="3"/>
  <c r="G25" i="3"/>
  <c r="G27" i="3"/>
  <c r="G26" i="3"/>
  <c r="G29" i="3"/>
  <c r="G23" i="3"/>
  <c r="G22" i="3"/>
  <c r="G21" i="3"/>
  <c r="G19" i="3"/>
  <c r="G20" i="3"/>
  <c r="G15" i="3"/>
  <c r="G12" i="3"/>
  <c r="G14" i="3"/>
  <c r="G13" i="3"/>
  <c r="G10" i="3"/>
  <c r="G9" i="3"/>
  <c r="G5" i="3"/>
  <c r="G4" i="3"/>
  <c r="G3" i="3"/>
  <c r="C33" i="2"/>
  <c r="C34" i="2"/>
  <c r="C35" i="2"/>
  <c r="C36" i="2"/>
  <c r="C37" i="2"/>
  <c r="C38" i="2"/>
  <c r="C39" i="2"/>
  <c r="G42" i="3" l="1"/>
  <c r="G30" i="3"/>
  <c r="G37" i="3"/>
  <c r="G8" i="3"/>
  <c r="G17" i="3"/>
  <c r="G16" i="3"/>
  <c r="G39" i="3"/>
  <c r="H39" i="3"/>
  <c r="G41" i="3"/>
  <c r="H41" i="3"/>
  <c r="N155" i="5"/>
  <c r="N235" i="5"/>
  <c r="N284" i="5"/>
  <c r="G236" i="5"/>
  <c r="E237" i="5" s="1"/>
  <c r="N395" i="5"/>
  <c r="O33" i="5" s="1"/>
  <c r="N381" i="5"/>
  <c r="N330" i="5"/>
  <c r="O28" i="5" s="1"/>
  <c r="N318" i="5"/>
  <c r="N308" i="5"/>
  <c r="N252" i="5"/>
  <c r="N174" i="5"/>
  <c r="N166" i="5"/>
  <c r="N127" i="5"/>
  <c r="N56" i="5"/>
  <c r="N7" i="5"/>
  <c r="G24" i="5"/>
  <c r="E25" i="5" s="1"/>
  <c r="G71" i="5"/>
  <c r="E72" i="5" s="1"/>
  <c r="G72" i="5" s="1"/>
  <c r="G266" i="5"/>
  <c r="E267" i="5" s="1"/>
  <c r="N39" i="5"/>
  <c r="G189" i="5"/>
  <c r="E190" i="5" s="1"/>
  <c r="G82" i="5"/>
  <c r="E83" i="5" s="1"/>
  <c r="G114" i="5"/>
  <c r="N23" i="5"/>
  <c r="G354" i="5"/>
  <c r="E355" i="5" s="1"/>
  <c r="G57" i="5"/>
  <c r="E58" i="5" s="1"/>
  <c r="G309" i="5"/>
  <c r="E310" i="5" s="1"/>
  <c r="G339" i="5"/>
  <c r="E340" i="5" s="1"/>
  <c r="G99" i="5"/>
  <c r="N99" i="5" s="1"/>
  <c r="N70" i="5"/>
  <c r="N265" i="5"/>
  <c r="N367" i="5"/>
  <c r="N188" i="5"/>
  <c r="G285" i="5"/>
  <c r="E286" i="5" s="1"/>
  <c r="G286" i="5" s="1"/>
  <c r="G382" i="5"/>
  <c r="E383" i="5" s="1"/>
  <c r="N81" i="5"/>
  <c r="N113" i="5"/>
  <c r="G253" i="5"/>
  <c r="N353" i="5"/>
  <c r="G167" i="5"/>
  <c r="N416" i="5"/>
  <c r="N338" i="5"/>
  <c r="G296" i="5"/>
  <c r="E297" i="5" s="1"/>
  <c r="G40" i="5"/>
  <c r="E41" i="5" s="1"/>
  <c r="G175" i="5"/>
  <c r="E176" i="5" s="1"/>
  <c r="N295" i="5"/>
  <c r="N98" i="5"/>
  <c r="G128" i="5"/>
  <c r="E129" i="5" s="1"/>
  <c r="G368" i="5"/>
  <c r="E369" i="5" s="1"/>
  <c r="G8" i="5"/>
  <c r="E9" i="5" s="1"/>
  <c r="N143" i="5"/>
  <c r="G319" i="5"/>
  <c r="E320" i="5" s="1"/>
  <c r="G417" i="5"/>
  <c r="E418" i="5" s="1"/>
  <c r="G6" i="3"/>
  <c r="G2" i="3"/>
  <c r="C3" i="2"/>
  <c r="C4" i="2"/>
  <c r="C5" i="2"/>
  <c r="C6" i="2"/>
  <c r="C8" i="2"/>
  <c r="C9" i="2"/>
  <c r="C10" i="2"/>
  <c r="C12" i="2"/>
  <c r="C13" i="2"/>
  <c r="C14" i="2"/>
  <c r="C15" i="2"/>
  <c r="C16" i="2"/>
  <c r="C17" i="2"/>
  <c r="C19" i="2"/>
  <c r="C20" i="2"/>
  <c r="C21" i="2"/>
  <c r="C22" i="2"/>
  <c r="C23" i="2"/>
  <c r="C25" i="2"/>
  <c r="C26" i="2"/>
  <c r="C27" i="2"/>
  <c r="C28" i="2"/>
  <c r="C29" i="2"/>
  <c r="C30" i="2"/>
  <c r="C2" i="2"/>
  <c r="E254" i="5" l="1"/>
  <c r="G257" i="5"/>
  <c r="P33" i="5"/>
  <c r="P28" i="5"/>
  <c r="N236" i="5"/>
  <c r="G237" i="5"/>
  <c r="N128" i="5"/>
  <c r="N382" i="5"/>
  <c r="N368" i="5"/>
  <c r="N354" i="5"/>
  <c r="N319" i="5"/>
  <c r="N266" i="5"/>
  <c r="N167" i="5"/>
  <c r="O13" i="5" s="1"/>
  <c r="G9" i="5"/>
  <c r="E10" i="5" s="1"/>
  <c r="G297" i="5"/>
  <c r="E298" i="5" s="1"/>
  <c r="G58" i="5"/>
  <c r="E115" i="5"/>
  <c r="G190" i="5"/>
  <c r="G25" i="5"/>
  <c r="E26" i="5" s="1"/>
  <c r="G176" i="5"/>
  <c r="E177" i="5" s="1"/>
  <c r="E100" i="5"/>
  <c r="N309" i="5"/>
  <c r="N114" i="5"/>
  <c r="N189" i="5"/>
  <c r="E73" i="5"/>
  <c r="G73" i="5" s="1"/>
  <c r="N24" i="5"/>
  <c r="G254" i="5"/>
  <c r="G258" i="5" s="1"/>
  <c r="E258" i="5" s="1"/>
  <c r="G418" i="5"/>
  <c r="E419" i="5" s="1"/>
  <c r="G320" i="5"/>
  <c r="N8" i="5"/>
  <c r="N296" i="5"/>
  <c r="N417" i="5"/>
  <c r="G129" i="5"/>
  <c r="N129" i="5" s="1"/>
  <c r="N175" i="5"/>
  <c r="G41" i="5"/>
  <c r="E42" i="5" s="1"/>
  <c r="N285" i="5"/>
  <c r="G340" i="5"/>
  <c r="E341" i="5" s="1"/>
  <c r="G355" i="5"/>
  <c r="E356" i="5" s="1"/>
  <c r="G83" i="5"/>
  <c r="E84" i="5" s="1"/>
  <c r="N71" i="5"/>
  <c r="G369" i="5"/>
  <c r="E370" i="5" s="1"/>
  <c r="N40" i="5"/>
  <c r="N253" i="5"/>
  <c r="G383" i="5"/>
  <c r="E384" i="5" s="1"/>
  <c r="N339" i="5"/>
  <c r="N57" i="5"/>
  <c r="N82" i="5"/>
  <c r="G267" i="5"/>
  <c r="E268" i="5" s="1"/>
  <c r="O10" i="5" l="1"/>
  <c r="E238" i="5"/>
  <c r="G241" i="5"/>
  <c r="E59" i="5"/>
  <c r="G59" i="5" s="1"/>
  <c r="G63" i="5" s="1"/>
  <c r="E63" i="5" s="1"/>
  <c r="G62" i="5"/>
  <c r="P13" i="5"/>
  <c r="N190" i="5"/>
  <c r="E191" i="5"/>
  <c r="G191" i="5" s="1"/>
  <c r="P10" i="5"/>
  <c r="N237" i="5"/>
  <c r="N25" i="5"/>
  <c r="N254" i="5"/>
  <c r="G238" i="5"/>
  <c r="G242" i="5" s="1"/>
  <c r="E242" i="5" s="1"/>
  <c r="N267" i="5"/>
  <c r="N58" i="5"/>
  <c r="N9" i="5"/>
  <c r="G356" i="5"/>
  <c r="E357" i="5" s="1"/>
  <c r="G357" i="5" s="1"/>
  <c r="G419" i="5"/>
  <c r="N419" i="5" s="1"/>
  <c r="G115" i="5"/>
  <c r="E116" i="5" s="1"/>
  <c r="G384" i="5"/>
  <c r="E385" i="5" s="1"/>
  <c r="G370" i="5"/>
  <c r="E371" i="5" s="1"/>
  <c r="G268" i="5"/>
  <c r="E269" i="5" s="1"/>
  <c r="N383" i="5"/>
  <c r="N369" i="5"/>
  <c r="N355" i="5"/>
  <c r="N418" i="5"/>
  <c r="E74" i="5"/>
  <c r="N286" i="5"/>
  <c r="O24" i="5" s="1"/>
  <c r="G310" i="5"/>
  <c r="N310" i="5" s="1"/>
  <c r="O26" i="5" s="1"/>
  <c r="G84" i="5"/>
  <c r="E85" i="5" s="1"/>
  <c r="G341" i="5"/>
  <c r="E342" i="5" s="1"/>
  <c r="N72" i="5"/>
  <c r="G100" i="5"/>
  <c r="G177" i="5"/>
  <c r="E178" i="5" s="1"/>
  <c r="N83" i="5"/>
  <c r="N340" i="5"/>
  <c r="N41" i="5"/>
  <c r="N320" i="5"/>
  <c r="O27" i="5" s="1"/>
  <c r="N258" i="5"/>
  <c r="N176" i="5"/>
  <c r="N297" i="5"/>
  <c r="G10" i="5"/>
  <c r="F1" i="1"/>
  <c r="F2" i="1"/>
  <c r="F3" i="1"/>
  <c r="F4" i="1"/>
  <c r="F5" i="1"/>
  <c r="F6" i="1"/>
  <c r="F7" i="1"/>
  <c r="F8" i="1"/>
  <c r="F9" i="1"/>
  <c r="F10" i="1"/>
  <c r="F11" i="1"/>
  <c r="F12" i="1"/>
  <c r="F13" i="1"/>
  <c r="F14" i="1"/>
  <c r="F15" i="1"/>
  <c r="F16" i="1"/>
  <c r="F17" i="1"/>
  <c r="F18" i="1"/>
  <c r="F19" i="1"/>
  <c r="F20" i="1"/>
  <c r="F21" i="1"/>
  <c r="F23" i="1"/>
  <c r="F24" i="1"/>
  <c r="F25" i="1"/>
  <c r="F22" i="1"/>
  <c r="E11" i="5" l="1"/>
  <c r="G14" i="5"/>
  <c r="N370" i="5"/>
  <c r="N384" i="5"/>
  <c r="N356" i="5"/>
  <c r="N100" i="5"/>
  <c r="E101" i="5"/>
  <c r="N238" i="5"/>
  <c r="N10" i="5"/>
  <c r="P26" i="5"/>
  <c r="N242" i="5"/>
  <c r="O36" i="5"/>
  <c r="P36" i="5" s="1"/>
  <c r="P24" i="5"/>
  <c r="N268" i="5"/>
  <c r="N177" i="5"/>
  <c r="N73" i="5"/>
  <c r="N59" i="5"/>
  <c r="N84" i="5"/>
  <c r="P27" i="5"/>
  <c r="G178" i="5"/>
  <c r="E179" i="5" s="1"/>
  <c r="N341" i="5"/>
  <c r="G26" i="5"/>
  <c r="E27" i="5" s="1"/>
  <c r="G298" i="5"/>
  <c r="N298" i="5" s="1"/>
  <c r="O25" i="5" s="1"/>
  <c r="N63" i="5"/>
  <c r="G11" i="5"/>
  <c r="G342" i="5"/>
  <c r="E343" i="5" s="1"/>
  <c r="E257" i="5"/>
  <c r="G256" i="5" s="1"/>
  <c r="G42" i="5"/>
  <c r="E43" i="5" s="1"/>
  <c r="G85" i="5"/>
  <c r="G269" i="5"/>
  <c r="E270" i="5" s="1"/>
  <c r="N115" i="5"/>
  <c r="J1" i="1"/>
  <c r="E86" i="5" l="1"/>
  <c r="G89" i="5"/>
  <c r="N342" i="5"/>
  <c r="N26" i="5"/>
  <c r="G15" i="5"/>
  <c r="E15" i="5" s="1"/>
  <c r="E241" i="5"/>
  <c r="G240" i="5" s="1"/>
  <c r="N11" i="5"/>
  <c r="N85" i="5"/>
  <c r="P25" i="5"/>
  <c r="E62" i="5"/>
  <c r="G61" i="5" s="1"/>
  <c r="G179" i="5"/>
  <c r="E180" i="5" s="1"/>
  <c r="G270" i="5"/>
  <c r="N270" i="5" s="1"/>
  <c r="N42" i="5"/>
  <c r="N178" i="5"/>
  <c r="G74" i="5"/>
  <c r="N74" i="5" s="1"/>
  <c r="O6" i="5" s="1"/>
  <c r="N269" i="5"/>
  <c r="O23" i="5" s="1"/>
  <c r="G86" i="5"/>
  <c r="G90" i="5" s="1"/>
  <c r="E90" i="5" s="1"/>
  <c r="G101" i="5"/>
  <c r="G104" i="5" s="1"/>
  <c r="N257" i="5"/>
  <c r="E256" i="5"/>
  <c r="G116" i="5"/>
  <c r="C22" i="1"/>
  <c r="I22" i="1" s="1"/>
  <c r="D22" i="1"/>
  <c r="N116" i="5" l="1"/>
  <c r="G119" i="5"/>
  <c r="N15" i="5"/>
  <c r="E14" i="5"/>
  <c r="G13" i="5" s="1"/>
  <c r="N241" i="5"/>
  <c r="E240" i="5"/>
  <c r="E102" i="5"/>
  <c r="G180" i="5"/>
  <c r="N180" i="5" s="1"/>
  <c r="G43" i="5"/>
  <c r="N90" i="5"/>
  <c r="P6" i="5"/>
  <c r="N179" i="5"/>
  <c r="N62" i="5"/>
  <c r="E61" i="5"/>
  <c r="E117" i="5"/>
  <c r="N256" i="5"/>
  <c r="O22" i="5" s="1"/>
  <c r="N86" i="5"/>
  <c r="G27" i="5"/>
  <c r="G30" i="5" s="1"/>
  <c r="N101" i="5"/>
  <c r="P23" i="5"/>
  <c r="C2" i="1"/>
  <c r="I2" i="1" s="1"/>
  <c r="C3" i="1"/>
  <c r="I3" i="1" s="1"/>
  <c r="C4" i="1"/>
  <c r="I4" i="1" s="1"/>
  <c r="C5" i="1"/>
  <c r="I5" i="1" s="1"/>
  <c r="C6" i="1"/>
  <c r="I6" i="1" s="1"/>
  <c r="C7" i="1"/>
  <c r="I7" i="1" s="1"/>
  <c r="C8" i="1"/>
  <c r="I8" i="1" s="1"/>
  <c r="C9" i="1"/>
  <c r="I9" i="1" s="1"/>
  <c r="C10" i="1"/>
  <c r="I10" i="1" s="1"/>
  <c r="C11" i="1"/>
  <c r="I11" i="1" s="1"/>
  <c r="C12" i="1"/>
  <c r="I12" i="1" s="1"/>
  <c r="C13" i="1"/>
  <c r="I13" i="1" s="1"/>
  <c r="C14" i="1"/>
  <c r="I14" i="1" s="1"/>
  <c r="C15" i="1"/>
  <c r="I15" i="1" s="1"/>
  <c r="C16" i="1"/>
  <c r="I16" i="1" s="1"/>
  <c r="C17" i="1"/>
  <c r="I17" i="1" s="1"/>
  <c r="C18" i="1"/>
  <c r="I18" i="1" s="1"/>
  <c r="C19" i="1"/>
  <c r="I19" i="1" s="1"/>
  <c r="C20" i="1"/>
  <c r="I20" i="1" s="1"/>
  <c r="C21" i="1"/>
  <c r="I21" i="1" s="1"/>
  <c r="C23" i="1"/>
  <c r="I23" i="1" s="1"/>
  <c r="C24" i="1"/>
  <c r="I24" i="1" s="1"/>
  <c r="C25" i="1"/>
  <c r="I25" i="1" s="1"/>
  <c r="C27" i="1"/>
  <c r="I27" i="1" s="1"/>
  <c r="C28" i="1"/>
  <c r="I28" i="1" s="1"/>
  <c r="C29" i="1"/>
  <c r="I29" i="1" s="1"/>
  <c r="C30" i="1"/>
  <c r="I30" i="1" s="1"/>
  <c r="C31" i="1"/>
  <c r="I31" i="1" s="1"/>
  <c r="C32" i="1"/>
  <c r="I32" i="1" s="1"/>
  <c r="C33" i="1"/>
  <c r="I33" i="1" s="1"/>
  <c r="C34" i="1"/>
  <c r="I34" i="1" s="1"/>
  <c r="C35" i="1"/>
  <c r="I35" i="1" s="1"/>
  <c r="C36" i="1"/>
  <c r="I36" i="1" s="1"/>
  <c r="C1" i="1"/>
  <c r="I1" i="1" s="1"/>
  <c r="D9" i="1"/>
  <c r="D10" i="1"/>
  <c r="D11" i="1"/>
  <c r="D12" i="1"/>
  <c r="D13" i="1"/>
  <c r="D14" i="1"/>
  <c r="D15" i="1"/>
  <c r="D16" i="1"/>
  <c r="D17" i="1"/>
  <c r="D18" i="1"/>
  <c r="D19" i="1"/>
  <c r="D20" i="1"/>
  <c r="D21" i="1"/>
  <c r="D23" i="1"/>
  <c r="D24" i="1"/>
  <c r="D25" i="1"/>
  <c r="D27" i="1"/>
  <c r="E27" i="1" s="1"/>
  <c r="D28" i="1"/>
  <c r="E28" i="1" s="1"/>
  <c r="D29" i="1"/>
  <c r="E29" i="1" s="1"/>
  <c r="D30" i="1"/>
  <c r="E30" i="1" s="1"/>
  <c r="D31" i="1"/>
  <c r="E31" i="1" s="1"/>
  <c r="D32" i="1"/>
  <c r="E32" i="1" s="1"/>
  <c r="D33" i="1"/>
  <c r="E33" i="1" s="1"/>
  <c r="D34" i="1"/>
  <c r="E34" i="1" s="1"/>
  <c r="D35" i="1"/>
  <c r="E35" i="1" s="1"/>
  <c r="D36" i="1"/>
  <c r="E36" i="1" s="1"/>
  <c r="D2" i="1"/>
  <c r="E2" i="1" s="1"/>
  <c r="D3" i="1"/>
  <c r="E3" i="1" s="1"/>
  <c r="D4" i="1"/>
  <c r="E4" i="1" s="1"/>
  <c r="D5" i="1"/>
  <c r="D6" i="1"/>
  <c r="D7" i="1"/>
  <c r="D8" i="1"/>
  <c r="D1" i="1"/>
  <c r="N43" i="5" l="1"/>
  <c r="G46" i="5"/>
  <c r="N240" i="5"/>
  <c r="O21" i="5" s="1"/>
  <c r="O14" i="5"/>
  <c r="P14" i="5" s="1"/>
  <c r="E89" i="5"/>
  <c r="G88" i="5" s="1"/>
  <c r="E13" i="5"/>
  <c r="N14" i="5"/>
  <c r="P22" i="5"/>
  <c r="E44" i="5"/>
  <c r="G102" i="5"/>
  <c r="G105" i="5" s="1"/>
  <c r="E105" i="5" s="1"/>
  <c r="E28" i="5"/>
  <c r="N61" i="5"/>
  <c r="O5" i="5" s="1"/>
  <c r="N27" i="5"/>
  <c r="G117" i="5"/>
  <c r="G120" i="5" s="1"/>
  <c r="E120" i="5" s="1"/>
  <c r="E1" i="1"/>
  <c r="E5" i="1"/>
  <c r="N120" i="5" l="1"/>
  <c r="N105" i="5"/>
  <c r="P21" i="5"/>
  <c r="E46" i="5"/>
  <c r="P5" i="5"/>
  <c r="N102" i="5"/>
  <c r="G28" i="5"/>
  <c r="G31" i="5" s="1"/>
  <c r="E31" i="5" s="1"/>
  <c r="E88" i="5"/>
  <c r="N89" i="5"/>
  <c r="N117" i="5"/>
  <c r="G44" i="5"/>
  <c r="G47" i="5" s="1"/>
  <c r="E47" i="5" s="1"/>
  <c r="N47" i="5" s="1"/>
  <c r="N13" i="5"/>
  <c r="O2" i="5" s="1"/>
  <c r="E6" i="1"/>
  <c r="E104" i="5" l="1"/>
  <c r="N104" i="5" s="1"/>
  <c r="N31" i="5"/>
  <c r="E119" i="5"/>
  <c r="N119" i="5" s="1"/>
  <c r="O9" i="5" s="1"/>
  <c r="N46" i="5"/>
  <c r="N44" i="5"/>
  <c r="N88" i="5"/>
  <c r="O7" i="5" s="1"/>
  <c r="P2" i="5"/>
  <c r="N28" i="5"/>
  <c r="E7" i="1"/>
  <c r="O4" i="5" l="1"/>
  <c r="O8" i="5"/>
  <c r="P8" i="5" s="1"/>
  <c r="P9" i="5"/>
  <c r="E30" i="5"/>
  <c r="N30" i="5" s="1"/>
  <c r="O3" i="5" s="1"/>
  <c r="P4" i="5"/>
  <c r="P7" i="5"/>
  <c r="E8" i="1"/>
  <c r="P3" i="5" l="1"/>
  <c r="E9" i="1"/>
  <c r="E10" i="1" l="1"/>
  <c r="E11" i="1" l="1"/>
  <c r="E12" i="1" l="1"/>
  <c r="E13" i="1" l="1"/>
  <c r="E14" i="1" l="1"/>
  <c r="E15" i="1" l="1"/>
  <c r="E16" i="1" l="1"/>
  <c r="E17" i="1" l="1"/>
  <c r="E18" i="1" l="1"/>
  <c r="E19" i="1" l="1"/>
  <c r="E20" i="1" l="1"/>
  <c r="E21" i="1" l="1"/>
  <c r="E23" i="1" l="1"/>
  <c r="E24" i="1" l="1"/>
  <c r="E25" i="1" l="1"/>
  <c r="E22" i="1" l="1"/>
  <c r="G385" i="5"/>
  <c r="N385" i="5" s="1"/>
  <c r="O32" i="5" s="1"/>
  <c r="P32" i="5" l="1"/>
  <c r="G371" i="5" l="1"/>
  <c r="N371" i="5" s="1"/>
  <c r="O31" i="5" s="1"/>
  <c r="P31" i="5" l="1"/>
  <c r="N357" i="5" l="1"/>
  <c r="O30" i="5" s="1"/>
  <c r="G343" i="5"/>
  <c r="N191" i="5"/>
  <c r="O15" i="5" s="1"/>
  <c r="N343" i="5" l="1"/>
  <c r="P30" i="5"/>
  <c r="P15" i="5"/>
  <c r="E145" i="5"/>
  <c r="G145" i="5" s="1"/>
  <c r="E146" i="5" s="1"/>
  <c r="G146" i="5" s="1"/>
  <c r="O29" i="5" l="1"/>
  <c r="P29" i="5" s="1"/>
  <c r="N145" i="5"/>
  <c r="N144" i="5"/>
  <c r="N146" i="5" l="1"/>
  <c r="G156" i="5"/>
  <c r="N156" i="5" s="1"/>
  <c r="O11" i="5" l="1"/>
  <c r="P11" i="5" s="1"/>
  <c r="E157" i="5"/>
  <c r="G157" i="5" s="1"/>
  <c r="E158" i="5" s="1"/>
  <c r="N157" i="5" l="1"/>
  <c r="G158" i="5" l="1"/>
  <c r="N158" i="5" s="1"/>
  <c r="O12" i="5" s="1"/>
  <c r="P12" i="5" l="1"/>
  <c r="G21" i="4" l="1"/>
  <c r="N21" i="4" s="1"/>
  <c r="P3" i="4" l="1"/>
  <c r="G65" i="4" l="1"/>
  <c r="N65" i="4" s="1"/>
  <c r="P8" i="4" l="1"/>
  <c r="G9" i="4"/>
  <c r="E10" i="4" s="1"/>
  <c r="G10" i="4" s="1"/>
  <c r="N10" i="4" l="1"/>
  <c r="N9" i="4"/>
  <c r="G32" i="4"/>
  <c r="O2" i="4" l="1"/>
  <c r="P2" i="4" s="1"/>
  <c r="E33" i="4"/>
  <c r="N32" i="4"/>
  <c r="G53" i="4"/>
  <c r="E54" i="4" s="1"/>
  <c r="G33" i="4" l="1"/>
  <c r="N33" i="4" s="1"/>
  <c r="G54" i="4"/>
  <c r="N54" i="4" s="1"/>
  <c r="N53" i="4"/>
  <c r="O7" i="4" l="1"/>
  <c r="P7" i="4" s="1"/>
  <c r="P4" i="4"/>
  <c r="G76" i="4"/>
  <c r="E77" i="4" l="1"/>
  <c r="N76" i="4"/>
  <c r="G77" i="4" l="1"/>
  <c r="N77" i="4" s="1"/>
  <c r="G160" i="4"/>
  <c r="E161" i="4" s="1"/>
  <c r="P9" i="4" l="1"/>
  <c r="N160" i="4"/>
  <c r="G161" i="4"/>
  <c r="N161" i="4" s="1"/>
  <c r="O23" i="4" l="1"/>
  <c r="P23" i="4" s="1"/>
  <c r="G166" i="4"/>
  <c r="E167" i="4" s="1"/>
  <c r="G167" i="4" l="1"/>
  <c r="E168" i="4" s="1"/>
  <c r="N166" i="4"/>
  <c r="E172" i="4"/>
  <c r="G172" i="4" s="1"/>
  <c r="E173" i="4" s="1"/>
  <c r="N167" i="4" l="1"/>
  <c r="G173" i="4"/>
  <c r="E174" i="4" s="1"/>
  <c r="G168" i="4"/>
  <c r="N168" i="4" s="1"/>
  <c r="N172" i="4"/>
  <c r="O24" i="4" l="1"/>
  <c r="P24" i="4" s="1"/>
  <c r="N173" i="4"/>
  <c r="G174" i="4"/>
  <c r="N174" i="4" s="1"/>
  <c r="O25" i="4" l="1"/>
  <c r="P25" i="4" s="1"/>
</calcChain>
</file>

<file path=xl/sharedStrings.xml><?xml version="1.0" encoding="utf-8"?>
<sst xmlns="http://schemas.openxmlformats.org/spreadsheetml/2006/main" count="1347" uniqueCount="392">
  <si>
    <t>DistributList</t>
  </si>
  <si>
    <t>DistributQuery</t>
  </si>
  <si>
    <t>DistributTrack</t>
  </si>
  <si>
    <t>WareHouseIn</t>
  </si>
  <si>
    <t>WareHouseOut</t>
  </si>
  <si>
    <t>ManageWareHouse</t>
  </si>
  <si>
    <t>SetLog</t>
  </si>
  <si>
    <t>SetPermis</t>
  </si>
  <si>
    <t>ProcurOrder</t>
    <phoneticPr fontId="1" type="noConversion"/>
  </si>
  <si>
    <t>ProcurIntell</t>
    <phoneticPr fontId="1" type="noConversion"/>
  </si>
  <si>
    <t>ProcurQuery</t>
    <phoneticPr fontId="1" type="noConversion"/>
  </si>
  <si>
    <t>ProcurTrack</t>
    <phoneticPr fontId="1" type="noConversion"/>
  </si>
  <si>
    <t>ProcurReturn</t>
    <phoneticPr fontId="1" type="noConversion"/>
  </si>
  <si>
    <t>WareHouseChng</t>
    <phoneticPr fontId="1" type="noConversion"/>
  </si>
  <si>
    <t>WareHouseStock</t>
    <phoneticPr fontId="1" type="noConversion"/>
  </si>
  <si>
    <t>WareHouseQuery</t>
    <phoneticPr fontId="1" type="noConversion"/>
  </si>
  <si>
    <t>ManageCus</t>
    <phoneticPr fontId="1" type="noConversion"/>
  </si>
  <si>
    <t>ManageAddress</t>
    <phoneticPr fontId="1" type="noConversion"/>
  </si>
  <si>
    <t>ManageSupply</t>
    <phoneticPr fontId="1" type="noConversion"/>
  </si>
  <si>
    <t>ManageGoods</t>
    <phoneticPr fontId="1" type="noConversion"/>
  </si>
  <si>
    <t>DataVoucher</t>
    <phoneticPr fontId="1" type="noConversion"/>
  </si>
  <si>
    <t>DataOtherExpend</t>
    <phoneticPr fontId="1" type="noConversion"/>
  </si>
  <si>
    <t>DataTransfer</t>
    <phoneticPr fontId="1" type="noConversion"/>
  </si>
  <si>
    <t>DataPayment</t>
    <phoneticPr fontId="1" type="noConversion"/>
  </si>
  <si>
    <t>DataOtherIncom</t>
    <phoneticPr fontId="1" type="noConversion"/>
  </si>
  <si>
    <t>DataVerification</t>
    <phoneticPr fontId="1" type="noConversion"/>
  </si>
  <si>
    <t>AssertExpense</t>
    <phoneticPr fontId="1" type="noConversion"/>
  </si>
  <si>
    <t>AssertCusState</t>
    <phoneticPr fontId="1" type="noConversion"/>
  </si>
  <si>
    <t>AssertOtherInOut</t>
    <phoneticPr fontId="1" type="noConversion"/>
  </si>
  <si>
    <t>AssertVendorState</t>
    <phoneticPr fontId="1" type="noConversion"/>
  </si>
  <si>
    <t>AssertPayable</t>
    <phoneticPr fontId="1" type="noConversion"/>
  </si>
  <si>
    <t>AssertReceivable</t>
    <phoneticPr fontId="1" type="noConversion"/>
  </si>
  <si>
    <t>AssertIncomState</t>
    <phoneticPr fontId="1" type="noConversion"/>
  </si>
  <si>
    <t>SetSysParam</t>
    <phoneticPr fontId="1" type="noConversion"/>
  </si>
  <si>
    <t>IDD_PROCUR_ORDER</t>
    <phoneticPr fontId="1" type="noConversion"/>
  </si>
  <si>
    <t>IDD_PROCUR_QUERY</t>
    <phoneticPr fontId="1" type="noConversion"/>
  </si>
  <si>
    <t>IDD_PROCUR_TRACK</t>
    <phoneticPr fontId="1" type="noConversion"/>
  </si>
  <si>
    <t>IDD_PROCUR_RETURN</t>
    <phoneticPr fontId="1" type="noConversion"/>
  </si>
  <si>
    <t>IDD_PROCUR_INTELL</t>
    <phoneticPr fontId="1" type="noConversion"/>
  </si>
  <si>
    <t>IDD_DISTRIBUT_LIST</t>
    <phoneticPr fontId="1" type="noConversion"/>
  </si>
  <si>
    <t>IDD_DISTRIBUT_QUERY</t>
    <phoneticPr fontId="1" type="noConversion"/>
  </si>
  <si>
    <t>IDD_DISTRIBUT_TRACK</t>
    <phoneticPr fontId="1" type="noConversion"/>
  </si>
  <si>
    <t>WareHouseRequisition</t>
    <phoneticPr fontId="1" type="noConversion"/>
  </si>
  <si>
    <t>IDD_WAREHOUSE_REQUISITION</t>
    <phoneticPr fontId="1" type="noConversion"/>
  </si>
  <si>
    <t>IDD_WAREHOUSE_IN</t>
    <phoneticPr fontId="1" type="noConversion"/>
  </si>
  <si>
    <t>IDD_WAREHOUSE_OUT</t>
    <phoneticPr fontId="1" type="noConversion"/>
  </si>
  <si>
    <t>IDD_WAREHOUSE_STOCK</t>
    <phoneticPr fontId="1" type="noConversion"/>
  </si>
  <si>
    <t>IDD_WAREHOUSE_CHNG</t>
    <phoneticPr fontId="1" type="noConversion"/>
  </si>
  <si>
    <t>IDD_WAREHOUSE_QUERY</t>
    <phoneticPr fontId="1" type="noConversion"/>
  </si>
  <si>
    <t>IDD_MANAGE_CUS</t>
    <phoneticPr fontId="1" type="noConversion"/>
  </si>
  <si>
    <t>IDD_MANAGE_SUPPLY</t>
    <phoneticPr fontId="1" type="noConversion"/>
  </si>
  <si>
    <t>IDD_MANAGE_GOODS</t>
    <phoneticPr fontId="1" type="noConversion"/>
  </si>
  <si>
    <t>IDD_MANAGE_WAREHOUSE</t>
    <phoneticPr fontId="1" type="noConversion"/>
  </si>
  <si>
    <t>IDD_MANAGE_ADDRESS</t>
    <phoneticPr fontId="1" type="noConversion"/>
  </si>
  <si>
    <t>IDD_DATA_VOUCHER</t>
    <phoneticPr fontId="1" type="noConversion"/>
  </si>
  <si>
    <t>IDD_DATA_PAYMENT</t>
    <phoneticPr fontId="1" type="noConversion"/>
  </si>
  <si>
    <t>IDD_DATA_OTHER_INCOM</t>
    <phoneticPr fontId="1" type="noConversion"/>
  </si>
  <si>
    <t>IDD_DATA_OTHER_EXPEND</t>
    <phoneticPr fontId="1" type="noConversion"/>
  </si>
  <si>
    <t>IDD_DATA_TRANSFER</t>
    <phoneticPr fontId="1" type="noConversion"/>
  </si>
  <si>
    <t>IDD_DATA_VERIFICATION</t>
    <phoneticPr fontId="1" type="noConversion"/>
  </si>
  <si>
    <t>IDD_ASSERT_EXPENSE</t>
    <phoneticPr fontId="1" type="noConversion"/>
  </si>
  <si>
    <t>IDD_ASSERT_PAYABLE</t>
    <phoneticPr fontId="1" type="noConversion"/>
  </si>
  <si>
    <t>IDD_ASSERT_RECEIVABLE</t>
    <phoneticPr fontId="1" type="noConversion"/>
  </si>
  <si>
    <t>IDD_ASSERT_CUS_STATE</t>
    <phoneticPr fontId="1" type="noConversion"/>
  </si>
  <si>
    <t>IDD_ASSERT_VENDOR_STATE</t>
    <phoneticPr fontId="1" type="noConversion"/>
  </si>
  <si>
    <t>IDD_ASSERT_OTHER_IN_AND_OUT</t>
    <phoneticPr fontId="1" type="noConversion"/>
  </si>
  <si>
    <t>IDD_ASSERT_INCOM_STATE</t>
    <phoneticPr fontId="1" type="noConversion"/>
  </si>
  <si>
    <t>IDD_SET_SYS_PARAM</t>
    <phoneticPr fontId="1" type="noConversion"/>
  </si>
  <si>
    <t>IDD_SET_PERMIS</t>
    <phoneticPr fontId="1" type="noConversion"/>
  </si>
  <si>
    <t>IDD_SET_LOG</t>
    <phoneticPr fontId="1" type="noConversion"/>
  </si>
  <si>
    <t>//PROCURMENT采购</t>
  </si>
  <si>
    <t xml:space="preserve">const CString strProcurQuery[] = {"采购编号","采购日期","商品名称","商品数量","商品单价","预计到货时间","采购状态","付款状态"};//采购明细查询 </t>
  </si>
  <si>
    <t>const CString strProcurRetrn[] = {"采购编号","退货时间","商品名称","商品数量","商品原订购数量","商品金额","退货原因"};//退货</t>
  </si>
  <si>
    <t>const CString strProcurIntel[] = {"商品","在库量","最低库存","建议采购量","采购在定量"};//智能订购</t>
  </si>
  <si>
    <t>//DISTRIBUTION配送</t>
  </si>
  <si>
    <t>//WAREHOUSE仓库</t>
  </si>
  <si>
    <t>const CString strWareHouseIn[] = {"单据编号","单据日期","仓库","商品编号","商品","数量","金额","供应商","制单人","备注","打印次数"};//入库</t>
  </si>
  <si>
    <t>const CString strWareHouseOut[] = {"单据编号","单据日期","仓库","商品编号","商品","数量","金额","客户","制单人","备注","打印次数"};//出库</t>
  </si>
  <si>
    <t>//MANAGEMENT管理</t>
  </si>
  <si>
    <t>const CString strManageSupply[] = {"供应商编号","供应商类别","供应商名称","联系人","联系方式","账户"};//供应商管理</t>
  </si>
  <si>
    <t>const CString strManageGoods[] = {"商品编号","商品类别","商品","仓库","商品数量","单价"};//商品管理</t>
  </si>
  <si>
    <t>const CString strManageHouse[] = {"仓库编号","仓库名称","仓库状态"};//仓库管理</t>
  </si>
  <si>
    <t>const CString strManageAddres[] = {"配送地址","联系人","联系方式","邮政编码"};//配送地址管理</t>
  </si>
  <si>
    <t>//DATA资料</t>
  </si>
  <si>
    <t>const CString strDataVoucher[] = {"单据编号","客户","资金类别","收款金额","优惠金额","备注"};//收款单</t>
  </si>
  <si>
    <t>const CString strDataPayment[] = {"单据编号","供应商","资金类别","付款金额","优惠金额","备注"};//付款单</t>
  </si>
  <si>
    <t>const CString strDataVerification[] = {"单据编号","核销单据","已核销金额","未核销金额","本次核销金额","资金类别","备注"};//核销单</t>
  </si>
  <si>
    <t>const CString strDataOtherInOut[] = {"单据编号","资金类别","金额","备注"};//其他收入单</t>
  </si>
  <si>
    <t>const CString strDataOtherExpend[] = {"单据编号","资金类别","金额","备注"};//其他支出单</t>
  </si>
  <si>
    <t>const CString strDataOtherTransfer[] = {"转出账户","转入账户","金额","备注"};//转账单</t>
  </si>
  <si>
    <t xml:space="preserve">const CString strDistriTable[] = {"配送编号","配送日期","商品名称","商品数量","商品单价","预计交货时间"}; </t>
  </si>
  <si>
    <t>const CString strDistriQuery[] = {"配送编号","配送日期","商品名称","商品数量","商品单价","预计交货时间","配送状态","收款状态"};</t>
  </si>
  <si>
    <t>const CString strProcurTrack[] = {"采购编号","商品名称","采购日期","采购订单编号","供应商","采购状态","数量","单价","采购额","未入库数量","预计到货时间","最后入库时间"};//采购跟踪</t>
  </si>
  <si>
    <t>const CString strDistriTrack[] = {"配送编号","商品名称","配送日期","配送订单编号","供应商","配送状态","数量","单价","采购额","未出库数量","预计交货时间","最后出库时间"};</t>
  </si>
  <si>
    <t>const CString strWareHouseRequs[] = {"单据编号","单据日期","商品编号","数量","规格","单位","调出仓库","调入仓库","制单人","备注"};//调拨单</t>
  </si>
  <si>
    <t>const CString strWareHouseStock[] = {"单据编号","单据日期","仓库","商品编号","商品","规格","单位","数量","制单人","备注"};//库存盘点</t>
  </si>
  <si>
    <t>const CString strWareHouseAdjust[] = {"单据编号","单据日期","仓库","商品编号","商品","数量","制单人","备注"};//库存调整</t>
  </si>
  <si>
    <t>const CString strWareHouseQuery[] = {"日期","仓库","商品编号","商品","规格","单位","数量"};//库存查询</t>
  </si>
  <si>
    <t>const CString strManageCus[] = {"客户编号","客户类别","客户名称","联系人","联系方式","账户"};//客户管理</t>
  </si>
  <si>
    <t>const CString strProcurOrder[] = {"采购订单","采购日期","商品名称","商品数量","商品单价","预计到货时间"}; //采购订单</t>
    <phoneticPr fontId="1" type="noConversion"/>
  </si>
  <si>
    <t xml:space="preserve">extern "C" MyRes_API </t>
    <phoneticPr fontId="1" type="noConversion"/>
  </si>
  <si>
    <t>//ASSERT报表</t>
  </si>
  <si>
    <t>const CString strAssertExpense[] = {"单据编号","资金类别","金额","备注"};//支出报表</t>
  </si>
  <si>
    <t>const CString strAssertPayable[] = {"单据编号","供应商","应付账款金额","备注"};//应付账款明细表</t>
  </si>
  <si>
    <t>const CString strAssertReceive[] = {"单据编号","客户","应收账款金额","备注"};//应收账款明细表</t>
  </si>
  <si>
    <t>const CString strAssertCusStat[] = {"单据编号","客户","来往交易","已收金额","应付账款余额","备注"};//客户对账单</t>
  </si>
  <si>
    <t>const CString strAssertSupStat[] = {"单据编号","供应商","来往交易","已付金额","应付账款余额","备注"};//供应商对账单</t>
  </si>
  <si>
    <t>const CString strAssertOnther[] = {"单据编号","资金类别","金额","备注"};//其他收入单</t>
  </si>
  <si>
    <t>const CString strAssertIncome[] = {"编制日期","项目","行次","金额"};//利润表</t>
  </si>
  <si>
    <t>Order</t>
    <phoneticPr fontId="1" type="noConversion"/>
  </si>
  <si>
    <t>Query</t>
    <phoneticPr fontId="1" type="noConversion"/>
  </si>
  <si>
    <t>Track</t>
    <phoneticPr fontId="1" type="noConversion"/>
  </si>
  <si>
    <t>Return</t>
    <phoneticPr fontId="1" type="noConversion"/>
  </si>
  <si>
    <t>Intel</t>
    <phoneticPr fontId="1" type="noConversion"/>
  </si>
  <si>
    <t>Ls</t>
    <phoneticPr fontId="1" type="noConversion"/>
  </si>
  <si>
    <t>Track</t>
    <phoneticPr fontId="1" type="noConversion"/>
  </si>
  <si>
    <t>Requis</t>
    <phoneticPr fontId="1" type="noConversion"/>
  </si>
  <si>
    <t>In</t>
    <phoneticPr fontId="1" type="noConversion"/>
  </si>
  <si>
    <t>Out</t>
    <phoneticPr fontId="1" type="noConversion"/>
  </si>
  <si>
    <t>Stock</t>
    <phoneticPr fontId="1" type="noConversion"/>
  </si>
  <si>
    <t>Chng</t>
    <phoneticPr fontId="1" type="noConversion"/>
  </si>
  <si>
    <t>Cus</t>
    <phoneticPr fontId="1" type="noConversion"/>
  </si>
  <si>
    <t>Sup</t>
    <phoneticPr fontId="1" type="noConversion"/>
  </si>
  <si>
    <t>Goods</t>
    <phoneticPr fontId="1" type="noConversion"/>
  </si>
  <si>
    <t>Ware</t>
    <phoneticPr fontId="1" type="noConversion"/>
  </si>
  <si>
    <t>Address</t>
    <phoneticPr fontId="1" type="noConversion"/>
  </si>
  <si>
    <t>Voucher</t>
    <phoneticPr fontId="1" type="noConversion"/>
  </si>
  <si>
    <t>Payment</t>
    <phoneticPr fontId="1" type="noConversion"/>
  </si>
  <si>
    <t>Verification</t>
    <phoneticPr fontId="1" type="noConversion"/>
  </si>
  <si>
    <t>OtherExpend</t>
    <phoneticPr fontId="1" type="noConversion"/>
  </si>
  <si>
    <t>Transfer</t>
    <phoneticPr fontId="1" type="noConversion"/>
  </si>
  <si>
    <t>Payable</t>
    <phoneticPr fontId="1" type="noConversion"/>
  </si>
  <si>
    <t>Expense</t>
    <phoneticPr fontId="1" type="noConversion"/>
  </si>
  <si>
    <t>Receive</t>
    <phoneticPr fontId="1" type="noConversion"/>
  </si>
  <si>
    <t>CusState</t>
    <phoneticPr fontId="1" type="noConversion"/>
  </si>
  <si>
    <t>VendorState</t>
    <phoneticPr fontId="1" type="noConversion"/>
  </si>
  <si>
    <t>OtherInOut</t>
    <phoneticPr fontId="1" type="noConversion"/>
  </si>
  <si>
    <t>OtherIncome</t>
    <phoneticPr fontId="1" type="noConversion"/>
  </si>
  <si>
    <t>CreatePro</t>
    <phoneticPr fontId="1" type="noConversion"/>
  </si>
  <si>
    <t>CreateDistri</t>
    <phoneticPr fontId="1" type="noConversion"/>
  </si>
  <si>
    <t>CreateWare</t>
    <phoneticPr fontId="1" type="noConversion"/>
  </si>
  <si>
    <t>CreateMana</t>
    <phoneticPr fontId="1" type="noConversion"/>
  </si>
  <si>
    <t>CreateData</t>
    <phoneticPr fontId="1" type="noConversion"/>
  </si>
  <si>
    <t>CreateAssert</t>
    <phoneticPr fontId="1" type="noConversion"/>
  </si>
  <si>
    <t>Permis</t>
    <phoneticPr fontId="1" type="noConversion"/>
  </si>
  <si>
    <t>Log</t>
    <phoneticPr fontId="1" type="noConversion"/>
  </si>
  <si>
    <t>CreateSet</t>
    <phoneticPr fontId="1" type="noConversion"/>
  </si>
  <si>
    <t>IncomeState</t>
    <phoneticPr fontId="1" type="noConversion"/>
  </si>
  <si>
    <t>"</t>
    <phoneticPr fontId="1" type="noConversion"/>
  </si>
  <si>
    <t>ID</t>
    <phoneticPr fontId="1" type="noConversion"/>
  </si>
  <si>
    <t>crtName</t>
    <phoneticPr fontId="1" type="noConversion"/>
  </si>
  <si>
    <t>ctrText</t>
    <phoneticPr fontId="1" type="noConversion"/>
  </si>
  <si>
    <t>l</t>
    <phoneticPr fontId="1" type="noConversion"/>
  </si>
  <si>
    <t>t</t>
    <phoneticPr fontId="1" type="noConversion"/>
  </si>
  <si>
    <t>r</t>
    <phoneticPr fontId="1" type="noConversion"/>
  </si>
  <si>
    <t>b</t>
    <phoneticPr fontId="1" type="noConversion"/>
  </si>
  <si>
    <t>proOrder</t>
    <phoneticPr fontId="1" type="noConversion"/>
  </si>
  <si>
    <t>edit</t>
    <phoneticPr fontId="1" type="noConversion"/>
  </si>
  <si>
    <t>text</t>
    <phoneticPr fontId="1" type="noConversion"/>
  </si>
  <si>
    <t>单据日期</t>
    <phoneticPr fontId="1" type="noConversion"/>
  </si>
  <si>
    <t>time</t>
    <phoneticPr fontId="1" type="noConversion"/>
  </si>
  <si>
    <t>供应商</t>
    <phoneticPr fontId="1" type="noConversion"/>
  </si>
  <si>
    <t>控件宽度</t>
    <phoneticPr fontId="1" type="noConversion"/>
  </si>
  <si>
    <t>控件间隔</t>
    <phoneticPr fontId="1" type="noConversion"/>
  </si>
  <si>
    <t>combo</t>
    <phoneticPr fontId="1" type="noConversion"/>
  </si>
  <si>
    <t>bt</t>
    <phoneticPr fontId="1" type="noConversion"/>
  </si>
  <si>
    <t>ls</t>
    <phoneticPr fontId="1" type="noConversion"/>
  </si>
  <si>
    <t>供应商类别</t>
    <phoneticPr fontId="1" type="noConversion"/>
  </si>
  <si>
    <t>查询</t>
    <phoneticPr fontId="1" type="noConversion"/>
  </si>
  <si>
    <t>新增</t>
    <phoneticPr fontId="1" type="noConversion"/>
  </si>
  <si>
    <t>导出</t>
    <phoneticPr fontId="1" type="noConversion"/>
  </si>
  <si>
    <t>删除</t>
    <phoneticPr fontId="1" type="noConversion"/>
  </si>
  <si>
    <t>proQuery</t>
    <phoneticPr fontId="1" type="noConversion"/>
  </si>
  <si>
    <t>proTrack</t>
    <phoneticPr fontId="1" type="noConversion"/>
  </si>
  <si>
    <t>proReturn</t>
    <phoneticPr fontId="1" type="noConversion"/>
  </si>
  <si>
    <t>proIntel</t>
    <phoneticPr fontId="1" type="noConversion"/>
  </si>
  <si>
    <t>仓库</t>
    <phoneticPr fontId="1" type="noConversion"/>
  </si>
  <si>
    <t>商品类别</t>
    <phoneticPr fontId="1" type="noConversion"/>
  </si>
  <si>
    <t>商品名称</t>
    <phoneticPr fontId="1" type="noConversion"/>
  </si>
  <si>
    <t>设置公式</t>
    <phoneticPr fontId="1" type="noConversion"/>
  </si>
  <si>
    <t>下发采购任务</t>
    <phoneticPr fontId="1" type="noConversion"/>
  </si>
  <si>
    <t>distriLs</t>
    <phoneticPr fontId="1" type="noConversion"/>
  </si>
  <si>
    <t>客户类别</t>
    <phoneticPr fontId="1" type="noConversion"/>
  </si>
  <si>
    <t>客户</t>
    <phoneticPr fontId="1" type="noConversion"/>
  </si>
  <si>
    <t>distriQuery</t>
    <phoneticPr fontId="1" type="noConversion"/>
  </si>
  <si>
    <t>distriTrack</t>
    <phoneticPr fontId="1" type="noConversion"/>
  </si>
  <si>
    <t>wareRequis</t>
    <phoneticPr fontId="1" type="noConversion"/>
  </si>
  <si>
    <t>添加</t>
    <phoneticPr fontId="1" type="noConversion"/>
  </si>
  <si>
    <t>wareIn</t>
    <phoneticPr fontId="1" type="noConversion"/>
  </si>
  <si>
    <t>确认</t>
    <phoneticPr fontId="1" type="noConversion"/>
  </si>
  <si>
    <t>wareOut</t>
    <phoneticPr fontId="1" type="noConversion"/>
  </si>
  <si>
    <t>wareStock</t>
    <phoneticPr fontId="1" type="noConversion"/>
  </si>
  <si>
    <t>wareAdjust</t>
    <phoneticPr fontId="1" type="noConversion"/>
  </si>
  <si>
    <t>商品编号</t>
    <phoneticPr fontId="1" type="noConversion"/>
  </si>
  <si>
    <t>修改</t>
    <phoneticPr fontId="1" type="noConversion"/>
  </si>
  <si>
    <t>确定</t>
    <phoneticPr fontId="1" type="noConversion"/>
  </si>
  <si>
    <t>wareQeury</t>
    <phoneticPr fontId="1" type="noConversion"/>
  </si>
  <si>
    <t>manaCus</t>
    <phoneticPr fontId="1" type="noConversion"/>
  </si>
  <si>
    <t>禁用</t>
    <phoneticPr fontId="1" type="noConversion"/>
  </si>
  <si>
    <t>manaSup</t>
    <phoneticPr fontId="1" type="noConversion"/>
  </si>
  <si>
    <t>manaGoods</t>
    <phoneticPr fontId="1" type="noConversion"/>
  </si>
  <si>
    <t>manaWare</t>
    <phoneticPr fontId="1" type="noConversion"/>
  </si>
  <si>
    <t>manaAddress</t>
    <phoneticPr fontId="1" type="noConversion"/>
  </si>
  <si>
    <t>dataVoucher</t>
    <phoneticPr fontId="1" type="noConversion"/>
  </si>
  <si>
    <t>dataPayment</t>
    <phoneticPr fontId="1" type="noConversion"/>
  </si>
  <si>
    <t>dataVerifi</t>
    <phoneticPr fontId="1" type="noConversion"/>
  </si>
  <si>
    <t>dataOtherIn</t>
    <phoneticPr fontId="1" type="noConversion"/>
  </si>
  <si>
    <t>dataOtherOut</t>
    <phoneticPr fontId="1" type="noConversion"/>
  </si>
  <si>
    <t>dataTransfer</t>
    <phoneticPr fontId="1" type="noConversion"/>
  </si>
  <si>
    <t>AssertIncom</t>
    <phoneticPr fontId="1" type="noConversion"/>
  </si>
  <si>
    <t>IDD_ASSERT_INCOM</t>
    <phoneticPr fontId="1" type="noConversion"/>
  </si>
  <si>
    <t>const CString strAssertIncome[] = {"单据编号","资金类别","金额","备注"};//收入报表</t>
    <phoneticPr fontId="1" type="noConversion"/>
  </si>
  <si>
    <t>Income</t>
    <phoneticPr fontId="1" type="noConversion"/>
  </si>
  <si>
    <t>assIn</t>
    <phoneticPr fontId="1" type="noConversion"/>
  </si>
  <si>
    <t>assOut</t>
    <phoneticPr fontId="1" type="noConversion"/>
  </si>
  <si>
    <t>assPayable</t>
    <phoneticPr fontId="1" type="noConversion"/>
  </si>
  <si>
    <t>assReceiv</t>
    <phoneticPr fontId="1" type="noConversion"/>
  </si>
  <si>
    <t>assCusState</t>
    <phoneticPr fontId="1" type="noConversion"/>
  </si>
  <si>
    <t>assSupState</t>
    <phoneticPr fontId="1" type="noConversion"/>
  </si>
  <si>
    <t>assOtherState</t>
    <phoneticPr fontId="1" type="noConversion"/>
  </si>
  <si>
    <t>assState</t>
    <phoneticPr fontId="1" type="noConversion"/>
  </si>
  <si>
    <t>setPermis</t>
    <phoneticPr fontId="1" type="noConversion"/>
  </si>
  <si>
    <t>员工类别</t>
    <phoneticPr fontId="1" type="noConversion"/>
  </si>
  <si>
    <t>set</t>
    <phoneticPr fontId="1" type="noConversion"/>
  </si>
  <si>
    <t>日期</t>
    <phoneticPr fontId="1" type="noConversion"/>
  </si>
  <si>
    <t>员工</t>
    <phoneticPr fontId="1" type="noConversion"/>
  </si>
  <si>
    <t>操作类型</t>
    <phoneticPr fontId="1" type="noConversion"/>
  </si>
  <si>
    <t>pro</t>
    <phoneticPr fontId="1" type="noConversion"/>
  </si>
  <si>
    <t>distri</t>
    <phoneticPr fontId="1" type="noConversion"/>
  </si>
  <si>
    <t>ware</t>
    <phoneticPr fontId="1" type="noConversion"/>
  </si>
  <si>
    <t>mana</t>
    <phoneticPr fontId="1" type="noConversion"/>
  </si>
  <si>
    <t>data</t>
    <phoneticPr fontId="1" type="noConversion"/>
  </si>
  <si>
    <t>ass</t>
    <phoneticPr fontId="1" type="noConversion"/>
  </si>
  <si>
    <t>set</t>
    <phoneticPr fontId="1" type="noConversion"/>
  </si>
  <si>
    <t>季度</t>
    <phoneticPr fontId="1" type="noConversion"/>
  </si>
  <si>
    <t>仓库</t>
    <phoneticPr fontId="1" type="noConversion"/>
  </si>
  <si>
    <t>—</t>
    <phoneticPr fontId="1" type="noConversion"/>
  </si>
  <si>
    <t>{"采购编号","商品名称","采购日期","采购订单编号","供应商","采购状态","数量","单价","采购额","未入库数量","预计到货时间","最后入库时间"};</t>
    <phoneticPr fontId="1" type="noConversion"/>
  </si>
  <si>
    <t>{"采购编号","退货时间","商品名称","商品数量","商品原订购数量","商品金额","退货原因"};</t>
    <phoneticPr fontId="1" type="noConversion"/>
  </si>
  <si>
    <t>{"商品","在库量","最低库存","建议采购量","采购在定量"};</t>
    <phoneticPr fontId="1" type="noConversion"/>
  </si>
  <si>
    <t>{"配送编号","商品名称","配送日期","配送订单编号","供应商","配送状态","数量","单价","采购额","未出库数量","预计交货时间","最后出库时间"};</t>
    <phoneticPr fontId="1" type="noConversion"/>
  </si>
  <si>
    <t>{"单据编号","单据日期","商品编号","数量","规格","单位","调出仓库","调入仓库","制单人","备注"};</t>
    <phoneticPr fontId="1" type="noConversion"/>
  </si>
  <si>
    <t>{"单据编号","单据日期","仓库","商品编号","商品","数量","金额","客户","制单人","备注","打印次数"};</t>
    <phoneticPr fontId="1" type="noConversion"/>
  </si>
  <si>
    <t>{"单据编号","单据日期","仓库","商品编号","商品","数量","金额","供应商","制单人","备注","打印次数"};</t>
    <phoneticPr fontId="1" type="noConversion"/>
  </si>
  <si>
    <t>{"单据编号","单据日期","仓库","商品编号","商品","规格","单位","数量","制单人","备注"};</t>
    <phoneticPr fontId="1" type="noConversion"/>
  </si>
  <si>
    <t>{"单据编号","单据日期","仓库","商品编号","商品","数量","制单人","备注"};</t>
    <phoneticPr fontId="1" type="noConversion"/>
  </si>
  <si>
    <t>{"日期","仓库","商品编号","商品","规格","单位","数量"};</t>
    <phoneticPr fontId="1" type="noConversion"/>
  </si>
  <si>
    <t>{"客户编号","客户类别","客户名称","联系人","联系方式","账户"};</t>
    <phoneticPr fontId="1" type="noConversion"/>
  </si>
  <si>
    <t>{"供应商编号","供应商类别","供应商名称","联系人","联系方式","账户"};</t>
    <phoneticPr fontId="1" type="noConversion"/>
  </si>
  <si>
    <t>{"商品编号","商品类别","商品","仓库","商品数量","单价"};</t>
    <phoneticPr fontId="1" type="noConversion"/>
  </si>
  <si>
    <t>{"仓库编号","仓库名称","仓库状态"};</t>
    <phoneticPr fontId="1" type="noConversion"/>
  </si>
  <si>
    <t>{"配送地址","联系人","联系方式","邮政编码"};</t>
    <phoneticPr fontId="1" type="noConversion"/>
  </si>
  <si>
    <t>{"单据编号","客户","资金类别","收款金额","优惠金额","备注"};</t>
    <phoneticPr fontId="1" type="noConversion"/>
  </si>
  <si>
    <t>{"单据编号","供应商","资金类别","付款金额","优惠金额","备注"};</t>
    <phoneticPr fontId="1" type="noConversion"/>
  </si>
  <si>
    <t>{"单据编号","核销单据","已核销金额","未核销金额","本次核销金额","资金类别","备注"};</t>
    <phoneticPr fontId="1" type="noConversion"/>
  </si>
  <si>
    <t>{"单据编号","资金类别","金额","备注"};</t>
    <phoneticPr fontId="1" type="noConversion"/>
  </si>
  <si>
    <t>{"转出账户","转入账户","金额","备注"};</t>
    <phoneticPr fontId="1" type="noConversion"/>
  </si>
  <si>
    <t>{"单据编号","资金类别","金额","备注"};</t>
    <phoneticPr fontId="1" type="noConversion"/>
  </si>
  <si>
    <t>{"单据编号","资金类别","金额","备注"};</t>
    <phoneticPr fontId="1" type="noConversion"/>
  </si>
  <si>
    <t>{"单据编号","供应商","应付账款金额","备注"};</t>
    <phoneticPr fontId="1" type="noConversion"/>
  </si>
  <si>
    <t>{"单据编号","客户","应收账款金额","备注"};</t>
    <phoneticPr fontId="1" type="noConversion"/>
  </si>
  <si>
    <t>{"单据编号","客户","来往交易","已收金额","应付账款余额","备注"};</t>
    <phoneticPr fontId="1" type="noConversion"/>
  </si>
  <si>
    <t>{"单据编号","供应商","来往交易","已付金额","应付账款余额","备注"};</t>
    <phoneticPr fontId="1" type="noConversion"/>
  </si>
  <si>
    <t>{"编制日期","项目","行次","金额"};</t>
    <phoneticPr fontId="1" type="noConversion"/>
  </si>
  <si>
    <t>采购编号’,’商品名称’,’采购日期’,’采购订单编号’,’供应商’,’采购状态’,’数量’,’单价’,’采购额’,’未入库数量’,’预计到货时间’,’最后入库时间’“,</t>
  </si>
  <si>
    <t>采购编号’,’退货时间’,’商品名称’,’商品数量’,’商品原订购数量’,’商品金额’,’退货原因’“,</t>
  </si>
  <si>
    <t>商品’,’在库量’,’最低库存’,’建议采购量’,’采购在定量’“,</t>
  </si>
  <si>
    <t>配送编号’,’商品名称’,’配送日期’,’配送订单编号’,’供应商’,’配送状态’,’数量’,’单价’,’采购额’,’未出库数量’,’预计交货时间’,’最后出库时间’“,</t>
  </si>
  <si>
    <t>单据编号’,’单据日期’,’商品编号’,’数量’,’规格’,’单位’,’调出仓库’,’调入仓库’,’制单人’,’备注’“,</t>
  </si>
  <si>
    <t>单据编号’,’单据日期’,’仓库’,’商品编号’,’商品’,’数量’,’金额’,’供应商’,’制单人’,’备注’,’打印次数’“,</t>
  </si>
  <si>
    <t>单据编号’,’单据日期’,’仓库’,’商品编号’,’商品’,’数量’,’金额’,’客户’,’制单人’,’备注’,’打印次数’“,</t>
  </si>
  <si>
    <t>单据编号’,’单据日期’,’仓库’,’商品编号’,’商品’,’规格’,’单位’,’数量’,’制单人’,’备注’“,</t>
  </si>
  <si>
    <t>单据编号’,’单据日期’,’仓库’,’商品编号’,’商品’,’数量’,’制单人’,’备注’“,</t>
  </si>
  <si>
    <t>日期’,’仓库’,’商品编号’,’商品’,’规格’,’单位’,’数量’“,</t>
  </si>
  <si>
    <t>客户编号’,’客户类别’,’客户名称’,’联系人’,’联系方式’,’账户’“,</t>
  </si>
  <si>
    <t>供应商编号’,’供应商类别’,’供应商名称’,’联系人’,’联系方式’,’账户’“,</t>
  </si>
  <si>
    <t>商品编号’,’商品类别’,’商品’,’仓库’,’商品数量’,’单价’“,</t>
  </si>
  <si>
    <t>仓库编号’,’仓库名称’,’仓库状态’“,</t>
  </si>
  <si>
    <t>配送地址’,’联系人’,’联系方式’,’邮政编码’“,</t>
  </si>
  <si>
    <t>单据编号’,’客户’,’资金类别’,’收款金额’,’优惠金额’,’备注’“,</t>
  </si>
  <si>
    <t>单据编号’,’供应商’,’资金类别’,’付款金额’,’优惠金额’,’备注’“,</t>
  </si>
  <si>
    <t>单据编号’,’核销单据’,’已核销金额’,’未核销金额’,’本次核销金额’,’资金类别’,’备注’“,</t>
  </si>
  <si>
    <t>单据编号’,’资金类别’,’金额’,’备注’“,</t>
  </si>
  <si>
    <t>转出账户’,’转入账户’,’金额’,’备注’“,</t>
  </si>
  <si>
    <t>单据编号’,’供应商’,’应付账款金额’,’备注’“,</t>
  </si>
  <si>
    <t>单据编号’,’客户’,’应收账款金额’,’备注’“,</t>
  </si>
  <si>
    <t>单据编号’,’客户’,’来往交易’,’已收金额’,’应付账款余额’,’备注’“,</t>
  </si>
  <si>
    <t>单据编号’,’供应商’,’来往交易’,’已付金额’,’应付账款余额’,’备注’“,</t>
  </si>
  <si>
    <t>编制日期’,’项目’,’行次’,’金额’“,</t>
  </si>
  <si>
    <t>"</t>
    <phoneticPr fontId="1" type="noConversion"/>
  </si>
  <si>
    <t>"ID INT PRIMARY KEY NOT NULL,商品 TEXT NOT NULL,在库量 TEXT NOT NULL,最低库存 TEXT NOT NULL,建议采购量 TEXT NOT NULL,采购在定量 TEXT NOT NULL",</t>
  </si>
  <si>
    <t>"ID INT PRIMARY KEY NOT NULL,日期 TEXT NOT NULL,仓库 TEXT NOT NULL,商品编号 TEXT NOT NULL,商品 TEXT NOT NULL,规格 TEXT NOT NULL,单位 TEXT NOT NULL,数量 TEXT NOT NULL",</t>
  </si>
  <si>
    <t>"ID INT PRIMARY KEY NOT NULL,客户编号 TEXT NOT NULL,客户类别 TEXT NOT NULL,客户名称 TEXT NOT NULL,联系人 TEXT NOT NULL,联系方式 TEXT NOT NULL,账户 TEXT NOT NULL",</t>
  </si>
  <si>
    <t>"ID INT PRIMARY KEY NOT NULL,供应商编号 TEXT NOT NULL,供应商类别 TEXT NOT NULL,供应商名称 TEXT NOT NULL,联系人 TEXT NOT NULL,联系方式 TEXT NOT NULL,账户 TEXT NOT NULL",</t>
  </si>
  <si>
    <t>"ID INT PRIMARY KEY NOT NULL,商品编号 TEXT NOT NULL,商品类别 TEXT NOT NULL,商品 TEXT NOT NULL,仓库 TEXT NOT NULL,商品数量 TEXT NOT NULL,单价 TEXT NOT NULL",</t>
  </si>
  <si>
    <t>"ID INT PRIMARY KEY NOT NULL,仓库编号 TEXT NOT NULL,仓库名称 TEXT NOT NULL,仓库状态 TEXT NOT NULL",</t>
  </si>
  <si>
    <t>"ID INT PRIMARY KEY NOT NULL,配送地址 TEXT NOT NULL,联系人 TEXT NOT NULL,联系方式 TEXT NOT NULL,邮政编码 TEXT NOT NULL",</t>
  </si>
  <si>
    <t>"ID INT PRIMARY KEY NOT NULL,单据编号 TEXT NOT NULL,单据日期 TEXT NOT NULL,商品编号 TEXT NOT NULL,数量 TEXT NOT NULL,规格 TEXT NOT NULL,单位 TEXT NOT NULL,调出仓库 TEXT NOT NULL,调入仓库 TEXT NOT NULL,制单人 TEXT NOT NULL,备注 TEXT NULL",</t>
  </si>
  <si>
    <t>"ID INT PRIMARY KEY NOT NULL,单据编号 TEXT NOT NULL,单据日期 TEXT NOT NULL,仓库 TEXT NOT NULL,商品编号 TEXT NOT NULL,商品 TEXT NOT NULL,数量 TEXT NOT NULL,金额 TEXT NOT NULL,供应商 TEXT NOT NULL,制单人 TEXT NOT NULL,备注 TEXT NULL,打印次数 TEXT NOT NULL",</t>
  </si>
  <si>
    <t>"ID INT PRIMARY KEY NOT NULL,单据编号 TEXT NOT NULL,单据日期 TEXT NOT NULL,仓库 TEXT NOT NULL,商品编号 TEXT NOT NULL,商品 TEXT NOT NULL,数量 TEXT NOT NULL,金额 TEXT NOT NULL,客户 TEXT NOT NULL,制单人 TEXT NOT NULL,备注 TEXT NULL,打印次数 TEXT NOT NULL",</t>
  </si>
  <si>
    <t>"ID INT PRIMARY KEY NOT NULL,单据编号 TEXT NOT NULL,单据日期 TEXT NOT NULL,仓库 TEXT NOT NULL,商品编号 TEXT NOT NULL,商品 TEXT NOT NULL,规格 TEXT NOT NULL,单位 TEXT NOT NULL,数量 TEXT NOT NULL,制单人 TEXT NOT NULL,备注 TEXT NULL",</t>
  </si>
  <si>
    <t>"ID INT PRIMARY KEY NOT NULL,单据编号 TEXT NOT NULL,单据日期 TEXT NOT NULL,仓库 TEXT NOT NULL,商品编号 TEXT NOT NULL,商品 TEXT NOT NULL,数量 TEXT NOT NULL,制单人 TEXT NOT NULL,备注 TEXT NULL",</t>
  </si>
  <si>
    <t>"ID INT PRIMARY KEY NOT NULL,单据编号 TEXT NOT NULL,客户 TEXT NOT NULL,资金类别 TEXT NOT NULL,收款金额 TEXT NOT NULL,优惠金额 TEXT NOT NULL,备注 TEXT NULL",</t>
  </si>
  <si>
    <t>"ID INT PRIMARY KEY NOT NULL,单据编号 TEXT NOT NULL,供应商 TEXT NOT NULL,资金类别 TEXT NOT NULL,付款金额 TEXT NOT NULL,优惠金额 TEXT NOT NULL,备注 TEXT NULL",</t>
  </si>
  <si>
    <t>"ID INT PRIMARY KEY NOT NULL,单据编号 TEXT NOT NULL,核销单据 TEXT NOT NULL,已核销金额 TEXT NOT NULL,未核销金额 TEXT NOT NULL,本次核销金额 TEXT NOT NULL,资金类别 TEXT NOT NULL,备注 TEXT NULL",</t>
  </si>
  <si>
    <t>"ID INT PRIMARY KEY NOT NULL,单据编号 TEXT NOT NULL,资金类别 TEXT NOT NULL,金额 TEXT NOT NULL,备注 TEXT NULL",</t>
  </si>
  <si>
    <t>"ID INT PRIMARY KEY NOT NULL,转出账户 TEXT NOT NULL,转入账户 TEXT NOT NULL,金额 TEXT NOT NULL,备注 TEXT NULL",</t>
  </si>
  <si>
    <t>"ID INT PRIMARY KEY NOT NULL,单据编号 TEXT NOT NULL,供应商 TEXT NOT NULL,应付账款金额 TEXT NOT NULL,备注 TEXT NULL",</t>
  </si>
  <si>
    <t>"ID INT PRIMARY KEY NOT NULL,单据编号 TEXT NOT NULL,客户 TEXT NOT NULL,应收账款金额 TEXT NOT NULL,备注 TEXT NULL",</t>
  </si>
  <si>
    <t>"ID INT PRIMARY KEY NOT NULL,单据编号 TEXT NOT NULL,客户 TEXT NOT NULL,来往交易 TEXT NOT NULL,已收金额 TEXT NOT NULL,应付账款余额 TEXT NOT NULL,备注 TEXT NULL",</t>
  </si>
  <si>
    <t>"ID INT PRIMARY KEY NOT NULL,单据编号 TEXT NOT NULL,供应商 TEXT NOT NULL,来往交易 TEXT NOT NULL,已付金额 TEXT NOT NULL,应付账款余额 TEXT NOT NULL,备注 TEXT NULL",</t>
  </si>
  <si>
    <t>"ID INT PRIMARY KEY NOT NULL,单据编号 TEXT NOT NULL,商品名称 TEXT NOT NULL,采购日期 TEXT NOT NULL,采购订单编号 TEXT NOT NULL,供应商 TEXT NOT NULL,采购状态 TEXT NOT NULL,数量 TEXT NOT NULL,单价 TEXT NOT NULL,采购额 TEXT NOT NULL,未入库数量 TEXT NOT NULL,预计到货时间 TEXT NOT NULL,最后入库时间 TEXT NOT NULL",</t>
  </si>
  <si>
    <t>"ID INT PRIMARY KEY NOT NULL,单据编号 TEXT NOT NULL,退货时间 TEXT NOT NULL,商品名称 TEXT NOT NULL,商品数量 TEXT NOT NULL,商品原订购数量 TEXT NOT NULL,商品金额 TEXT NOT NULL,退货原因 TEXT NOT NULL",</t>
  </si>
  <si>
    <t>"ID INT PRIMARY KEY NOT NULL,单据编号 TEXT NOT NULL,商品名称 TEXT NOT NULL,配送日期 TEXT NOT NULL,配送订单编号 TEXT NOT NULL,供应商 TEXT NOT NULL,配送状态 TEXT NOT NULL,数量 TEXT NOT NULL,单价 TEXT NOT NULL,采购额 TEXT NOT NULL,未出库数量 TEXT NOT NULL,预计交货时间 TEXT NOT NULL,最后出库时间 TEXT NOT NULL",</t>
  </si>
  <si>
    <t>bt</t>
    <phoneticPr fontId="1" type="noConversion"/>
  </si>
  <si>
    <t>查询</t>
    <phoneticPr fontId="1" type="noConversion"/>
  </si>
  <si>
    <t>text</t>
    <phoneticPr fontId="1" type="noConversion"/>
  </si>
  <si>
    <t>combo</t>
    <phoneticPr fontId="1" type="noConversion"/>
  </si>
  <si>
    <t>客户类别</t>
    <phoneticPr fontId="1" type="noConversion"/>
  </si>
  <si>
    <t>核销金额</t>
    <phoneticPr fontId="1" type="noConversion"/>
  </si>
  <si>
    <t>本次核销金额</t>
    <phoneticPr fontId="1" type="noConversion"/>
  </si>
  <si>
    <t>日期</t>
    <phoneticPr fontId="1" type="noConversion"/>
  </si>
  <si>
    <t>{"采购订单","采购日期","商品名称","商品数量","商品金额","预计到货时间"};</t>
  </si>
  <si>
    <t>采购订单’,’采购日期’,’商品名称’,’商品数量’,’商品金额’,’预计到货时间’“,</t>
  </si>
  <si>
    <t>"ID INT PRIMARY KEY NOT NULL,单据编号 TEXT NOT NULL,采购日期 TEXT NOT NULL,商品名称 TEXT NOT NULL,商品数量 TEXT NOT NULL,商品金额 TEXT NOT NULL,预计到货时间 TEXT NOT NULL",</t>
  </si>
  <si>
    <t>{"采购编号","采购日期","商品名称","商品数量","商品金额","预计到货时间","采购状态","付款状态"};</t>
  </si>
  <si>
    <t>采购编号’,’采购日期’,’商品名称’,’商品数量’,’商品金额’,’预计到货时间’,’采购状态’,’付款状态’“,</t>
  </si>
  <si>
    <t>"ID INT PRIMARY KEY NOT NULL,单据编号 TEXT NOT NULL,采购日期 TEXT NOT NULL,商品名称 TEXT NOT NULL,商品数量 TEXT NOT NULL,商品金额 TEXT NOT NULL,预计到货时间 TEXT NOT NULL,采购状态 TEXT NOT NULL,付款状态 TEXT NOT NULL",</t>
  </si>
  <si>
    <t xml:space="preserve">{"配送编号","配送日期","商品名称","商品数量","商品金额","预计交货时间"}; </t>
  </si>
  <si>
    <t xml:space="preserve">配送编号’,’配送日期’,’商品名称’,’商品数量’,’商品金额’,’预计交货时间’“, </t>
  </si>
  <si>
    <t xml:space="preserve">"ID INT PRIMARY KEY NOT NULL,单据编号 TEXT NOT NULL,配送日期 TEXT NOT NULL,商品名称 TEXT NOT NULL,商品数量 TEXT NOT NULL,商品金额 TEXT NOT NULL,预计交货时间 TEXT NOT NULL", </t>
  </si>
  <si>
    <t>{"配送编号","配送日期","商品名称","商品数量","商品金额","预计交货时间","配送状态","收款状态"};</t>
  </si>
  <si>
    <t>配送编号’,’配送日期’,’商品名称’,’商品数量’,’商品金额’,’预计交货时间’,’配送状态’,’收款状态’“,</t>
  </si>
  <si>
    <t>"ID INT PRIMARY KEY NOT NULL,单据编号 TEXT NOT NULL,配送日期 TEXT NOT NULL,商品名称 TEXT NOT NULL,商品数量 TEXT NOT NULL,商品金额 TEXT NOT NULL,预计交货时间 TEXT NOT NULL,配送状态 TEXT NOT NULL,收款状态 TEXT NOT NULL",</t>
  </si>
  <si>
    <t>"ID INT PRIMARY KEY NOT NULL,项目 TEXT NOT NULL,行次 TEXT NOT NULL,金额 TEXT NOT NULL"</t>
    <phoneticPr fontId="1" type="noConversion"/>
  </si>
  <si>
    <t>日期</t>
    <phoneticPr fontId="1" type="noConversion"/>
  </si>
  <si>
    <t>金额</t>
    <phoneticPr fontId="1" type="noConversion"/>
  </si>
  <si>
    <t>日期</t>
    <phoneticPr fontId="1" type="noConversion"/>
  </si>
  <si>
    <t>"ID INT PRIMARY KEY NOT NULL,单据编号 TEXT NOT NULL,单据日期 TEXT NOT NULL,仓库 TEXT NOT NULL,商品编号 TEXT NOT NULL,商品名称 TEXT NOT NULL,商品数量 TEXT NOT NULL,商品金额 TEXT NOT NULL,备注 TEXT NULL",</t>
  </si>
  <si>
    <t>"ID INT PRIMARY KEY NOT NULL,仓库 TEXT NOT NULL,商品编号 TEXT NOT NULL,商品名称 TEXT NOT NULL,商品数量 TEXT NOT NULL ",</t>
  </si>
  <si>
    <t>"ID INT PRIMARY KEY NOT NULL,客户编号 TEXT NOT NULL,客户类别 TEXT NOT NULL,客户名称 TEXT NOT NULL,联系人 TEXT NOT NULL,联系方式 TEXT NOT NULL,账户 TEXT NOT NULL, 客户地址 TEXT NOT NULL , 客户状态 TEXT NOT NULL ",</t>
  </si>
  <si>
    <t>"ID INT PRIMARY KEY NOT NULL,供应商编号 TEXT NOT NULL,供应商类别 TEXT NOT NULL,供应商名称 TEXT NOT NULL,联系人 TEXT NOT NULL,联系方式 TEXT NOT NULL,账户 TEXT NOT NULL, 供应商地址 TEXT NOT NULL , 供应商状态 TEXT NOT NULL ",</t>
  </si>
  <si>
    <t>"ID INT PRIMARY KEY NOT NULL,员工编号 TEXT NOT NULL,员工类别 TEXT NOT NULL,员工名 TEXT NOT NULL,联系方式 TEXT NOT NULL,账户 TEXT NOT NULL ",</t>
  </si>
  <si>
    <t>"ID INT PRIMARY KEY NOT NULL,商品编号 TEXT NOT NULL,商品类别 TEXT NOT NULL,商品名称 TEXT NOT NULL,商品单价 TEXT NOT NULL",</t>
  </si>
  <si>
    <t>Employees</t>
    <phoneticPr fontId="1" type="noConversion"/>
  </si>
  <si>
    <t>"</t>
    <phoneticPr fontId="1" type="noConversion"/>
  </si>
  <si>
    <t>distriReturn</t>
    <phoneticPr fontId="1" type="noConversion"/>
  </si>
  <si>
    <t>manaEmployes</t>
    <phoneticPr fontId="1" type="noConversion"/>
  </si>
  <si>
    <t>dataReceivable</t>
    <phoneticPr fontId="1" type="noConversion"/>
  </si>
  <si>
    <t>dataPayable</t>
    <phoneticPr fontId="1" type="noConversion"/>
  </si>
  <si>
    <t>供应商编号</t>
    <phoneticPr fontId="1" type="noConversion"/>
  </si>
  <si>
    <t>Receivable</t>
    <phoneticPr fontId="1" type="noConversion"/>
  </si>
  <si>
    <t>Payable</t>
    <phoneticPr fontId="1" type="noConversion"/>
  </si>
  <si>
    <t>"ID INT PRIMARY KEY NOT NULL,客户编号 TEXT NOT NULL,客户 TEXT NOT NULL,应收账款金额 TEXT NOT NULL",</t>
    <phoneticPr fontId="1" type="noConversion"/>
  </si>
  <si>
    <t>"ID INT PRIMARY KEY NOT NULL,供应商编号 TEXT NOT NULL,供应商 TEXT NOT NULL,应付账款金额 TEXT NOT NULL",</t>
    <phoneticPr fontId="1" type="noConversion"/>
  </si>
  <si>
    <t>//data</t>
    <phoneticPr fontId="1" type="noConversion"/>
  </si>
  <si>
    <t>//mana</t>
    <phoneticPr fontId="1" type="noConversion"/>
  </si>
  <si>
    <t>//warehouse</t>
    <phoneticPr fontId="1" type="noConversion"/>
  </si>
  <si>
    <t>//distribution</t>
    <phoneticPr fontId="1" type="noConversion"/>
  </si>
  <si>
    <t>//procure</t>
    <phoneticPr fontId="1" type="noConversion"/>
  </si>
  <si>
    <t>//set</t>
    <phoneticPr fontId="1" type="noConversion"/>
  </si>
  <si>
    <t>"ID INT PRIMARY KEY NOT NULL,员工 TEXT NOT NULL,操作类型 TEXT NOT NULL,操作日期 TEXT NOT NULL",</t>
    <phoneticPr fontId="1" type="noConversion"/>
  </si>
  <si>
    <t>"ID INT PRIMARY KEY NOT NULL,单据编号 TEXT NOT NULL,采购日期 TEXT NOT NULL,商品名称 TEXT NOT NULL,商品数量 TEXT NOT NULL, 供应商名称 TEXT NOT NULL",</t>
  </si>
  <si>
    <t>"ID INT PRIMARY KEY NOT NULL,单据编号 TEXT NOT NULL,采购日期 TEXT NOT NULL,商品编号 TEXT NOT NULL,商品名称 TEXT NOT NULL,商品数量 TEXT NOT NULL,商品金额 TEXT NOT NULL,供应商编号 TEXT NOT NULL,供应商名称 TEXT NOT NULL,采购状态 TEXT NOT NULL",</t>
  </si>
  <si>
    <t>"ID INT PRIMARY KEY NOT NULL,单据编号 TEXT NOT NULL,退货时间 TEXT NOT NULL,商品编号 TEXT NOT NULL,商品名称 TEXT NOT NULL,商品退货数量 TEXT NOT NULL,商品原订购数量 TEXT NOT NULL,商品退货金额 TEXT NOT NULL,退货原因 TEXT NOT NULL",</t>
  </si>
  <si>
    <t>"ID INT PRIMARY KEY NOT NULL,商品名称 TEXT NOT NULL,在库量 TEXT NOT NULL,最低库存 TEXT NOT NULL,建议采购量 TEXT NOT NULL,采购在定量 TEXT NOT NULL",</t>
  </si>
  <si>
    <t xml:space="preserve">"ID INT PRIMARY KEY NOT NULL,单据编号 TEXT NOT NULL,配送日期 TEXT NOT NULL,商品名称 TEXT NOT NULL,商品金额 TEXT NOT NULL,客户名称 TEXT NOT NULL,客户地址 TEXT NOT NULL", </t>
  </si>
  <si>
    <t>"ID INT PRIMARY KEY NOT NULL,单据编号 TEXT NOT NULL,配送日期 TEXT NOT NULL,商品编号 TEXT NOT NULL,商品名称 TEXT NOT NULL,商品数量 TEXT NOT NULL,商品金额 TEXT NOT NULL, 客户编号 TEXT NOT NULL,客户名称 TEXT NOT NULL,客户地址 TEXT NOT NULL,配送状态 TEXT NOT NULL",</t>
  </si>
  <si>
    <t>"ID INT PRIMARY KEY NOT NULL,单据编号 TEXT NOT NULL,退货时间 TEXT NOT NULL,商品编号 TEXT NOT NULL,商品名称 TEXT NOT NULL,商品退货数量 TEXT NOT NULL,商品原配送数量 TEXT NOT NULL,商品退货金额 TEXT NOT NULL,退货原因 TEXT NOT NULL",</t>
  </si>
  <si>
    <t>"ID INT PRIMARY KEY NOT NULL,单据编号 TEXT NOT NULL,客户名称 TEXT NOT NULL,资金类别 TEXT NOT NULL,收款金额 TEXT NOT NULL,优惠金额 TEXT NOT NULL,备注 TEXT NULL",</t>
  </si>
  <si>
    <t>"ID INT PRIMARY KEY NOT NULL,单据编号 TEXT NOT NULL,供应商名称 TEXT NOT NULL,资金类别 TEXT NOT NULL,付款金额 TEXT NOT NULL,优惠金额 TEXT NOT NULL,备注 TEXT NULL",</t>
  </si>
  <si>
    <t>"ID INT PRIMARY KEY NOT NULL,员工编号 TEXT NOT NULL,员工类别 TEXT NOT NULL,员工名 TEXT NOT NULL,联系方式 TEXT NOT NULL,账户 TEXT NOT NULL ",</t>
    <phoneticPr fontId="1" type="noConversion"/>
  </si>
  <si>
    <t>"ID INT PRIMARY KEY NOT NULL,商品编号 TEXT NOT NULL,商品类别 TEXT NOT NULL,商品名称 TEXT NOT NULL,商品单价 TEXT NOT NULL,供应商名称 TEXT NOT NULL,仓库 TEXT NOT NULL",</t>
    <phoneticPr fontId="1" type="noConversion"/>
  </si>
  <si>
    <t>"ID INT PRIMARY KEY NOT NULL,仓库编号 TEXT NOT NULL,仓库状态 TEXT NOT NULL",</t>
    <phoneticPr fontId="1" type="noConversion"/>
  </si>
  <si>
    <t>//2018、11、06凌晨更改，用的时候确认一下数据是否对</t>
    <phoneticPr fontId="1" type="noConversion"/>
  </si>
  <si>
    <t>bt</t>
    <phoneticPr fontId="1" type="noConversion"/>
  </si>
  <si>
    <t>查询</t>
    <phoneticPr fontId="1" type="noConversion"/>
  </si>
  <si>
    <t>导出</t>
    <phoneticPr fontId="1" type="noConversion"/>
  </si>
  <si>
    <t>供应商名称</t>
    <phoneticPr fontId="1" type="noConversion"/>
  </si>
  <si>
    <t>员工名称</t>
    <phoneticPr fontId="1" type="noConversion"/>
  </si>
  <si>
    <t>"</t>
    <phoneticPr fontId="1" type="noConversion"/>
  </si>
  <si>
    <t>仓库编号</t>
    <phoneticPr fontId="1" type="noConversion"/>
  </si>
  <si>
    <t>"</t>
    <phoneticPr fontId="1" type="noConversion"/>
  </si>
  <si>
    <t>客户编号</t>
    <phoneticPr fontId="1" type="noConversion"/>
  </si>
  <si>
    <t>text</t>
    <phoneticPr fontId="1" type="noConversion"/>
  </si>
  <si>
    <t>金额总计：</t>
    <phoneticPr fontId="1" type="noConversion"/>
  </si>
  <si>
    <t>text</t>
    <phoneticPr fontId="1" type="noConversion"/>
  </si>
  <si>
    <t>combo</t>
    <phoneticPr fontId="1" type="noConversion"/>
  </si>
  <si>
    <t>仓库编号</t>
    <phoneticPr fontId="1" type="noConversion"/>
  </si>
  <si>
    <t>客户编号</t>
    <phoneticPr fontId="1" type="noConversion"/>
  </si>
  <si>
    <t>客户编号</t>
    <phoneticPr fontId="1" type="noConversion"/>
  </si>
  <si>
    <t>操作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</si>
</sst>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name val="等线"/>
      <family val="2"/>
      <scheme val="minor"/>
    </font>
    <font>
      <sz val="11"/>
      <name val="等线"/>
      <family val="3"/>
      <charset val="134"/>
      <scheme val="minor"/>
    </font>
    <font>
      <sz val="11"/>
      <color rgb="FFC00000"/>
      <name val="等线"/>
      <family val="2"/>
      <scheme val="minor"/>
    </font>
    <font>
      <sz val="10.5"/>
      <color theme="1"/>
      <name val="等线"/>
      <family val="3"/>
      <charset val="134"/>
      <scheme val="minor"/>
    </font>
    <font>
      <sz val="11"/>
      <color rgb="FF000000"/>
      <name val="等线"/>
      <family val="3"/>
      <charset val="134"/>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3" fillId="2" borderId="1" xfId="0" applyFont="1" applyFill="1" applyBorder="1"/>
    <xf numFmtId="0" fontId="2" fillId="2" borderId="1" xfId="0" applyFont="1" applyFill="1" applyBorder="1"/>
    <xf numFmtId="0" fontId="0" fillId="0" borderId="0" xfId="0" applyProtection="1">
      <protection locked="0"/>
    </xf>
    <xf numFmtId="0" fontId="4" fillId="3" borderId="0" xfId="0" applyFont="1" applyFill="1"/>
    <xf numFmtId="0" fontId="0" fillId="0" borderId="0" xfId="0" applyAlignment="1">
      <alignment horizontal="right"/>
    </xf>
    <xf numFmtId="0" fontId="6" fillId="0" borderId="0" xfId="0" applyFont="1" applyAlignment="1">
      <alignment horizontal="left" vertical="center"/>
    </xf>
    <xf numFmtId="0" fontId="5" fillId="0" borderId="0" xfId="0" applyFont="1"/>
    <xf numFmtId="0" fontId="5" fillId="0" borderId="0" xfId="0" applyFont="1" applyAlignment="1">
      <alignment horizontal="justify"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opLeftCell="A4" workbookViewId="0">
      <selection activeCell="E33" sqref="E33:E34"/>
    </sheetView>
  </sheetViews>
  <sheetFormatPr defaultRowHeight="13.8" x14ac:dyDescent="0.25"/>
  <cols>
    <col min="1" max="1" width="33.33203125" style="1" customWidth="1"/>
    <col min="2" max="2" width="16" style="1" customWidth="1"/>
    <col min="3" max="3" width="4.44140625" style="1" customWidth="1"/>
    <col min="4" max="4" width="14.33203125" style="1" customWidth="1"/>
    <col min="5" max="5" width="31.5546875" style="1" customWidth="1"/>
    <col min="6" max="6" width="13.88671875" style="1" customWidth="1"/>
    <col min="7" max="7" width="2.88671875" style="1" customWidth="1"/>
    <col min="8" max="8" width="3.33203125" style="1" customWidth="1"/>
    <col min="9" max="9" width="52.33203125" style="1" customWidth="1"/>
    <col min="10" max="10" width="82.77734375" style="1" customWidth="1"/>
    <col min="11" max="15" width="8.88671875" style="1" customWidth="1"/>
    <col min="16" max="16384" width="8.88671875" style="1"/>
  </cols>
  <sheetData>
    <row r="1" spans="1:10" s="2" customFormat="1" x14ac:dyDescent="0.25">
      <c r="A1" s="2" t="s">
        <v>8</v>
      </c>
      <c r="B1" s="2" t="s">
        <v>34</v>
      </c>
      <c r="C1" s="2" t="str">
        <f>CONCATENATE("C",A1)</f>
        <v>CProcurOrder</v>
      </c>
      <c r="D1" s="2" t="str">
        <f t="shared" ref="D1:D8" si="0">CONCATENATE("m_",A1)</f>
        <v>m_ProcurOrder</v>
      </c>
      <c r="E1" s="2" t="str">
        <f>CONCATENATE("case ",H1,": if(",D1,".m_hWnd == NULL){",D1,".Create(",B1,",&amp;m_Tab);m_Tab.InsertItem(++count,",D1,".strInfo);m_Tab.SetCurFocus(count);pTmpDlg = &amp;",D1,";",D1,".MoveWindow(&amp;m_TabRc);",D1,".ShowWindow(true);iDialog.Add(",H1,");}else{ i = GetDlgPos(",H1,");if(pTmpDlg != &amp;",D1,"){pTmpDlg-&gt;DestroyWindow();pTmpDlg = &amp;",D1,";",D1,".ShowWindow(true);m_Tab.SetCurSel(i);}}break;")</f>
        <v>case 0: if(m_ProcurOrder.m_hWnd == NULL){m_ProcurOrder.Create(IDD_PROCUR_ORDER,&amp;m_Tab);m_Tab.InsertItem(++count,m_ProcurOrder.strInfo);m_Tab.SetCurFocus(count);pTmpDlg = &amp;m_ProcurOrder;m_ProcurOrder.MoveWindow(&amp;m_TabRc);m_ProcurOrder.ShowWindow(true);iDialog.Add(0);}else{ i = GetDlgPos(0);if(pTmpDlg != &amp;m_ProcurOrder){pTmpDlg-&gt;DestroyWindow();pTmpDlg = &amp;m_ProcurOrder;m_ProcurOrder.ShowWindow(true);m_Tab.SetCurSel(i);}}break;</v>
      </c>
      <c r="F1" s="2" t="str">
        <f>CONCATENATE("case ",G1+100,":;break;")</f>
        <v>case 110:;break;</v>
      </c>
      <c r="G1" s="2">
        <v>10</v>
      </c>
      <c r="H1" s="2">
        <v>0</v>
      </c>
      <c r="I1" s="2" t="str">
        <f>CONCATENATE("case ",H1,": if(pDialog[wParam] == NULL){pDialog[wParam] = new ",C1,"();pDialog[wParam]-&gt;Create(",B1,",&amp;m_Tab);pDialog[wParam]-&gt;MoveWindow(&amp;m_TabRc);m_Tab.InsertItem(++count,*str);iDialog.Add(",H1,");if(count == 0)pDialog[wParam]-&gt;ShowWindow(true);m_Tab.SetCurFocus(count);}else{i = GetDlgPos(wParam);m_Tab.SetCurFocus(i);};break;")</f>
        <v>case 0: if(pDialog[wParam] == NULL){pDialog[wParam] = new CProcurOrder();pDialog[wParam]-&gt;Create(IDD_PROCUR_ORDER,&amp;m_Tab);pDialog[wParam]-&gt;MoveWindow(&amp;m_TabRc);m_Tab.InsertItem(++count,*str);iDialog.Add(0);if(count == 0)pDialog[wParam]-&gt;ShowWindow(true);m_Tab.SetCurFocus(count);}else{i = GetDlgPos(wParam);m_Tab.SetCurFocus(i);};break;</v>
      </c>
      <c r="J1" s="2" t="str">
        <f>CONCATENATE("")</f>
        <v/>
      </c>
    </row>
    <row r="2" spans="1:10" s="2" customFormat="1" x14ac:dyDescent="0.25">
      <c r="A2" s="2" t="s">
        <v>10</v>
      </c>
      <c r="B2" s="2" t="s">
        <v>35</v>
      </c>
      <c r="C2" s="2" t="str">
        <f t="shared" ref="C2:C36" si="1">CONCATENATE("C",A2)</f>
        <v>CProcurQuery</v>
      </c>
      <c r="D2" s="2" t="str">
        <f t="shared" si="0"/>
        <v>m_ProcurQuery</v>
      </c>
      <c r="E2" s="2" t="str">
        <f t="shared" ref="E2:E36" si="2">CONCATENATE("case ",H2,": if(",D2,".m_hWnd == NULL){",D2,".Create(",B2,",&amp;m_Tab);m_Tab.InsertItem(++count,",D2,".strInfo);m_Tab.SetCurFocus(count);pTmpDlg = &amp;",D2,";",D2,".MoveWindow(&amp;m_TabRc);",D2,".ShowWindow(true);iDialog.Add(",H2,");}else{ i = GetDlgPos(",H2,");if(pTmpDlg != &amp;",D2,"){pTmpDlg-&gt;DestroyWindow();pTmpDlg = &amp;",D2,";",D2,".ShowWindow(true);m_Tab.SetCurSel(i);}}break;")</f>
        <v>case 1: if(m_ProcurQuery.m_hWnd == NULL){m_ProcurQuery.Create(IDD_PROCUR_QUERY,&amp;m_Tab);m_Tab.InsertItem(++count,m_ProcurQuery.strInfo);m_Tab.SetCurFocus(count);pTmpDlg = &amp;m_ProcurQuery;m_ProcurQuery.MoveWindow(&amp;m_TabRc);m_ProcurQuery.ShowWindow(true);iDialog.Add(1);}else{ i = GetDlgPos(1);if(pTmpDlg != &amp;m_ProcurQuery){pTmpDlg-&gt;DestroyWindow();pTmpDlg = &amp;m_ProcurQuery;m_ProcurQuery.ShowWindow(true);m_Tab.SetCurSel(i);}}break;</v>
      </c>
      <c r="F2" s="2" t="str">
        <f>CONCATENATE("case ",G2+100,":;break;")</f>
        <v>case 111:;break;</v>
      </c>
      <c r="G2" s="2">
        <v>11</v>
      </c>
      <c r="H2" s="2">
        <v>1</v>
      </c>
      <c r="I2" s="2" t="str">
        <f t="shared" ref="I2:I36" si="3">CONCATENATE("case ",H2,": if(pDialog[wParam] == NULL){pDialog[wParam] = new ",C2,"();pDialog[wParam]-&gt;Create(",B2,",&amp;m_Tab);pDialog[wParam]-&gt;MoveWindow(&amp;m_TabRc);m_Tab.InsertItem(++count,*str);iDialog.Add(",H2,");if(count == 0)pDialog[wParam]-&gt;ShowWindow(true);m_Tab.SetCurFocus(count);}else{i = GetDlgPos(wParam);m_Tab.SetCurFocus(i);};break;")</f>
        <v>case 1: if(pDialog[wParam] == NULL){pDialog[wParam] = new CProcurQuery();pDialog[wParam]-&gt;Create(IDD_PROCUR_QUERY,&amp;m_Tab);pDialog[wParam]-&gt;MoveWindow(&amp;m_TabRc);m_Tab.InsertItem(++count,*str);iDialog.Add(1);if(count == 0)pDialog[wParam]-&gt;ShowWindow(true);m_Tab.SetCurFocus(count);}else{i = GetDlgPos(wParam);m_Tab.SetCurFocus(i);};break;</v>
      </c>
    </row>
    <row r="3" spans="1:10" s="2" customFormat="1" x14ac:dyDescent="0.25">
      <c r="A3" s="2" t="s">
        <v>11</v>
      </c>
      <c r="B3" s="2" t="s">
        <v>36</v>
      </c>
      <c r="C3" s="2" t="str">
        <f t="shared" si="1"/>
        <v>CProcurTrack</v>
      </c>
      <c r="D3" s="2" t="str">
        <f t="shared" si="0"/>
        <v>m_ProcurTrack</v>
      </c>
      <c r="E3" s="2" t="str">
        <f t="shared" si="2"/>
        <v>case 2: if(m_ProcurTrack.m_hWnd == NULL){m_ProcurTrack.Create(IDD_PROCUR_TRACK,&amp;m_Tab);m_Tab.InsertItem(++count,m_ProcurTrack.strInfo);m_Tab.SetCurFocus(count);pTmpDlg = &amp;m_ProcurTrack;m_ProcurTrack.MoveWindow(&amp;m_TabRc);m_ProcurTrack.ShowWindow(true);iDialog.Add(2);}else{ i = GetDlgPos(2);if(pTmpDlg != &amp;m_ProcurTrack){pTmpDlg-&gt;DestroyWindow();pTmpDlg = &amp;m_ProcurTrack;m_ProcurTrack.ShowWindow(true);m_Tab.SetCurSel(i);}}break;</v>
      </c>
      <c r="F3" s="2" t="str">
        <f t="shared" ref="F3:F36" si="4">CONCATENATE("case ",G3+100,":;break;")</f>
        <v>case 112:;break;</v>
      </c>
      <c r="G3" s="2">
        <v>12</v>
      </c>
      <c r="H3" s="2">
        <v>2</v>
      </c>
      <c r="I3" s="2" t="str">
        <f t="shared" si="3"/>
        <v>case 2: if(pDialog[wParam] == NULL){pDialog[wParam] = new CProcurTrack();pDialog[wParam]-&gt;Create(IDD_PROCUR_TRACK,&amp;m_Tab);pDialog[wParam]-&gt;MoveWindow(&amp;m_TabRc);m_Tab.InsertItem(++count,*str);iDialog.Add(2);if(count == 0)pDialog[wParam]-&gt;ShowWindow(true);m_Tab.SetCurFocus(count);}else{i = GetDlgPos(wParam);m_Tab.SetCurFocus(i);};break;</v>
      </c>
    </row>
    <row r="4" spans="1:10" s="2" customFormat="1" x14ac:dyDescent="0.25">
      <c r="A4" s="2" t="s">
        <v>12</v>
      </c>
      <c r="B4" s="2" t="s">
        <v>37</v>
      </c>
      <c r="C4" s="2" t="str">
        <f t="shared" si="1"/>
        <v>CProcurReturn</v>
      </c>
      <c r="D4" s="2" t="str">
        <f t="shared" si="0"/>
        <v>m_ProcurReturn</v>
      </c>
      <c r="E4" s="2" t="str">
        <f t="shared" si="2"/>
        <v>case 3: if(m_ProcurReturn.m_hWnd == NULL){m_ProcurReturn.Create(IDD_PROCUR_RETURN,&amp;m_Tab);m_Tab.InsertItem(++count,m_ProcurReturn.strInfo);m_Tab.SetCurFocus(count);pTmpDlg = &amp;m_ProcurReturn;m_ProcurReturn.MoveWindow(&amp;m_TabRc);m_ProcurReturn.ShowWindow(true);iDialog.Add(3);}else{ i = GetDlgPos(3);if(pTmpDlg != &amp;m_ProcurReturn){pTmpDlg-&gt;DestroyWindow();pTmpDlg = &amp;m_ProcurReturn;m_ProcurReturn.ShowWindow(true);m_Tab.SetCurSel(i);}}break;</v>
      </c>
      <c r="F4" s="2" t="str">
        <f t="shared" si="4"/>
        <v>case 113:;break;</v>
      </c>
      <c r="G4" s="2">
        <v>13</v>
      </c>
      <c r="H4" s="2">
        <v>3</v>
      </c>
      <c r="I4" s="2" t="str">
        <f t="shared" si="3"/>
        <v>case 3: if(pDialog[wParam] == NULL){pDialog[wParam] = new CProcurReturn();pDialog[wParam]-&gt;Create(IDD_PROCUR_RETURN,&amp;m_Tab);pDialog[wParam]-&gt;MoveWindow(&amp;m_TabRc);m_Tab.InsertItem(++count,*str);iDialog.Add(3);if(count == 0)pDialog[wParam]-&gt;ShowWindow(true);m_Tab.SetCurFocus(count);}else{i = GetDlgPos(wParam);m_Tab.SetCurFocus(i);};break;</v>
      </c>
    </row>
    <row r="5" spans="1:10" s="2" customFormat="1" x14ac:dyDescent="0.25">
      <c r="A5" s="2" t="s">
        <v>9</v>
      </c>
      <c r="B5" s="2" t="s">
        <v>38</v>
      </c>
      <c r="C5" s="2" t="str">
        <f t="shared" si="1"/>
        <v>CProcurIntell</v>
      </c>
      <c r="D5" s="2" t="str">
        <f t="shared" si="0"/>
        <v>m_ProcurIntell</v>
      </c>
      <c r="E5" s="2" t="str">
        <f t="shared" si="2"/>
        <v>case 4: if(m_ProcurIntell.m_hWnd == NULL){m_ProcurIntell.Create(IDD_PROCUR_INTELL,&amp;m_Tab);m_Tab.InsertItem(++count,m_ProcurIntell.strInfo);m_Tab.SetCurFocus(count);pTmpDlg = &amp;m_ProcurIntell;m_ProcurIntell.MoveWindow(&amp;m_TabRc);m_ProcurIntell.ShowWindow(true);iDialog.Add(4);}else{ i = GetDlgPos(4);if(pTmpDlg != &amp;m_ProcurIntell){pTmpDlg-&gt;DestroyWindow();pTmpDlg = &amp;m_ProcurIntell;m_ProcurIntell.ShowWindow(true);m_Tab.SetCurSel(i);}}break;</v>
      </c>
      <c r="F5" s="2" t="str">
        <f t="shared" si="4"/>
        <v>case 114:;break;</v>
      </c>
      <c r="G5" s="2">
        <v>14</v>
      </c>
      <c r="H5" s="2">
        <v>4</v>
      </c>
      <c r="I5" s="2" t="str">
        <f t="shared" si="3"/>
        <v>case 4: if(pDialog[wParam] == NULL){pDialog[wParam] = new CProcurIntell();pDialog[wParam]-&gt;Create(IDD_PROCUR_INTELL,&amp;m_Tab);pDialog[wParam]-&gt;MoveWindow(&amp;m_TabRc);m_Tab.InsertItem(++count,*str);iDialog.Add(4);if(count == 0)pDialog[wParam]-&gt;ShowWindow(true);m_Tab.SetCurFocus(count);}else{i = GetDlgPos(wParam);m_Tab.SetCurFocus(i);};break;</v>
      </c>
    </row>
    <row r="6" spans="1:10" x14ac:dyDescent="0.25">
      <c r="A6" s="1" t="s">
        <v>0</v>
      </c>
      <c r="B6" s="1" t="s">
        <v>39</v>
      </c>
      <c r="C6" s="1" t="str">
        <f t="shared" si="1"/>
        <v>CDistributList</v>
      </c>
      <c r="D6" s="1" t="str">
        <f t="shared" si="0"/>
        <v>m_DistributList</v>
      </c>
      <c r="E6" s="2" t="str">
        <f t="shared" si="2"/>
        <v>case 5: if(m_DistributList.m_hWnd == NULL){m_DistributList.Create(IDD_DISTRIBUT_LIST,&amp;m_Tab);m_Tab.InsertItem(++count,m_DistributList.strInfo);m_Tab.SetCurFocus(count);pTmpDlg = &amp;m_DistributList;m_DistributList.MoveWindow(&amp;m_TabRc);m_DistributList.ShowWindow(true);iDialog.Add(5);}else{ i = GetDlgPos(5);if(pTmpDlg != &amp;m_DistributList){pTmpDlg-&gt;DestroyWindow();pTmpDlg = &amp;m_DistributList;m_DistributList.ShowWindow(true);m_Tab.SetCurSel(i);}}break;</v>
      </c>
      <c r="F6" s="1" t="str">
        <f t="shared" si="4"/>
        <v>case 120:;break;</v>
      </c>
      <c r="G6" s="1">
        <v>20</v>
      </c>
      <c r="H6" s="2">
        <v>5</v>
      </c>
      <c r="I6" s="2" t="str">
        <f t="shared" si="3"/>
        <v>case 5: if(pDialog[wParam] == NULL){pDialog[wParam] = new CDistributList();pDialog[wParam]-&gt;Create(IDD_DISTRIBUT_LIST,&amp;m_Tab);pDialog[wParam]-&gt;MoveWindow(&amp;m_TabRc);m_Tab.InsertItem(++count,*str);iDialog.Add(5);if(count == 0)pDialog[wParam]-&gt;ShowWindow(true);m_Tab.SetCurFocus(count);}else{i = GetDlgPos(wParam);m_Tab.SetCurFocus(i);};break;</v>
      </c>
    </row>
    <row r="7" spans="1:10" x14ac:dyDescent="0.25">
      <c r="A7" s="1" t="s">
        <v>1</v>
      </c>
      <c r="B7" s="1" t="s">
        <v>40</v>
      </c>
      <c r="C7" s="1" t="str">
        <f t="shared" si="1"/>
        <v>CDistributQuery</v>
      </c>
      <c r="D7" s="1" t="str">
        <f t="shared" si="0"/>
        <v>m_DistributQuery</v>
      </c>
      <c r="E7" s="2" t="str">
        <f t="shared" si="2"/>
        <v>case 6: if(m_DistributQuery.m_hWnd == NULL){m_DistributQuery.Create(IDD_DISTRIBUT_QUERY,&amp;m_Tab);m_Tab.InsertItem(++count,m_DistributQuery.strInfo);m_Tab.SetCurFocus(count);pTmpDlg = &amp;m_DistributQuery;m_DistributQuery.MoveWindow(&amp;m_TabRc);m_DistributQuery.ShowWindow(true);iDialog.Add(6);}else{ i = GetDlgPos(6);if(pTmpDlg != &amp;m_DistributQuery){pTmpDlg-&gt;DestroyWindow();pTmpDlg = &amp;m_DistributQuery;m_DistributQuery.ShowWindow(true);m_Tab.SetCurSel(i);}}break;</v>
      </c>
      <c r="F7" s="1" t="str">
        <f t="shared" si="4"/>
        <v>case 121:;break;</v>
      </c>
      <c r="G7" s="1">
        <v>21</v>
      </c>
      <c r="H7" s="2">
        <v>6</v>
      </c>
      <c r="I7" s="2" t="str">
        <f t="shared" si="3"/>
        <v>case 6: if(pDialog[wParam] == NULL){pDialog[wParam] = new CDistributQuery();pDialog[wParam]-&gt;Create(IDD_DISTRIBUT_QUERY,&amp;m_Tab);pDialog[wParam]-&gt;MoveWindow(&amp;m_TabRc);m_Tab.InsertItem(++count,*str);iDialog.Add(6);if(count == 0)pDialog[wParam]-&gt;ShowWindow(true);m_Tab.SetCurFocus(count);}else{i = GetDlgPos(wParam);m_Tab.SetCurFocus(i);};break;</v>
      </c>
    </row>
    <row r="8" spans="1:10" x14ac:dyDescent="0.25">
      <c r="A8" s="1" t="s">
        <v>2</v>
      </c>
      <c r="B8" s="1" t="s">
        <v>41</v>
      </c>
      <c r="C8" s="1" t="str">
        <f t="shared" si="1"/>
        <v>CDistributTrack</v>
      </c>
      <c r="D8" s="1" t="str">
        <f t="shared" si="0"/>
        <v>m_DistributTrack</v>
      </c>
      <c r="E8" s="2" t="str">
        <f t="shared" si="2"/>
        <v>case 7: if(m_DistributTrack.m_hWnd == NULL){m_DistributTrack.Create(IDD_DISTRIBUT_TRACK,&amp;m_Tab);m_Tab.InsertItem(++count,m_DistributTrack.strInfo);m_Tab.SetCurFocus(count);pTmpDlg = &amp;m_DistributTrack;m_DistributTrack.MoveWindow(&amp;m_TabRc);m_DistributTrack.ShowWindow(true);iDialog.Add(7);}else{ i = GetDlgPos(7);if(pTmpDlg != &amp;m_DistributTrack){pTmpDlg-&gt;DestroyWindow();pTmpDlg = &amp;m_DistributTrack;m_DistributTrack.ShowWindow(true);m_Tab.SetCurSel(i);}}break;</v>
      </c>
      <c r="F8" s="1" t="str">
        <f t="shared" si="4"/>
        <v>case 122:;break;</v>
      </c>
      <c r="G8" s="1">
        <v>22</v>
      </c>
      <c r="H8" s="2">
        <v>7</v>
      </c>
      <c r="I8" s="2" t="str">
        <f t="shared" si="3"/>
        <v>case 7: if(pDialog[wParam] == NULL){pDialog[wParam] = new CDistributTrack();pDialog[wParam]-&gt;Create(IDD_DISTRIBUT_TRACK,&amp;m_Tab);pDialog[wParam]-&gt;MoveWindow(&amp;m_TabRc);m_Tab.InsertItem(++count,*str);iDialog.Add(7);if(count == 0)pDialog[wParam]-&gt;ShowWindow(true);m_Tab.SetCurFocus(count);}else{i = GetDlgPos(wParam);m_Tab.SetCurFocus(i);};break;</v>
      </c>
    </row>
    <row r="9" spans="1:10" x14ac:dyDescent="0.25">
      <c r="A9" s="1" t="s">
        <v>42</v>
      </c>
      <c r="B9" s="1" t="s">
        <v>43</v>
      </c>
      <c r="C9" s="1" t="str">
        <f t="shared" si="1"/>
        <v>CWareHouseRequisition</v>
      </c>
      <c r="D9" s="1" t="str">
        <f t="shared" ref="D9:D14" si="5">CONCATENATE("m_",A9)</f>
        <v>m_WareHouseRequisition</v>
      </c>
      <c r="E9" s="2" t="str">
        <f t="shared" si="2"/>
        <v>case 8: if(m_WareHouseRequisition.m_hWnd == NULL){m_WareHouseRequisition.Create(IDD_WAREHOUSE_REQUISITION,&amp;m_Tab);m_Tab.InsertItem(++count,m_WareHouseRequisition.strInfo);m_Tab.SetCurFocus(count);pTmpDlg = &amp;m_WareHouseRequisition;m_WareHouseRequisition.MoveWindow(&amp;m_TabRc);m_WareHouseRequisition.ShowWindow(true);iDialog.Add(8);}else{ i = GetDlgPos(8);if(pTmpDlg != &amp;m_WareHouseRequisition){pTmpDlg-&gt;DestroyWindow();pTmpDlg = &amp;m_WareHouseRequisition;m_WareHouseRequisition.ShowWindow(true);m_Tab.SetCurSel(i);}}break;</v>
      </c>
      <c r="F9" s="1" t="str">
        <f t="shared" si="4"/>
        <v>case 130:;break;</v>
      </c>
      <c r="G9" s="1">
        <v>30</v>
      </c>
      <c r="H9" s="2">
        <v>8</v>
      </c>
      <c r="I9" s="2" t="str">
        <f t="shared" si="3"/>
        <v>case 8: if(pDialog[wParam] == NULL){pDialog[wParam] = new CWareHouseRequisition();pDialog[wParam]-&gt;Create(IDD_WAREHOUSE_REQUISITION,&amp;m_Tab);pDialog[wParam]-&gt;MoveWindow(&amp;m_TabRc);m_Tab.InsertItem(++count,*str);iDialog.Add(8);if(count == 0)pDialog[wParam]-&gt;ShowWindow(true);m_Tab.SetCurFocus(count);}else{i = GetDlgPos(wParam);m_Tab.SetCurFocus(i);};break;</v>
      </c>
    </row>
    <row r="10" spans="1:10" x14ac:dyDescent="0.25">
      <c r="A10" s="1" t="s">
        <v>3</v>
      </c>
      <c r="B10" s="1" t="s">
        <v>44</v>
      </c>
      <c r="C10" s="1" t="str">
        <f t="shared" si="1"/>
        <v>CWareHouseIn</v>
      </c>
      <c r="D10" s="1" t="str">
        <f t="shared" si="5"/>
        <v>m_WareHouseIn</v>
      </c>
      <c r="E10" s="2" t="str">
        <f t="shared" si="2"/>
        <v>case 9: if(m_WareHouseIn.m_hWnd == NULL){m_WareHouseIn.Create(IDD_WAREHOUSE_IN,&amp;m_Tab);m_Tab.InsertItem(++count,m_WareHouseIn.strInfo);m_Tab.SetCurFocus(count);pTmpDlg = &amp;m_WareHouseIn;m_WareHouseIn.MoveWindow(&amp;m_TabRc);m_WareHouseIn.ShowWindow(true);iDialog.Add(9);}else{ i = GetDlgPos(9);if(pTmpDlg != &amp;m_WareHouseIn){pTmpDlg-&gt;DestroyWindow();pTmpDlg = &amp;m_WareHouseIn;m_WareHouseIn.ShowWindow(true);m_Tab.SetCurSel(i);}}break;</v>
      </c>
      <c r="F10" s="1" t="str">
        <f t="shared" si="4"/>
        <v>case 131:;break;</v>
      </c>
      <c r="G10" s="1">
        <v>31</v>
      </c>
      <c r="H10" s="2">
        <v>9</v>
      </c>
      <c r="I10" s="2" t="str">
        <f t="shared" si="3"/>
        <v>case 9: if(pDialog[wParam] == NULL){pDialog[wParam] = new CWareHouseIn();pDialog[wParam]-&gt;Create(IDD_WAREHOUSE_IN,&amp;m_Tab);pDialog[wParam]-&gt;MoveWindow(&amp;m_TabRc);m_Tab.InsertItem(++count,*str);iDialog.Add(9);if(count == 0)pDialog[wParam]-&gt;ShowWindow(true);m_Tab.SetCurFocus(count);}else{i = GetDlgPos(wParam);m_Tab.SetCurFocus(i);};break;</v>
      </c>
    </row>
    <row r="11" spans="1:10" x14ac:dyDescent="0.25">
      <c r="A11" s="1" t="s">
        <v>4</v>
      </c>
      <c r="B11" s="1" t="s">
        <v>45</v>
      </c>
      <c r="C11" s="1" t="str">
        <f t="shared" si="1"/>
        <v>CWareHouseOut</v>
      </c>
      <c r="D11" s="1" t="str">
        <f t="shared" si="5"/>
        <v>m_WareHouseOut</v>
      </c>
      <c r="E11" s="2" t="str">
        <f t="shared" si="2"/>
        <v>case 10: if(m_WareHouseOut.m_hWnd == NULL){m_WareHouseOut.Create(IDD_WAREHOUSE_OUT,&amp;m_Tab);m_Tab.InsertItem(++count,m_WareHouseOut.strInfo);m_Tab.SetCurFocus(count);pTmpDlg = &amp;m_WareHouseOut;m_WareHouseOut.MoveWindow(&amp;m_TabRc);m_WareHouseOut.ShowWindow(true);iDialog.Add(10);}else{ i = GetDlgPos(10);if(pTmpDlg != &amp;m_WareHouseOut){pTmpDlg-&gt;DestroyWindow();pTmpDlg = &amp;m_WareHouseOut;m_WareHouseOut.ShowWindow(true);m_Tab.SetCurSel(i);}}break;</v>
      </c>
      <c r="F11" s="1" t="str">
        <f t="shared" si="4"/>
        <v>case 132:;break;</v>
      </c>
      <c r="G11" s="1">
        <v>32</v>
      </c>
      <c r="H11" s="2">
        <v>10</v>
      </c>
      <c r="I11" s="2" t="str">
        <f t="shared" si="3"/>
        <v>case 10: if(pDialog[wParam] == NULL){pDialog[wParam] = new CWareHouseOut();pDialog[wParam]-&gt;Create(IDD_WAREHOUSE_OUT,&amp;m_Tab);pDialog[wParam]-&gt;MoveWindow(&amp;m_TabRc);m_Tab.InsertItem(++count,*str);iDialog.Add(10);if(count == 0)pDialog[wParam]-&gt;ShowWindow(true);m_Tab.SetCurFocus(count);}else{i = GetDlgPos(wParam);m_Tab.SetCurFocus(i);};break;</v>
      </c>
    </row>
    <row r="12" spans="1:10" x14ac:dyDescent="0.25">
      <c r="A12" s="1" t="s">
        <v>14</v>
      </c>
      <c r="B12" s="1" t="s">
        <v>46</v>
      </c>
      <c r="C12" s="1" t="str">
        <f t="shared" si="1"/>
        <v>CWareHouseStock</v>
      </c>
      <c r="D12" s="1" t="str">
        <f t="shared" si="5"/>
        <v>m_WareHouseStock</v>
      </c>
      <c r="E12" s="2" t="str">
        <f t="shared" si="2"/>
        <v>case 11: if(m_WareHouseStock.m_hWnd == NULL){m_WareHouseStock.Create(IDD_WAREHOUSE_STOCK,&amp;m_Tab);m_Tab.InsertItem(++count,m_WareHouseStock.strInfo);m_Tab.SetCurFocus(count);pTmpDlg = &amp;m_WareHouseStock;m_WareHouseStock.MoveWindow(&amp;m_TabRc);m_WareHouseStock.ShowWindow(true);iDialog.Add(11);}else{ i = GetDlgPos(11);if(pTmpDlg != &amp;m_WareHouseStock){pTmpDlg-&gt;DestroyWindow();pTmpDlg = &amp;m_WareHouseStock;m_WareHouseStock.ShowWindow(true);m_Tab.SetCurSel(i);}}break;</v>
      </c>
      <c r="F12" s="1" t="str">
        <f t="shared" si="4"/>
        <v>case 133:;break;</v>
      </c>
      <c r="G12" s="1">
        <v>33</v>
      </c>
      <c r="H12" s="2">
        <v>11</v>
      </c>
      <c r="I12" s="2" t="str">
        <f t="shared" si="3"/>
        <v>case 11: if(pDialog[wParam] == NULL){pDialog[wParam] = new CWareHouseStock();pDialog[wParam]-&gt;Create(IDD_WAREHOUSE_STOCK,&amp;m_Tab);pDialog[wParam]-&gt;MoveWindow(&amp;m_TabRc);m_Tab.InsertItem(++count,*str);iDialog.Add(11);if(count == 0)pDialog[wParam]-&gt;ShowWindow(true);m_Tab.SetCurFocus(count);}else{i = GetDlgPos(wParam);m_Tab.SetCurFocus(i);};break;</v>
      </c>
    </row>
    <row r="13" spans="1:10" x14ac:dyDescent="0.25">
      <c r="A13" s="1" t="s">
        <v>13</v>
      </c>
      <c r="B13" s="1" t="s">
        <v>47</v>
      </c>
      <c r="C13" s="1" t="str">
        <f t="shared" si="1"/>
        <v>CWareHouseChng</v>
      </c>
      <c r="D13" s="1" t="str">
        <f t="shared" si="5"/>
        <v>m_WareHouseChng</v>
      </c>
      <c r="E13" s="2" t="str">
        <f t="shared" si="2"/>
        <v>case 12: if(m_WareHouseChng.m_hWnd == NULL){m_WareHouseChng.Create(IDD_WAREHOUSE_CHNG,&amp;m_Tab);m_Tab.InsertItem(++count,m_WareHouseChng.strInfo);m_Tab.SetCurFocus(count);pTmpDlg = &amp;m_WareHouseChng;m_WareHouseChng.MoveWindow(&amp;m_TabRc);m_WareHouseChng.ShowWindow(true);iDialog.Add(12);}else{ i = GetDlgPos(12);if(pTmpDlg != &amp;m_WareHouseChng){pTmpDlg-&gt;DestroyWindow();pTmpDlg = &amp;m_WareHouseChng;m_WareHouseChng.ShowWindow(true);m_Tab.SetCurSel(i);}}break;</v>
      </c>
      <c r="F13" s="1" t="str">
        <f t="shared" si="4"/>
        <v>case 134:;break;</v>
      </c>
      <c r="G13" s="1">
        <v>34</v>
      </c>
      <c r="H13" s="2">
        <v>12</v>
      </c>
      <c r="I13" s="2" t="str">
        <f t="shared" si="3"/>
        <v>case 12: if(pDialog[wParam] == NULL){pDialog[wParam] = new CWareHouseChng();pDialog[wParam]-&gt;Create(IDD_WAREHOUSE_CHNG,&amp;m_Tab);pDialog[wParam]-&gt;MoveWindow(&amp;m_TabRc);m_Tab.InsertItem(++count,*str);iDialog.Add(12);if(count == 0)pDialog[wParam]-&gt;ShowWindow(true);m_Tab.SetCurFocus(count);}else{i = GetDlgPos(wParam);m_Tab.SetCurFocus(i);};break;</v>
      </c>
    </row>
    <row r="14" spans="1:10" x14ac:dyDescent="0.25">
      <c r="A14" s="1" t="s">
        <v>15</v>
      </c>
      <c r="B14" s="1" t="s">
        <v>48</v>
      </c>
      <c r="C14" s="1" t="str">
        <f t="shared" si="1"/>
        <v>CWareHouseQuery</v>
      </c>
      <c r="D14" s="1" t="str">
        <f t="shared" si="5"/>
        <v>m_WareHouseQuery</v>
      </c>
      <c r="E14" s="2" t="str">
        <f t="shared" si="2"/>
        <v>case 13: if(m_WareHouseQuery.m_hWnd == NULL){m_WareHouseQuery.Create(IDD_WAREHOUSE_QUERY,&amp;m_Tab);m_Tab.InsertItem(++count,m_WareHouseQuery.strInfo);m_Tab.SetCurFocus(count);pTmpDlg = &amp;m_WareHouseQuery;m_WareHouseQuery.MoveWindow(&amp;m_TabRc);m_WareHouseQuery.ShowWindow(true);iDialog.Add(13);}else{ i = GetDlgPos(13);if(pTmpDlg != &amp;m_WareHouseQuery){pTmpDlg-&gt;DestroyWindow();pTmpDlg = &amp;m_WareHouseQuery;m_WareHouseQuery.ShowWindow(true);m_Tab.SetCurSel(i);}}break;</v>
      </c>
      <c r="F14" s="1" t="str">
        <f t="shared" si="4"/>
        <v>case 135:;break;</v>
      </c>
      <c r="G14" s="1">
        <v>35</v>
      </c>
      <c r="H14" s="2">
        <v>13</v>
      </c>
      <c r="I14" s="2" t="str">
        <f t="shared" si="3"/>
        <v>case 13: if(pDialog[wParam] == NULL){pDialog[wParam] = new CWareHouseQuery();pDialog[wParam]-&gt;Create(IDD_WAREHOUSE_QUERY,&amp;m_Tab);pDialog[wParam]-&gt;MoveWindow(&amp;m_TabRc);m_Tab.InsertItem(++count,*str);iDialog.Add(13);if(count == 0)pDialog[wParam]-&gt;ShowWindow(true);m_Tab.SetCurFocus(count);}else{i = GetDlgPos(wParam);m_Tab.SetCurFocus(i);};break;</v>
      </c>
    </row>
    <row r="15" spans="1:10" x14ac:dyDescent="0.25">
      <c r="A15" s="1" t="s">
        <v>16</v>
      </c>
      <c r="B15" s="1" t="s">
        <v>49</v>
      </c>
      <c r="C15" s="1" t="str">
        <f t="shared" si="1"/>
        <v>CManageCus</v>
      </c>
      <c r="D15" s="1" t="str">
        <f t="shared" ref="D15:D26" si="6">CONCATENATE("m_",A15)</f>
        <v>m_ManageCus</v>
      </c>
      <c r="E15" s="2" t="str">
        <f t="shared" si="2"/>
        <v>case 14: if(m_ManageCus.m_hWnd == NULL){m_ManageCus.Create(IDD_MANAGE_CUS,&amp;m_Tab);m_Tab.InsertItem(++count,m_ManageCus.strInfo);m_Tab.SetCurFocus(count);pTmpDlg = &amp;m_ManageCus;m_ManageCus.MoveWindow(&amp;m_TabRc);m_ManageCus.ShowWindow(true);iDialog.Add(14);}else{ i = GetDlgPos(14);if(pTmpDlg != &amp;m_ManageCus){pTmpDlg-&gt;DestroyWindow();pTmpDlg = &amp;m_ManageCus;m_ManageCus.ShowWindow(true);m_Tab.SetCurSel(i);}}break;</v>
      </c>
      <c r="F15" s="1" t="str">
        <f t="shared" si="4"/>
        <v>case 140:;break;</v>
      </c>
      <c r="G15" s="1">
        <v>40</v>
      </c>
      <c r="H15" s="2">
        <v>14</v>
      </c>
      <c r="I15" s="2" t="str">
        <f t="shared" si="3"/>
        <v>case 14: if(pDialog[wParam] == NULL){pDialog[wParam] = new CManageCus();pDialog[wParam]-&gt;Create(IDD_MANAGE_CUS,&amp;m_Tab);pDialog[wParam]-&gt;MoveWindow(&amp;m_TabRc);m_Tab.InsertItem(++count,*str);iDialog.Add(14);if(count == 0)pDialog[wParam]-&gt;ShowWindow(true);m_Tab.SetCurFocus(count);}else{i = GetDlgPos(wParam);m_Tab.SetCurFocus(i);};break;</v>
      </c>
    </row>
    <row r="16" spans="1:10" x14ac:dyDescent="0.25">
      <c r="A16" s="1" t="s">
        <v>18</v>
      </c>
      <c r="B16" s="1" t="s">
        <v>50</v>
      </c>
      <c r="C16" s="1" t="str">
        <f t="shared" si="1"/>
        <v>CManageSupply</v>
      </c>
      <c r="D16" s="1" t="str">
        <f t="shared" si="6"/>
        <v>m_ManageSupply</v>
      </c>
      <c r="E16" s="2" t="str">
        <f t="shared" si="2"/>
        <v>case 15: if(m_ManageSupply.m_hWnd == NULL){m_ManageSupply.Create(IDD_MANAGE_SUPPLY,&amp;m_Tab);m_Tab.InsertItem(++count,m_ManageSupply.strInfo);m_Tab.SetCurFocus(count);pTmpDlg = &amp;m_ManageSupply;m_ManageSupply.MoveWindow(&amp;m_TabRc);m_ManageSupply.ShowWindow(true);iDialog.Add(15);}else{ i = GetDlgPos(15);if(pTmpDlg != &amp;m_ManageSupply){pTmpDlg-&gt;DestroyWindow();pTmpDlg = &amp;m_ManageSupply;m_ManageSupply.ShowWindow(true);m_Tab.SetCurSel(i);}}break;</v>
      </c>
      <c r="F16" s="1" t="str">
        <f t="shared" si="4"/>
        <v>case 141:;break;</v>
      </c>
      <c r="G16" s="1">
        <v>41</v>
      </c>
      <c r="H16" s="2">
        <v>15</v>
      </c>
      <c r="I16" s="2" t="str">
        <f t="shared" si="3"/>
        <v>case 15: if(pDialog[wParam] == NULL){pDialog[wParam] = new CManageSupply();pDialog[wParam]-&gt;Create(IDD_MANAGE_SUPPLY,&amp;m_Tab);pDialog[wParam]-&gt;MoveWindow(&amp;m_TabRc);m_Tab.InsertItem(++count,*str);iDialog.Add(15);if(count == 0)pDialog[wParam]-&gt;ShowWindow(true);m_Tab.SetCurFocus(count);}else{i = GetDlgPos(wParam);m_Tab.SetCurFocus(i);};break;</v>
      </c>
    </row>
    <row r="17" spans="1:9" x14ac:dyDescent="0.25">
      <c r="A17" s="1" t="s">
        <v>19</v>
      </c>
      <c r="B17" s="1" t="s">
        <v>51</v>
      </c>
      <c r="C17" s="1" t="str">
        <f t="shared" si="1"/>
        <v>CManageGoods</v>
      </c>
      <c r="D17" s="1" t="str">
        <f t="shared" si="6"/>
        <v>m_ManageGoods</v>
      </c>
      <c r="E17" s="2" t="str">
        <f t="shared" si="2"/>
        <v>case 16: if(m_ManageGoods.m_hWnd == NULL){m_ManageGoods.Create(IDD_MANAGE_GOODS,&amp;m_Tab);m_Tab.InsertItem(++count,m_ManageGoods.strInfo);m_Tab.SetCurFocus(count);pTmpDlg = &amp;m_ManageGoods;m_ManageGoods.MoveWindow(&amp;m_TabRc);m_ManageGoods.ShowWindow(true);iDialog.Add(16);}else{ i = GetDlgPos(16);if(pTmpDlg != &amp;m_ManageGoods){pTmpDlg-&gt;DestroyWindow();pTmpDlg = &amp;m_ManageGoods;m_ManageGoods.ShowWindow(true);m_Tab.SetCurSel(i);}}break;</v>
      </c>
      <c r="F17" s="1" t="str">
        <f t="shared" si="4"/>
        <v>case 142:;break;</v>
      </c>
      <c r="G17" s="1">
        <v>42</v>
      </c>
      <c r="H17" s="2">
        <v>16</v>
      </c>
      <c r="I17" s="2" t="str">
        <f t="shared" si="3"/>
        <v>case 16: if(pDialog[wParam] == NULL){pDialog[wParam] = new CManageGoods();pDialog[wParam]-&gt;Create(IDD_MANAGE_GOODS,&amp;m_Tab);pDialog[wParam]-&gt;MoveWindow(&amp;m_TabRc);m_Tab.InsertItem(++count,*str);iDialog.Add(16);if(count == 0)pDialog[wParam]-&gt;ShowWindow(true);m_Tab.SetCurFocus(count);}else{i = GetDlgPos(wParam);m_Tab.SetCurFocus(i);};break;</v>
      </c>
    </row>
    <row r="18" spans="1:9" x14ac:dyDescent="0.25">
      <c r="A18" s="1" t="s">
        <v>5</v>
      </c>
      <c r="B18" s="1" t="s">
        <v>52</v>
      </c>
      <c r="C18" s="1" t="str">
        <f t="shared" si="1"/>
        <v>CManageWareHouse</v>
      </c>
      <c r="D18" s="1" t="str">
        <f t="shared" si="6"/>
        <v>m_ManageWareHouse</v>
      </c>
      <c r="E18" s="2" t="str">
        <f t="shared" si="2"/>
        <v>case 17: if(m_ManageWareHouse.m_hWnd == NULL){m_ManageWareHouse.Create(IDD_MANAGE_WAREHOUSE,&amp;m_Tab);m_Tab.InsertItem(++count,m_ManageWareHouse.strInfo);m_Tab.SetCurFocus(count);pTmpDlg = &amp;m_ManageWareHouse;m_ManageWareHouse.MoveWindow(&amp;m_TabRc);m_ManageWareHouse.ShowWindow(true);iDialog.Add(17);}else{ i = GetDlgPos(17);if(pTmpDlg != &amp;m_ManageWareHouse){pTmpDlg-&gt;DestroyWindow();pTmpDlg = &amp;m_ManageWareHouse;m_ManageWareHouse.ShowWindow(true);m_Tab.SetCurSel(i);}}break;</v>
      </c>
      <c r="F18" s="1" t="str">
        <f t="shared" si="4"/>
        <v>case 143:;break;</v>
      </c>
      <c r="G18" s="1">
        <v>43</v>
      </c>
      <c r="H18" s="2">
        <v>17</v>
      </c>
      <c r="I18" s="2" t="str">
        <f t="shared" si="3"/>
        <v>case 17: if(pDialog[wParam] == NULL){pDialog[wParam] = new CManageWareHouse();pDialog[wParam]-&gt;Create(IDD_MANAGE_WAREHOUSE,&amp;m_Tab);pDialog[wParam]-&gt;MoveWindow(&amp;m_TabRc);m_Tab.InsertItem(++count,*str);iDialog.Add(17);if(count == 0)pDialog[wParam]-&gt;ShowWindow(true);m_Tab.SetCurFocus(count);}else{i = GetDlgPos(wParam);m_Tab.SetCurFocus(i);};break;</v>
      </c>
    </row>
    <row r="19" spans="1:9" x14ac:dyDescent="0.25">
      <c r="A19" s="1" t="s">
        <v>17</v>
      </c>
      <c r="B19" s="1" t="s">
        <v>53</v>
      </c>
      <c r="C19" s="1" t="str">
        <f t="shared" si="1"/>
        <v>CManageAddress</v>
      </c>
      <c r="D19" s="1" t="str">
        <f t="shared" si="6"/>
        <v>m_ManageAddress</v>
      </c>
      <c r="E19" s="2" t="str">
        <f t="shared" si="2"/>
        <v>case 18: if(m_ManageAddress.m_hWnd == NULL){m_ManageAddress.Create(IDD_MANAGE_ADDRESS,&amp;m_Tab);m_Tab.InsertItem(++count,m_ManageAddress.strInfo);m_Tab.SetCurFocus(count);pTmpDlg = &amp;m_ManageAddress;m_ManageAddress.MoveWindow(&amp;m_TabRc);m_ManageAddress.ShowWindow(true);iDialog.Add(18);}else{ i = GetDlgPos(18);if(pTmpDlg != &amp;m_ManageAddress){pTmpDlg-&gt;DestroyWindow();pTmpDlg = &amp;m_ManageAddress;m_ManageAddress.ShowWindow(true);m_Tab.SetCurSel(i);}}break;</v>
      </c>
      <c r="F19" s="1" t="str">
        <f t="shared" si="4"/>
        <v>case 144:;break;</v>
      </c>
      <c r="G19" s="1">
        <v>44</v>
      </c>
      <c r="H19" s="2">
        <v>18</v>
      </c>
      <c r="I19" s="2" t="str">
        <f t="shared" si="3"/>
        <v>case 18: if(pDialog[wParam] == NULL){pDialog[wParam] = new CManageAddress();pDialog[wParam]-&gt;Create(IDD_MANAGE_ADDRESS,&amp;m_Tab);pDialog[wParam]-&gt;MoveWindow(&amp;m_TabRc);m_Tab.InsertItem(++count,*str);iDialog.Add(18);if(count == 0)pDialog[wParam]-&gt;ShowWindow(true);m_Tab.SetCurFocus(count);}else{i = GetDlgPos(wParam);m_Tab.SetCurFocus(i);};break;</v>
      </c>
    </row>
    <row r="20" spans="1:9" x14ac:dyDescent="0.25">
      <c r="A20" s="1" t="s">
        <v>20</v>
      </c>
      <c r="B20" s="1" t="s">
        <v>54</v>
      </c>
      <c r="C20" s="1" t="str">
        <f>CONCATENATE("C",A20)</f>
        <v>CDataVoucher</v>
      </c>
      <c r="D20" s="1" t="str">
        <f>CONCATENATE("m_",A20)</f>
        <v>m_DataVoucher</v>
      </c>
      <c r="E20" s="2" t="str">
        <f>CONCATENATE("case ",H20,": if(",D20,".m_hWnd == NULL){",D20,".Create(",B20,",&amp;m_Tab);m_Tab.InsertItem(++count,",D20,".strInfo);m_Tab.SetCurFocus(count);pTmpDlg = &amp;",D20,";",D20,".MoveWindow(&amp;m_TabRc);",D20,".ShowWindow(true);iDialog.Add(",H20,");}else{ i = GetDlgPos(",H20,");if(pTmpDlg != &amp;",D20,"){pTmpDlg-&gt;DestroyWindow();pTmpDlg = &amp;",D20,";",D20,".ShowWindow(true);m_Tab.SetCurSel(i);}}break;")</f>
        <v>case 19: if(m_DataVoucher.m_hWnd == NULL){m_DataVoucher.Create(IDD_DATA_VOUCHER,&amp;m_Tab);m_Tab.InsertItem(++count,m_DataVoucher.strInfo);m_Tab.SetCurFocus(count);pTmpDlg = &amp;m_DataVoucher;m_DataVoucher.MoveWindow(&amp;m_TabRc);m_DataVoucher.ShowWindow(true);iDialog.Add(19);}else{ i = GetDlgPos(19);if(pTmpDlg != &amp;m_DataVoucher){pTmpDlg-&gt;DestroyWindow();pTmpDlg = &amp;m_DataVoucher;m_DataVoucher.ShowWindow(true);m_Tab.SetCurSel(i);}}break;</v>
      </c>
      <c r="F20" s="1" t="str">
        <f>CONCATENATE("case ",G20+100,":;break;")</f>
        <v>case 150:;break;</v>
      </c>
      <c r="G20" s="1">
        <v>50</v>
      </c>
      <c r="H20" s="2">
        <v>19</v>
      </c>
      <c r="I20" s="2" t="str">
        <f t="shared" si="3"/>
        <v>case 19: if(pDialog[wParam] == NULL){pDialog[wParam] = new CDataVoucher();pDialog[wParam]-&gt;Create(IDD_DATA_VOUCHER,&amp;m_Tab);pDialog[wParam]-&gt;MoveWindow(&amp;m_TabRc);m_Tab.InsertItem(++count,*str);iDialog.Add(19);if(count == 0)pDialog[wParam]-&gt;ShowWindow(true);m_Tab.SetCurFocus(count);}else{i = GetDlgPos(wParam);m_Tab.SetCurFocus(i);};break;</v>
      </c>
    </row>
    <row r="21" spans="1:9" x14ac:dyDescent="0.25">
      <c r="A21" s="1" t="s">
        <v>23</v>
      </c>
      <c r="B21" s="1" t="s">
        <v>55</v>
      </c>
      <c r="C21" s="1" t="str">
        <f>CONCATENATE("C",A21)</f>
        <v>CDataPayment</v>
      </c>
      <c r="D21" s="1" t="str">
        <f>CONCATENATE("m_",A21)</f>
        <v>m_DataPayment</v>
      </c>
      <c r="E21" s="2" t="str">
        <f>CONCATENATE("case ",H21,": if(",D21,".m_hWnd == NULL){",D21,".Create(",B21,",&amp;m_Tab);m_Tab.InsertItem(++count,",D21,".strInfo);m_Tab.SetCurFocus(count);pTmpDlg = &amp;",D21,";",D21,".MoveWindow(&amp;m_TabRc);",D21,".ShowWindow(true);iDialog.Add(",H21,");}else{ i = GetDlgPos(",H21,");if(pTmpDlg != &amp;",D21,"){pTmpDlg-&gt;DestroyWindow();pTmpDlg = &amp;",D21,";",D21,".ShowWindow(true);m_Tab.SetCurSel(i);}}break;")</f>
        <v>case 20: if(m_DataPayment.m_hWnd == NULL){m_DataPayment.Create(IDD_DATA_PAYMENT,&amp;m_Tab);m_Tab.InsertItem(++count,m_DataPayment.strInfo);m_Tab.SetCurFocus(count);pTmpDlg = &amp;m_DataPayment;m_DataPayment.MoveWindow(&amp;m_TabRc);m_DataPayment.ShowWindow(true);iDialog.Add(20);}else{ i = GetDlgPos(20);if(pTmpDlg != &amp;m_DataPayment){pTmpDlg-&gt;DestroyWindow();pTmpDlg = &amp;m_DataPayment;m_DataPayment.ShowWindow(true);m_Tab.SetCurSel(i);}}break;</v>
      </c>
      <c r="F21" s="1" t="str">
        <f>CONCATENATE("case ",G21+100,":;break;")</f>
        <v>case 151:;break;</v>
      </c>
      <c r="G21" s="1">
        <v>51</v>
      </c>
      <c r="H21" s="2">
        <v>20</v>
      </c>
      <c r="I21" s="2" t="str">
        <f t="shared" si="3"/>
        <v>case 20: if(pDialog[wParam] == NULL){pDialog[wParam] = new CDataPayment();pDialog[wParam]-&gt;Create(IDD_DATA_PAYMENT,&amp;m_Tab);pDialog[wParam]-&gt;MoveWindow(&amp;m_TabRc);m_Tab.InsertItem(++count,*str);iDialog.Add(20);if(count == 0)pDialog[wParam]-&gt;ShowWindow(true);m_Tab.SetCurFocus(count);}else{i = GetDlgPos(wParam);m_Tab.SetCurFocus(i);};break;</v>
      </c>
    </row>
    <row r="22" spans="1:9" x14ac:dyDescent="0.25">
      <c r="A22" s="1" t="s">
        <v>25</v>
      </c>
      <c r="B22" s="1" t="s">
        <v>59</v>
      </c>
      <c r="C22" s="1" t="str">
        <f>CONCATENATE("C",A22)</f>
        <v>CDataVerification</v>
      </c>
      <c r="D22" s="1" t="str">
        <f>CONCATENATE("m_",A22)</f>
        <v>m_DataVerification</v>
      </c>
      <c r="E22" s="2" t="str">
        <f>CONCATENATE("case ",H22,": if(",D22,".m_hWnd == NULL){",D22,".Create(",B22,",&amp;m_Tab);m_Tab.InsertItem(++count,",D22,".strInfo);m_Tab.SetCurFocus(count);pTmpDlg = &amp;",D22,";",D22,".MoveWindow(&amp;m_TabRc);",D22,".ShowWindow(true);iDialog.Add(",H22,");}else{ i = GetDlgPos(",H22,");if(pTmpDlg != &amp;",D22,"){pTmpDlg-&gt;DestroyWindow();pTmpDlg = &amp;",D22,";",D22,".ShowWindow(true);m_Tab.SetCurSel(i);}}break;")</f>
        <v>case 21: if(m_DataVerification.m_hWnd == NULL){m_DataVerification.Create(IDD_DATA_VERIFICATION,&amp;m_Tab);m_Tab.InsertItem(++count,m_DataVerification.strInfo);m_Tab.SetCurFocus(count);pTmpDlg = &amp;m_DataVerification;m_DataVerification.MoveWindow(&amp;m_TabRc);m_DataVerification.ShowWindow(true);iDialog.Add(21);}else{ i = GetDlgPos(21);if(pTmpDlg != &amp;m_DataVerification){pTmpDlg-&gt;DestroyWindow();pTmpDlg = &amp;m_DataVerification;m_DataVerification.ShowWindow(true);m_Tab.SetCurSel(i);}}break;</v>
      </c>
      <c r="F22" s="1" t="str">
        <f>CONCATENATE("case ",G22+100,":;break;")</f>
        <v>case 155:;break;</v>
      </c>
      <c r="G22" s="1">
        <v>55</v>
      </c>
      <c r="H22" s="2">
        <v>21</v>
      </c>
      <c r="I22" s="2" t="str">
        <f t="shared" si="3"/>
        <v>case 21: if(pDialog[wParam] == NULL){pDialog[wParam] = new CDataVerification();pDialog[wParam]-&gt;Create(IDD_DATA_VERIFICATION,&amp;m_Tab);pDialog[wParam]-&gt;MoveWindow(&amp;m_TabRc);m_Tab.InsertItem(++count,*str);iDialog.Add(21);if(count == 0)pDialog[wParam]-&gt;ShowWindow(true);m_Tab.SetCurFocus(count);}else{i = GetDlgPos(wParam);m_Tab.SetCurFocus(i);};break;</v>
      </c>
    </row>
    <row r="23" spans="1:9" x14ac:dyDescent="0.25">
      <c r="A23" s="1" t="s">
        <v>24</v>
      </c>
      <c r="B23" s="1" t="s">
        <v>56</v>
      </c>
      <c r="C23" s="1" t="str">
        <f t="shared" si="1"/>
        <v>CDataOtherIncom</v>
      </c>
      <c r="D23" s="1" t="str">
        <f t="shared" si="6"/>
        <v>m_DataOtherIncom</v>
      </c>
      <c r="E23" s="2" t="str">
        <f t="shared" si="2"/>
        <v>case 22: if(m_DataOtherIncom.m_hWnd == NULL){m_DataOtherIncom.Create(IDD_DATA_OTHER_INCOM,&amp;m_Tab);m_Tab.InsertItem(++count,m_DataOtherIncom.strInfo);m_Tab.SetCurFocus(count);pTmpDlg = &amp;m_DataOtherIncom;m_DataOtherIncom.MoveWindow(&amp;m_TabRc);m_DataOtherIncom.ShowWindow(true);iDialog.Add(22);}else{ i = GetDlgPos(22);if(pTmpDlg != &amp;m_DataOtherIncom){pTmpDlg-&gt;DestroyWindow();pTmpDlg = &amp;m_DataOtherIncom;m_DataOtherIncom.ShowWindow(true);m_Tab.SetCurSel(i);}}break;</v>
      </c>
      <c r="F23" s="1" t="str">
        <f t="shared" si="4"/>
        <v>case 152:;break;</v>
      </c>
      <c r="G23" s="1">
        <v>52</v>
      </c>
      <c r="H23" s="2">
        <v>22</v>
      </c>
      <c r="I23" s="2" t="str">
        <f t="shared" si="3"/>
        <v>case 22: if(pDialog[wParam] == NULL){pDialog[wParam] = new CDataOtherIncom();pDialog[wParam]-&gt;Create(IDD_DATA_OTHER_INCOM,&amp;m_Tab);pDialog[wParam]-&gt;MoveWindow(&amp;m_TabRc);m_Tab.InsertItem(++count,*str);iDialog.Add(22);if(count == 0)pDialog[wParam]-&gt;ShowWindow(true);m_Tab.SetCurFocus(count);}else{i = GetDlgPos(wParam);m_Tab.SetCurFocus(i);};break;</v>
      </c>
    </row>
    <row r="24" spans="1:9" x14ac:dyDescent="0.25">
      <c r="A24" s="1" t="s">
        <v>21</v>
      </c>
      <c r="B24" s="1" t="s">
        <v>57</v>
      </c>
      <c r="C24" s="1" t="str">
        <f t="shared" si="1"/>
        <v>CDataOtherExpend</v>
      </c>
      <c r="D24" s="1" t="str">
        <f t="shared" si="6"/>
        <v>m_DataOtherExpend</v>
      </c>
      <c r="E24" s="2" t="str">
        <f t="shared" si="2"/>
        <v>case 23: if(m_DataOtherExpend.m_hWnd == NULL){m_DataOtherExpend.Create(IDD_DATA_OTHER_EXPEND,&amp;m_Tab);m_Tab.InsertItem(++count,m_DataOtherExpend.strInfo);m_Tab.SetCurFocus(count);pTmpDlg = &amp;m_DataOtherExpend;m_DataOtherExpend.MoveWindow(&amp;m_TabRc);m_DataOtherExpend.ShowWindow(true);iDialog.Add(23);}else{ i = GetDlgPos(23);if(pTmpDlg != &amp;m_DataOtherExpend){pTmpDlg-&gt;DestroyWindow();pTmpDlg = &amp;m_DataOtherExpend;m_DataOtherExpend.ShowWindow(true);m_Tab.SetCurSel(i);}}break;</v>
      </c>
      <c r="F24" s="1" t="str">
        <f t="shared" si="4"/>
        <v>case 153:;break;</v>
      </c>
      <c r="G24" s="1">
        <v>53</v>
      </c>
      <c r="H24" s="2">
        <v>23</v>
      </c>
      <c r="I24" s="2" t="str">
        <f t="shared" si="3"/>
        <v>case 23: if(pDialog[wParam] == NULL){pDialog[wParam] = new CDataOtherExpend();pDialog[wParam]-&gt;Create(IDD_DATA_OTHER_EXPEND,&amp;m_Tab);pDialog[wParam]-&gt;MoveWindow(&amp;m_TabRc);m_Tab.InsertItem(++count,*str);iDialog.Add(23);if(count == 0)pDialog[wParam]-&gt;ShowWindow(true);m_Tab.SetCurFocus(count);}else{i = GetDlgPos(wParam);m_Tab.SetCurFocus(i);};break;</v>
      </c>
    </row>
    <row r="25" spans="1:9" x14ac:dyDescent="0.25">
      <c r="A25" s="1" t="s">
        <v>22</v>
      </c>
      <c r="B25" s="1" t="s">
        <v>58</v>
      </c>
      <c r="C25" s="1" t="str">
        <f t="shared" si="1"/>
        <v>CDataTransfer</v>
      </c>
      <c r="D25" s="1" t="str">
        <f t="shared" si="6"/>
        <v>m_DataTransfer</v>
      </c>
      <c r="E25" s="2" t="str">
        <f t="shared" si="2"/>
        <v>case 24: if(m_DataTransfer.m_hWnd == NULL){m_DataTransfer.Create(IDD_DATA_TRANSFER,&amp;m_Tab);m_Tab.InsertItem(++count,m_DataTransfer.strInfo);m_Tab.SetCurFocus(count);pTmpDlg = &amp;m_DataTransfer;m_DataTransfer.MoveWindow(&amp;m_TabRc);m_DataTransfer.ShowWindow(true);iDialog.Add(24);}else{ i = GetDlgPos(24);if(pTmpDlg != &amp;m_DataTransfer){pTmpDlg-&gt;DestroyWindow();pTmpDlg = &amp;m_DataTransfer;m_DataTransfer.ShowWindow(true);m_Tab.SetCurSel(i);}}break;</v>
      </c>
      <c r="F25" s="1" t="str">
        <f t="shared" si="4"/>
        <v>case 154:;break;</v>
      </c>
      <c r="G25" s="1">
        <v>54</v>
      </c>
      <c r="H25" s="2">
        <v>24</v>
      </c>
      <c r="I25" s="2" t="str">
        <f t="shared" si="3"/>
        <v>case 24: if(pDialog[wParam] == NULL){pDialog[wParam] = new CDataTransfer();pDialog[wParam]-&gt;Create(IDD_DATA_TRANSFER,&amp;m_Tab);pDialog[wParam]-&gt;MoveWindow(&amp;m_TabRc);m_Tab.InsertItem(++count,*str);iDialog.Add(24);if(count == 0)pDialog[wParam]-&gt;ShowWindow(true);m_Tab.SetCurFocus(count);}else{i = GetDlgPos(wParam);m_Tab.SetCurFocus(i);};break;</v>
      </c>
    </row>
    <row r="26" spans="1:9" x14ac:dyDescent="0.25">
      <c r="A26" s="1" t="s">
        <v>209</v>
      </c>
      <c r="B26" s="1" t="s">
        <v>210</v>
      </c>
      <c r="C26" s="1" t="str">
        <f t="shared" si="1"/>
        <v>CAssertIncom</v>
      </c>
      <c r="D26" s="1" t="str">
        <f t="shared" si="6"/>
        <v>m_AssertIncom</v>
      </c>
      <c r="E26" s="2" t="str">
        <f t="shared" si="2"/>
        <v>case 25: if(m_AssertIncom.m_hWnd == NULL){m_AssertIncom.Create(IDD_ASSERT_INCOM,&amp;m_Tab);m_Tab.InsertItem(++count,m_AssertIncom.strInfo);m_Tab.SetCurFocus(count);pTmpDlg = &amp;m_AssertIncom;m_AssertIncom.MoveWindow(&amp;m_TabRc);m_AssertIncom.ShowWindow(true);iDialog.Add(25);}else{ i = GetDlgPos(25);if(pTmpDlg != &amp;m_AssertIncom){pTmpDlg-&gt;DestroyWindow();pTmpDlg = &amp;m_AssertIncom;m_AssertIncom.ShowWindow(true);m_Tab.SetCurSel(i);}}break;</v>
      </c>
      <c r="F26" s="1" t="str">
        <f t="shared" si="4"/>
        <v>case 155:;break;</v>
      </c>
      <c r="G26" s="1">
        <v>55</v>
      </c>
      <c r="H26" s="2">
        <v>25</v>
      </c>
      <c r="I26" s="2" t="str">
        <f t="shared" si="3"/>
        <v>case 25: if(pDialog[wParam] == NULL){pDialog[wParam] = new CAssertIncom();pDialog[wParam]-&gt;Create(IDD_ASSERT_INCOM,&amp;m_Tab);pDialog[wParam]-&gt;MoveWindow(&amp;m_TabRc);m_Tab.InsertItem(++count,*str);iDialog.Add(25);if(count == 0)pDialog[wParam]-&gt;ShowWindow(true);m_Tab.SetCurFocus(count);}else{i = GetDlgPos(wParam);m_Tab.SetCurFocus(i);};break;</v>
      </c>
    </row>
    <row r="27" spans="1:9" x14ac:dyDescent="0.25">
      <c r="A27" s="1" t="s">
        <v>26</v>
      </c>
      <c r="B27" s="1" t="s">
        <v>60</v>
      </c>
      <c r="C27" s="1" t="str">
        <f t="shared" si="1"/>
        <v>CAssertExpense</v>
      </c>
      <c r="D27" s="1" t="str">
        <f t="shared" ref="D27:D33" si="7">CONCATENATE("m_",A27)</f>
        <v>m_AssertExpense</v>
      </c>
      <c r="E27" s="2" t="str">
        <f t="shared" si="2"/>
        <v>case 26: if(m_AssertExpense.m_hWnd == NULL){m_AssertExpense.Create(IDD_ASSERT_EXPENSE,&amp;m_Tab);m_Tab.InsertItem(++count,m_AssertExpense.strInfo);m_Tab.SetCurFocus(count);pTmpDlg = &amp;m_AssertExpense;m_AssertExpense.MoveWindow(&amp;m_TabRc);m_AssertExpense.ShowWindow(true);iDialog.Add(26);}else{ i = GetDlgPos(26);if(pTmpDlg != &amp;m_AssertExpense){pTmpDlg-&gt;DestroyWindow();pTmpDlg = &amp;m_AssertExpense;m_AssertExpense.ShowWindow(true);m_Tab.SetCurSel(i);}}break;</v>
      </c>
      <c r="F27" s="1" t="str">
        <f t="shared" si="4"/>
        <v>case 156:;break;</v>
      </c>
      <c r="G27" s="1">
        <v>56</v>
      </c>
      <c r="H27" s="2">
        <v>26</v>
      </c>
      <c r="I27" s="2" t="str">
        <f t="shared" si="3"/>
        <v>case 26: if(pDialog[wParam] == NULL){pDialog[wParam] = new CAssertExpense();pDialog[wParam]-&gt;Create(IDD_ASSERT_EXPENSE,&amp;m_Tab);pDialog[wParam]-&gt;MoveWindow(&amp;m_TabRc);m_Tab.InsertItem(++count,*str);iDialog.Add(26);if(count == 0)pDialog[wParam]-&gt;ShowWindow(true);m_Tab.SetCurFocus(count);}else{i = GetDlgPos(wParam);m_Tab.SetCurFocus(i);};break;</v>
      </c>
    </row>
    <row r="28" spans="1:9" x14ac:dyDescent="0.25">
      <c r="A28" s="1" t="s">
        <v>30</v>
      </c>
      <c r="B28" s="1" t="s">
        <v>61</v>
      </c>
      <c r="C28" s="1" t="str">
        <f t="shared" si="1"/>
        <v>CAssertPayable</v>
      </c>
      <c r="D28" s="1" t="str">
        <f t="shared" si="7"/>
        <v>m_AssertPayable</v>
      </c>
      <c r="E28" s="2" t="str">
        <f t="shared" si="2"/>
        <v>case 27: if(m_AssertPayable.m_hWnd == NULL){m_AssertPayable.Create(IDD_ASSERT_PAYABLE,&amp;m_Tab);m_Tab.InsertItem(++count,m_AssertPayable.strInfo);m_Tab.SetCurFocus(count);pTmpDlg = &amp;m_AssertPayable;m_AssertPayable.MoveWindow(&amp;m_TabRc);m_AssertPayable.ShowWindow(true);iDialog.Add(27);}else{ i = GetDlgPos(27);if(pTmpDlg != &amp;m_AssertPayable){pTmpDlg-&gt;DestroyWindow();pTmpDlg = &amp;m_AssertPayable;m_AssertPayable.ShowWindow(true);m_Tab.SetCurSel(i);}}break;</v>
      </c>
      <c r="F28" s="1" t="str">
        <f t="shared" si="4"/>
        <v>case 157:;break;</v>
      </c>
      <c r="G28" s="1">
        <v>57</v>
      </c>
      <c r="H28" s="2">
        <v>27</v>
      </c>
      <c r="I28" s="2" t="str">
        <f t="shared" si="3"/>
        <v>case 27: if(pDialog[wParam] == NULL){pDialog[wParam] = new CAssertPayable();pDialog[wParam]-&gt;Create(IDD_ASSERT_PAYABLE,&amp;m_Tab);pDialog[wParam]-&gt;MoveWindow(&amp;m_TabRc);m_Tab.InsertItem(++count,*str);iDialog.Add(27);if(count == 0)pDialog[wParam]-&gt;ShowWindow(true);m_Tab.SetCurFocus(count);}else{i = GetDlgPos(wParam);m_Tab.SetCurFocus(i);};break;</v>
      </c>
    </row>
    <row r="29" spans="1:9" x14ac:dyDescent="0.25">
      <c r="A29" s="1" t="s">
        <v>31</v>
      </c>
      <c r="B29" s="1" t="s">
        <v>62</v>
      </c>
      <c r="C29" s="1" t="str">
        <f t="shared" si="1"/>
        <v>CAssertReceivable</v>
      </c>
      <c r="D29" s="1" t="str">
        <f t="shared" si="7"/>
        <v>m_AssertReceivable</v>
      </c>
      <c r="E29" s="2" t="str">
        <f t="shared" si="2"/>
        <v>case 28: if(m_AssertReceivable.m_hWnd == NULL){m_AssertReceivable.Create(IDD_ASSERT_RECEIVABLE,&amp;m_Tab);m_Tab.InsertItem(++count,m_AssertReceivable.strInfo);m_Tab.SetCurFocus(count);pTmpDlg = &amp;m_AssertReceivable;m_AssertReceivable.MoveWindow(&amp;m_TabRc);m_AssertReceivable.ShowWindow(true);iDialog.Add(28);}else{ i = GetDlgPos(28);if(pTmpDlg != &amp;m_AssertReceivable){pTmpDlg-&gt;DestroyWindow();pTmpDlg = &amp;m_AssertReceivable;m_AssertReceivable.ShowWindow(true);m_Tab.SetCurSel(i);}}break;</v>
      </c>
      <c r="F29" s="1" t="str">
        <f t="shared" si="4"/>
        <v>case 158:;break;</v>
      </c>
      <c r="G29" s="1">
        <v>58</v>
      </c>
      <c r="H29" s="2">
        <v>28</v>
      </c>
      <c r="I29" s="2" t="str">
        <f t="shared" si="3"/>
        <v>case 28: if(pDialog[wParam] == NULL){pDialog[wParam] = new CAssertReceivable();pDialog[wParam]-&gt;Create(IDD_ASSERT_RECEIVABLE,&amp;m_Tab);pDialog[wParam]-&gt;MoveWindow(&amp;m_TabRc);m_Tab.InsertItem(++count,*str);iDialog.Add(28);if(count == 0)pDialog[wParam]-&gt;ShowWindow(true);m_Tab.SetCurFocus(count);}else{i = GetDlgPos(wParam);m_Tab.SetCurFocus(i);};break;</v>
      </c>
    </row>
    <row r="30" spans="1:9" x14ac:dyDescent="0.25">
      <c r="A30" s="1" t="s">
        <v>27</v>
      </c>
      <c r="B30" s="1" t="s">
        <v>63</v>
      </c>
      <c r="C30" s="1" t="str">
        <f t="shared" si="1"/>
        <v>CAssertCusState</v>
      </c>
      <c r="D30" s="1" t="str">
        <f t="shared" si="7"/>
        <v>m_AssertCusState</v>
      </c>
      <c r="E30" s="2" t="str">
        <f t="shared" si="2"/>
        <v>case 29: if(m_AssertCusState.m_hWnd == NULL){m_AssertCusState.Create(IDD_ASSERT_CUS_STATE,&amp;m_Tab);m_Tab.InsertItem(++count,m_AssertCusState.strInfo);m_Tab.SetCurFocus(count);pTmpDlg = &amp;m_AssertCusState;m_AssertCusState.MoveWindow(&amp;m_TabRc);m_AssertCusState.ShowWindow(true);iDialog.Add(29);}else{ i = GetDlgPos(29);if(pTmpDlg != &amp;m_AssertCusState){pTmpDlg-&gt;DestroyWindow();pTmpDlg = &amp;m_AssertCusState;m_AssertCusState.ShowWindow(true);m_Tab.SetCurSel(i);}}break;</v>
      </c>
      <c r="F30" s="1" t="str">
        <f t="shared" si="4"/>
        <v>case 159:;break;</v>
      </c>
      <c r="G30" s="1">
        <v>59</v>
      </c>
      <c r="H30" s="2">
        <v>29</v>
      </c>
      <c r="I30" s="2" t="str">
        <f t="shared" si="3"/>
        <v>case 29: if(pDialog[wParam] == NULL){pDialog[wParam] = new CAssertCusState();pDialog[wParam]-&gt;Create(IDD_ASSERT_CUS_STATE,&amp;m_Tab);pDialog[wParam]-&gt;MoveWindow(&amp;m_TabRc);m_Tab.InsertItem(++count,*str);iDialog.Add(29);if(count == 0)pDialog[wParam]-&gt;ShowWindow(true);m_Tab.SetCurFocus(count);}else{i = GetDlgPos(wParam);m_Tab.SetCurFocus(i);};break;</v>
      </c>
    </row>
    <row r="31" spans="1:9" x14ac:dyDescent="0.25">
      <c r="A31" s="1" t="s">
        <v>29</v>
      </c>
      <c r="B31" s="1" t="s">
        <v>64</v>
      </c>
      <c r="C31" s="1" t="str">
        <f t="shared" si="1"/>
        <v>CAssertVendorState</v>
      </c>
      <c r="D31" s="1" t="str">
        <f t="shared" si="7"/>
        <v>m_AssertVendorState</v>
      </c>
      <c r="E31" s="2" t="str">
        <f t="shared" si="2"/>
        <v>case 30: if(m_AssertVendorState.m_hWnd == NULL){m_AssertVendorState.Create(IDD_ASSERT_VENDOR_STATE,&amp;m_Tab);m_Tab.InsertItem(++count,m_AssertVendorState.strInfo);m_Tab.SetCurFocus(count);pTmpDlg = &amp;m_AssertVendorState;m_AssertVendorState.MoveWindow(&amp;m_TabRc);m_AssertVendorState.ShowWindow(true);iDialog.Add(30);}else{ i = GetDlgPos(30);if(pTmpDlg != &amp;m_AssertVendorState){pTmpDlg-&gt;DestroyWindow();pTmpDlg = &amp;m_AssertVendorState;m_AssertVendorState.ShowWindow(true);m_Tab.SetCurSel(i);}}break;</v>
      </c>
      <c r="F31" s="1" t="str">
        <f t="shared" si="4"/>
        <v>case 160:;break;</v>
      </c>
      <c r="G31" s="1">
        <v>60</v>
      </c>
      <c r="H31" s="2">
        <v>30</v>
      </c>
      <c r="I31" s="2" t="str">
        <f t="shared" si="3"/>
        <v>case 30: if(pDialog[wParam] == NULL){pDialog[wParam] = new CAssertVendorState();pDialog[wParam]-&gt;Create(IDD_ASSERT_VENDOR_STATE,&amp;m_Tab);pDialog[wParam]-&gt;MoveWindow(&amp;m_TabRc);m_Tab.InsertItem(++count,*str);iDialog.Add(30);if(count == 0)pDialog[wParam]-&gt;ShowWindow(true);m_Tab.SetCurFocus(count);}else{i = GetDlgPos(wParam);m_Tab.SetCurFocus(i);};break;</v>
      </c>
    </row>
    <row r="32" spans="1:9" x14ac:dyDescent="0.25">
      <c r="A32" s="1" t="s">
        <v>28</v>
      </c>
      <c r="B32" s="1" t="s">
        <v>65</v>
      </c>
      <c r="C32" s="1" t="str">
        <f t="shared" si="1"/>
        <v>CAssertOtherInOut</v>
      </c>
      <c r="D32" s="1" t="str">
        <f t="shared" si="7"/>
        <v>m_AssertOtherInOut</v>
      </c>
      <c r="E32" s="2" t="str">
        <f t="shared" si="2"/>
        <v>case 31: if(m_AssertOtherInOut.m_hWnd == NULL){m_AssertOtherInOut.Create(IDD_ASSERT_OTHER_IN_AND_OUT,&amp;m_Tab);m_Tab.InsertItem(++count,m_AssertOtherInOut.strInfo);m_Tab.SetCurFocus(count);pTmpDlg = &amp;m_AssertOtherInOut;m_AssertOtherInOut.MoveWindow(&amp;m_TabRc);m_AssertOtherInOut.ShowWindow(true);iDialog.Add(31);}else{ i = GetDlgPos(31);if(pTmpDlg != &amp;m_AssertOtherInOut){pTmpDlg-&gt;DestroyWindow();pTmpDlg = &amp;m_AssertOtherInOut;m_AssertOtherInOut.ShowWindow(true);m_Tab.SetCurSel(i);}}break;</v>
      </c>
      <c r="F32" s="1" t="str">
        <f t="shared" si="4"/>
        <v>case 161:;break;</v>
      </c>
      <c r="G32" s="1">
        <v>61</v>
      </c>
      <c r="H32" s="2">
        <v>31</v>
      </c>
      <c r="I32" s="2" t="str">
        <f t="shared" si="3"/>
        <v>case 31: if(pDialog[wParam] == NULL){pDialog[wParam] = new CAssertOtherInOut();pDialog[wParam]-&gt;Create(IDD_ASSERT_OTHER_IN_AND_OUT,&amp;m_Tab);pDialog[wParam]-&gt;MoveWindow(&amp;m_TabRc);m_Tab.InsertItem(++count,*str);iDialog.Add(31);if(count == 0)pDialog[wParam]-&gt;ShowWindow(true);m_Tab.SetCurFocus(count);}else{i = GetDlgPos(wParam);m_Tab.SetCurFocus(i);};break;</v>
      </c>
    </row>
    <row r="33" spans="1:9" x14ac:dyDescent="0.25">
      <c r="A33" s="1" t="s">
        <v>32</v>
      </c>
      <c r="B33" s="1" t="s">
        <v>66</v>
      </c>
      <c r="C33" s="1" t="str">
        <f t="shared" si="1"/>
        <v>CAssertIncomState</v>
      </c>
      <c r="D33" s="1" t="str">
        <f t="shared" si="7"/>
        <v>m_AssertIncomState</v>
      </c>
      <c r="E33" s="2" t="str">
        <f t="shared" si="2"/>
        <v>case 32: if(m_AssertIncomState.m_hWnd == NULL){m_AssertIncomState.Create(IDD_ASSERT_INCOM_STATE,&amp;m_Tab);m_Tab.InsertItem(++count,m_AssertIncomState.strInfo);m_Tab.SetCurFocus(count);pTmpDlg = &amp;m_AssertIncomState;m_AssertIncomState.MoveWindow(&amp;m_TabRc);m_AssertIncomState.ShowWindow(true);iDialog.Add(32);}else{ i = GetDlgPos(32);if(pTmpDlg != &amp;m_AssertIncomState){pTmpDlg-&gt;DestroyWindow();pTmpDlg = &amp;m_AssertIncomState;m_AssertIncomState.ShowWindow(true);m_Tab.SetCurSel(i);}}break;</v>
      </c>
      <c r="F33" s="1" t="str">
        <f t="shared" si="4"/>
        <v>case 162:;break;</v>
      </c>
      <c r="G33" s="1">
        <v>62</v>
      </c>
      <c r="H33" s="2">
        <v>32</v>
      </c>
      <c r="I33" s="2" t="str">
        <f t="shared" si="3"/>
        <v>case 32: if(pDialog[wParam] == NULL){pDialog[wParam] = new CAssertIncomState();pDialog[wParam]-&gt;Create(IDD_ASSERT_INCOM_STATE,&amp;m_Tab);pDialog[wParam]-&gt;MoveWindow(&amp;m_TabRc);m_Tab.InsertItem(++count,*str);iDialog.Add(32);if(count == 0)pDialog[wParam]-&gt;ShowWindow(true);m_Tab.SetCurFocus(count);}else{i = GetDlgPos(wParam);m_Tab.SetCurFocus(i);};break;</v>
      </c>
    </row>
    <row r="34" spans="1:9" x14ac:dyDescent="0.25">
      <c r="A34" s="1" t="s">
        <v>33</v>
      </c>
      <c r="B34" s="1" t="s">
        <v>67</v>
      </c>
      <c r="C34" s="1" t="str">
        <f t="shared" si="1"/>
        <v>CSetSysParam</v>
      </c>
      <c r="D34" s="1" t="str">
        <f>CONCATENATE("m_",A34)</f>
        <v>m_SetSysParam</v>
      </c>
      <c r="E34" s="2" t="str">
        <f t="shared" si="2"/>
        <v>case 33: if(m_SetSysParam.m_hWnd == NULL){m_SetSysParam.Create(IDD_SET_SYS_PARAM,&amp;m_Tab);m_Tab.InsertItem(++count,m_SetSysParam.strInfo);m_Tab.SetCurFocus(count);pTmpDlg = &amp;m_SetSysParam;m_SetSysParam.MoveWindow(&amp;m_TabRc);m_SetSysParam.ShowWindow(true);iDialog.Add(33);}else{ i = GetDlgPos(33);if(pTmpDlg != &amp;m_SetSysParam){pTmpDlg-&gt;DestroyWindow();pTmpDlg = &amp;m_SetSysParam;m_SetSysParam.ShowWindow(true);m_Tab.SetCurSel(i);}}break;</v>
      </c>
      <c r="F34" s="1" t="str">
        <f t="shared" si="4"/>
        <v>case 163:;break;</v>
      </c>
      <c r="G34" s="1">
        <v>63</v>
      </c>
      <c r="H34" s="2">
        <v>33</v>
      </c>
      <c r="I34" s="2" t="str">
        <f t="shared" si="3"/>
        <v>case 33: if(pDialog[wParam] == NULL){pDialog[wParam] = new CSetSysParam();pDialog[wParam]-&gt;Create(IDD_SET_SYS_PARAM,&amp;m_Tab);pDialog[wParam]-&gt;MoveWindow(&amp;m_TabRc);m_Tab.InsertItem(++count,*str);iDialog.Add(33);if(count == 0)pDialog[wParam]-&gt;ShowWindow(true);m_Tab.SetCurFocus(count);}else{i = GetDlgPos(wParam);m_Tab.SetCurFocus(i);};break;</v>
      </c>
    </row>
    <row r="35" spans="1:9" x14ac:dyDescent="0.25">
      <c r="A35" s="1" t="s">
        <v>7</v>
      </c>
      <c r="B35" s="1" t="s">
        <v>68</v>
      </c>
      <c r="C35" s="1" t="str">
        <f t="shared" si="1"/>
        <v>CSetPermis</v>
      </c>
      <c r="D35" s="1" t="str">
        <f>CONCATENATE("m_",A35)</f>
        <v>m_SetPermis</v>
      </c>
      <c r="E35" s="2" t="str">
        <f t="shared" si="2"/>
        <v>case 34: if(m_SetPermis.m_hWnd == NULL){m_SetPermis.Create(IDD_SET_PERMIS,&amp;m_Tab);m_Tab.InsertItem(++count,m_SetPermis.strInfo);m_Tab.SetCurFocus(count);pTmpDlg = &amp;m_SetPermis;m_SetPermis.MoveWindow(&amp;m_TabRc);m_SetPermis.ShowWindow(true);iDialog.Add(34);}else{ i = GetDlgPos(34);if(pTmpDlg != &amp;m_SetPermis){pTmpDlg-&gt;DestroyWindow();pTmpDlg = &amp;m_SetPermis;m_SetPermis.ShowWindow(true);m_Tab.SetCurSel(i);}}break;</v>
      </c>
      <c r="F35" s="1" t="str">
        <f t="shared" si="4"/>
        <v>case 164:;break;</v>
      </c>
      <c r="G35" s="1">
        <v>64</v>
      </c>
      <c r="H35" s="2">
        <v>34</v>
      </c>
      <c r="I35" s="2" t="str">
        <f t="shared" si="3"/>
        <v>case 34: if(pDialog[wParam] == NULL){pDialog[wParam] = new CSetPermis();pDialog[wParam]-&gt;Create(IDD_SET_PERMIS,&amp;m_Tab);pDialog[wParam]-&gt;MoveWindow(&amp;m_TabRc);m_Tab.InsertItem(++count,*str);iDialog.Add(34);if(count == 0)pDialog[wParam]-&gt;ShowWindow(true);m_Tab.SetCurFocus(count);}else{i = GetDlgPos(wParam);m_Tab.SetCurFocus(i);};break;</v>
      </c>
    </row>
    <row r="36" spans="1:9" x14ac:dyDescent="0.25">
      <c r="A36" s="1" t="s">
        <v>6</v>
      </c>
      <c r="B36" s="1" t="s">
        <v>69</v>
      </c>
      <c r="C36" s="1" t="str">
        <f t="shared" si="1"/>
        <v>CSetLog</v>
      </c>
      <c r="D36" s="1" t="str">
        <f>CONCATENATE("m_",A36)</f>
        <v>m_SetLog</v>
      </c>
      <c r="E36" s="2" t="str">
        <f t="shared" si="2"/>
        <v>case 35: if(m_SetLog.m_hWnd == NULL){m_SetLog.Create(IDD_SET_LOG,&amp;m_Tab);m_Tab.InsertItem(++count,m_SetLog.strInfo);m_Tab.SetCurFocus(count);pTmpDlg = &amp;m_SetLog;m_SetLog.MoveWindow(&amp;m_TabRc);m_SetLog.ShowWindow(true);iDialog.Add(35);}else{ i = GetDlgPos(35);if(pTmpDlg != &amp;m_SetLog){pTmpDlg-&gt;DestroyWindow();pTmpDlg = &amp;m_SetLog;m_SetLog.ShowWindow(true);m_Tab.SetCurSel(i);}}break;</v>
      </c>
      <c r="F36" s="1" t="str">
        <f t="shared" si="4"/>
        <v>case 165:;break;</v>
      </c>
      <c r="G36" s="1">
        <v>65</v>
      </c>
      <c r="H36" s="2">
        <v>35</v>
      </c>
      <c r="I36" s="2" t="str">
        <f t="shared" si="3"/>
        <v>case 35: if(pDialog[wParam] == NULL){pDialog[wParam] = new CSetLog();pDialog[wParam]-&gt;Create(IDD_SET_LOG,&amp;m_Tab);pDialog[wParam]-&gt;MoveWindow(&amp;m_TabRc);m_Tab.InsertItem(++count,*str);iDialog.Add(35);if(count == 0)pDialog[wParam]-&gt;ShowWindow(true);m_Tab.SetCurFocus(count);}else{i = GetDlgPos(wParam);m_Tab.SetCurFocus(i);};break;</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9"/>
  <sheetViews>
    <sheetView topLeftCell="A13" workbookViewId="0">
      <selection activeCell="K23" sqref="A1:XFD1048576"/>
    </sheetView>
  </sheetViews>
  <sheetFormatPr defaultRowHeight="13.8" x14ac:dyDescent="0.25"/>
  <cols>
    <col min="1" max="1" width="19.6640625" customWidth="1"/>
    <col min="2" max="2" width="18.6640625" customWidth="1"/>
  </cols>
  <sheetData>
    <row r="1" spans="1:3" x14ac:dyDescent="0.25">
      <c r="A1" s="3" t="s">
        <v>70</v>
      </c>
      <c r="B1" s="3" t="s">
        <v>100</v>
      </c>
    </row>
    <row r="2" spans="1:3" x14ac:dyDescent="0.25">
      <c r="A2" s="3"/>
      <c r="B2" s="3" t="s">
        <v>99</v>
      </c>
      <c r="C2" t="str">
        <f>CONCATENATE($B$1,B2)</f>
        <v>extern "C" MyRes_API const CString strProcurOrder[] = {"采购订单","采购日期","商品名称","商品数量","商品单价","预计到货时间"}; //采购订单</v>
      </c>
    </row>
    <row r="3" spans="1:3" x14ac:dyDescent="0.25">
      <c r="A3" s="3"/>
      <c r="B3" s="3" t="s">
        <v>71</v>
      </c>
      <c r="C3" t="str">
        <f t="shared" ref="C3:C39" si="0">CONCATENATE($B$1,B3)</f>
        <v xml:space="preserve">extern "C" MyRes_API const CString strProcurQuery[] = {"采购编号","采购日期","商品名称","商品数量","商品单价","预计到货时间","采购状态","付款状态"};//采购明细查询 </v>
      </c>
    </row>
    <row r="4" spans="1:3" x14ac:dyDescent="0.25">
      <c r="A4" s="3"/>
      <c r="B4" s="3" t="s">
        <v>92</v>
      </c>
      <c r="C4" t="str">
        <f t="shared" si="0"/>
        <v>extern "C" MyRes_API const CString strProcurTrack[] = {"采购编号","商品名称","采购日期","采购订单编号","供应商","采购状态","数量","单价","采购额","未入库数量","预计到货时间","最后入库时间"};//采购跟踪</v>
      </c>
    </row>
    <row r="5" spans="1:3" x14ac:dyDescent="0.25">
      <c r="A5" s="3"/>
      <c r="B5" s="3" t="s">
        <v>72</v>
      </c>
      <c r="C5" t="str">
        <f t="shared" si="0"/>
        <v>extern "C" MyRes_API const CString strProcurRetrn[] = {"采购编号","退货时间","商品名称","商品数量","商品原订购数量","商品金额","退货原因"};//退货</v>
      </c>
    </row>
    <row r="6" spans="1:3" x14ac:dyDescent="0.25">
      <c r="A6" s="3"/>
      <c r="B6" s="3" t="s">
        <v>73</v>
      </c>
      <c r="C6" t="str">
        <f t="shared" si="0"/>
        <v>extern "C" MyRes_API const CString strProcurIntel[] = {"商品","在库量","最低库存","建议采购量","采购在定量"};//智能订购</v>
      </c>
    </row>
    <row r="7" spans="1:3" x14ac:dyDescent="0.25">
      <c r="A7" s="3" t="s">
        <v>74</v>
      </c>
      <c r="B7" s="3"/>
    </row>
    <row r="8" spans="1:3" x14ac:dyDescent="0.25">
      <c r="A8" s="3"/>
      <c r="B8" s="3" t="s">
        <v>90</v>
      </c>
      <c r="C8" t="str">
        <f t="shared" si="0"/>
        <v xml:space="preserve">extern "C" MyRes_API const CString strDistriTable[] = {"配送编号","配送日期","商品名称","商品数量","商品单价","预计交货时间"}; </v>
      </c>
    </row>
    <row r="9" spans="1:3" x14ac:dyDescent="0.25">
      <c r="A9" s="3"/>
      <c r="B9" s="3" t="s">
        <v>91</v>
      </c>
      <c r="C9" t="str">
        <f t="shared" si="0"/>
        <v>extern "C" MyRes_API const CString strDistriQuery[] = {"配送编号","配送日期","商品名称","商品数量","商品单价","预计交货时间","配送状态","收款状态"};</v>
      </c>
    </row>
    <row r="10" spans="1:3" x14ac:dyDescent="0.25">
      <c r="A10" s="3"/>
      <c r="B10" s="3" t="s">
        <v>93</v>
      </c>
      <c r="C10" t="str">
        <f t="shared" si="0"/>
        <v>extern "C" MyRes_API const CString strDistriTrack[] = {"配送编号","商品名称","配送日期","配送订单编号","供应商","配送状态","数量","单价","采购额","未出库数量","预计交货时间","最后出库时间"};</v>
      </c>
    </row>
    <row r="11" spans="1:3" x14ac:dyDescent="0.25">
      <c r="A11" s="3" t="s">
        <v>75</v>
      </c>
      <c r="B11" s="3"/>
    </row>
    <row r="12" spans="1:3" x14ac:dyDescent="0.25">
      <c r="A12" s="3"/>
      <c r="B12" s="3" t="s">
        <v>94</v>
      </c>
      <c r="C12" t="str">
        <f t="shared" si="0"/>
        <v>extern "C" MyRes_API const CString strWareHouseRequs[] = {"单据编号","单据日期","商品编号","数量","规格","单位","调出仓库","调入仓库","制单人","备注"};//调拨单</v>
      </c>
    </row>
    <row r="13" spans="1:3" x14ac:dyDescent="0.25">
      <c r="A13" s="3"/>
      <c r="B13" s="3" t="s">
        <v>76</v>
      </c>
      <c r="C13" t="str">
        <f t="shared" si="0"/>
        <v>extern "C" MyRes_API const CString strWareHouseIn[] = {"单据编号","单据日期","仓库","商品编号","商品","数量","金额","供应商","制单人","备注","打印次数"};//入库</v>
      </c>
    </row>
    <row r="14" spans="1:3" x14ac:dyDescent="0.25">
      <c r="A14" s="3"/>
      <c r="B14" s="3" t="s">
        <v>77</v>
      </c>
      <c r="C14" t="str">
        <f t="shared" si="0"/>
        <v>extern "C" MyRes_API const CString strWareHouseOut[] = {"单据编号","单据日期","仓库","商品编号","商品","数量","金额","客户","制单人","备注","打印次数"};//出库</v>
      </c>
    </row>
    <row r="15" spans="1:3" x14ac:dyDescent="0.25">
      <c r="A15" s="3"/>
      <c r="B15" s="3" t="s">
        <v>95</v>
      </c>
      <c r="C15" t="str">
        <f t="shared" si="0"/>
        <v>extern "C" MyRes_API const CString strWareHouseStock[] = {"单据编号","单据日期","仓库","商品编号","商品","规格","单位","数量","制单人","备注"};//库存盘点</v>
      </c>
    </row>
    <row r="16" spans="1:3" x14ac:dyDescent="0.25">
      <c r="A16" s="3"/>
      <c r="B16" s="3" t="s">
        <v>96</v>
      </c>
      <c r="C16" t="str">
        <f t="shared" si="0"/>
        <v>extern "C" MyRes_API const CString strWareHouseAdjust[] = {"单据编号","单据日期","仓库","商品编号","商品","数量","制单人","备注"};//库存调整</v>
      </c>
    </row>
    <row r="17" spans="1:3" x14ac:dyDescent="0.25">
      <c r="A17" s="3"/>
      <c r="B17" s="3" t="s">
        <v>97</v>
      </c>
      <c r="C17" t="str">
        <f t="shared" si="0"/>
        <v>extern "C" MyRes_API const CString strWareHouseQuery[] = {"日期","仓库","商品编号","商品","规格","单位","数量"};//库存查询</v>
      </c>
    </row>
    <row r="18" spans="1:3" x14ac:dyDescent="0.25">
      <c r="A18" s="3" t="s">
        <v>78</v>
      </c>
      <c r="B18" s="3"/>
    </row>
    <row r="19" spans="1:3" x14ac:dyDescent="0.25">
      <c r="A19" s="3"/>
      <c r="B19" s="3" t="s">
        <v>98</v>
      </c>
      <c r="C19" t="str">
        <f t="shared" si="0"/>
        <v>extern "C" MyRes_API const CString strManageCus[] = {"客户编号","客户类别","客户名称","联系人","联系方式","账户"};//客户管理</v>
      </c>
    </row>
    <row r="20" spans="1:3" x14ac:dyDescent="0.25">
      <c r="A20" s="3"/>
      <c r="B20" s="3" t="s">
        <v>79</v>
      </c>
      <c r="C20" t="str">
        <f t="shared" si="0"/>
        <v>extern "C" MyRes_API const CString strManageSupply[] = {"供应商编号","供应商类别","供应商名称","联系人","联系方式","账户"};//供应商管理</v>
      </c>
    </row>
    <row r="21" spans="1:3" x14ac:dyDescent="0.25">
      <c r="A21" s="3"/>
      <c r="B21" s="3" t="s">
        <v>80</v>
      </c>
      <c r="C21" t="str">
        <f t="shared" si="0"/>
        <v>extern "C" MyRes_API const CString strManageGoods[] = {"商品编号","商品类别","商品","仓库","商品数量","单价"};//商品管理</v>
      </c>
    </row>
    <row r="22" spans="1:3" x14ac:dyDescent="0.25">
      <c r="A22" s="3"/>
      <c r="B22" s="3" t="s">
        <v>81</v>
      </c>
      <c r="C22" t="str">
        <f t="shared" si="0"/>
        <v>extern "C" MyRes_API const CString strManageHouse[] = {"仓库编号","仓库名称","仓库状态"};//仓库管理</v>
      </c>
    </row>
    <row r="23" spans="1:3" x14ac:dyDescent="0.25">
      <c r="A23" s="3"/>
      <c r="B23" s="3" t="s">
        <v>82</v>
      </c>
      <c r="C23" t="str">
        <f t="shared" si="0"/>
        <v>extern "C" MyRes_API const CString strManageAddres[] = {"配送地址","联系人","联系方式","邮政编码"};//配送地址管理</v>
      </c>
    </row>
    <row r="24" spans="1:3" x14ac:dyDescent="0.25">
      <c r="A24" s="3" t="s">
        <v>83</v>
      </c>
      <c r="B24" s="3"/>
    </row>
    <row r="25" spans="1:3" x14ac:dyDescent="0.25">
      <c r="A25" s="3"/>
      <c r="B25" s="3" t="s">
        <v>84</v>
      </c>
      <c r="C25" t="str">
        <f t="shared" si="0"/>
        <v>extern "C" MyRes_API const CString strDataVoucher[] = {"单据编号","客户","资金类别","收款金额","优惠金额","备注"};//收款单</v>
      </c>
    </row>
    <row r="26" spans="1:3" x14ac:dyDescent="0.25">
      <c r="A26" s="3"/>
      <c r="B26" s="3" t="s">
        <v>85</v>
      </c>
      <c r="C26" t="str">
        <f t="shared" si="0"/>
        <v>extern "C" MyRes_API const CString strDataPayment[] = {"单据编号","供应商","资金类别","付款金额","优惠金额","备注"};//付款单</v>
      </c>
    </row>
    <row r="27" spans="1:3" x14ac:dyDescent="0.25">
      <c r="A27" s="3"/>
      <c r="B27" s="3" t="s">
        <v>86</v>
      </c>
      <c r="C27" t="str">
        <f t="shared" si="0"/>
        <v>extern "C" MyRes_API const CString strDataVerification[] = {"单据编号","核销单据","已核销金额","未核销金额","本次核销金额","资金类别","备注"};//核销单</v>
      </c>
    </row>
    <row r="28" spans="1:3" x14ac:dyDescent="0.25">
      <c r="A28" s="3"/>
      <c r="B28" s="3" t="s">
        <v>87</v>
      </c>
      <c r="C28" t="str">
        <f t="shared" si="0"/>
        <v>extern "C" MyRes_API const CString strDataOtherInOut[] = {"单据编号","资金类别","金额","备注"};//其他收入单</v>
      </c>
    </row>
    <row r="29" spans="1:3" x14ac:dyDescent="0.25">
      <c r="A29" s="3"/>
      <c r="B29" s="3" t="s">
        <v>88</v>
      </c>
      <c r="C29" t="str">
        <f t="shared" si="0"/>
        <v>extern "C" MyRes_API const CString strDataOtherExpend[] = {"单据编号","资金类别","金额","备注"};//其他支出单</v>
      </c>
    </row>
    <row r="30" spans="1:3" x14ac:dyDescent="0.25">
      <c r="A30" s="3"/>
      <c r="B30" s="3" t="s">
        <v>89</v>
      </c>
      <c r="C30" t="str">
        <f t="shared" si="0"/>
        <v>extern "C" MyRes_API const CString strDataOtherTransfer[] = {"转出账户","转入账户","金额","备注"};//转账单</v>
      </c>
    </row>
    <row r="31" spans="1:3" x14ac:dyDescent="0.25">
      <c r="A31" s="3" t="s">
        <v>101</v>
      </c>
      <c r="B31" s="3"/>
    </row>
    <row r="32" spans="1:3" x14ac:dyDescent="0.25">
      <c r="A32" s="3"/>
      <c r="B32" s="3" t="s">
        <v>211</v>
      </c>
      <c r="C32" t="str">
        <f>CONCATENATE($B$1,B32)</f>
        <v>extern "C" MyRes_API const CString strAssertIncome[] = {"单据编号","资金类别","金额","备注"};//收入报表</v>
      </c>
    </row>
    <row r="33" spans="1:3" x14ac:dyDescent="0.25">
      <c r="A33" s="3"/>
      <c r="B33" s="3" t="s">
        <v>102</v>
      </c>
      <c r="C33" t="str">
        <f t="shared" si="0"/>
        <v>extern "C" MyRes_API const CString strAssertExpense[] = {"单据编号","资金类别","金额","备注"};//支出报表</v>
      </c>
    </row>
    <row r="34" spans="1:3" x14ac:dyDescent="0.25">
      <c r="A34" s="3"/>
      <c r="B34" s="3" t="s">
        <v>103</v>
      </c>
      <c r="C34" t="str">
        <f t="shared" si="0"/>
        <v>extern "C" MyRes_API const CString strAssertPayable[] = {"单据编号","供应商","应付账款金额","备注"};//应付账款明细表</v>
      </c>
    </row>
    <row r="35" spans="1:3" x14ac:dyDescent="0.25">
      <c r="A35" s="3"/>
      <c r="B35" s="3" t="s">
        <v>104</v>
      </c>
      <c r="C35" t="str">
        <f t="shared" si="0"/>
        <v>extern "C" MyRes_API const CString strAssertReceive[] = {"单据编号","客户","应收账款金额","备注"};//应收账款明细表</v>
      </c>
    </row>
    <row r="36" spans="1:3" x14ac:dyDescent="0.25">
      <c r="A36" s="3"/>
      <c r="B36" s="3" t="s">
        <v>105</v>
      </c>
      <c r="C36" t="str">
        <f t="shared" si="0"/>
        <v>extern "C" MyRes_API const CString strAssertCusStat[] = {"单据编号","客户","来往交易","已收金额","应付账款余额","备注"};//客户对账单</v>
      </c>
    </row>
    <row r="37" spans="1:3" x14ac:dyDescent="0.25">
      <c r="A37" s="3"/>
      <c r="B37" s="3" t="s">
        <v>106</v>
      </c>
      <c r="C37" t="str">
        <f t="shared" si="0"/>
        <v>extern "C" MyRes_API const CString strAssertSupStat[] = {"单据编号","供应商","来往交易","已付金额","应付账款余额","备注"};//供应商对账单</v>
      </c>
    </row>
    <row r="38" spans="1:3" x14ac:dyDescent="0.25">
      <c r="A38" s="3"/>
      <c r="B38" s="3" t="s">
        <v>107</v>
      </c>
      <c r="C38" t="str">
        <f t="shared" si="0"/>
        <v>extern "C" MyRes_API const CString strAssertOnther[] = {"单据编号","资金类别","金额","备注"};//其他收入单</v>
      </c>
    </row>
    <row r="39" spans="1:3" x14ac:dyDescent="0.25">
      <c r="A39" s="3"/>
      <c r="B39" s="3" t="s">
        <v>108</v>
      </c>
      <c r="C39" t="str">
        <f t="shared" si="0"/>
        <v>extern "C" MyRes_API const CString strAssertIncome[] = {"编制日期","项目","行次","金额"};//利润表</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0"/>
  <sheetViews>
    <sheetView topLeftCell="C1" workbookViewId="0">
      <selection activeCell="C38" sqref="A38:XFD38"/>
    </sheetView>
  </sheetViews>
  <sheetFormatPr defaultRowHeight="13.8" x14ac:dyDescent="0.25"/>
  <cols>
    <col min="1" max="1" width="23.77734375" customWidth="1"/>
    <col min="2" max="2" width="31.88671875" customWidth="1"/>
    <col min="3" max="3" width="129.88671875" customWidth="1"/>
  </cols>
  <sheetData>
    <row r="1" spans="1:5" x14ac:dyDescent="0.25">
      <c r="A1" s="3" t="s">
        <v>322</v>
      </c>
      <c r="B1" s="6" t="s">
        <v>323</v>
      </c>
      <c r="C1" s="6" t="s">
        <v>324</v>
      </c>
      <c r="D1">
        <v>0</v>
      </c>
      <c r="E1" t="s">
        <v>289</v>
      </c>
    </row>
    <row r="2" spans="1:5" x14ac:dyDescent="0.25">
      <c r="A2" s="3" t="s">
        <v>325</v>
      </c>
      <c r="B2" s="6" t="s">
        <v>326</v>
      </c>
      <c r="C2" s="6" t="s">
        <v>327</v>
      </c>
      <c r="D2">
        <v>1</v>
      </c>
    </row>
    <row r="3" spans="1:5" x14ac:dyDescent="0.25">
      <c r="A3" s="3" t="s">
        <v>237</v>
      </c>
      <c r="B3" s="6" t="s">
        <v>264</v>
      </c>
      <c r="C3" s="6" t="s">
        <v>311</v>
      </c>
      <c r="D3">
        <v>2</v>
      </c>
    </row>
    <row r="4" spans="1:5" x14ac:dyDescent="0.25">
      <c r="A4" s="3" t="s">
        <v>238</v>
      </c>
      <c r="B4" s="6" t="s">
        <v>265</v>
      </c>
      <c r="C4" s="6" t="s">
        <v>312</v>
      </c>
      <c r="D4">
        <v>3</v>
      </c>
    </row>
    <row r="5" spans="1:5" x14ac:dyDescent="0.25">
      <c r="A5" s="3" t="s">
        <v>239</v>
      </c>
      <c r="B5" s="6" t="s">
        <v>266</v>
      </c>
      <c r="C5" s="6" t="s">
        <v>290</v>
      </c>
      <c r="D5">
        <v>4</v>
      </c>
    </row>
    <row r="6" spans="1:5" x14ac:dyDescent="0.25">
      <c r="A6" s="3"/>
      <c r="B6" s="7"/>
      <c r="C6" s="7"/>
    </row>
    <row r="7" spans="1:5" x14ac:dyDescent="0.25">
      <c r="A7" s="3" t="s">
        <v>328</v>
      </c>
      <c r="B7" s="6" t="s">
        <v>329</v>
      </c>
      <c r="C7" s="6" t="s">
        <v>330</v>
      </c>
      <c r="D7">
        <v>5</v>
      </c>
    </row>
    <row r="8" spans="1:5" x14ac:dyDescent="0.25">
      <c r="A8" s="3" t="s">
        <v>331</v>
      </c>
      <c r="B8" s="6" t="s">
        <v>332</v>
      </c>
      <c r="C8" s="6" t="s">
        <v>333</v>
      </c>
      <c r="D8">
        <v>6</v>
      </c>
    </row>
    <row r="9" spans="1:5" x14ac:dyDescent="0.25">
      <c r="A9" s="3" t="s">
        <v>240</v>
      </c>
      <c r="B9" s="6" t="s">
        <v>267</v>
      </c>
      <c r="C9" s="6" t="s">
        <v>313</v>
      </c>
      <c r="D9">
        <v>7</v>
      </c>
    </row>
    <row r="10" spans="1:5" x14ac:dyDescent="0.25">
      <c r="A10" s="3"/>
      <c r="B10" s="7"/>
      <c r="C10" s="7"/>
    </row>
    <row r="11" spans="1:5" x14ac:dyDescent="0.25">
      <c r="A11" s="3" t="s">
        <v>241</v>
      </c>
      <c r="B11" s="6" t="s">
        <v>268</v>
      </c>
      <c r="C11" s="6" t="s">
        <v>297</v>
      </c>
      <c r="D11">
        <v>8</v>
      </c>
    </row>
    <row r="12" spans="1:5" x14ac:dyDescent="0.25">
      <c r="A12" s="3" t="s">
        <v>243</v>
      </c>
      <c r="B12" s="6" t="s">
        <v>269</v>
      </c>
      <c r="C12" s="6" t="s">
        <v>298</v>
      </c>
      <c r="D12">
        <v>9</v>
      </c>
    </row>
    <row r="13" spans="1:5" x14ac:dyDescent="0.25">
      <c r="A13" s="3" t="s">
        <v>242</v>
      </c>
      <c r="B13" s="6" t="s">
        <v>270</v>
      </c>
      <c r="C13" s="6" t="s">
        <v>299</v>
      </c>
      <c r="D13">
        <v>10</v>
      </c>
    </row>
    <row r="14" spans="1:5" x14ac:dyDescent="0.25">
      <c r="A14" s="3" t="s">
        <v>244</v>
      </c>
      <c r="B14" s="6" t="s">
        <v>271</v>
      </c>
      <c r="C14" s="6" t="s">
        <v>300</v>
      </c>
      <c r="D14">
        <v>11</v>
      </c>
    </row>
    <row r="15" spans="1:5" x14ac:dyDescent="0.25">
      <c r="A15" s="3" t="s">
        <v>245</v>
      </c>
      <c r="B15" s="6" t="s">
        <v>272</v>
      </c>
      <c r="C15" s="6" t="s">
        <v>301</v>
      </c>
      <c r="D15">
        <v>12</v>
      </c>
    </row>
    <row r="16" spans="1:5" x14ac:dyDescent="0.25">
      <c r="A16" s="3" t="s">
        <v>246</v>
      </c>
      <c r="B16" s="6" t="s">
        <v>273</v>
      </c>
      <c r="C16" s="6" t="s">
        <v>291</v>
      </c>
      <c r="D16">
        <v>13</v>
      </c>
    </row>
    <row r="17" spans="1:4" x14ac:dyDescent="0.25">
      <c r="A17" s="3"/>
      <c r="B17" s="7"/>
      <c r="C17" s="7"/>
    </row>
    <row r="18" spans="1:4" x14ac:dyDescent="0.25">
      <c r="A18" s="3" t="s">
        <v>247</v>
      </c>
      <c r="B18" s="6" t="s">
        <v>274</v>
      </c>
      <c r="C18" s="6" t="s">
        <v>292</v>
      </c>
      <c r="D18">
        <v>14</v>
      </c>
    </row>
    <row r="19" spans="1:4" x14ac:dyDescent="0.25">
      <c r="A19" s="3" t="s">
        <v>248</v>
      </c>
      <c r="B19" s="6" t="s">
        <v>275</v>
      </c>
      <c r="C19" s="6" t="s">
        <v>293</v>
      </c>
      <c r="D19">
        <v>15</v>
      </c>
    </row>
    <row r="20" spans="1:4" x14ac:dyDescent="0.25">
      <c r="A20" s="3" t="s">
        <v>249</v>
      </c>
      <c r="B20" s="6" t="s">
        <v>276</v>
      </c>
      <c r="C20" s="6" t="s">
        <v>294</v>
      </c>
      <c r="D20">
        <v>16</v>
      </c>
    </row>
    <row r="21" spans="1:4" x14ac:dyDescent="0.25">
      <c r="A21" s="3" t="s">
        <v>250</v>
      </c>
      <c r="B21" s="6" t="s">
        <v>277</v>
      </c>
      <c r="C21" s="6" t="s">
        <v>295</v>
      </c>
      <c r="D21">
        <v>17</v>
      </c>
    </row>
    <row r="22" spans="1:4" x14ac:dyDescent="0.25">
      <c r="A22" s="3" t="s">
        <v>251</v>
      </c>
      <c r="B22" s="6" t="s">
        <v>278</v>
      </c>
      <c r="C22" s="6" t="s">
        <v>296</v>
      </c>
      <c r="D22">
        <v>18</v>
      </c>
    </row>
    <row r="23" spans="1:4" x14ac:dyDescent="0.25">
      <c r="A23" s="3"/>
      <c r="B23" s="7"/>
      <c r="C23" s="7"/>
    </row>
    <row r="24" spans="1:4" x14ac:dyDescent="0.25">
      <c r="A24" s="3" t="s">
        <v>252</v>
      </c>
      <c r="B24" s="6" t="s">
        <v>279</v>
      </c>
      <c r="C24" s="6" t="s">
        <v>302</v>
      </c>
      <c r="D24">
        <v>19</v>
      </c>
    </row>
    <row r="25" spans="1:4" x14ac:dyDescent="0.25">
      <c r="A25" s="3" t="s">
        <v>253</v>
      </c>
      <c r="B25" s="6" t="s">
        <v>280</v>
      </c>
      <c r="C25" s="6" t="s">
        <v>303</v>
      </c>
      <c r="D25">
        <v>20</v>
      </c>
    </row>
    <row r="26" spans="1:4" x14ac:dyDescent="0.25">
      <c r="A26" s="3" t="s">
        <v>254</v>
      </c>
      <c r="B26" s="6" t="s">
        <v>281</v>
      </c>
      <c r="C26" s="6" t="s">
        <v>304</v>
      </c>
      <c r="D26">
        <v>21</v>
      </c>
    </row>
    <row r="27" spans="1:4" x14ac:dyDescent="0.25">
      <c r="A27" s="3" t="s">
        <v>255</v>
      </c>
      <c r="B27" s="6" t="s">
        <v>282</v>
      </c>
      <c r="C27" s="6" t="s">
        <v>305</v>
      </c>
      <c r="D27">
        <v>22</v>
      </c>
    </row>
    <row r="28" spans="1:4" x14ac:dyDescent="0.25">
      <c r="A28" s="3" t="s">
        <v>255</v>
      </c>
      <c r="B28" s="6" t="s">
        <v>282</v>
      </c>
      <c r="C28" s="6" t="s">
        <v>305</v>
      </c>
      <c r="D28">
        <v>23</v>
      </c>
    </row>
    <row r="29" spans="1:4" x14ac:dyDescent="0.25">
      <c r="A29" s="3" t="s">
        <v>256</v>
      </c>
      <c r="B29" s="6" t="s">
        <v>283</v>
      </c>
      <c r="C29" s="6" t="s">
        <v>306</v>
      </c>
      <c r="D29">
        <v>24</v>
      </c>
    </row>
    <row r="30" spans="1:4" x14ac:dyDescent="0.25">
      <c r="A30" s="3"/>
      <c r="B30" s="7"/>
      <c r="C30" s="7"/>
    </row>
    <row r="31" spans="1:4" x14ac:dyDescent="0.25">
      <c r="A31" s="3" t="s">
        <v>257</v>
      </c>
      <c r="B31" s="6" t="s">
        <v>282</v>
      </c>
      <c r="C31" s="6" t="s">
        <v>305</v>
      </c>
      <c r="D31">
        <f>D29+1</f>
        <v>25</v>
      </c>
    </row>
    <row r="32" spans="1:4" x14ac:dyDescent="0.25">
      <c r="A32" s="3" t="s">
        <v>258</v>
      </c>
      <c r="B32" s="6" t="s">
        <v>282</v>
      </c>
      <c r="C32" s="6" t="s">
        <v>305</v>
      </c>
      <c r="D32">
        <v>26</v>
      </c>
    </row>
    <row r="33" spans="1:4" x14ac:dyDescent="0.25">
      <c r="A33" s="3" t="s">
        <v>259</v>
      </c>
      <c r="B33" s="6" t="s">
        <v>284</v>
      </c>
      <c r="C33" s="6" t="s">
        <v>307</v>
      </c>
      <c r="D33">
        <v>27</v>
      </c>
    </row>
    <row r="34" spans="1:4" x14ac:dyDescent="0.25">
      <c r="A34" s="3" t="s">
        <v>260</v>
      </c>
      <c r="B34" s="6" t="s">
        <v>285</v>
      </c>
      <c r="C34" s="6" t="s">
        <v>308</v>
      </c>
      <c r="D34">
        <v>28</v>
      </c>
    </row>
    <row r="35" spans="1:4" x14ac:dyDescent="0.25">
      <c r="A35" s="3" t="s">
        <v>261</v>
      </c>
      <c r="B35" s="6" t="s">
        <v>286</v>
      </c>
      <c r="C35" s="6" t="s">
        <v>309</v>
      </c>
      <c r="D35">
        <v>29</v>
      </c>
    </row>
    <row r="36" spans="1:4" x14ac:dyDescent="0.25">
      <c r="A36" s="3" t="s">
        <v>262</v>
      </c>
      <c r="B36" s="6" t="s">
        <v>287</v>
      </c>
      <c r="C36" s="6" t="s">
        <v>310</v>
      </c>
      <c r="D36">
        <v>30</v>
      </c>
    </row>
    <row r="37" spans="1:4" x14ac:dyDescent="0.25">
      <c r="A37" s="3" t="s">
        <v>258</v>
      </c>
      <c r="B37" s="6" t="s">
        <v>282</v>
      </c>
      <c r="C37" s="6" t="s">
        <v>305</v>
      </c>
      <c r="D37">
        <v>31</v>
      </c>
    </row>
    <row r="38" spans="1:4" x14ac:dyDescent="0.25">
      <c r="A38" s="3"/>
      <c r="B38" s="6"/>
      <c r="C38" s="6"/>
    </row>
    <row r="39" spans="1:4" x14ac:dyDescent="0.25">
      <c r="A39" s="3" t="s">
        <v>263</v>
      </c>
      <c r="B39" s="6" t="s">
        <v>288</v>
      </c>
      <c r="C39" s="6" t="s">
        <v>334</v>
      </c>
      <c r="D39">
        <v>32</v>
      </c>
    </row>
    <row r="40" spans="1:4" x14ac:dyDescent="0.25">
      <c r="B40" s="8"/>
      <c r="C40" s="8"/>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0"/>
  <sheetViews>
    <sheetView topLeftCell="A4" workbookViewId="0">
      <selection activeCell="A30" sqref="A30"/>
    </sheetView>
  </sheetViews>
  <sheetFormatPr defaultRowHeight="13.8" x14ac:dyDescent="0.25"/>
  <cols>
    <col min="1" max="1" width="149" customWidth="1"/>
  </cols>
  <sheetData>
    <row r="1" spans="1:1" x14ac:dyDescent="0.25">
      <c r="A1" t="s">
        <v>359</v>
      </c>
    </row>
    <row r="2" spans="1:1" x14ac:dyDescent="0.25">
      <c r="A2" s="6" t="s">
        <v>362</v>
      </c>
    </row>
    <row r="3" spans="1:1" x14ac:dyDescent="0.25">
      <c r="A3" s="6" t="s">
        <v>363</v>
      </c>
    </row>
    <row r="4" spans="1:1" x14ac:dyDescent="0.25">
      <c r="A4" s="6" t="s">
        <v>364</v>
      </c>
    </row>
    <row r="5" spans="1:1" x14ac:dyDescent="0.25">
      <c r="A5" s="6" t="s">
        <v>365</v>
      </c>
    </row>
    <row r="6" spans="1:1" x14ac:dyDescent="0.25">
      <c r="A6" s="7" t="s">
        <v>358</v>
      </c>
    </row>
    <row r="7" spans="1:1" x14ac:dyDescent="0.25">
      <c r="A7" s="6" t="s">
        <v>366</v>
      </c>
    </row>
    <row r="8" spans="1:1" x14ac:dyDescent="0.25">
      <c r="A8" s="6" t="s">
        <v>367</v>
      </c>
    </row>
    <row r="9" spans="1:1" x14ac:dyDescent="0.25">
      <c r="A9" s="6" t="s">
        <v>368</v>
      </c>
    </row>
    <row r="10" spans="1:1" x14ac:dyDescent="0.25">
      <c r="A10" s="7" t="s">
        <v>357</v>
      </c>
    </row>
    <row r="11" spans="1:1" x14ac:dyDescent="0.25">
      <c r="A11" s="6" t="s">
        <v>338</v>
      </c>
    </row>
    <row r="12" spans="1:1" x14ac:dyDescent="0.25">
      <c r="A12" s="6" t="s">
        <v>338</v>
      </c>
    </row>
    <row r="13" spans="1:1" x14ac:dyDescent="0.25">
      <c r="A13" s="6" t="s">
        <v>339</v>
      </c>
    </row>
    <row r="14" spans="1:1" x14ac:dyDescent="0.25">
      <c r="A14" s="6" t="s">
        <v>339</v>
      </c>
    </row>
    <row r="15" spans="1:1" x14ac:dyDescent="0.25">
      <c r="A15" s="7" t="s">
        <v>356</v>
      </c>
    </row>
    <row r="16" spans="1:1" x14ac:dyDescent="0.25">
      <c r="A16" s="6" t="s">
        <v>340</v>
      </c>
    </row>
    <row r="17" spans="1:1" x14ac:dyDescent="0.25">
      <c r="A17" s="6" t="s">
        <v>341</v>
      </c>
    </row>
    <row r="18" spans="1:1" x14ac:dyDescent="0.25">
      <c r="A18" s="6" t="s">
        <v>371</v>
      </c>
    </row>
    <row r="19" spans="1:1" x14ac:dyDescent="0.25">
      <c r="A19" s="6" t="s">
        <v>372</v>
      </c>
    </row>
    <row r="20" spans="1:1" x14ac:dyDescent="0.25">
      <c r="A20" s="6" t="s">
        <v>373</v>
      </c>
    </row>
    <row r="21" spans="1:1" x14ac:dyDescent="0.25">
      <c r="A21" s="7" t="s">
        <v>355</v>
      </c>
    </row>
    <row r="22" spans="1:1" x14ac:dyDescent="0.25">
      <c r="A22" s="6" t="s">
        <v>302</v>
      </c>
    </row>
    <row r="23" spans="1:1" x14ac:dyDescent="0.25">
      <c r="A23" s="6" t="s">
        <v>303</v>
      </c>
    </row>
    <row r="24" spans="1:1" x14ac:dyDescent="0.25">
      <c r="A24" s="6" t="s">
        <v>353</v>
      </c>
    </row>
    <row r="25" spans="1:1" x14ac:dyDescent="0.25">
      <c r="A25" s="6" t="s">
        <v>354</v>
      </c>
    </row>
    <row r="26" spans="1:1" x14ac:dyDescent="0.25">
      <c r="A26" s="6" t="s">
        <v>305</v>
      </c>
    </row>
    <row r="27" spans="1:1" x14ac:dyDescent="0.25">
      <c r="A27" s="6" t="s">
        <v>305</v>
      </c>
    </row>
    <row r="28" spans="1:1" x14ac:dyDescent="0.25">
      <c r="A28" s="8" t="s">
        <v>360</v>
      </c>
    </row>
    <row r="29" spans="1:1" x14ac:dyDescent="0.25">
      <c r="A29" s="6" t="s">
        <v>361</v>
      </c>
    </row>
    <row r="30" spans="1:1" x14ac:dyDescent="0.25">
      <c r="A30" s="6" t="s">
        <v>374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209"/>
  <sheetViews>
    <sheetView tabSelected="1" topLeftCell="A181" zoomScaleNormal="100" workbookViewId="0">
      <selection activeCell="H206" sqref="H206"/>
    </sheetView>
  </sheetViews>
  <sheetFormatPr defaultColWidth="6.33203125" defaultRowHeight="13.8" x14ac:dyDescent="0.25"/>
  <cols>
    <col min="1" max="1" width="16.88671875" customWidth="1"/>
    <col min="3" max="3" width="6.33203125" style="5"/>
    <col min="4" max="4" width="13.6640625" style="5" customWidth="1"/>
    <col min="14" max="14" width="39.44140625" customWidth="1"/>
    <col min="15" max="15" width="9.109375" bestFit="1" customWidth="1"/>
    <col min="16" max="16" width="9" bestFit="1" customWidth="1"/>
  </cols>
  <sheetData>
    <row r="1" spans="1:20" x14ac:dyDescent="0.25">
      <c r="A1" s="4" t="s">
        <v>156</v>
      </c>
      <c r="B1" s="5" t="s">
        <v>149</v>
      </c>
      <c r="C1" s="5" t="s">
        <v>150</v>
      </c>
      <c r="D1" s="5" t="s">
        <v>151</v>
      </c>
      <c r="E1" s="5" t="s">
        <v>152</v>
      </c>
      <c r="F1" s="5" t="s">
        <v>153</v>
      </c>
      <c r="G1" s="5" t="s">
        <v>154</v>
      </c>
      <c r="H1" s="5" t="s">
        <v>155</v>
      </c>
      <c r="J1" t="s">
        <v>162</v>
      </c>
      <c r="K1" t="s">
        <v>163</v>
      </c>
      <c r="N1" s="5"/>
      <c r="P1" s="5" t="s">
        <v>359</v>
      </c>
      <c r="Q1" s="5"/>
      <c r="R1" s="5"/>
      <c r="S1" s="5"/>
      <c r="T1" s="5"/>
    </row>
    <row r="2" spans="1:20" x14ac:dyDescent="0.25">
      <c r="A2">
        <v>1</v>
      </c>
      <c r="B2" s="5">
        <v>0</v>
      </c>
      <c r="C2" s="5" t="s">
        <v>158</v>
      </c>
      <c r="D2" s="5" t="s">
        <v>159</v>
      </c>
      <c r="E2" s="5">
        <v>10</v>
      </c>
      <c r="F2" s="5">
        <v>10</v>
      </c>
      <c r="G2" s="5">
        <f t="shared" ref="G2:G10" si="0">E2+J2</f>
        <v>80</v>
      </c>
      <c r="H2" s="5">
        <f t="shared" ref="H2:H6" si="1">F2+20</f>
        <v>30</v>
      </c>
      <c r="J2">
        <v>70</v>
      </c>
      <c r="K2">
        <v>20</v>
      </c>
      <c r="L2" t="s">
        <v>148</v>
      </c>
      <c r="M2">
        <v>0</v>
      </c>
      <c r="N2" t="str">
        <f>CONCATENATE(L2,"(",B2,",'",C2,"','",D2,"',",E2,",",F2,",",G2,",",H2,"),")</f>
        <v>"(0,'text','单据日期',10,10,80,30),</v>
      </c>
      <c r="O2" t="str">
        <f>CONCATENATE(N2,N3,N4,N5,N6,N7,N8,N9,N10,N11,N12)</f>
        <v>"(0,'text','单据日期',10,10,80,30),(1,'time','',100,10,250,35),(2,'text','—',260,10,270,35),(3,'time','',280,10,430,35),(4,'text','商品编号',440,10,530,30),(5,'combo','',540,10,690,120),(6,'bt','查询',710,10,790,35),(7,'bt','新增',810,10,890,35),(8,'bt','导出',910,10,990,35),(9,'ls','',0,50,1120,500),(10,'text','金额总计：',10,510,160,530);"</v>
      </c>
      <c r="P2" t="str">
        <f>CONCATENATE(O2,",")</f>
        <v>"(0,'text','单据日期',10,10,80,30),(1,'time','',100,10,250,35),(2,'text','—',260,10,270,35),(3,'time','',280,10,430,35),(4,'text','商品编号',440,10,530,30),(5,'combo','',540,10,690,120),(6,'bt','查询',710,10,790,35),(7,'bt','新增',810,10,890,35),(8,'bt','导出',910,10,990,35),(9,'ls','',0,50,1120,500),(10,'text','金额总计：',10,510,160,530);",</v>
      </c>
    </row>
    <row r="3" spans="1:20" x14ac:dyDescent="0.25">
      <c r="B3" s="5">
        <v>1</v>
      </c>
      <c r="C3" s="5" t="s">
        <v>160</v>
      </c>
      <c r="E3" s="5">
        <f t="shared" ref="E3:E10" si="2">G2+$K$2</f>
        <v>100</v>
      </c>
      <c r="F3" s="5">
        <v>10</v>
      </c>
      <c r="G3" s="5">
        <f t="shared" si="0"/>
        <v>250</v>
      </c>
      <c r="H3" s="5">
        <f>F3+25</f>
        <v>35</v>
      </c>
      <c r="J3">
        <v>150</v>
      </c>
      <c r="M3">
        <v>1</v>
      </c>
      <c r="N3" t="str">
        <f t="shared" ref="N3:N10" si="3">CONCATENATE("(",B3,",'",C3,"','",D3,"',",E3,",",F3,",",G3,",",H3,"),")</f>
        <v>(1,'time','',100,10,250,35),</v>
      </c>
      <c r="O3" t="str">
        <f>CONCATENATE(N14,N15,N16,N17,N18,N19,N20,N21,N22,N23)</f>
        <v>"(0,'text','单据日期',10,10,80,30),(1,'time','',100,10,250,35),(2,'text','—',260,10,270,35),(3,'time','',280,10,430,35),(4,'text','供应商编号',440,10,530,30),(5,'combo','',540,10,690,120),(6,'bt','查询',710,10,790,35),(7,'bt','导出',810,10,890,35),(8,'ls','',0,50,1120,500),(9,'text','金额总计：',10,510,160,530);"</v>
      </c>
      <c r="P3" t="str">
        <f t="shared" ref="P3:P7" si="4">CONCATENATE(O3,",")</f>
        <v>"(0,'text','单据日期',10,10,80,30),(1,'time','',100,10,250,35),(2,'text','—',260,10,270,35),(3,'time','',280,10,430,35),(4,'text','供应商编号',440,10,530,30),(5,'combo','',540,10,690,120),(6,'bt','查询',710,10,790,35),(7,'bt','导出',810,10,890,35),(8,'ls','',0,50,1120,500),(9,'text','金额总计：',10,510,160,530);",</v>
      </c>
    </row>
    <row r="4" spans="1:20" x14ac:dyDescent="0.25">
      <c r="B4" s="5">
        <v>2</v>
      </c>
      <c r="C4" s="5" t="s">
        <v>158</v>
      </c>
      <c r="D4" s="5" t="s">
        <v>236</v>
      </c>
      <c r="E4" s="5">
        <f>G3+10</f>
        <v>260</v>
      </c>
      <c r="F4" s="5">
        <v>10</v>
      </c>
      <c r="G4" s="5">
        <f t="shared" si="0"/>
        <v>270</v>
      </c>
      <c r="H4" s="5">
        <f>F4+25</f>
        <v>35</v>
      </c>
      <c r="J4">
        <v>10</v>
      </c>
      <c r="M4">
        <v>2</v>
      </c>
      <c r="N4" t="str">
        <f t="shared" si="3"/>
        <v>(2,'text','—',260,10,270,35),</v>
      </c>
      <c r="O4" t="str">
        <f>CONCATENATE(N25,N26,N27,N28,N29,N30,N31,N32,N33,N34,N35)</f>
        <v>"(0,'text','单据日期',10,10,80,30),(1,'time','',100,10,250,35),(2,'text','—',260,10,270,35),(3,'time','',280,10,430,35),(4,'text','供应商编号',440,10,530,30),(5,'combo','',540,10,690,120),(6,'bt','查询',710,10,790,35),(7,'bt','新增',810,10,890,35),(8,'bt','导出',910,10,990,35),(9,'ls','',0,50,1120,500),(10,'text','金额总计：',10,510,160,530);"</v>
      </c>
      <c r="P4" t="str">
        <f t="shared" si="4"/>
        <v>"(0,'text','单据日期',10,10,80,30),(1,'time','',100,10,250,35),(2,'text','—',260,10,270,35),(3,'time','',280,10,430,35),(4,'text','供应商编号',440,10,530,30),(5,'combo','',540,10,690,120),(6,'bt','查询',710,10,790,35),(7,'bt','新增',810,10,890,35),(8,'bt','导出',910,10,990,35),(9,'ls','',0,50,1120,500),(10,'text','金额总计：',10,510,160,530);",</v>
      </c>
    </row>
    <row r="5" spans="1:20" x14ac:dyDescent="0.25">
      <c r="B5" s="5">
        <v>3</v>
      </c>
      <c r="C5" s="5" t="s">
        <v>160</v>
      </c>
      <c r="E5" s="5">
        <f>G4+10</f>
        <v>280</v>
      </c>
      <c r="F5" s="5">
        <v>10</v>
      </c>
      <c r="G5" s="5">
        <f t="shared" si="0"/>
        <v>430</v>
      </c>
      <c r="H5" s="5">
        <f>F5+25</f>
        <v>35</v>
      </c>
      <c r="J5">
        <v>150</v>
      </c>
      <c r="M5">
        <v>3</v>
      </c>
      <c r="N5" t="str">
        <f t="shared" si="3"/>
        <v>(3,'time','',280,10,430,35),</v>
      </c>
      <c r="O5" t="str">
        <f>CONCATENATE(N37,N38,N39,N40,N41,N42,N43,N44)</f>
        <v>"(0,'text','仓库编号',10,10,80,30),(1,'combo','',90,10,190,80),(2,'text','供应商编号',200,10,290,30),(3,'combo','',300,10,450,120),(4,'bt','查询',470,10,550,35),(5,'bt','设置公式',570,10,650,35),(6,'bt','下发采购任务',670,10,780,35),(7,'ls','',0,50,1120,600);"</v>
      </c>
      <c r="P5" t="str">
        <f t="shared" si="4"/>
        <v>"(0,'text','仓库编号',10,10,80,30),(1,'combo','',90,10,190,80),(2,'text','供应商编号',200,10,290,30),(3,'combo','',300,10,450,120),(4,'bt','查询',470,10,550,35),(5,'bt','设置公式',570,10,650,35),(6,'bt','下发采购任务',670,10,780,35),(7,'ls','',0,50,1120,600);",</v>
      </c>
    </row>
    <row r="6" spans="1:20" x14ac:dyDescent="0.25">
      <c r="B6" s="5">
        <v>4</v>
      </c>
      <c r="C6" s="5" t="s">
        <v>158</v>
      </c>
      <c r="D6" s="5" t="s">
        <v>193</v>
      </c>
      <c r="E6" s="5">
        <f t="shared" ref="E6:E7" si="5">G5+10</f>
        <v>440</v>
      </c>
      <c r="F6" s="5">
        <v>10</v>
      </c>
      <c r="G6" s="5">
        <f t="shared" si="0"/>
        <v>530</v>
      </c>
      <c r="H6" s="5">
        <f t="shared" si="1"/>
        <v>30</v>
      </c>
      <c r="J6">
        <v>90</v>
      </c>
      <c r="M6">
        <v>6</v>
      </c>
      <c r="N6" t="str">
        <f t="shared" si="3"/>
        <v>(4,'text','商品编号',440,10,530,30),</v>
      </c>
      <c r="P6" t="s">
        <v>358</v>
      </c>
    </row>
    <row r="7" spans="1:20" x14ac:dyDescent="0.25">
      <c r="B7" s="5">
        <v>5</v>
      </c>
      <c r="C7" s="5" t="s">
        <v>164</v>
      </c>
      <c r="E7" s="5">
        <f t="shared" si="5"/>
        <v>540</v>
      </c>
      <c r="F7" s="5">
        <v>10</v>
      </c>
      <c r="G7" s="5">
        <f t="shared" si="0"/>
        <v>690</v>
      </c>
      <c r="H7" s="5">
        <v>120</v>
      </c>
      <c r="J7">
        <v>150</v>
      </c>
      <c r="M7">
        <v>7</v>
      </c>
      <c r="N7" t="str">
        <f t="shared" si="3"/>
        <v>(5,'combo','',540,10,690,120),</v>
      </c>
      <c r="O7" t="str">
        <f>CONCATENATE(N46,N47,N48,N49,N50,N51,N52,N53,N54,N55,N56)</f>
        <v>"(0,'text','单据日期',10,10,80,30),(1,'time','',100,10,250,35),(2,'text','—',260,10,270,35),(3,'time','',280,10,430,35),(4,'text','商品编号',440,10,510,30),(5,'combo','',520,10,670,120),(6,'bt','查询',690,10,770,35),(7,'bt','新增',790,10,870,35),(8,'bt','导出',890,10,970,35),(9,'ls','',0,50,1120,500),(10,'text','金额总计：',10,510,160,530);"</v>
      </c>
      <c r="P7" t="str">
        <f t="shared" si="4"/>
        <v>"(0,'text','单据日期',10,10,80,30),(1,'time','',100,10,250,35),(2,'text','—',260,10,270,35),(3,'time','',280,10,430,35),(4,'text','商品编号',440,10,510,30),(5,'combo','',520,10,670,120),(6,'bt','查询',690,10,770,35),(7,'bt','新增',790,10,870,35),(8,'bt','导出',890,10,970,35),(9,'ls','',0,50,1120,500),(10,'text','金额总计：',10,510,160,530);",</v>
      </c>
    </row>
    <row r="8" spans="1:20" x14ac:dyDescent="0.25">
      <c r="B8" s="5">
        <v>6</v>
      </c>
      <c r="C8" s="5" t="s">
        <v>165</v>
      </c>
      <c r="D8" s="5" t="s">
        <v>168</v>
      </c>
      <c r="E8" s="5">
        <f t="shared" si="2"/>
        <v>710</v>
      </c>
      <c r="F8" s="5">
        <v>10</v>
      </c>
      <c r="G8" s="5">
        <f t="shared" si="0"/>
        <v>790</v>
      </c>
      <c r="H8" s="5">
        <f>F8+25</f>
        <v>35</v>
      </c>
      <c r="J8">
        <v>80</v>
      </c>
      <c r="M8">
        <v>8</v>
      </c>
      <c r="N8" t="str">
        <f t="shared" si="3"/>
        <v>(6,'bt','查询',710,10,790,35),</v>
      </c>
      <c r="O8" t="str">
        <f>CONCATENATE(N58,N59,N60,N61,N62,N63,N64,N65,N66,N67)</f>
        <v>"(0,'text','单据日期',10,10,80,30),(1,'time','',100,10,250,35),(2,'text','—',260,10,270,35),(3,'time','',280,10,430,35),(4,'text','客户编号',440,10,510,30),(5,'combo','',520,10,670,120),(6,'bt','查询',690,10,770,35),(7,'bt','导出',790,10,870,35),(8,'ls','',0,50,1120,500),(9,'text','金额总计：',10,510,160,530);"</v>
      </c>
      <c r="P8" t="str">
        <f t="shared" ref="P8:P17" si="6">CONCATENATE(O8,",")</f>
        <v>"(0,'text','单据日期',10,10,80,30),(1,'time','',100,10,250,35),(2,'text','—',260,10,270,35),(3,'time','',280,10,430,35),(4,'text','客户编号',440,10,510,30),(5,'combo','',520,10,670,120),(6,'bt','查询',690,10,770,35),(7,'bt','导出',790,10,870,35),(8,'ls','',0,50,1120,500),(9,'text','金额总计：',10,510,160,530);",</v>
      </c>
    </row>
    <row r="9" spans="1:20" x14ac:dyDescent="0.25">
      <c r="B9" s="5">
        <v>7</v>
      </c>
      <c r="C9" s="5" t="s">
        <v>165</v>
      </c>
      <c r="D9" s="5" t="s">
        <v>169</v>
      </c>
      <c r="E9" s="5">
        <f t="shared" si="2"/>
        <v>810</v>
      </c>
      <c r="F9" s="5">
        <v>10</v>
      </c>
      <c r="G9" s="5">
        <f t="shared" si="0"/>
        <v>890</v>
      </c>
      <c r="H9" s="5">
        <f t="shared" ref="H9:H10" si="7">F9+25</f>
        <v>35</v>
      </c>
      <c r="J9">
        <v>80</v>
      </c>
      <c r="K9">
        <v>20</v>
      </c>
      <c r="M9">
        <v>9</v>
      </c>
      <c r="N9" t="str">
        <f t="shared" si="3"/>
        <v>(7,'bt','新增',810,10,890,35),</v>
      </c>
      <c r="O9" t="str">
        <f>CONCATENATE(N69,N70,N71,N72,N73,N74,N75,N76,N77,N78,N79)</f>
        <v>"(0,'text','单据日期',10,10,80,30),(1,'time','',100,10,250,35),(2,'text','—',260,10,270,35),(3,'time','',280,10,430,35),(4,'text','客户编号',440,10,530,30),(5,'combo','',540,10,690,120),(6,'bt','查询',710,10,790,35),(7,'bt','新增',810,10,890,35),(8,'bt','导出',910,10,990,35),(9,'ls','',0,50,1120,500),(10,'text','金额总计：',10,510,160,530);"</v>
      </c>
      <c r="P9" t="str">
        <f t="shared" si="6"/>
        <v>"(0,'text','单据日期',10,10,80,30),(1,'time','',100,10,250,35),(2,'text','—',260,10,270,35),(3,'time','',280,10,430,35),(4,'text','客户编号',440,10,530,30),(5,'combo','',540,10,690,120),(6,'bt','查询',710,10,790,35),(7,'bt','新增',810,10,890,35),(8,'bt','导出',910,10,990,35),(9,'ls','',0,50,1120,500),(10,'text','金额总计：',10,510,160,530);",</v>
      </c>
    </row>
    <row r="10" spans="1:20" x14ac:dyDescent="0.25">
      <c r="B10" s="5">
        <v>8</v>
      </c>
      <c r="C10" s="5" t="s">
        <v>165</v>
      </c>
      <c r="D10" s="5" t="s">
        <v>170</v>
      </c>
      <c r="E10" s="5">
        <f t="shared" si="2"/>
        <v>910</v>
      </c>
      <c r="F10" s="5">
        <v>10</v>
      </c>
      <c r="G10" s="5">
        <f t="shared" si="0"/>
        <v>990</v>
      </c>
      <c r="H10" s="5">
        <f t="shared" si="7"/>
        <v>35</v>
      </c>
      <c r="J10">
        <v>80</v>
      </c>
      <c r="M10">
        <v>10</v>
      </c>
      <c r="N10" t="str">
        <f t="shared" si="3"/>
        <v>(8,'bt','导出',910,10,990,35),</v>
      </c>
      <c r="P10" t="s">
        <v>357</v>
      </c>
    </row>
    <row r="11" spans="1:20" x14ac:dyDescent="0.25">
      <c r="B11" s="5">
        <v>9</v>
      </c>
      <c r="C11" s="5" t="s">
        <v>166</v>
      </c>
      <c r="E11" s="5">
        <v>0</v>
      </c>
      <c r="F11" s="5">
        <v>50</v>
      </c>
      <c r="G11" s="5">
        <v>1120</v>
      </c>
      <c r="H11" s="5">
        <v>500</v>
      </c>
      <c r="M11">
        <v>11</v>
      </c>
      <c r="N11" t="str">
        <f>CONCATENATE("(",B11,",'",C11,"','",D11,"',",E11,",",F11,",",G11,",",H11,"),")</f>
        <v>(9,'ls','',0,50,1120,500),</v>
      </c>
      <c r="O11" t="str">
        <f>CONCATENATE(N81,N82,N83,N84,N85,N86,N87,N88,N89,N90)</f>
        <v>"(0,'text','单据日期',10,10,80,30),(1,'time','',100,10,250,35),(2,'text','—',260,10,270,35),(3,'time','',280,10,430,35),(4,'text','仓库编号',440,10,510,35),(5,'combo','',520,10,620,120),(6,'bt','查询',640,10,720,35),(7,'bt','新增',740,10,820,35),(8,'bt','导出',840,10,920,35),(9,'ls','',0,50,1120,600);"</v>
      </c>
      <c r="P11" t="str">
        <f t="shared" si="6"/>
        <v>"(0,'text','单据日期',10,10,80,30),(1,'time','',100,10,250,35),(2,'text','—',260,10,270,35),(3,'time','',280,10,430,35),(4,'text','仓库编号',440,10,510,35),(5,'combo','',520,10,620,120),(6,'bt','查询',640,10,720,35),(7,'bt','新增',740,10,820,35),(8,'bt','导出',840,10,920,35),(9,'ls','',0,50,1120,600);",</v>
      </c>
    </row>
    <row r="12" spans="1:20" x14ac:dyDescent="0.25">
      <c r="B12" s="5">
        <v>10</v>
      </c>
      <c r="C12" s="5" t="s">
        <v>384</v>
      </c>
      <c r="D12" s="5" t="s">
        <v>385</v>
      </c>
      <c r="E12" s="5">
        <v>10</v>
      </c>
      <c r="F12" s="5">
        <v>510</v>
      </c>
      <c r="G12" s="5">
        <f>E12+J12</f>
        <v>160</v>
      </c>
      <c r="H12" s="5">
        <v>530</v>
      </c>
      <c r="J12">
        <v>150</v>
      </c>
      <c r="M12">
        <v>12</v>
      </c>
      <c r="N12" t="str">
        <f>CONCATENATE("(",B12,",'",C12,"','",D12,"',",E12,",",F12,",",G12,",",H12,");",$L$2)</f>
        <v>(10,'text','金额总计：',10,510,160,530);"</v>
      </c>
      <c r="O12" t="str">
        <f>CONCATENATE(N92,N93,N94,N95,N96,N97,N98,N99,N100,N101)</f>
        <v>"(0,'text','单据日期',10,10,80,30),(1,'time','',100,10,250,35),(2,'text','—',260,10,270,35),(3,'time','',280,10,430,35),(4,'text','仓库编号',440,10,510,35),(5,'combo','',520,10,620,120),(6,'bt','查询',640,10,720,35),(7,'bt','新增',740,10,820,35),(8,'bt','导出',840,10,920,35),(9,'ls','',0,50,1120,600);"</v>
      </c>
      <c r="P12" t="str">
        <f t="shared" si="6"/>
        <v>"(0,'text','单据日期',10,10,80,30),(1,'time','',100,10,250,35),(2,'text','—',260,10,270,35),(3,'time','',280,10,430,35),(4,'text','仓库编号',440,10,510,35),(5,'combo','',520,10,620,120),(6,'bt','查询',640,10,720,35),(7,'bt','新增',740,10,820,35),(8,'bt','导出',840,10,920,35),(9,'ls','',0,50,1120,600);",</v>
      </c>
    </row>
    <row r="13" spans="1:20" x14ac:dyDescent="0.25">
      <c r="M13">
        <v>13</v>
      </c>
      <c r="O13" t="str">
        <f>CONCATENATE(N103,N104,N105,N106,N107,N108,N109)</f>
        <v>"(0,'text','仓库编号',0,10,70,30),(1,'combo','',80,10,180,120),(2,'text','商品名称',190,10,260,30),(3,'combo','',270,10,420,120),(4,'bt','查询',440,10,520,35),(5,'bt','导出',540,10,620,35),(6,'ls','',0,50,1120,600);"</v>
      </c>
      <c r="P13" t="str">
        <f t="shared" si="6"/>
        <v>"(0,'text','仓库编号',0,10,70,30),(1,'combo','',80,10,180,120),(2,'text','商品名称',190,10,260,30),(3,'combo','',270,10,420,120),(4,'bt','查询',440,10,520,35),(5,'bt','导出',540,10,620,35),(6,'ls','',0,50,1120,600);",</v>
      </c>
    </row>
    <row r="14" spans="1:20" x14ac:dyDescent="0.25">
      <c r="A14" t="s">
        <v>173</v>
      </c>
      <c r="B14" s="5">
        <v>0</v>
      </c>
      <c r="C14" s="5" t="s">
        <v>158</v>
      </c>
      <c r="D14" s="5" t="s">
        <v>159</v>
      </c>
      <c r="E14" s="5">
        <v>10</v>
      </c>
      <c r="F14" s="5">
        <v>10</v>
      </c>
      <c r="G14" s="5">
        <f t="shared" ref="G14:G21" si="8">E14+J14</f>
        <v>80</v>
      </c>
      <c r="H14" s="5">
        <f t="shared" ref="H14:H18" si="9">F14+20</f>
        <v>30</v>
      </c>
      <c r="J14">
        <v>70</v>
      </c>
      <c r="M14">
        <v>14</v>
      </c>
      <c r="N14" t="str">
        <f>CONCATENATE(L2,"(",B14,",'",C14,"','",D14,"',",E14,",",F14,",",G14,",",H14,"),")</f>
        <v>"(0,'text','单据日期',10,10,80,30),</v>
      </c>
      <c r="O14" t="str">
        <f>CONCATENATE(N111,N112,N113,N114,N115,N116,N117,N118)</f>
        <v>"(0,'text','仓库编号',0,10,70,30),(1,'combo','',80,10,180,120),(2,'text','商品名称',190,10,260,30),(3,'combo','',270,10,420,120),(4,'bt','查询',440,10,520,35),(5,'bt','修改',540,10,620,35),(6,'bt','确定',640,10,720,35),(7,'ls','',0,50,1120,600);"</v>
      </c>
      <c r="P14" t="str">
        <f t="shared" si="6"/>
        <v>"(0,'text','仓库编号',0,10,70,30),(1,'combo','',80,10,180,120),(2,'text','商品名称',190,10,260,30),(3,'combo','',270,10,420,120),(4,'bt','查询',440,10,520,35),(5,'bt','修改',540,10,620,35),(6,'bt','确定',640,10,720,35),(7,'ls','',0,50,1120,600);",</v>
      </c>
    </row>
    <row r="15" spans="1:20" x14ac:dyDescent="0.25">
      <c r="A15">
        <v>2</v>
      </c>
      <c r="B15" s="5">
        <v>1</v>
      </c>
      <c r="C15" s="5" t="s">
        <v>160</v>
      </c>
      <c r="E15" s="5">
        <f>G14+$K$2</f>
        <v>100</v>
      </c>
      <c r="F15" s="5">
        <v>10</v>
      </c>
      <c r="G15" s="5">
        <f t="shared" si="8"/>
        <v>250</v>
      </c>
      <c r="H15" s="5">
        <f>F15+25</f>
        <v>35</v>
      </c>
      <c r="J15">
        <v>150</v>
      </c>
      <c r="M15">
        <v>15</v>
      </c>
      <c r="N15" t="str">
        <f t="shared" ref="N15:N21" si="10">CONCATENATE("(",B15,",'",C15,"','",D15,"',",E15,",",F15,",",G15,",",H15,"),")</f>
        <v>(1,'time','',100,10,250,35),</v>
      </c>
      <c r="P15" t="s">
        <v>356</v>
      </c>
    </row>
    <row r="16" spans="1:20" x14ac:dyDescent="0.25">
      <c r="B16" s="5">
        <v>2</v>
      </c>
      <c r="C16" s="5" t="s">
        <v>158</v>
      </c>
      <c r="D16" s="5" t="s">
        <v>236</v>
      </c>
      <c r="E16" s="5">
        <f>G15+10</f>
        <v>260</v>
      </c>
      <c r="F16" s="5">
        <v>10</v>
      </c>
      <c r="G16" s="5">
        <f t="shared" si="8"/>
        <v>270</v>
      </c>
      <c r="H16" s="5">
        <f>F16+25</f>
        <v>35</v>
      </c>
      <c r="J16">
        <v>10</v>
      </c>
      <c r="M16">
        <v>16</v>
      </c>
      <c r="N16" t="str">
        <f t="shared" si="10"/>
        <v>(2,'text','—',260,10,270,35),</v>
      </c>
      <c r="O16" t="str">
        <f>CONCATENATE(N121,N122,N123)</f>
        <v>"(0,'bt','新增',920,10,1000,35),(1,'bt','禁用',1020,10,1100,35),(2,'ls','',0,50,1120,600);"</v>
      </c>
      <c r="P16" t="str">
        <f t="shared" si="6"/>
        <v>"(0,'bt','新增',920,10,1000,35),(1,'bt','禁用',1020,10,1100,35),(2,'ls','',0,50,1120,600);",</v>
      </c>
    </row>
    <row r="17" spans="1:16" x14ac:dyDescent="0.25">
      <c r="B17" s="5">
        <v>3</v>
      </c>
      <c r="C17" s="5" t="s">
        <v>160</v>
      </c>
      <c r="E17" s="5">
        <f>G16+10</f>
        <v>280</v>
      </c>
      <c r="F17" s="5">
        <v>10</v>
      </c>
      <c r="G17" s="5">
        <f t="shared" si="8"/>
        <v>430</v>
      </c>
      <c r="H17" s="5">
        <f>F17+25</f>
        <v>35</v>
      </c>
      <c r="J17">
        <v>150</v>
      </c>
      <c r="M17">
        <v>17</v>
      </c>
      <c r="N17" t="str">
        <f t="shared" si="10"/>
        <v>(3,'time','',280,10,430,35),</v>
      </c>
      <c r="O17" t="str">
        <f>CONCATENATE(N125,N126,N127)</f>
        <v>"(0,'bt','新增',920,10,1000,35),(1,'bt','禁用',1020,10,1100,35),(2,'ls','',0,50,1120,600);"</v>
      </c>
      <c r="P17" t="str">
        <f t="shared" si="6"/>
        <v>"(0,'bt','新增',920,10,1000,35),(1,'bt','禁用',1020,10,1100,35),(2,'ls','',0,50,1120,600);",</v>
      </c>
    </row>
    <row r="18" spans="1:16" x14ac:dyDescent="0.25">
      <c r="B18" s="5">
        <v>4</v>
      </c>
      <c r="C18" s="5" t="s">
        <v>158</v>
      </c>
      <c r="D18" s="5" t="s">
        <v>350</v>
      </c>
      <c r="E18" s="5">
        <f t="shared" ref="E18:E19" si="11">G17+10</f>
        <v>440</v>
      </c>
      <c r="F18" s="5">
        <v>10</v>
      </c>
      <c r="G18" s="5">
        <f t="shared" si="8"/>
        <v>530</v>
      </c>
      <c r="H18" s="5">
        <f t="shared" si="9"/>
        <v>30</v>
      </c>
      <c r="J18">
        <v>90</v>
      </c>
      <c r="M18">
        <v>18</v>
      </c>
      <c r="N18" t="str">
        <f t="shared" si="10"/>
        <v>(4,'text','供应商编号',440,10,530,30),</v>
      </c>
      <c r="O18" t="str">
        <f>CONCATENATE(N129,N130,N131)</f>
        <v>"(0,'bt','新增',920,10,1000,35),(1,'bt','禁用',1020,10,1100,35),(2,'ls','',0,50,1120,600);"</v>
      </c>
      <c r="P18" t="str">
        <f t="shared" ref="P18:P27" si="12">CONCATENATE(O18,",")</f>
        <v>"(0,'bt','新增',920,10,1000,35),(1,'bt','禁用',1020,10,1100,35),(2,'ls','',0,50,1120,600);",</v>
      </c>
    </row>
    <row r="19" spans="1:16" x14ac:dyDescent="0.25">
      <c r="B19" s="5">
        <v>5</v>
      </c>
      <c r="C19" s="5" t="s">
        <v>164</v>
      </c>
      <c r="E19" s="5">
        <f t="shared" si="11"/>
        <v>540</v>
      </c>
      <c r="F19" s="5">
        <v>10</v>
      </c>
      <c r="G19" s="5">
        <f t="shared" si="8"/>
        <v>690</v>
      </c>
      <c r="H19" s="5">
        <v>120</v>
      </c>
      <c r="J19">
        <v>150</v>
      </c>
      <c r="M19">
        <v>19</v>
      </c>
      <c r="N19" t="str">
        <f t="shared" si="10"/>
        <v>(5,'combo','',540,10,690,120),</v>
      </c>
      <c r="O19" t="str">
        <f>CONCATENATE(N133,N134,N135)</f>
        <v>"(0,'bt','新增',920,10,1000,35),(1,'bt','禁用',1020,10,1100,35),(2,'ls','',0,50,1120,600);"</v>
      </c>
      <c r="P19" t="str">
        <f t="shared" si="12"/>
        <v>"(0,'bt','新增',920,10,1000,35),(1,'bt','禁用',1020,10,1100,35),(2,'ls','',0,50,1120,600);",</v>
      </c>
    </row>
    <row r="20" spans="1:16" x14ac:dyDescent="0.25">
      <c r="B20" s="5">
        <v>6</v>
      </c>
      <c r="C20" s="5" t="s">
        <v>165</v>
      </c>
      <c r="D20" s="5" t="s">
        <v>168</v>
      </c>
      <c r="E20" s="5">
        <f>G19+$K$2</f>
        <v>710</v>
      </c>
      <c r="F20" s="5">
        <v>10</v>
      </c>
      <c r="G20" s="5">
        <f t="shared" si="8"/>
        <v>790</v>
      </c>
      <c r="H20" s="5">
        <f>F20+25</f>
        <v>35</v>
      </c>
      <c r="J20">
        <v>80</v>
      </c>
      <c r="M20">
        <v>20</v>
      </c>
      <c r="N20" t="str">
        <f t="shared" si="10"/>
        <v>(6,'bt','查询',710,10,790,35),</v>
      </c>
      <c r="O20" t="str">
        <f>CONCATENATE(N137,N138,N139)</f>
        <v>"(0,'bt','新增',920,10,1000,35),(1,'bt','禁用',1020,10,1100,35),(2,'ls','',0,50,1120,600);"</v>
      </c>
      <c r="P20" t="str">
        <f t="shared" si="12"/>
        <v>"(0,'bt','新增',920,10,1000,35),(1,'bt','禁用',1020,10,1100,35),(2,'ls','',0,50,1120,600);",</v>
      </c>
    </row>
    <row r="21" spans="1:16" x14ac:dyDescent="0.25">
      <c r="B21" s="5">
        <v>7</v>
      </c>
      <c r="C21" s="5" t="s">
        <v>165</v>
      </c>
      <c r="D21" s="5" t="s">
        <v>170</v>
      </c>
      <c r="E21" s="5">
        <f t="shared" ref="E21" si="13">G20+$K$2</f>
        <v>810</v>
      </c>
      <c r="F21" s="5">
        <v>10</v>
      </c>
      <c r="G21" s="5">
        <f t="shared" si="8"/>
        <v>890</v>
      </c>
      <c r="H21" s="5">
        <f>F21+25</f>
        <v>35</v>
      </c>
      <c r="J21">
        <v>80</v>
      </c>
      <c r="N21" t="str">
        <f t="shared" si="10"/>
        <v>(7,'bt','导出',810,10,890,35),</v>
      </c>
      <c r="P21" t="s">
        <v>355</v>
      </c>
    </row>
    <row r="22" spans="1:16" x14ac:dyDescent="0.25">
      <c r="B22" s="5">
        <v>8</v>
      </c>
      <c r="C22" s="5" t="s">
        <v>166</v>
      </c>
      <c r="E22" s="5">
        <v>0</v>
      </c>
      <c r="F22" s="5">
        <v>50</v>
      </c>
      <c r="G22" s="5">
        <v>1120</v>
      </c>
      <c r="H22" s="5">
        <v>500</v>
      </c>
      <c r="N22" t="str">
        <f>CONCATENATE("(",B22,",'",C22,"','",D22,"',",E22,",",F22,",",G22,",",H22,"),")</f>
        <v>(8,'ls','',0,50,1120,500),</v>
      </c>
      <c r="O22" t="str">
        <f>CONCATENATE(N141,N142,N143,N144,N145,N146,N147,N148,N149,N150,N151)</f>
        <v>"(0,'text','单据日期',10,10,80,30),(1,'time','',100,10,250,35),(2,'text','—',260,10,270,35),(3,'time','',280,10,430,35),(4,'text','客户编号',440,10,530,30),(5,'combo','',540,10,690,120),(6,'bt','查询',710,10,790,35),(7,'bt','新增',810,10,890,35),(8,'bt','导出',910,10,990,35),(9,'ls','',0,50,1120,500),(10,'text','金额总计：',10,510,160,530);"</v>
      </c>
      <c r="P22" t="str">
        <f t="shared" si="12"/>
        <v>"(0,'text','单据日期',10,10,80,30),(1,'time','',100,10,250,35),(2,'text','—',260,10,270,35),(3,'time','',280,10,430,35),(4,'text','客户编号',440,10,530,30),(5,'combo','',540,10,690,120),(6,'bt','查询',710,10,790,35),(7,'bt','新增',810,10,890,35),(8,'bt','导出',910,10,990,35),(9,'ls','',0,50,1120,500),(10,'text','金额总计：',10,510,160,530);",</v>
      </c>
    </row>
    <row r="23" spans="1:16" x14ac:dyDescent="0.25">
      <c r="B23" s="5">
        <v>9</v>
      </c>
      <c r="C23" s="5" t="s">
        <v>158</v>
      </c>
      <c r="D23" s="5" t="s">
        <v>385</v>
      </c>
      <c r="E23" s="5">
        <v>10</v>
      </c>
      <c r="F23" s="5">
        <v>510</v>
      </c>
      <c r="G23" s="5">
        <f>E23+J23</f>
        <v>160</v>
      </c>
      <c r="H23" s="5">
        <v>530</v>
      </c>
      <c r="J23">
        <v>150</v>
      </c>
      <c r="M23">
        <v>12</v>
      </c>
      <c r="N23" t="str">
        <f>CONCATENATE("(",B23,",'",C23,"','",D23,"',",E23,",",F23,",",G23,",",H23,");",$L$2)</f>
        <v>(9,'text','金额总计：',10,510,160,530);"</v>
      </c>
      <c r="O23" t="str">
        <f>CONCATENATE(N153,N154,N155,N156,N157,N158,N159,N160,N161,N162,N163)</f>
        <v>"(0,'text','单据日期',10,10,80,30),(1,'time','',100,10,250,35),(2,'text','—',260,10,270,35),(3,'time','',280,10,430,35),(4,'text','供应商编号',440,10,530,30),(5,'combo','',540,10,690,120),(6,'bt','查询',710,10,790,35),(7,'bt','新增',810,10,890,35),(8,'bt','导出',910,10,990,35),(9,'ls','',0,50,1120,500),(10,'text','金额总计：',10,510,160,530);"</v>
      </c>
      <c r="P23" t="str">
        <f t="shared" si="12"/>
        <v>"(0,'text','单据日期',10,10,80,30),(1,'time','',100,10,250,35),(2,'text','—',260,10,270,35),(3,'time','',280,10,430,35),(4,'text','供应商编号',440,10,530,30),(5,'combo','',540,10,690,120),(6,'bt','查询',710,10,790,35),(7,'bt','新增',810,10,890,35),(8,'bt','导出',910,10,990,35),(9,'ls','',0,50,1120,500),(10,'text','金额总计：',10,510,160,530);",</v>
      </c>
    </row>
    <row r="24" spans="1:16" x14ac:dyDescent="0.25">
      <c r="O24" t="str">
        <f>CONCATENATE(N165,N166,N167,N168,N169)</f>
        <v>"(0,'text','客户编号',0,10,70,30),(1,'combo','',80,10,230,120),(2,'bt','查询',250,10,330,35),(3,'bt','导出',350,10,430,35),(4,'ls','',0,50,1120,600);"</v>
      </c>
      <c r="P24" t="str">
        <f t="shared" si="12"/>
        <v>"(0,'text','客户编号',0,10,70,30),(1,'combo','',80,10,230,120),(2,'bt','查询',250,10,330,35),(3,'bt','导出',350,10,430,35),(4,'ls','',0,50,1120,600);",</v>
      </c>
    </row>
    <row r="25" spans="1:16" x14ac:dyDescent="0.25">
      <c r="A25" t="s">
        <v>174</v>
      </c>
      <c r="B25" s="5">
        <v>0</v>
      </c>
      <c r="C25" s="5" t="s">
        <v>158</v>
      </c>
      <c r="D25" s="5" t="s">
        <v>159</v>
      </c>
      <c r="E25" s="5">
        <v>10</v>
      </c>
      <c r="F25" s="5">
        <v>10</v>
      </c>
      <c r="G25" s="5">
        <f t="shared" ref="G25:G33" si="14">E25+J25</f>
        <v>80</v>
      </c>
      <c r="H25" s="5">
        <f t="shared" ref="H25:H29" si="15">F25+20</f>
        <v>30</v>
      </c>
      <c r="J25">
        <v>70</v>
      </c>
      <c r="N25" t="str">
        <f>CONCATENATE(L2,"(",B25,",'",C25,"','",D25,"',",E25,",",F25,",",G25,",",H25,"),")</f>
        <v>"(0,'text','单据日期',10,10,80,30),</v>
      </c>
      <c r="O25" t="str">
        <f>CONCATENATE(N171,N172,N173,N174,N175)</f>
        <v>"(0,'text','供应商编号',0,10,90,35),(1,'combo','',100,10,250,120),(2,'bt','查询',270,10,350,35),(3,'bt','导出',360,10,440,35),(4,'ls','',0,50,1120,600);"</v>
      </c>
      <c r="P25" t="str">
        <f t="shared" si="12"/>
        <v>"(0,'text','供应商编号',0,10,90,35),(1,'combo','',100,10,250,120),(2,'bt','查询',270,10,350,35),(3,'bt','导出',360,10,440,35),(4,'ls','',0,50,1120,600);",</v>
      </c>
    </row>
    <row r="26" spans="1:16" x14ac:dyDescent="0.25">
      <c r="A26">
        <v>3</v>
      </c>
      <c r="B26" s="5">
        <v>1</v>
      </c>
      <c r="C26" s="5" t="s">
        <v>160</v>
      </c>
      <c r="E26" s="5">
        <f t="shared" ref="E26:E33" si="16">G25+$K$2</f>
        <v>100</v>
      </c>
      <c r="F26" s="5">
        <v>10</v>
      </c>
      <c r="G26" s="5">
        <f t="shared" si="14"/>
        <v>250</v>
      </c>
      <c r="H26" s="5">
        <f>F26+25</f>
        <v>35</v>
      </c>
      <c r="J26">
        <v>150</v>
      </c>
      <c r="N26" t="str">
        <f t="shared" ref="N26:N33" si="17">CONCATENATE("(",B26,",'",C26,"','",D26,"',",E26,",",F26,",",G26,",",H26,"),")</f>
        <v>(1,'time','',100,10,250,35),</v>
      </c>
      <c r="O26" t="str">
        <f>CONCATENATE(N177,N178,N179,N180,N181,N182,N183,N184,N185,N186)</f>
        <v>"(0,'text','单据日期',10,10,80,30),(1,'time','',100,10,250,35),(2,'text','—',260,10,270,35),(3,'time','',280,10,430,35),(4,'bt','查询',450,10,530,35),(5,'bt','新增',550,10,630,35),(6,'bt','导出',650,10,730,35),(7,'bt','删除',750,10,830,35),(8,'ls','',0,50,1120,500),(9,'text','金额总计：',10,510,160,530);"</v>
      </c>
      <c r="P26" t="str">
        <f t="shared" si="12"/>
        <v>"(0,'text','单据日期',10,10,80,30),(1,'time','',100,10,250,35),(2,'text','—',260,10,270,35),(3,'time','',280,10,430,35),(4,'bt','查询',450,10,530,35),(5,'bt','新增',550,10,630,35),(6,'bt','导出',650,10,730,35),(7,'bt','删除',750,10,830,35),(8,'ls','',0,50,1120,500),(9,'text','金额总计：',10,510,160,530);",</v>
      </c>
    </row>
    <row r="27" spans="1:16" x14ac:dyDescent="0.25">
      <c r="B27" s="5">
        <v>2</v>
      </c>
      <c r="C27" s="5" t="s">
        <v>158</v>
      </c>
      <c r="D27" s="5" t="s">
        <v>236</v>
      </c>
      <c r="E27" s="5">
        <f>G26+10</f>
        <v>260</v>
      </c>
      <c r="F27" s="5">
        <v>10</v>
      </c>
      <c r="G27" s="5">
        <f t="shared" si="14"/>
        <v>270</v>
      </c>
      <c r="H27" s="5">
        <f>F27+25</f>
        <v>35</v>
      </c>
      <c r="J27">
        <v>10</v>
      </c>
      <c r="N27" t="str">
        <f t="shared" si="17"/>
        <v>(2,'text','—',260,10,270,35),</v>
      </c>
      <c r="O27" t="str">
        <f>CONCATENATE(N188,N189,N190,N191,N192,N193,N194,N195,N196,N197)</f>
        <v>"(0,'text','单据日期',10,10,80,30),(1,'time','',100,10,250,35),(2,'text','—',260,10,270,35),(3,'time','',280,10,430,35),(4,'bt','查询',450,10,530,35),(5,'bt','新增',550,10,630,35),(6,'bt','导出',650,10,730,35),(7,'bt','删除',750,10,830,35),(8,'ls','',0,50,1120,500),(9,'text','金额总计：',10,510,160,530);"</v>
      </c>
      <c r="P27" t="str">
        <f t="shared" si="12"/>
        <v>"(0,'text','单据日期',10,10,80,30),(1,'time','',100,10,250,35),(2,'text','—',260,10,270,35),(3,'time','',280,10,430,35),(4,'bt','查询',450,10,530,35),(5,'bt','新增',550,10,630,35),(6,'bt','导出',650,10,730,35),(7,'bt','删除',750,10,830,35),(8,'ls','',0,50,1120,500),(9,'text','金额总计：',10,510,160,530);",</v>
      </c>
    </row>
    <row r="28" spans="1:16" x14ac:dyDescent="0.25">
      <c r="B28" s="5">
        <v>3</v>
      </c>
      <c r="C28" s="5" t="s">
        <v>160</v>
      </c>
      <c r="E28" s="5">
        <f>G27+10</f>
        <v>280</v>
      </c>
      <c r="F28" s="5">
        <v>10</v>
      </c>
      <c r="G28" s="5">
        <f t="shared" si="14"/>
        <v>430</v>
      </c>
      <c r="H28" s="5">
        <v>35</v>
      </c>
      <c r="J28">
        <v>150</v>
      </c>
      <c r="N28" t="str">
        <f t="shared" si="17"/>
        <v>(3,'time','',280,10,430,35),</v>
      </c>
      <c r="P28" t="s">
        <v>360</v>
      </c>
    </row>
    <row r="29" spans="1:16" x14ac:dyDescent="0.25">
      <c r="B29" s="5">
        <v>4</v>
      </c>
      <c r="C29" s="5" t="s">
        <v>158</v>
      </c>
      <c r="D29" s="5" t="s">
        <v>350</v>
      </c>
      <c r="E29" s="5">
        <f t="shared" ref="E29:E30" si="18">G28+10</f>
        <v>440</v>
      </c>
      <c r="F29" s="5">
        <v>10</v>
      </c>
      <c r="G29" s="5">
        <f t="shared" si="14"/>
        <v>530</v>
      </c>
      <c r="H29" s="5">
        <f t="shared" si="15"/>
        <v>30</v>
      </c>
      <c r="J29">
        <v>90</v>
      </c>
      <c r="N29" t="str">
        <f t="shared" si="17"/>
        <v>(4,'text','供应商编号',440,10,530,30),</v>
      </c>
      <c r="O29" t="str">
        <f>CONCATENATE(N199,N200,N201,N202,N203,N204,N205,N206,N207,N208)</f>
        <v>"(0,'text','日期',0,10,30,30),(1,'time','',50,10,200,35),(2,'text','—',210,10,220,35),(3,'time','',230,10,380,35),(4,'text','员工名称',390,10,460,30),(5,'combo','',470,10,620,120),(6,'text','操作',630,10,700,30),(7,'combo','',710,10,860,120),(8,'bt','查询',880,10,960,35),(9,'ls','',0,50,1120,600);"</v>
      </c>
      <c r="P29" t="str">
        <f>CONCATENATE(O29)</f>
        <v>"(0,'text','日期',0,10,30,30),(1,'time','',50,10,200,35),(2,'text','—',210,10,220,35),(3,'time','',230,10,380,35),(4,'text','员工名称',390,10,460,30),(5,'combo','',470,10,620,120),(6,'text','操作',630,10,700,30),(7,'combo','',710,10,860,120),(8,'bt','查询',880,10,960,35),(9,'ls','',0,50,1120,600);"</v>
      </c>
    </row>
    <row r="30" spans="1:16" x14ac:dyDescent="0.25">
      <c r="B30" s="5">
        <v>5</v>
      </c>
      <c r="C30" s="5" t="s">
        <v>164</v>
      </c>
      <c r="E30" s="5">
        <f t="shared" si="18"/>
        <v>540</v>
      </c>
      <c r="F30" s="5">
        <v>10</v>
      </c>
      <c r="G30" s="5">
        <f t="shared" si="14"/>
        <v>690</v>
      </c>
      <c r="H30" s="5">
        <v>120</v>
      </c>
      <c r="J30">
        <v>150</v>
      </c>
      <c r="N30" t="str">
        <f t="shared" si="17"/>
        <v>(5,'combo','',540,10,690,120),</v>
      </c>
    </row>
    <row r="31" spans="1:16" x14ac:dyDescent="0.25">
      <c r="B31" s="5">
        <v>6</v>
      </c>
      <c r="C31" s="5" t="s">
        <v>165</v>
      </c>
      <c r="D31" s="5" t="s">
        <v>168</v>
      </c>
      <c r="E31" s="5">
        <f t="shared" si="16"/>
        <v>710</v>
      </c>
      <c r="F31" s="5">
        <v>10</v>
      </c>
      <c r="G31" s="5">
        <f t="shared" si="14"/>
        <v>790</v>
      </c>
      <c r="H31" s="5">
        <f>F31+25</f>
        <v>35</v>
      </c>
      <c r="J31">
        <v>80</v>
      </c>
      <c r="N31" t="str">
        <f t="shared" si="17"/>
        <v>(6,'bt','查询',710,10,790,35),</v>
      </c>
    </row>
    <row r="32" spans="1:16" x14ac:dyDescent="0.25">
      <c r="B32" s="5">
        <v>7</v>
      </c>
      <c r="C32" s="5" t="s">
        <v>165</v>
      </c>
      <c r="D32" s="5" t="s">
        <v>169</v>
      </c>
      <c r="E32" s="5">
        <f t="shared" si="16"/>
        <v>810</v>
      </c>
      <c r="F32" s="5">
        <v>10</v>
      </c>
      <c r="G32" s="5">
        <f t="shared" si="14"/>
        <v>890</v>
      </c>
      <c r="H32" s="5">
        <f t="shared" ref="H32:H33" si="19">F32+25</f>
        <v>35</v>
      </c>
      <c r="J32">
        <v>80</v>
      </c>
      <c r="N32" t="str">
        <f t="shared" si="17"/>
        <v>(7,'bt','新增',810,10,890,35),</v>
      </c>
    </row>
    <row r="33" spans="1:14" x14ac:dyDescent="0.25">
      <c r="B33" s="5">
        <v>8</v>
      </c>
      <c r="C33" s="5" t="s">
        <v>165</v>
      </c>
      <c r="D33" s="5" t="s">
        <v>170</v>
      </c>
      <c r="E33" s="5">
        <f t="shared" si="16"/>
        <v>910</v>
      </c>
      <c r="F33" s="5">
        <v>10</v>
      </c>
      <c r="G33" s="5">
        <f t="shared" si="14"/>
        <v>990</v>
      </c>
      <c r="H33" s="5">
        <f t="shared" si="19"/>
        <v>35</v>
      </c>
      <c r="J33">
        <v>80</v>
      </c>
      <c r="L33" t="s">
        <v>345</v>
      </c>
      <c r="N33" t="str">
        <f t="shared" si="17"/>
        <v>(8,'bt','导出',910,10,990,35),</v>
      </c>
    </row>
    <row r="34" spans="1:14" x14ac:dyDescent="0.25">
      <c r="B34" s="5">
        <v>9</v>
      </c>
      <c r="C34" s="5" t="s">
        <v>166</v>
      </c>
      <c r="E34" s="5">
        <v>0</v>
      </c>
      <c r="F34" s="5">
        <v>50</v>
      </c>
      <c r="G34" s="5">
        <v>1120</v>
      </c>
      <c r="H34" s="5">
        <v>500</v>
      </c>
      <c r="M34">
        <v>11</v>
      </c>
      <c r="N34" t="str">
        <f>CONCATENATE("(",B34,",'",C34,"','",D34,"',",E34,",",F34,",",G34,",",H34,"),")</f>
        <v>(9,'ls','',0,50,1120,500),</v>
      </c>
    </row>
    <row r="35" spans="1:14" x14ac:dyDescent="0.25">
      <c r="B35" s="5">
        <v>10</v>
      </c>
      <c r="C35" s="5" t="s">
        <v>158</v>
      </c>
      <c r="D35" s="5" t="s">
        <v>385</v>
      </c>
      <c r="E35" s="5">
        <v>10</v>
      </c>
      <c r="F35" s="5">
        <v>510</v>
      </c>
      <c r="G35" s="5">
        <f>E35+J35</f>
        <v>160</v>
      </c>
      <c r="H35" s="5">
        <v>530</v>
      </c>
      <c r="J35">
        <v>150</v>
      </c>
      <c r="M35">
        <v>12</v>
      </c>
      <c r="N35" t="str">
        <f>CONCATENATE("(",B35,",'",C35,"','",D35,"',",E35,",",F35,",",G35,",",H35,");",$L$2)</f>
        <v>(10,'text','金额总计：',10,510,160,530);"</v>
      </c>
    </row>
    <row r="36" spans="1:14" x14ac:dyDescent="0.25">
      <c r="B36" s="5"/>
      <c r="E36" s="5"/>
      <c r="F36" s="5"/>
      <c r="G36" s="5"/>
      <c r="H36" s="5"/>
    </row>
    <row r="37" spans="1:14" x14ac:dyDescent="0.25">
      <c r="B37" s="5">
        <v>0</v>
      </c>
      <c r="C37" s="5" t="s">
        <v>158</v>
      </c>
      <c r="D37" s="5" t="s">
        <v>381</v>
      </c>
      <c r="E37">
        <v>10</v>
      </c>
      <c r="F37" s="5">
        <v>10</v>
      </c>
      <c r="G37" s="5">
        <f t="shared" ref="G37" si="20">E37+J37</f>
        <v>80</v>
      </c>
      <c r="H37" s="5">
        <v>30</v>
      </c>
      <c r="J37" s="5">
        <v>70</v>
      </c>
      <c r="N37" t="str">
        <f>CONCATENATE(L2,"(",B37,",'",C37,"','",D37,"',",E37,",",F37,",",G37,",",H37,"),")</f>
        <v>"(0,'text','仓库编号',10,10,80,30),</v>
      </c>
    </row>
    <row r="38" spans="1:14" x14ac:dyDescent="0.25">
      <c r="A38" t="s">
        <v>175</v>
      </c>
      <c r="B38" s="5">
        <v>1</v>
      </c>
      <c r="C38" s="5" t="s">
        <v>164</v>
      </c>
      <c r="E38">
        <f>G37+10</f>
        <v>90</v>
      </c>
      <c r="F38" s="5">
        <v>10</v>
      </c>
      <c r="G38" s="5">
        <f t="shared" ref="G38:G43" si="21">E38+J38</f>
        <v>190</v>
      </c>
      <c r="H38" s="5">
        <v>80</v>
      </c>
      <c r="J38">
        <v>100</v>
      </c>
      <c r="N38" t="str">
        <f t="shared" ref="N38:N43" si="22">CONCATENATE("(",B38,",'",C38,"','",D38,"',",E38,",",F38,",",G38,",",H38,"),")</f>
        <v>(1,'combo','',90,10,190,80),</v>
      </c>
    </row>
    <row r="39" spans="1:14" x14ac:dyDescent="0.25">
      <c r="B39" s="5">
        <v>2</v>
      </c>
      <c r="C39" s="5" t="s">
        <v>158</v>
      </c>
      <c r="D39" s="5" t="s">
        <v>350</v>
      </c>
      <c r="E39">
        <f t="shared" ref="E39:E40" si="23">G38+10</f>
        <v>200</v>
      </c>
      <c r="F39" s="5">
        <v>10</v>
      </c>
      <c r="G39" s="5">
        <f t="shared" si="21"/>
        <v>290</v>
      </c>
      <c r="H39" s="5">
        <v>30</v>
      </c>
      <c r="J39">
        <v>90</v>
      </c>
      <c r="N39" t="str">
        <f t="shared" si="22"/>
        <v>(2,'text','供应商编号',200,10,290,30),</v>
      </c>
    </row>
    <row r="40" spans="1:14" x14ac:dyDescent="0.25">
      <c r="B40" s="5">
        <v>3</v>
      </c>
      <c r="C40" s="5" t="s">
        <v>164</v>
      </c>
      <c r="E40">
        <f t="shared" si="23"/>
        <v>300</v>
      </c>
      <c r="F40" s="5">
        <v>10</v>
      </c>
      <c r="G40" s="5">
        <f t="shared" si="21"/>
        <v>450</v>
      </c>
      <c r="H40" s="5">
        <v>120</v>
      </c>
      <c r="J40">
        <v>150</v>
      </c>
      <c r="K40" s="5">
        <v>20</v>
      </c>
      <c r="N40" t="str">
        <f t="shared" si="22"/>
        <v>(3,'combo','',300,10,450,120),</v>
      </c>
    </row>
    <row r="41" spans="1:14" x14ac:dyDescent="0.25">
      <c r="B41" s="5">
        <v>4</v>
      </c>
      <c r="C41" s="5" t="s">
        <v>165</v>
      </c>
      <c r="D41" s="5" t="s">
        <v>168</v>
      </c>
      <c r="E41">
        <f>G40+$K$40</f>
        <v>470</v>
      </c>
      <c r="F41" s="5">
        <v>10</v>
      </c>
      <c r="G41" s="5">
        <f t="shared" si="21"/>
        <v>550</v>
      </c>
      <c r="H41" s="5">
        <v>35</v>
      </c>
      <c r="J41">
        <v>80</v>
      </c>
      <c r="N41" t="str">
        <f t="shared" si="22"/>
        <v>(4,'bt','查询',470,10,550,35),</v>
      </c>
    </row>
    <row r="42" spans="1:14" x14ac:dyDescent="0.25">
      <c r="B42" s="5">
        <v>5</v>
      </c>
      <c r="C42" s="5" t="s">
        <v>165</v>
      </c>
      <c r="D42" s="5" t="s">
        <v>179</v>
      </c>
      <c r="E42">
        <f>G41+$K$40</f>
        <v>570</v>
      </c>
      <c r="F42" s="5">
        <v>10</v>
      </c>
      <c r="G42" s="5">
        <f t="shared" si="21"/>
        <v>650</v>
      </c>
      <c r="H42" s="5">
        <v>35</v>
      </c>
      <c r="J42">
        <v>80</v>
      </c>
      <c r="N42" t="str">
        <f t="shared" si="22"/>
        <v>(5,'bt','设置公式',570,10,650,35),</v>
      </c>
    </row>
    <row r="43" spans="1:14" x14ac:dyDescent="0.25">
      <c r="B43" s="5">
        <v>6</v>
      </c>
      <c r="C43" s="5" t="s">
        <v>165</v>
      </c>
      <c r="D43" s="5" t="s">
        <v>180</v>
      </c>
      <c r="E43">
        <f>G42+$K$40</f>
        <v>670</v>
      </c>
      <c r="F43" s="5">
        <v>10</v>
      </c>
      <c r="G43" s="5">
        <f t="shared" si="21"/>
        <v>780</v>
      </c>
      <c r="H43" s="5">
        <v>35</v>
      </c>
      <c r="J43">
        <v>110</v>
      </c>
      <c r="N43" t="str">
        <f t="shared" si="22"/>
        <v>(6,'bt','下发采购任务',670,10,780,35),</v>
      </c>
    </row>
    <row r="44" spans="1:14" x14ac:dyDescent="0.25">
      <c r="B44" s="5">
        <v>7</v>
      </c>
      <c r="C44" s="5" t="s">
        <v>166</v>
      </c>
      <c r="E44" s="5">
        <v>0</v>
      </c>
      <c r="F44" s="5">
        <v>50</v>
      </c>
      <c r="G44" s="5">
        <v>1120</v>
      </c>
      <c r="H44" s="5">
        <v>600</v>
      </c>
      <c r="N44" t="str">
        <f>CONCATENATE("(",B44,",'",C44,"','",D44,"',",E44,",",F44,",",G44,",",H44,");",L2)</f>
        <v>(7,'ls','',0,50,1120,600);"</v>
      </c>
    </row>
    <row r="45" spans="1:14" x14ac:dyDescent="0.25">
      <c r="B45" s="5"/>
    </row>
    <row r="46" spans="1:14" x14ac:dyDescent="0.25">
      <c r="A46" t="s">
        <v>181</v>
      </c>
      <c r="B46" s="5">
        <v>0</v>
      </c>
      <c r="C46" s="5" t="s">
        <v>158</v>
      </c>
      <c r="D46" s="5" t="s">
        <v>159</v>
      </c>
      <c r="E46" s="5">
        <v>10</v>
      </c>
      <c r="F46" s="5">
        <v>10</v>
      </c>
      <c r="G46" s="5">
        <f t="shared" ref="G46:G54" si="24">E46+J46</f>
        <v>80</v>
      </c>
      <c r="H46" s="5">
        <f t="shared" ref="H46:H50" si="25">F46+20</f>
        <v>30</v>
      </c>
      <c r="J46">
        <v>70</v>
      </c>
      <c r="N46" t="str">
        <f>CONCATENATE(L2,"(",B46,",'",C46,"','",D46,"',",E46,",",F46,",",G46,",",H46,"),")</f>
        <v>"(0,'text','单据日期',10,10,80,30),</v>
      </c>
    </row>
    <row r="47" spans="1:14" x14ac:dyDescent="0.25">
      <c r="A47">
        <v>5</v>
      </c>
      <c r="B47" s="5">
        <v>1</v>
      </c>
      <c r="C47" s="5" t="s">
        <v>160</v>
      </c>
      <c r="E47" s="5">
        <f t="shared" ref="E47:E54" si="26">G46+$K$2</f>
        <v>100</v>
      </c>
      <c r="F47" s="5">
        <v>10</v>
      </c>
      <c r="G47" s="5">
        <f t="shared" si="24"/>
        <v>250</v>
      </c>
      <c r="H47" s="5">
        <v>35</v>
      </c>
      <c r="J47">
        <v>150</v>
      </c>
      <c r="N47" t="str">
        <f t="shared" ref="N47:N54" si="27">CONCATENATE("(",B47,",'",C47,"','",D47,"',",E47,",",F47,",",G47,",",H47,"),")</f>
        <v>(1,'time','',100,10,250,35),</v>
      </c>
    </row>
    <row r="48" spans="1:14" x14ac:dyDescent="0.25">
      <c r="B48" s="5">
        <v>2</v>
      </c>
      <c r="C48" s="5" t="s">
        <v>158</v>
      </c>
      <c r="D48" s="5" t="s">
        <v>236</v>
      </c>
      <c r="E48" s="5">
        <f>G47+10</f>
        <v>260</v>
      </c>
      <c r="F48" s="5">
        <v>10</v>
      </c>
      <c r="G48" s="5">
        <f t="shared" si="24"/>
        <v>270</v>
      </c>
      <c r="H48" s="5">
        <v>35</v>
      </c>
      <c r="J48">
        <v>10</v>
      </c>
      <c r="N48" t="str">
        <f t="shared" si="27"/>
        <v>(2,'text','—',260,10,270,35),</v>
      </c>
    </row>
    <row r="49" spans="1:14" x14ac:dyDescent="0.25">
      <c r="B49" s="5">
        <v>3</v>
      </c>
      <c r="C49" s="5" t="s">
        <v>160</v>
      </c>
      <c r="E49" s="5">
        <f>G48+10</f>
        <v>280</v>
      </c>
      <c r="F49" s="5">
        <v>10</v>
      </c>
      <c r="G49" s="5">
        <f t="shared" si="24"/>
        <v>430</v>
      </c>
      <c r="H49" s="5">
        <v>35</v>
      </c>
      <c r="J49">
        <v>150</v>
      </c>
      <c r="N49" t="str">
        <f t="shared" si="27"/>
        <v>(3,'time','',280,10,430,35),</v>
      </c>
    </row>
    <row r="50" spans="1:14" x14ac:dyDescent="0.25">
      <c r="B50" s="5">
        <v>4</v>
      </c>
      <c r="C50" s="5" t="s">
        <v>158</v>
      </c>
      <c r="D50" s="5" t="s">
        <v>193</v>
      </c>
      <c r="E50" s="5">
        <f t="shared" ref="E50:E51" si="28">G49+10</f>
        <v>440</v>
      </c>
      <c r="F50" s="5">
        <v>10</v>
      </c>
      <c r="G50" s="5">
        <f t="shared" si="24"/>
        <v>510</v>
      </c>
      <c r="H50" s="5">
        <f t="shared" si="25"/>
        <v>30</v>
      </c>
      <c r="J50">
        <v>70</v>
      </c>
      <c r="N50" t="str">
        <f t="shared" si="27"/>
        <v>(4,'text','商品编号',440,10,510,30),</v>
      </c>
    </row>
    <row r="51" spans="1:14" x14ac:dyDescent="0.25">
      <c r="B51" s="5">
        <v>5</v>
      </c>
      <c r="C51" s="5" t="s">
        <v>164</v>
      </c>
      <c r="E51" s="5">
        <f t="shared" si="28"/>
        <v>520</v>
      </c>
      <c r="F51" s="5">
        <v>10</v>
      </c>
      <c r="G51" s="5">
        <f t="shared" si="24"/>
        <v>670</v>
      </c>
      <c r="H51" s="5">
        <v>120</v>
      </c>
      <c r="J51">
        <v>150</v>
      </c>
      <c r="N51" t="str">
        <f t="shared" si="27"/>
        <v>(5,'combo','',520,10,670,120),</v>
      </c>
    </row>
    <row r="52" spans="1:14" x14ac:dyDescent="0.25">
      <c r="B52" s="5">
        <v>6</v>
      </c>
      <c r="C52" s="5" t="s">
        <v>165</v>
      </c>
      <c r="D52" s="5" t="s">
        <v>168</v>
      </c>
      <c r="E52" s="5">
        <f t="shared" si="26"/>
        <v>690</v>
      </c>
      <c r="F52" s="5">
        <v>10</v>
      </c>
      <c r="G52" s="5">
        <f t="shared" si="24"/>
        <v>770</v>
      </c>
      <c r="H52" s="5">
        <f>F52+25</f>
        <v>35</v>
      </c>
      <c r="J52">
        <v>80</v>
      </c>
      <c r="N52" t="str">
        <f t="shared" si="27"/>
        <v>(6,'bt','查询',690,10,770,35),</v>
      </c>
    </row>
    <row r="53" spans="1:14" x14ac:dyDescent="0.25">
      <c r="B53" s="5">
        <v>7</v>
      </c>
      <c r="C53" s="5" t="s">
        <v>165</v>
      </c>
      <c r="D53" s="5" t="s">
        <v>169</v>
      </c>
      <c r="E53" s="5">
        <f t="shared" si="26"/>
        <v>790</v>
      </c>
      <c r="F53" s="5">
        <v>10</v>
      </c>
      <c r="G53" s="5">
        <f t="shared" si="24"/>
        <v>870</v>
      </c>
      <c r="H53" s="5">
        <f>F53+25</f>
        <v>35</v>
      </c>
      <c r="J53">
        <v>80</v>
      </c>
      <c r="N53" t="str">
        <f t="shared" si="27"/>
        <v>(7,'bt','新增',790,10,870,35),</v>
      </c>
    </row>
    <row r="54" spans="1:14" x14ac:dyDescent="0.25">
      <c r="B54" s="5">
        <v>8</v>
      </c>
      <c r="C54" s="5" t="s">
        <v>165</v>
      </c>
      <c r="D54" s="5" t="s">
        <v>170</v>
      </c>
      <c r="E54" s="5">
        <f t="shared" si="26"/>
        <v>890</v>
      </c>
      <c r="F54" s="5">
        <v>10</v>
      </c>
      <c r="G54" s="5">
        <f t="shared" si="24"/>
        <v>970</v>
      </c>
      <c r="H54" s="5">
        <f>F54+25</f>
        <v>35</v>
      </c>
      <c r="J54">
        <v>80</v>
      </c>
      <c r="N54" t="str">
        <f t="shared" si="27"/>
        <v>(8,'bt','导出',890,10,970,35),</v>
      </c>
    </row>
    <row r="55" spans="1:14" x14ac:dyDescent="0.25">
      <c r="B55" s="5">
        <v>9</v>
      </c>
      <c r="C55" s="5" t="s">
        <v>166</v>
      </c>
      <c r="E55" s="5">
        <v>0</v>
      </c>
      <c r="F55" s="5">
        <v>50</v>
      </c>
      <c r="G55" s="5">
        <v>1120</v>
      </c>
      <c r="H55" s="5">
        <v>500</v>
      </c>
      <c r="N55" t="str">
        <f>CONCATENATE("(",B55,",'",C55,"','",D55,"',",E55,",",F55,",",G55,",",H55,"),")</f>
        <v>(9,'ls','',0,50,1120,500),</v>
      </c>
    </row>
    <row r="56" spans="1:14" x14ac:dyDescent="0.25">
      <c r="B56" s="5">
        <v>10</v>
      </c>
      <c r="C56" s="5" t="s">
        <v>384</v>
      </c>
      <c r="D56" s="5" t="s">
        <v>385</v>
      </c>
      <c r="E56" s="5">
        <v>10</v>
      </c>
      <c r="F56" s="5">
        <v>510</v>
      </c>
      <c r="G56" s="5">
        <f>E56+J56</f>
        <v>160</v>
      </c>
      <c r="H56" s="5">
        <v>530</v>
      </c>
      <c r="J56">
        <v>150</v>
      </c>
      <c r="N56" t="str">
        <f>CONCATENATE("(",B56,",'",C56,"','",D56,"',",E56,",",F56,",",G56,",",H56,");",$L$2)</f>
        <v>(10,'text','金额总计：',10,510,160,530);"</v>
      </c>
    </row>
    <row r="57" spans="1:14" x14ac:dyDescent="0.25">
      <c r="B57" s="5"/>
      <c r="E57" s="5"/>
      <c r="F57" s="5"/>
      <c r="G57" s="5"/>
      <c r="H57" s="5"/>
    </row>
    <row r="58" spans="1:14" x14ac:dyDescent="0.25">
      <c r="A58" t="s">
        <v>185</v>
      </c>
      <c r="B58" s="5">
        <v>0</v>
      </c>
      <c r="C58" s="5" t="s">
        <v>158</v>
      </c>
      <c r="D58" s="5" t="s">
        <v>159</v>
      </c>
      <c r="E58" s="5">
        <v>10</v>
      </c>
      <c r="F58" s="5">
        <v>10</v>
      </c>
      <c r="G58" s="5">
        <f t="shared" ref="G58:G64" si="29">E58+J58</f>
        <v>80</v>
      </c>
      <c r="H58" s="5">
        <f t="shared" ref="H58:H62" si="30">F58+20</f>
        <v>30</v>
      </c>
      <c r="J58">
        <v>70</v>
      </c>
      <c r="N58" t="str">
        <f>CONCATENATE(L2,"(",B58,",'",C58,"','",D58,"',",E58,",",F58,",",G58,",",H58,"),")</f>
        <v>"(0,'text','单据日期',10,10,80,30),</v>
      </c>
    </row>
    <row r="59" spans="1:14" x14ac:dyDescent="0.25">
      <c r="A59">
        <v>6</v>
      </c>
      <c r="B59" s="5">
        <v>1</v>
      </c>
      <c r="C59" s="5" t="s">
        <v>160</v>
      </c>
      <c r="E59" s="5">
        <f t="shared" ref="E59:E65" si="31">G58+$K$2</f>
        <v>100</v>
      </c>
      <c r="F59" s="5">
        <v>10</v>
      </c>
      <c r="G59" s="5">
        <f t="shared" si="29"/>
        <v>250</v>
      </c>
      <c r="H59" s="5">
        <v>35</v>
      </c>
      <c r="J59">
        <v>150</v>
      </c>
      <c r="N59" t="str">
        <f t="shared" ref="N59:N65" si="32">CONCATENATE("(",B59,",'",C59,"','",D59,"',",E59,",",F59,",",G59,",",H59,"),")</f>
        <v>(1,'time','',100,10,250,35),</v>
      </c>
    </row>
    <row r="60" spans="1:14" x14ac:dyDescent="0.25">
      <c r="B60" s="5">
        <v>2</v>
      </c>
      <c r="C60" s="5" t="s">
        <v>158</v>
      </c>
      <c r="D60" s="5" t="s">
        <v>236</v>
      </c>
      <c r="E60" s="5">
        <f>G59+10</f>
        <v>260</v>
      </c>
      <c r="F60" s="5">
        <v>10</v>
      </c>
      <c r="G60" s="5">
        <f t="shared" si="29"/>
        <v>270</v>
      </c>
      <c r="H60" s="5">
        <v>35</v>
      </c>
      <c r="J60">
        <v>10</v>
      </c>
      <c r="N60" t="str">
        <f t="shared" si="32"/>
        <v>(2,'text','—',260,10,270,35),</v>
      </c>
    </row>
    <row r="61" spans="1:14" x14ac:dyDescent="0.25">
      <c r="B61" s="5">
        <v>3</v>
      </c>
      <c r="C61" s="5" t="s">
        <v>160</v>
      </c>
      <c r="E61" s="5">
        <f>G60+10</f>
        <v>280</v>
      </c>
      <c r="F61" s="5">
        <v>10</v>
      </c>
      <c r="G61" s="5">
        <f t="shared" si="29"/>
        <v>430</v>
      </c>
      <c r="H61" s="5">
        <v>35</v>
      </c>
      <c r="J61">
        <v>150</v>
      </c>
      <c r="N61" t="str">
        <f t="shared" si="32"/>
        <v>(3,'time','',280,10,430,35),</v>
      </c>
    </row>
    <row r="62" spans="1:14" x14ac:dyDescent="0.25">
      <c r="B62" s="5">
        <v>4</v>
      </c>
      <c r="C62" s="5" t="s">
        <v>158</v>
      </c>
      <c r="D62" s="5" t="s">
        <v>383</v>
      </c>
      <c r="E62" s="5">
        <f t="shared" ref="E62:E63" si="33">G61+10</f>
        <v>440</v>
      </c>
      <c r="F62" s="5">
        <v>10</v>
      </c>
      <c r="G62" s="5">
        <f t="shared" si="29"/>
        <v>510</v>
      </c>
      <c r="H62" s="5">
        <f t="shared" si="30"/>
        <v>30</v>
      </c>
      <c r="J62">
        <v>70</v>
      </c>
      <c r="N62" t="str">
        <f t="shared" si="32"/>
        <v>(4,'text','客户编号',440,10,510,30),</v>
      </c>
    </row>
    <row r="63" spans="1:14" x14ac:dyDescent="0.25">
      <c r="B63" s="5">
        <v>5</v>
      </c>
      <c r="C63" s="5" t="s">
        <v>164</v>
      </c>
      <c r="E63" s="5">
        <f t="shared" si="33"/>
        <v>520</v>
      </c>
      <c r="F63" s="5">
        <v>10</v>
      </c>
      <c r="G63" s="5">
        <f t="shared" si="29"/>
        <v>670</v>
      </c>
      <c r="H63" s="5">
        <v>120</v>
      </c>
      <c r="J63">
        <v>150</v>
      </c>
      <c r="N63" t="str">
        <f t="shared" si="32"/>
        <v>(5,'combo','',520,10,670,120),</v>
      </c>
    </row>
    <row r="64" spans="1:14" x14ac:dyDescent="0.25">
      <c r="B64" s="5">
        <v>6</v>
      </c>
      <c r="C64" s="5" t="s">
        <v>165</v>
      </c>
      <c r="D64" s="5" t="s">
        <v>168</v>
      </c>
      <c r="E64" s="5">
        <f t="shared" si="31"/>
        <v>690</v>
      </c>
      <c r="F64" s="5">
        <v>10</v>
      </c>
      <c r="G64" s="5">
        <f t="shared" si="29"/>
        <v>770</v>
      </c>
      <c r="H64" s="5">
        <f>F64+25</f>
        <v>35</v>
      </c>
      <c r="J64">
        <v>80</v>
      </c>
      <c r="N64" t="str">
        <f t="shared" si="32"/>
        <v>(6,'bt','查询',690,10,770,35),</v>
      </c>
    </row>
    <row r="65" spans="1:14" x14ac:dyDescent="0.25">
      <c r="B65" s="5">
        <v>7</v>
      </c>
      <c r="C65" s="5" t="s">
        <v>165</v>
      </c>
      <c r="D65" s="5" t="s">
        <v>170</v>
      </c>
      <c r="E65" s="5">
        <f t="shared" si="31"/>
        <v>790</v>
      </c>
      <c r="F65" s="5">
        <v>10</v>
      </c>
      <c r="G65" s="5">
        <f t="shared" ref="G65" si="34">E65+J65</f>
        <v>870</v>
      </c>
      <c r="H65" s="5">
        <f>F65+25</f>
        <v>35</v>
      </c>
      <c r="J65">
        <v>80</v>
      </c>
      <c r="N65" t="str">
        <f t="shared" si="32"/>
        <v>(7,'bt','导出',790,10,870,35),</v>
      </c>
    </row>
    <row r="66" spans="1:14" x14ac:dyDescent="0.25">
      <c r="B66" s="5">
        <v>8</v>
      </c>
      <c r="C66" s="5" t="s">
        <v>166</v>
      </c>
      <c r="E66" s="5">
        <v>0</v>
      </c>
      <c r="F66" s="5">
        <v>50</v>
      </c>
      <c r="G66" s="5">
        <v>1120</v>
      </c>
      <c r="H66" s="5">
        <v>500</v>
      </c>
      <c r="N66" t="str">
        <f>CONCATENATE("(",B66,",'",C66,"','",D66,"',",E66,",",F66,",",G66,",",H66,"),")</f>
        <v>(8,'ls','',0,50,1120,500),</v>
      </c>
    </row>
    <row r="67" spans="1:14" x14ac:dyDescent="0.25">
      <c r="B67" s="5">
        <v>9</v>
      </c>
      <c r="C67" s="5" t="s">
        <v>158</v>
      </c>
      <c r="D67" s="5" t="s">
        <v>385</v>
      </c>
      <c r="E67" s="5">
        <v>10</v>
      </c>
      <c r="F67" s="5">
        <v>510</v>
      </c>
      <c r="G67" s="5">
        <f>E67+J67</f>
        <v>160</v>
      </c>
      <c r="H67" s="5">
        <v>530</v>
      </c>
      <c r="J67">
        <v>150</v>
      </c>
      <c r="M67">
        <v>12</v>
      </c>
      <c r="N67" t="str">
        <f>CONCATENATE("(",B67,",'",C67,"','",D67,"',",E67,",",F67,",",G67,",",H67,");",$L$2)</f>
        <v>(9,'text','金额总计：',10,510,160,530);"</v>
      </c>
    </row>
    <row r="69" spans="1:14" x14ac:dyDescent="0.25">
      <c r="A69" t="s">
        <v>346</v>
      </c>
      <c r="B69" s="5">
        <v>0</v>
      </c>
      <c r="C69" s="5" t="s">
        <v>158</v>
      </c>
      <c r="D69" s="5" t="s">
        <v>159</v>
      </c>
      <c r="E69" s="5">
        <v>10</v>
      </c>
      <c r="F69" s="5">
        <v>10</v>
      </c>
      <c r="G69" s="5">
        <f t="shared" ref="G69:G77" si="35">E69+J69</f>
        <v>80</v>
      </c>
      <c r="H69" s="5">
        <f t="shared" ref="H69" si="36">F69+20</f>
        <v>30</v>
      </c>
      <c r="J69">
        <v>70</v>
      </c>
      <c r="N69" t="str">
        <f>CONCATENATE(L33,"(",B69,",'",C69,"','",D69,"',",E69,",",F69,",",G69,",",H69,"),")</f>
        <v>"(0,'text','单据日期',10,10,80,30),</v>
      </c>
    </row>
    <row r="70" spans="1:14" x14ac:dyDescent="0.25">
      <c r="A70">
        <v>7</v>
      </c>
      <c r="B70" s="5">
        <v>1</v>
      </c>
      <c r="C70" s="5" t="s">
        <v>160</v>
      </c>
      <c r="E70" s="5">
        <f t="shared" ref="E70" si="37">G69+$K$2</f>
        <v>100</v>
      </c>
      <c r="F70" s="5">
        <v>10</v>
      </c>
      <c r="G70" s="5">
        <f t="shared" si="35"/>
        <v>250</v>
      </c>
      <c r="H70" s="5">
        <f>F70+25</f>
        <v>35</v>
      </c>
      <c r="J70">
        <v>150</v>
      </c>
      <c r="N70" t="str">
        <f t="shared" ref="N70:N77" si="38">CONCATENATE("(",B70,",'",C70,"','",D70,"',",E70,",",F70,",",G70,",",H70,"),")</f>
        <v>(1,'time','',100,10,250,35),</v>
      </c>
    </row>
    <row r="71" spans="1:14" x14ac:dyDescent="0.25">
      <c r="B71" s="5">
        <v>2</v>
      </c>
      <c r="C71" s="5" t="s">
        <v>158</v>
      </c>
      <c r="D71" s="5" t="s">
        <v>236</v>
      </c>
      <c r="E71" s="5">
        <f>G70+10</f>
        <v>260</v>
      </c>
      <c r="F71" s="5">
        <v>10</v>
      </c>
      <c r="G71" s="5">
        <f t="shared" si="35"/>
        <v>270</v>
      </c>
      <c r="H71" s="5">
        <f>F71+25</f>
        <v>35</v>
      </c>
      <c r="J71">
        <v>10</v>
      </c>
      <c r="N71" t="str">
        <f t="shared" si="38"/>
        <v>(2,'text','—',260,10,270,35),</v>
      </c>
    </row>
    <row r="72" spans="1:14" x14ac:dyDescent="0.25">
      <c r="B72" s="5">
        <v>3</v>
      </c>
      <c r="C72" s="5" t="s">
        <v>160</v>
      </c>
      <c r="E72" s="5">
        <f>G71+10</f>
        <v>280</v>
      </c>
      <c r="F72" s="5">
        <v>10</v>
      </c>
      <c r="G72" s="5">
        <f t="shared" si="35"/>
        <v>430</v>
      </c>
      <c r="H72" s="5">
        <v>35</v>
      </c>
      <c r="J72">
        <v>150</v>
      </c>
      <c r="N72" t="str">
        <f t="shared" si="38"/>
        <v>(3,'time','',280,10,430,35),</v>
      </c>
    </row>
    <row r="73" spans="1:14" x14ac:dyDescent="0.25">
      <c r="B73" s="5">
        <v>4</v>
      </c>
      <c r="C73" s="5" t="s">
        <v>158</v>
      </c>
      <c r="D73" s="5" t="s">
        <v>389</v>
      </c>
      <c r="E73" s="5">
        <f t="shared" ref="E73:E74" si="39">G72+10</f>
        <v>440</v>
      </c>
      <c r="F73" s="5">
        <v>10</v>
      </c>
      <c r="G73" s="5">
        <f t="shared" si="35"/>
        <v>530</v>
      </c>
      <c r="H73" s="5">
        <f t="shared" ref="H73" si="40">F73+20</f>
        <v>30</v>
      </c>
      <c r="J73">
        <v>90</v>
      </c>
      <c r="N73" t="str">
        <f t="shared" si="38"/>
        <v>(4,'text','客户编号',440,10,530,30),</v>
      </c>
    </row>
    <row r="74" spans="1:14" x14ac:dyDescent="0.25">
      <c r="B74" s="5">
        <v>5</v>
      </c>
      <c r="C74" s="5" t="s">
        <v>164</v>
      </c>
      <c r="E74" s="5">
        <f t="shared" si="39"/>
        <v>540</v>
      </c>
      <c r="F74" s="5">
        <v>10</v>
      </c>
      <c r="G74" s="5">
        <f t="shared" si="35"/>
        <v>690</v>
      </c>
      <c r="H74" s="5">
        <v>120</v>
      </c>
      <c r="J74">
        <v>150</v>
      </c>
      <c r="N74" t="str">
        <f t="shared" si="38"/>
        <v>(5,'combo','',540,10,690,120),</v>
      </c>
    </row>
    <row r="75" spans="1:14" x14ac:dyDescent="0.25">
      <c r="B75" s="5">
        <v>6</v>
      </c>
      <c r="C75" s="5" t="s">
        <v>165</v>
      </c>
      <c r="D75" s="5" t="s">
        <v>168</v>
      </c>
      <c r="E75" s="5">
        <f t="shared" ref="E75:E77" si="41">G74+$K$2</f>
        <v>710</v>
      </c>
      <c r="F75" s="5">
        <v>10</v>
      </c>
      <c r="G75" s="5">
        <f t="shared" si="35"/>
        <v>790</v>
      </c>
      <c r="H75" s="5">
        <f>F75+25</f>
        <v>35</v>
      </c>
      <c r="J75">
        <v>80</v>
      </c>
      <c r="N75" t="str">
        <f t="shared" si="38"/>
        <v>(6,'bt','查询',710,10,790,35),</v>
      </c>
    </row>
    <row r="76" spans="1:14" x14ac:dyDescent="0.25">
      <c r="B76" s="5">
        <v>7</v>
      </c>
      <c r="C76" s="5" t="s">
        <v>165</v>
      </c>
      <c r="D76" s="5" t="s">
        <v>169</v>
      </c>
      <c r="E76" s="5">
        <f t="shared" si="41"/>
        <v>810</v>
      </c>
      <c r="F76" s="5">
        <v>10</v>
      </c>
      <c r="G76" s="5">
        <f t="shared" si="35"/>
        <v>890</v>
      </c>
      <c r="H76" s="5">
        <f t="shared" ref="H76:H77" si="42">F76+25</f>
        <v>35</v>
      </c>
      <c r="J76">
        <v>80</v>
      </c>
      <c r="N76" t="str">
        <f t="shared" si="38"/>
        <v>(7,'bt','新增',810,10,890,35),</v>
      </c>
    </row>
    <row r="77" spans="1:14" x14ac:dyDescent="0.25">
      <c r="B77" s="5">
        <v>8</v>
      </c>
      <c r="C77" s="5" t="s">
        <v>165</v>
      </c>
      <c r="D77" s="5" t="s">
        <v>170</v>
      </c>
      <c r="E77" s="5">
        <f t="shared" si="41"/>
        <v>910</v>
      </c>
      <c r="F77" s="5">
        <v>10</v>
      </c>
      <c r="G77" s="5">
        <f t="shared" si="35"/>
        <v>990</v>
      </c>
      <c r="H77" s="5">
        <f t="shared" si="42"/>
        <v>35</v>
      </c>
      <c r="J77">
        <v>80</v>
      </c>
      <c r="N77" t="str">
        <f t="shared" si="38"/>
        <v>(8,'bt','导出',910,10,990,35),</v>
      </c>
    </row>
    <row r="78" spans="1:14" x14ac:dyDescent="0.25">
      <c r="B78" s="5">
        <v>9</v>
      </c>
      <c r="C78" s="5" t="s">
        <v>166</v>
      </c>
      <c r="E78" s="5">
        <v>0</v>
      </c>
      <c r="F78" s="5">
        <v>50</v>
      </c>
      <c r="G78" s="5">
        <v>1120</v>
      </c>
      <c r="H78" s="5">
        <v>500</v>
      </c>
      <c r="M78">
        <v>11</v>
      </c>
      <c r="N78" t="str">
        <f>CONCATENATE("(",B78,",'",C78,"','",D78,"',",E78,",",F78,",",G78,",",H78,"),")</f>
        <v>(9,'ls','',0,50,1120,500),</v>
      </c>
    </row>
    <row r="79" spans="1:14" x14ac:dyDescent="0.25">
      <c r="B79" s="5">
        <v>10</v>
      </c>
      <c r="C79" s="5" t="s">
        <v>158</v>
      </c>
      <c r="D79" s="5" t="s">
        <v>385</v>
      </c>
      <c r="E79" s="5">
        <v>10</v>
      </c>
      <c r="F79" s="5">
        <v>510</v>
      </c>
      <c r="G79" s="5">
        <f>E79+J79</f>
        <v>160</v>
      </c>
      <c r="H79" s="5">
        <v>530</v>
      </c>
      <c r="J79">
        <v>150</v>
      </c>
      <c r="M79">
        <v>12</v>
      </c>
      <c r="N79" t="str">
        <f>CONCATENATE("(",B79,",'",C79,"','",D79,"',",E79,",",F79,",",G79,",",H79,");",$L$2)</f>
        <v>(10,'text','金额总计：',10,510,160,530);"</v>
      </c>
    </row>
    <row r="80" spans="1:14" x14ac:dyDescent="0.25">
      <c r="B80" s="5"/>
      <c r="E80" s="5"/>
      <c r="F80" s="5"/>
      <c r="G80" s="5"/>
      <c r="H80" s="5"/>
    </row>
    <row r="81" spans="1:14" x14ac:dyDescent="0.25">
      <c r="A81" t="s">
        <v>188</v>
      </c>
      <c r="B81" s="5">
        <v>0</v>
      </c>
      <c r="C81" s="5" t="s">
        <v>158</v>
      </c>
      <c r="D81" s="5" t="s">
        <v>159</v>
      </c>
      <c r="E81" s="5">
        <v>10</v>
      </c>
      <c r="F81" s="5">
        <v>10</v>
      </c>
      <c r="G81" s="5">
        <f t="shared" ref="G81:G89" si="43">E81+J81</f>
        <v>80</v>
      </c>
      <c r="H81" s="5">
        <f>F81+20</f>
        <v>30</v>
      </c>
      <c r="J81">
        <v>70</v>
      </c>
      <c r="N81" t="str">
        <f>CONCATENATE(L2,"(",B81,",'",C81,"','",D81,"',",E81,",",F81,",",G81,",",H81,"),")</f>
        <v>"(0,'text','单据日期',10,10,80,30),</v>
      </c>
    </row>
    <row r="82" spans="1:14" x14ac:dyDescent="0.25">
      <c r="A82">
        <v>8</v>
      </c>
      <c r="B82" s="5">
        <v>1</v>
      </c>
      <c r="C82" s="5" t="s">
        <v>160</v>
      </c>
      <c r="E82" s="5">
        <f t="shared" ref="E82" si="44">G81+$K$2</f>
        <v>100</v>
      </c>
      <c r="F82" s="5">
        <v>10</v>
      </c>
      <c r="G82" s="5">
        <f t="shared" si="43"/>
        <v>250</v>
      </c>
      <c r="H82" s="5">
        <v>35</v>
      </c>
      <c r="J82">
        <v>150</v>
      </c>
      <c r="N82" t="str">
        <f t="shared" ref="N82:N89" si="45">CONCATENATE("(",B82,",'",C82,"','",D82,"',",E82,",",F82,",",G82,",",H82,"),")</f>
        <v>(1,'time','',100,10,250,35),</v>
      </c>
    </row>
    <row r="83" spans="1:14" x14ac:dyDescent="0.25">
      <c r="B83" s="5">
        <v>2</v>
      </c>
      <c r="C83" s="5" t="s">
        <v>158</v>
      </c>
      <c r="D83" s="5" t="s">
        <v>236</v>
      </c>
      <c r="E83" s="5">
        <f>G82+10</f>
        <v>260</v>
      </c>
      <c r="F83" s="5">
        <v>10</v>
      </c>
      <c r="G83" s="5">
        <f t="shared" si="43"/>
        <v>270</v>
      </c>
      <c r="H83" s="5">
        <v>35</v>
      </c>
      <c r="J83">
        <v>10</v>
      </c>
      <c r="N83" t="str">
        <f t="shared" si="45"/>
        <v>(2,'text','—',260,10,270,35),</v>
      </c>
    </row>
    <row r="84" spans="1:14" x14ac:dyDescent="0.25">
      <c r="B84" s="5">
        <v>3</v>
      </c>
      <c r="C84" s="5" t="s">
        <v>160</v>
      </c>
      <c r="E84" s="5">
        <f>G83+10</f>
        <v>280</v>
      </c>
      <c r="F84" s="5">
        <v>10</v>
      </c>
      <c r="G84" s="5">
        <f t="shared" si="43"/>
        <v>430</v>
      </c>
      <c r="H84" s="5">
        <v>35</v>
      </c>
      <c r="J84">
        <v>150</v>
      </c>
      <c r="N84" t="str">
        <f t="shared" si="45"/>
        <v>(3,'time','',280,10,430,35),</v>
      </c>
    </row>
    <row r="85" spans="1:14" x14ac:dyDescent="0.25">
      <c r="B85" s="5">
        <v>4</v>
      </c>
      <c r="C85" s="5" t="s">
        <v>386</v>
      </c>
      <c r="D85" s="5" t="s">
        <v>388</v>
      </c>
      <c r="E85" s="5">
        <f t="shared" ref="E85:E86" si="46">G84+10</f>
        <v>440</v>
      </c>
      <c r="F85" s="5">
        <v>10</v>
      </c>
      <c r="G85" s="5">
        <f t="shared" si="43"/>
        <v>510</v>
      </c>
      <c r="H85" s="5">
        <v>35</v>
      </c>
      <c r="J85">
        <v>70</v>
      </c>
      <c r="N85" t="str">
        <f t="shared" si="45"/>
        <v>(4,'text','仓库编号',440,10,510,35),</v>
      </c>
    </row>
    <row r="86" spans="1:14" x14ac:dyDescent="0.25">
      <c r="B86" s="5">
        <v>5</v>
      </c>
      <c r="C86" s="5" t="s">
        <v>387</v>
      </c>
      <c r="E86" s="5">
        <f t="shared" si="46"/>
        <v>520</v>
      </c>
      <c r="F86" s="5">
        <v>10</v>
      </c>
      <c r="G86" s="5">
        <f t="shared" si="43"/>
        <v>620</v>
      </c>
      <c r="H86" s="5">
        <v>120</v>
      </c>
      <c r="J86">
        <v>100</v>
      </c>
      <c r="N86" t="str">
        <f t="shared" si="45"/>
        <v>(5,'combo','',520,10,620,120),</v>
      </c>
    </row>
    <row r="87" spans="1:14" x14ac:dyDescent="0.25">
      <c r="B87" s="5">
        <v>6</v>
      </c>
      <c r="C87" s="5" t="s">
        <v>165</v>
      </c>
      <c r="D87" s="5" t="s">
        <v>168</v>
      </c>
      <c r="E87" s="5">
        <f>G86+$K$2</f>
        <v>640</v>
      </c>
      <c r="F87" s="5">
        <v>10</v>
      </c>
      <c r="G87" s="5">
        <f t="shared" si="43"/>
        <v>720</v>
      </c>
      <c r="H87" s="5">
        <f>F87+25</f>
        <v>35</v>
      </c>
      <c r="J87">
        <v>80</v>
      </c>
      <c r="N87" t="str">
        <f t="shared" si="45"/>
        <v>(6,'bt','查询',640,10,720,35),</v>
      </c>
    </row>
    <row r="88" spans="1:14" x14ac:dyDescent="0.25">
      <c r="B88" s="5">
        <v>7</v>
      </c>
      <c r="C88" s="5" t="s">
        <v>165</v>
      </c>
      <c r="D88" s="5" t="s">
        <v>169</v>
      </c>
      <c r="E88" s="5">
        <f t="shared" ref="E88:E89" si="47">G87+$K$2</f>
        <v>740</v>
      </c>
      <c r="F88" s="5">
        <v>10</v>
      </c>
      <c r="G88" s="5">
        <f t="shared" si="43"/>
        <v>820</v>
      </c>
      <c r="H88" s="5">
        <f>F88+25</f>
        <v>35</v>
      </c>
      <c r="J88">
        <v>80</v>
      </c>
      <c r="N88" t="str">
        <f t="shared" si="45"/>
        <v>(7,'bt','新增',740,10,820,35),</v>
      </c>
    </row>
    <row r="89" spans="1:14" x14ac:dyDescent="0.25">
      <c r="B89" s="5">
        <v>8</v>
      </c>
      <c r="C89" s="5" t="s">
        <v>165</v>
      </c>
      <c r="D89" s="5" t="s">
        <v>170</v>
      </c>
      <c r="E89" s="5">
        <f t="shared" si="47"/>
        <v>840</v>
      </c>
      <c r="F89" s="5">
        <v>10</v>
      </c>
      <c r="G89" s="5">
        <f t="shared" si="43"/>
        <v>920</v>
      </c>
      <c r="H89" s="5">
        <f>F89+25</f>
        <v>35</v>
      </c>
      <c r="J89">
        <v>80</v>
      </c>
      <c r="N89" t="str">
        <f t="shared" si="45"/>
        <v>(8,'bt','导出',840,10,920,35),</v>
      </c>
    </row>
    <row r="90" spans="1:14" x14ac:dyDescent="0.25">
      <c r="B90" s="5">
        <v>9</v>
      </c>
      <c r="C90" s="5" t="s">
        <v>166</v>
      </c>
      <c r="E90" s="5">
        <v>0</v>
      </c>
      <c r="F90" s="5">
        <v>50</v>
      </c>
      <c r="G90" s="5">
        <v>1120</v>
      </c>
      <c r="H90" s="5">
        <v>600</v>
      </c>
      <c r="N90" t="str">
        <f>CONCATENATE("(",B90,",'",C90,"','",D90,"',",E90,",",F90,",",G90,",",H90,");",L2)</f>
        <v>(9,'ls','',0,50,1120,600);"</v>
      </c>
    </row>
    <row r="91" spans="1:14" x14ac:dyDescent="0.25">
      <c r="B91" s="5"/>
    </row>
    <row r="92" spans="1:14" x14ac:dyDescent="0.25">
      <c r="A92" t="s">
        <v>190</v>
      </c>
      <c r="B92" s="5">
        <v>0</v>
      </c>
      <c r="C92" s="5" t="s">
        <v>158</v>
      </c>
      <c r="D92" s="5" t="s">
        <v>159</v>
      </c>
      <c r="E92" s="5">
        <v>10</v>
      </c>
      <c r="F92" s="5">
        <v>10</v>
      </c>
      <c r="G92" s="5">
        <f t="shared" ref="G92:G100" si="48">E92+J92</f>
        <v>80</v>
      </c>
      <c r="H92" s="5">
        <f>F92+20</f>
        <v>30</v>
      </c>
      <c r="J92">
        <v>70</v>
      </c>
      <c r="N92" t="str">
        <f>CONCATENATE(L2,"(",B92,",'",C92,"','",D92,"',",E92,",",F92,",",G92,",",H92,"),")</f>
        <v>"(0,'text','单据日期',10,10,80,30),</v>
      </c>
    </row>
    <row r="93" spans="1:14" x14ac:dyDescent="0.25">
      <c r="A93">
        <v>9</v>
      </c>
      <c r="B93" s="5">
        <v>1</v>
      </c>
      <c r="C93" s="5" t="s">
        <v>160</v>
      </c>
      <c r="E93" s="5">
        <f t="shared" ref="E93" si="49">G92+$K$2</f>
        <v>100</v>
      </c>
      <c r="F93" s="5">
        <v>10</v>
      </c>
      <c r="G93" s="5">
        <f t="shared" si="48"/>
        <v>250</v>
      </c>
      <c r="H93" s="5">
        <v>35</v>
      </c>
      <c r="J93">
        <v>150</v>
      </c>
      <c r="N93" t="str">
        <f t="shared" ref="N93:N100" si="50">CONCATENATE("(",B93,",'",C93,"','",D93,"',",E93,",",F93,",",G93,",",H93,"),")</f>
        <v>(1,'time','',100,10,250,35),</v>
      </c>
    </row>
    <row r="94" spans="1:14" x14ac:dyDescent="0.25">
      <c r="B94" s="5">
        <v>2</v>
      </c>
      <c r="C94" s="5" t="s">
        <v>158</v>
      </c>
      <c r="D94" s="5" t="s">
        <v>236</v>
      </c>
      <c r="E94" s="5">
        <f>G93+10</f>
        <v>260</v>
      </c>
      <c r="F94" s="5">
        <v>10</v>
      </c>
      <c r="G94" s="5">
        <f t="shared" si="48"/>
        <v>270</v>
      </c>
      <c r="H94" s="5">
        <v>35</v>
      </c>
      <c r="J94">
        <v>10</v>
      </c>
      <c r="N94" t="str">
        <f t="shared" si="50"/>
        <v>(2,'text','—',260,10,270,35),</v>
      </c>
    </row>
    <row r="95" spans="1:14" x14ac:dyDescent="0.25">
      <c r="B95" s="5">
        <v>3</v>
      </c>
      <c r="C95" s="5" t="s">
        <v>160</v>
      </c>
      <c r="E95" s="5">
        <f>G94+10</f>
        <v>280</v>
      </c>
      <c r="F95" s="5">
        <v>10</v>
      </c>
      <c r="G95" s="5">
        <f t="shared" si="48"/>
        <v>430</v>
      </c>
      <c r="H95" s="5">
        <v>35</v>
      </c>
      <c r="J95">
        <v>150</v>
      </c>
      <c r="N95" t="str">
        <f t="shared" si="50"/>
        <v>(3,'time','',280,10,430,35),</v>
      </c>
    </row>
    <row r="96" spans="1:14" x14ac:dyDescent="0.25">
      <c r="B96" s="5">
        <v>4</v>
      </c>
      <c r="C96" s="5" t="s">
        <v>386</v>
      </c>
      <c r="D96" s="5" t="s">
        <v>388</v>
      </c>
      <c r="E96" s="5">
        <f t="shared" ref="E96:E97" si="51">G95+10</f>
        <v>440</v>
      </c>
      <c r="F96" s="5">
        <v>10</v>
      </c>
      <c r="G96" s="5">
        <f t="shared" si="48"/>
        <v>510</v>
      </c>
      <c r="H96" s="5">
        <v>35</v>
      </c>
      <c r="J96">
        <v>70</v>
      </c>
      <c r="N96" t="str">
        <f t="shared" si="50"/>
        <v>(4,'text','仓库编号',440,10,510,35),</v>
      </c>
    </row>
    <row r="97" spans="1:14" x14ac:dyDescent="0.25">
      <c r="B97" s="5">
        <v>5</v>
      </c>
      <c r="C97" s="5" t="s">
        <v>387</v>
      </c>
      <c r="E97" s="5">
        <f t="shared" si="51"/>
        <v>520</v>
      </c>
      <c r="F97" s="5">
        <v>10</v>
      </c>
      <c r="G97" s="5">
        <f t="shared" si="48"/>
        <v>620</v>
      </c>
      <c r="H97" s="5">
        <v>120</v>
      </c>
      <c r="J97">
        <v>100</v>
      </c>
      <c r="N97" t="str">
        <f t="shared" si="50"/>
        <v>(5,'combo','',520,10,620,120),</v>
      </c>
    </row>
    <row r="98" spans="1:14" x14ac:dyDescent="0.25">
      <c r="B98" s="5">
        <v>6</v>
      </c>
      <c r="C98" s="5" t="s">
        <v>165</v>
      </c>
      <c r="D98" s="5" t="s">
        <v>168</v>
      </c>
      <c r="E98" s="5">
        <f>G97+$K$2</f>
        <v>640</v>
      </c>
      <c r="F98" s="5">
        <v>10</v>
      </c>
      <c r="G98" s="5">
        <f t="shared" si="48"/>
        <v>720</v>
      </c>
      <c r="H98" s="5">
        <f>F98+25</f>
        <v>35</v>
      </c>
      <c r="J98">
        <v>80</v>
      </c>
      <c r="N98" t="str">
        <f t="shared" si="50"/>
        <v>(6,'bt','查询',640,10,720,35),</v>
      </c>
    </row>
    <row r="99" spans="1:14" x14ac:dyDescent="0.25">
      <c r="B99" s="5">
        <v>7</v>
      </c>
      <c r="C99" s="5" t="s">
        <v>165</v>
      </c>
      <c r="D99" s="5" t="s">
        <v>169</v>
      </c>
      <c r="E99" s="5">
        <f t="shared" ref="E99:E100" si="52">G98+$K$2</f>
        <v>740</v>
      </c>
      <c r="F99" s="5">
        <v>10</v>
      </c>
      <c r="G99" s="5">
        <f t="shared" si="48"/>
        <v>820</v>
      </c>
      <c r="H99" s="5">
        <f>F99+25</f>
        <v>35</v>
      </c>
      <c r="J99">
        <v>80</v>
      </c>
      <c r="N99" t="str">
        <f t="shared" si="50"/>
        <v>(7,'bt','新增',740,10,820,35),</v>
      </c>
    </row>
    <row r="100" spans="1:14" x14ac:dyDescent="0.25">
      <c r="B100" s="5">
        <v>8</v>
      </c>
      <c r="C100" s="5" t="s">
        <v>165</v>
      </c>
      <c r="D100" s="5" t="s">
        <v>170</v>
      </c>
      <c r="E100" s="5">
        <f t="shared" si="52"/>
        <v>840</v>
      </c>
      <c r="F100" s="5">
        <v>10</v>
      </c>
      <c r="G100" s="5">
        <f t="shared" si="48"/>
        <v>920</v>
      </c>
      <c r="H100" s="5">
        <f>F100+25</f>
        <v>35</v>
      </c>
      <c r="J100">
        <v>80</v>
      </c>
      <c r="N100" t="str">
        <f t="shared" si="50"/>
        <v>(8,'bt','导出',840,10,920,35),</v>
      </c>
    </row>
    <row r="101" spans="1:14" x14ac:dyDescent="0.25">
      <c r="B101" s="5">
        <v>9</v>
      </c>
      <c r="C101" s="5" t="s">
        <v>166</v>
      </c>
      <c r="E101" s="5">
        <v>0</v>
      </c>
      <c r="F101" s="5">
        <v>50</v>
      </c>
      <c r="G101" s="5">
        <v>1120</v>
      </c>
      <c r="H101" s="5">
        <v>600</v>
      </c>
      <c r="N101" t="str">
        <f>CONCATENATE("(",B101,",'",C101,"','",D101,"',",E101,",",F101,",",G101,",",H101,");",L2)</f>
        <v>(9,'ls','',0,50,1120,600);"</v>
      </c>
    </row>
    <row r="103" spans="1:14" x14ac:dyDescent="0.25">
      <c r="A103" t="s">
        <v>191</v>
      </c>
      <c r="B103" s="5">
        <v>0</v>
      </c>
      <c r="C103" s="5" t="s">
        <v>158</v>
      </c>
      <c r="D103" s="5" t="s">
        <v>381</v>
      </c>
      <c r="E103">
        <v>0</v>
      </c>
      <c r="F103" s="5">
        <v>10</v>
      </c>
      <c r="G103">
        <f t="shared" ref="G103:G108" si="53">E103+J103</f>
        <v>70</v>
      </c>
      <c r="H103">
        <v>30</v>
      </c>
      <c r="J103">
        <v>70</v>
      </c>
      <c r="N103" t="str">
        <f>CONCATENATE(L2,"(",B103,",'",C103,"','",D103,"',",E103,",",F103,",",G103,",",H103,"),")</f>
        <v>"(0,'text','仓库编号',0,10,70,30),</v>
      </c>
    </row>
    <row r="104" spans="1:14" x14ac:dyDescent="0.25">
      <c r="A104">
        <v>10</v>
      </c>
      <c r="B104" s="5">
        <v>1</v>
      </c>
      <c r="C104" s="5" t="s">
        <v>164</v>
      </c>
      <c r="E104">
        <f>G103+10</f>
        <v>80</v>
      </c>
      <c r="F104" s="5">
        <v>10</v>
      </c>
      <c r="G104">
        <f t="shared" si="53"/>
        <v>180</v>
      </c>
      <c r="H104" s="5">
        <v>120</v>
      </c>
      <c r="J104">
        <v>100</v>
      </c>
      <c r="N104" t="str">
        <f>CONCATENATE("(",B104,",'",C104,"','",D104,"',",E104,",",F104,",",G104,",",H104,"),")</f>
        <v>(1,'combo','',80,10,180,120),</v>
      </c>
    </row>
    <row r="105" spans="1:14" x14ac:dyDescent="0.25">
      <c r="B105" s="5">
        <v>2</v>
      </c>
      <c r="C105" s="5" t="s">
        <v>158</v>
      </c>
      <c r="D105" s="5" t="s">
        <v>178</v>
      </c>
      <c r="E105">
        <f t="shared" ref="E105:E106" si="54">G104+10</f>
        <v>190</v>
      </c>
      <c r="F105" s="5">
        <v>10</v>
      </c>
      <c r="G105">
        <f t="shared" si="53"/>
        <v>260</v>
      </c>
      <c r="H105">
        <v>30</v>
      </c>
      <c r="J105">
        <v>70</v>
      </c>
      <c r="N105" t="str">
        <f>CONCATENATE("(",B105,",'",C105,"','",D105,"',",E105,",",F105,",",G105,",",H105,"),")</f>
        <v>(2,'text','商品名称',190,10,260,30),</v>
      </c>
    </row>
    <row r="106" spans="1:14" x14ac:dyDescent="0.25">
      <c r="B106" s="5">
        <v>3</v>
      </c>
      <c r="C106" s="5" t="s">
        <v>164</v>
      </c>
      <c r="E106">
        <f t="shared" si="54"/>
        <v>270</v>
      </c>
      <c r="F106" s="5">
        <v>10</v>
      </c>
      <c r="G106">
        <f t="shared" si="53"/>
        <v>420</v>
      </c>
      <c r="H106" s="5">
        <v>120</v>
      </c>
      <c r="J106">
        <v>150</v>
      </c>
      <c r="N106" t="str">
        <f>CONCATENATE("(",B106,",'",C106,"','",D106,"',",E106,",",F106,",",G106,",",H106,"),")</f>
        <v>(3,'combo','',270,10,420,120),</v>
      </c>
    </row>
    <row r="107" spans="1:14" x14ac:dyDescent="0.25">
      <c r="B107" s="5">
        <v>4</v>
      </c>
      <c r="C107" s="5" t="s">
        <v>165</v>
      </c>
      <c r="D107" s="5" t="s">
        <v>168</v>
      </c>
      <c r="E107">
        <f>G106+20</f>
        <v>440</v>
      </c>
      <c r="F107" s="5">
        <v>10</v>
      </c>
      <c r="G107">
        <f t="shared" si="53"/>
        <v>520</v>
      </c>
      <c r="H107">
        <v>35</v>
      </c>
      <c r="J107">
        <v>80</v>
      </c>
      <c r="N107" t="str">
        <f>CONCATENATE("(",B107,",'",C107,"','",D107,"',",E107,",",F107,",",G107,",",H107,"),")</f>
        <v>(4,'bt','查询',440,10,520,35),</v>
      </c>
    </row>
    <row r="108" spans="1:14" x14ac:dyDescent="0.25">
      <c r="B108" s="5">
        <v>5</v>
      </c>
      <c r="C108" s="5" t="s">
        <v>165</v>
      </c>
      <c r="D108" s="5" t="s">
        <v>170</v>
      </c>
      <c r="E108">
        <f>G107+20</f>
        <v>540</v>
      </c>
      <c r="F108" s="5">
        <v>10</v>
      </c>
      <c r="G108">
        <f t="shared" si="53"/>
        <v>620</v>
      </c>
      <c r="H108">
        <v>35</v>
      </c>
      <c r="J108">
        <v>80</v>
      </c>
      <c r="N108" t="str">
        <f>CONCATENATE("(",B108,",'",C108,"','",D108,"',",E108,",",F108,",",G108,",",H108,"),")</f>
        <v>(5,'bt','导出',540,10,620,35),</v>
      </c>
    </row>
    <row r="109" spans="1:14" x14ac:dyDescent="0.25">
      <c r="B109" s="5">
        <v>6</v>
      </c>
      <c r="C109" s="5" t="s">
        <v>166</v>
      </c>
      <c r="E109">
        <v>0</v>
      </c>
      <c r="F109" s="5">
        <v>50</v>
      </c>
      <c r="G109">
        <v>1120</v>
      </c>
      <c r="H109">
        <v>600</v>
      </c>
      <c r="N109" t="str">
        <f>CONCATENATE("(",B109,",'",C109,"','",D109,"',",E109,",",F109,",",G109,",",H109,");",L2)</f>
        <v>(6,'ls','',0,50,1120,600);"</v>
      </c>
    </row>
    <row r="110" spans="1:14" x14ac:dyDescent="0.25">
      <c r="B110" s="5"/>
    </row>
    <row r="111" spans="1:14" x14ac:dyDescent="0.25">
      <c r="A111" t="s">
        <v>192</v>
      </c>
      <c r="B111" s="5">
        <v>0</v>
      </c>
      <c r="C111" s="5" t="s">
        <v>158</v>
      </c>
      <c r="D111" s="5" t="s">
        <v>381</v>
      </c>
      <c r="E111">
        <v>0</v>
      </c>
      <c r="F111" s="5">
        <v>10</v>
      </c>
      <c r="G111">
        <f t="shared" ref="G111:G117" si="55">E111+J111</f>
        <v>70</v>
      </c>
      <c r="H111">
        <v>30</v>
      </c>
      <c r="J111">
        <v>70</v>
      </c>
      <c r="N111" t="str">
        <f>CONCATENATE(L2,"(",B111,",'",C111,"','",D111,"',",E111,",",F111,",",G111,",",H111,"),")</f>
        <v>"(0,'text','仓库编号',0,10,70,30),</v>
      </c>
    </row>
    <row r="112" spans="1:14" x14ac:dyDescent="0.25">
      <c r="B112" s="5">
        <v>1</v>
      </c>
      <c r="C112" s="5" t="s">
        <v>164</v>
      </c>
      <c r="E112">
        <f>G111+10</f>
        <v>80</v>
      </c>
      <c r="F112" s="5">
        <v>10</v>
      </c>
      <c r="G112">
        <f t="shared" si="55"/>
        <v>180</v>
      </c>
      <c r="H112" s="5">
        <v>120</v>
      </c>
      <c r="J112">
        <v>100</v>
      </c>
      <c r="N112" t="str">
        <f t="shared" ref="N112:N117" si="56">CONCATENATE("(",B112,",'",C112,"','",D112,"',",E112,",",F112,",",G112,",",H112,"),")</f>
        <v>(1,'combo','',80,10,180,120),</v>
      </c>
    </row>
    <row r="113" spans="1:14" x14ac:dyDescent="0.25">
      <c r="B113" s="5">
        <v>2</v>
      </c>
      <c r="C113" s="5" t="s">
        <v>158</v>
      </c>
      <c r="D113" s="5" t="s">
        <v>178</v>
      </c>
      <c r="E113">
        <f t="shared" ref="E113:E114" si="57">G112+10</f>
        <v>190</v>
      </c>
      <c r="F113" s="5">
        <v>10</v>
      </c>
      <c r="G113">
        <f t="shared" si="55"/>
        <v>260</v>
      </c>
      <c r="H113">
        <v>30</v>
      </c>
      <c r="J113">
        <v>70</v>
      </c>
      <c r="N113" t="str">
        <f t="shared" si="56"/>
        <v>(2,'text','商品名称',190,10,260,30),</v>
      </c>
    </row>
    <row r="114" spans="1:14" x14ac:dyDescent="0.25">
      <c r="B114" s="5">
        <v>3</v>
      </c>
      <c r="C114" s="5" t="s">
        <v>164</v>
      </c>
      <c r="E114">
        <f t="shared" si="57"/>
        <v>270</v>
      </c>
      <c r="F114" s="5">
        <v>10</v>
      </c>
      <c r="G114">
        <f t="shared" si="55"/>
        <v>420</v>
      </c>
      <c r="H114" s="5">
        <v>120</v>
      </c>
      <c r="J114">
        <v>150</v>
      </c>
      <c r="N114" t="str">
        <f t="shared" si="56"/>
        <v>(3,'combo','',270,10,420,120),</v>
      </c>
    </row>
    <row r="115" spans="1:14" x14ac:dyDescent="0.25">
      <c r="B115" s="5">
        <v>4</v>
      </c>
      <c r="C115" s="5" t="s">
        <v>165</v>
      </c>
      <c r="D115" s="5" t="s">
        <v>168</v>
      </c>
      <c r="E115">
        <f>G114+20</f>
        <v>440</v>
      </c>
      <c r="F115" s="5">
        <v>10</v>
      </c>
      <c r="G115">
        <f t="shared" si="55"/>
        <v>520</v>
      </c>
      <c r="H115">
        <v>35</v>
      </c>
      <c r="J115">
        <v>80</v>
      </c>
      <c r="N115" t="str">
        <f t="shared" si="56"/>
        <v>(4,'bt','查询',440,10,520,35),</v>
      </c>
    </row>
    <row r="116" spans="1:14" x14ac:dyDescent="0.25">
      <c r="B116" s="5">
        <v>5</v>
      </c>
      <c r="C116" s="5" t="s">
        <v>165</v>
      </c>
      <c r="D116" s="5" t="s">
        <v>194</v>
      </c>
      <c r="E116">
        <f t="shared" ref="E116:E117" si="58">G115+20</f>
        <v>540</v>
      </c>
      <c r="F116" s="5">
        <v>10</v>
      </c>
      <c r="G116">
        <f t="shared" si="55"/>
        <v>620</v>
      </c>
      <c r="H116">
        <v>35</v>
      </c>
      <c r="J116">
        <v>80</v>
      </c>
      <c r="N116" t="str">
        <f t="shared" si="56"/>
        <v>(5,'bt','修改',540,10,620,35),</v>
      </c>
    </row>
    <row r="117" spans="1:14" x14ac:dyDescent="0.25">
      <c r="B117" s="5">
        <v>6</v>
      </c>
      <c r="C117" s="5" t="s">
        <v>165</v>
      </c>
      <c r="D117" s="5" t="s">
        <v>195</v>
      </c>
      <c r="E117">
        <f t="shared" si="58"/>
        <v>640</v>
      </c>
      <c r="F117" s="5">
        <v>10</v>
      </c>
      <c r="G117">
        <f t="shared" si="55"/>
        <v>720</v>
      </c>
      <c r="H117">
        <v>35</v>
      </c>
      <c r="J117">
        <v>80</v>
      </c>
      <c r="K117">
        <v>20</v>
      </c>
      <c r="N117" t="str">
        <f t="shared" si="56"/>
        <v>(6,'bt','确定',640,10,720,35),</v>
      </c>
    </row>
    <row r="118" spans="1:14" x14ac:dyDescent="0.25">
      <c r="B118" s="5">
        <v>7</v>
      </c>
      <c r="C118" s="5" t="s">
        <v>166</v>
      </c>
      <c r="E118">
        <v>0</v>
      </c>
      <c r="F118" s="5">
        <v>50</v>
      </c>
      <c r="G118">
        <v>1120</v>
      </c>
      <c r="H118">
        <v>600</v>
      </c>
      <c r="N118" t="str">
        <f>CONCATENATE("(",B118,",'",C118,"','",D118,"',",E118,",",F118,",",G118,",",H118,");",L2)</f>
        <v>(7,'ls','',0,50,1120,600);"</v>
      </c>
    </row>
    <row r="120" spans="1:14" x14ac:dyDescent="0.25">
      <c r="K120">
        <v>20</v>
      </c>
    </row>
    <row r="121" spans="1:14" x14ac:dyDescent="0.25">
      <c r="A121" t="s">
        <v>197</v>
      </c>
      <c r="B121" s="5">
        <v>0</v>
      </c>
      <c r="C121" s="5" t="s">
        <v>165</v>
      </c>
      <c r="D121" s="5" t="s">
        <v>169</v>
      </c>
      <c r="E121">
        <f>G121-J121</f>
        <v>920</v>
      </c>
      <c r="F121" s="5">
        <v>10</v>
      </c>
      <c r="G121">
        <f>E122-$K$126</f>
        <v>1000</v>
      </c>
      <c r="H121">
        <v>35</v>
      </c>
      <c r="J121">
        <v>80</v>
      </c>
      <c r="L121" t="s">
        <v>380</v>
      </c>
      <c r="N121" t="str">
        <f>CONCATENATE(L121,"(",B121,",'",C121,"','",D121,"',",E121,",",F121,",",G121,",",H121,"),")</f>
        <v>"(0,'bt','新增',920,10,1000,35),</v>
      </c>
    </row>
    <row r="122" spans="1:14" x14ac:dyDescent="0.25">
      <c r="A122">
        <v>12</v>
      </c>
      <c r="B122" s="5">
        <v>1</v>
      </c>
      <c r="C122" s="5" t="s">
        <v>165</v>
      </c>
      <c r="D122" s="5" t="s">
        <v>198</v>
      </c>
      <c r="E122">
        <f>G122-J122</f>
        <v>1020</v>
      </c>
      <c r="F122" s="5">
        <v>10</v>
      </c>
      <c r="G122">
        <f>G123-20</f>
        <v>1100</v>
      </c>
      <c r="H122">
        <v>35</v>
      </c>
      <c r="J122">
        <v>80</v>
      </c>
      <c r="N122" t="str">
        <f>CONCATENATE("(",B122,",'",C122,"','",D122,"',",E122,",",F122,",",G122,",",H122,"),")</f>
        <v>(1,'bt','禁用',1020,10,1100,35),</v>
      </c>
    </row>
    <row r="123" spans="1:14" x14ac:dyDescent="0.25">
      <c r="B123" s="5">
        <v>2</v>
      </c>
      <c r="C123" s="5" t="s">
        <v>166</v>
      </c>
      <c r="E123">
        <v>0</v>
      </c>
      <c r="F123">
        <v>50</v>
      </c>
      <c r="G123" s="5">
        <v>1120</v>
      </c>
      <c r="H123" s="5">
        <v>600</v>
      </c>
      <c r="N123" t="str">
        <f>CONCATENATE("(",B123,",'",C123,"','",D123,"',",E123,",",F123,",",G123,",",H123,");",L2)</f>
        <v>(2,'ls','',0,50,1120,600);"</v>
      </c>
    </row>
    <row r="125" spans="1:14" x14ac:dyDescent="0.25">
      <c r="A125" t="s">
        <v>199</v>
      </c>
      <c r="B125" s="5">
        <v>0</v>
      </c>
      <c r="C125" s="5" t="s">
        <v>165</v>
      </c>
      <c r="D125" s="5" t="s">
        <v>169</v>
      </c>
      <c r="E125">
        <f>G125-J125</f>
        <v>920</v>
      </c>
      <c r="F125" s="5">
        <v>10</v>
      </c>
      <c r="G125">
        <f>E126-$K$126</f>
        <v>1000</v>
      </c>
      <c r="H125">
        <v>35</v>
      </c>
      <c r="J125">
        <v>80</v>
      </c>
      <c r="N125" t="str">
        <f>CONCATENATE(L121,"(",B125,",'",C125,"','",D125,"',",E125,",",F125,",",G125,",",H125,"),")</f>
        <v>"(0,'bt','新增',920,10,1000,35),</v>
      </c>
    </row>
    <row r="126" spans="1:14" x14ac:dyDescent="0.25">
      <c r="A126">
        <v>13</v>
      </c>
      <c r="B126" s="5">
        <v>1</v>
      </c>
      <c r="C126" s="5" t="s">
        <v>165</v>
      </c>
      <c r="D126" s="5" t="s">
        <v>198</v>
      </c>
      <c r="E126">
        <f>G126-J126</f>
        <v>1020</v>
      </c>
      <c r="F126" s="5">
        <v>10</v>
      </c>
      <c r="G126">
        <f>G127-20</f>
        <v>1100</v>
      </c>
      <c r="H126">
        <v>35</v>
      </c>
      <c r="J126">
        <v>80</v>
      </c>
      <c r="K126">
        <v>20</v>
      </c>
      <c r="N126" t="str">
        <f>CONCATENATE("(",B126,",'",C126,"','",D126,"',",E126,",",F126,",",G126,",",H126,"),")</f>
        <v>(1,'bt','禁用',1020,10,1100,35),</v>
      </c>
    </row>
    <row r="127" spans="1:14" x14ac:dyDescent="0.25">
      <c r="B127" s="5">
        <v>2</v>
      </c>
      <c r="C127" s="5" t="s">
        <v>166</v>
      </c>
      <c r="E127">
        <v>0</v>
      </c>
      <c r="F127">
        <v>50</v>
      </c>
      <c r="G127" s="5">
        <v>1120</v>
      </c>
      <c r="H127" s="5">
        <v>600</v>
      </c>
      <c r="N127" t="str">
        <f>CONCATENATE("(",B127,",'",C127,"','",D127,"',",E127,",",F127,",",G127,",",H127,");",L2)</f>
        <v>(2,'ls','',0,50,1120,600);"</v>
      </c>
    </row>
    <row r="129" spans="1:14" x14ac:dyDescent="0.25">
      <c r="A129" t="s">
        <v>347</v>
      </c>
      <c r="B129" s="5">
        <v>0</v>
      </c>
      <c r="C129" s="5" t="s">
        <v>165</v>
      </c>
      <c r="D129" s="5" t="s">
        <v>169</v>
      </c>
      <c r="E129">
        <f>G129-J129</f>
        <v>920</v>
      </c>
      <c r="F129" s="5">
        <v>10</v>
      </c>
      <c r="G129">
        <f>E130-$K$126</f>
        <v>1000</v>
      </c>
      <c r="H129">
        <v>35</v>
      </c>
      <c r="J129">
        <v>80</v>
      </c>
      <c r="N129" t="str">
        <f>CONCATENATE(L121,"(",B129,",'",C129,"','",D129,"',",E129,",",F129,",",G129,",",H129,"),")</f>
        <v>"(0,'bt','新增',920,10,1000,35),</v>
      </c>
    </row>
    <row r="130" spans="1:14" x14ac:dyDescent="0.25">
      <c r="A130">
        <v>14</v>
      </c>
      <c r="B130" s="5">
        <v>1</v>
      </c>
      <c r="C130" s="5" t="s">
        <v>165</v>
      </c>
      <c r="D130" s="5" t="s">
        <v>198</v>
      </c>
      <c r="E130">
        <f>G130-J130</f>
        <v>1020</v>
      </c>
      <c r="F130" s="5">
        <v>10</v>
      </c>
      <c r="G130">
        <f>G131-20</f>
        <v>1100</v>
      </c>
      <c r="H130">
        <v>35</v>
      </c>
      <c r="J130">
        <v>80</v>
      </c>
      <c r="K130">
        <v>20</v>
      </c>
      <c r="N130" t="str">
        <f>CONCATENATE("(",B130,",'",C130,"','",D130,"',",E130,",",F130,",",G130,",",H130,"),")</f>
        <v>(1,'bt','禁用',1020,10,1100,35),</v>
      </c>
    </row>
    <row r="131" spans="1:14" x14ac:dyDescent="0.25">
      <c r="B131" s="5">
        <v>2</v>
      </c>
      <c r="C131" s="5" t="s">
        <v>166</v>
      </c>
      <c r="E131">
        <v>0</v>
      </c>
      <c r="F131">
        <v>50</v>
      </c>
      <c r="G131" s="5">
        <v>1120</v>
      </c>
      <c r="H131" s="5">
        <v>600</v>
      </c>
      <c r="N131" t="str">
        <f>CONCATENATE("(",B131,",'",C131,"','",D131,"',",E131,",",F131,",",G131,",",H131,");",L2)</f>
        <v>(2,'ls','',0,50,1120,600);"</v>
      </c>
    </row>
    <row r="132" spans="1:14" x14ac:dyDescent="0.25">
      <c r="B132" s="5"/>
    </row>
    <row r="133" spans="1:14" x14ac:dyDescent="0.25">
      <c r="A133" t="s">
        <v>200</v>
      </c>
      <c r="B133" s="5">
        <v>0</v>
      </c>
      <c r="C133" s="5" t="s">
        <v>165</v>
      </c>
      <c r="D133" s="5" t="s">
        <v>169</v>
      </c>
      <c r="E133">
        <f>G133-J133</f>
        <v>920</v>
      </c>
      <c r="F133" s="5">
        <v>10</v>
      </c>
      <c r="G133">
        <f>E134-$K$126</f>
        <v>1000</v>
      </c>
      <c r="H133">
        <v>35</v>
      </c>
      <c r="J133">
        <v>80</v>
      </c>
      <c r="N133" t="str">
        <f>CONCATENATE(L121,"(",B133,",'",C133,"','",D133,"',",E133,",",F133,",",G133,",",H133,"),")</f>
        <v>"(0,'bt','新增',920,10,1000,35),</v>
      </c>
    </row>
    <row r="134" spans="1:14" x14ac:dyDescent="0.25">
      <c r="A134">
        <v>15</v>
      </c>
      <c r="B134" s="5">
        <v>1</v>
      </c>
      <c r="C134" s="5" t="s">
        <v>165</v>
      </c>
      <c r="D134" s="5" t="s">
        <v>198</v>
      </c>
      <c r="E134">
        <f>G134-J134</f>
        <v>1020</v>
      </c>
      <c r="F134" s="5">
        <v>10</v>
      </c>
      <c r="G134">
        <f>G135-20</f>
        <v>1100</v>
      </c>
      <c r="H134">
        <v>35</v>
      </c>
      <c r="J134">
        <v>80</v>
      </c>
      <c r="K134">
        <v>20</v>
      </c>
      <c r="N134" t="str">
        <f>CONCATENATE("(",B134,",'",C134,"','",D134,"',",E134,",",F134,",",G134,",",H134,"),")</f>
        <v>(1,'bt','禁用',1020,10,1100,35),</v>
      </c>
    </row>
    <row r="135" spans="1:14" x14ac:dyDescent="0.25">
      <c r="B135" s="5">
        <v>2</v>
      </c>
      <c r="C135" s="5" t="s">
        <v>166</v>
      </c>
      <c r="E135">
        <v>0</v>
      </c>
      <c r="F135">
        <v>50</v>
      </c>
      <c r="G135" s="5">
        <v>1120</v>
      </c>
      <c r="H135" s="5">
        <v>600</v>
      </c>
      <c r="N135" t="str">
        <f>CONCATENATE("(",B135,",'",C135,"','",D135,"',",E135,",",F135,",",G135,",",H135,");",L2)</f>
        <v>(2,'ls','',0,50,1120,600);"</v>
      </c>
    </row>
    <row r="137" spans="1:14" x14ac:dyDescent="0.25">
      <c r="A137" t="s">
        <v>201</v>
      </c>
      <c r="B137" s="5">
        <v>0</v>
      </c>
      <c r="C137" s="5" t="s">
        <v>165</v>
      </c>
      <c r="D137" s="5" t="s">
        <v>169</v>
      </c>
      <c r="E137">
        <f>G137-J137</f>
        <v>920</v>
      </c>
      <c r="F137" s="5">
        <v>10</v>
      </c>
      <c r="G137">
        <f>E138-$K$126</f>
        <v>1000</v>
      </c>
      <c r="H137">
        <v>35</v>
      </c>
      <c r="J137">
        <v>80</v>
      </c>
      <c r="L137" t="s">
        <v>382</v>
      </c>
      <c r="N137" t="str">
        <f>CONCATENATE(L137,"(",B137,",'",C137,"','",D137,"',",E137,",",F137,",",G137,",",H137,"),")</f>
        <v>"(0,'bt','新增',920,10,1000,35),</v>
      </c>
    </row>
    <row r="138" spans="1:14" x14ac:dyDescent="0.25">
      <c r="A138">
        <v>16</v>
      </c>
      <c r="B138" s="5">
        <v>1</v>
      </c>
      <c r="C138" s="5" t="s">
        <v>165</v>
      </c>
      <c r="D138" s="5" t="s">
        <v>198</v>
      </c>
      <c r="E138">
        <f>G138-J138</f>
        <v>1020</v>
      </c>
      <c r="F138" s="5">
        <v>10</v>
      </c>
      <c r="G138">
        <f>G139-20</f>
        <v>1100</v>
      </c>
      <c r="H138">
        <v>35</v>
      </c>
      <c r="J138">
        <v>80</v>
      </c>
      <c r="K138">
        <v>20</v>
      </c>
      <c r="N138" t="str">
        <f>CONCATENATE("(",B138,",'",C138,"','",D138,"',",E138,",",F138,",",G138,",",H138,"),")</f>
        <v>(1,'bt','禁用',1020,10,1100,35),</v>
      </c>
    </row>
    <row r="139" spans="1:14" x14ac:dyDescent="0.25">
      <c r="B139" s="5">
        <v>2</v>
      </c>
      <c r="C139" s="5" t="s">
        <v>166</v>
      </c>
      <c r="E139">
        <v>0</v>
      </c>
      <c r="F139">
        <v>50</v>
      </c>
      <c r="G139" s="5">
        <v>1120</v>
      </c>
      <c r="H139" s="5">
        <v>600</v>
      </c>
      <c r="N139" t="str">
        <f>CONCATENATE("(",B139,",'",C139,"','",D139,"',",E139,",",F139,",",G139,",",H139,");",L2)</f>
        <v>(2,'ls','',0,50,1120,600);"</v>
      </c>
    </row>
    <row r="141" spans="1:14" x14ac:dyDescent="0.25">
      <c r="A141" t="s">
        <v>203</v>
      </c>
      <c r="B141" s="5">
        <v>0</v>
      </c>
      <c r="C141" s="5" t="s">
        <v>158</v>
      </c>
      <c r="D141" s="5" t="s">
        <v>159</v>
      </c>
      <c r="E141" s="5">
        <v>10</v>
      </c>
      <c r="F141" s="5">
        <v>10</v>
      </c>
      <c r="G141" s="5">
        <f t="shared" ref="G141:G149" si="59">E141+J141</f>
        <v>80</v>
      </c>
      <c r="H141" s="5">
        <f t="shared" ref="H141" si="60">F141+20</f>
        <v>30</v>
      </c>
      <c r="J141">
        <v>70</v>
      </c>
      <c r="N141" t="str">
        <f>CONCATENATE(L2,"(",B141,",'",C141,"','",D141,"',",E141,",",F141,",",G141,",",H141,"),")</f>
        <v>"(0,'text','单据日期',10,10,80,30),</v>
      </c>
    </row>
    <row r="142" spans="1:14" x14ac:dyDescent="0.25">
      <c r="A142">
        <v>17</v>
      </c>
      <c r="B142" s="5">
        <v>1</v>
      </c>
      <c r="C142" s="5" t="s">
        <v>160</v>
      </c>
      <c r="E142" s="5">
        <f t="shared" ref="E142" si="61">G141+$K$2</f>
        <v>100</v>
      </c>
      <c r="F142" s="5">
        <v>10</v>
      </c>
      <c r="G142" s="5">
        <f t="shared" si="59"/>
        <v>250</v>
      </c>
      <c r="H142" s="5">
        <v>35</v>
      </c>
      <c r="J142">
        <v>150</v>
      </c>
      <c r="N142" t="str">
        <f t="shared" ref="N142:N149" si="62">CONCATENATE("(",B142,",'",C142,"','",D142,"',",E142,",",F142,",",G142,",",H142,"),")</f>
        <v>(1,'time','',100,10,250,35),</v>
      </c>
    </row>
    <row r="143" spans="1:14" x14ac:dyDescent="0.25">
      <c r="B143" s="5">
        <v>2</v>
      </c>
      <c r="C143" s="5" t="s">
        <v>158</v>
      </c>
      <c r="D143" s="5" t="s">
        <v>236</v>
      </c>
      <c r="E143" s="5">
        <f>G142+10</f>
        <v>260</v>
      </c>
      <c r="F143" s="5">
        <v>10</v>
      </c>
      <c r="G143" s="5">
        <f t="shared" si="59"/>
        <v>270</v>
      </c>
      <c r="H143" s="5">
        <v>35</v>
      </c>
      <c r="J143">
        <v>10</v>
      </c>
      <c r="N143" t="str">
        <f t="shared" si="62"/>
        <v>(2,'text','—',260,10,270,35),</v>
      </c>
    </row>
    <row r="144" spans="1:14" x14ac:dyDescent="0.25">
      <c r="B144" s="5">
        <v>3</v>
      </c>
      <c r="C144" s="5" t="s">
        <v>160</v>
      </c>
      <c r="E144" s="5">
        <f>G143+10</f>
        <v>280</v>
      </c>
      <c r="F144" s="5">
        <v>10</v>
      </c>
      <c r="G144" s="5">
        <f t="shared" si="59"/>
        <v>430</v>
      </c>
      <c r="H144" s="5">
        <v>35</v>
      </c>
      <c r="J144">
        <v>150</v>
      </c>
      <c r="N144" t="str">
        <f t="shared" si="62"/>
        <v>(3,'time','',280,10,430,35),</v>
      </c>
    </row>
    <row r="145" spans="1:14" x14ac:dyDescent="0.25">
      <c r="B145" s="5">
        <v>4</v>
      </c>
      <c r="C145" s="5" t="s">
        <v>158</v>
      </c>
      <c r="D145" s="5" t="s">
        <v>390</v>
      </c>
      <c r="E145" s="5">
        <f t="shared" ref="E145:E146" si="63">G144+10</f>
        <v>440</v>
      </c>
      <c r="F145" s="5">
        <v>10</v>
      </c>
      <c r="G145" s="5">
        <f t="shared" si="59"/>
        <v>530</v>
      </c>
      <c r="H145" s="5">
        <f t="shared" ref="H145" si="64">F145+20</f>
        <v>30</v>
      </c>
      <c r="J145">
        <v>90</v>
      </c>
      <c r="N145" t="str">
        <f t="shared" si="62"/>
        <v>(4,'text','客户编号',440,10,530,30),</v>
      </c>
    </row>
    <row r="146" spans="1:14" x14ac:dyDescent="0.25">
      <c r="B146" s="5">
        <v>5</v>
      </c>
      <c r="C146" s="5" t="s">
        <v>164</v>
      </c>
      <c r="E146" s="5">
        <f t="shared" si="63"/>
        <v>540</v>
      </c>
      <c r="F146" s="5">
        <v>10</v>
      </c>
      <c r="G146" s="5">
        <f t="shared" si="59"/>
        <v>690</v>
      </c>
      <c r="H146" s="5">
        <v>120</v>
      </c>
      <c r="J146">
        <v>150</v>
      </c>
      <c r="N146" t="str">
        <f t="shared" si="62"/>
        <v>(5,'combo','',540,10,690,120),</v>
      </c>
    </row>
    <row r="147" spans="1:14" x14ac:dyDescent="0.25">
      <c r="B147" s="5">
        <v>6</v>
      </c>
      <c r="C147" s="5" t="s">
        <v>165</v>
      </c>
      <c r="D147" s="5" t="s">
        <v>168</v>
      </c>
      <c r="E147" s="5">
        <f t="shared" ref="E147:E149" si="65">G146+$K$2</f>
        <v>710</v>
      </c>
      <c r="F147" s="5">
        <v>10</v>
      </c>
      <c r="G147" s="5">
        <f t="shared" si="59"/>
        <v>790</v>
      </c>
      <c r="H147" s="5">
        <f>F147+25</f>
        <v>35</v>
      </c>
      <c r="J147">
        <v>80</v>
      </c>
      <c r="N147" t="str">
        <f t="shared" si="62"/>
        <v>(6,'bt','查询',710,10,790,35),</v>
      </c>
    </row>
    <row r="148" spans="1:14" x14ac:dyDescent="0.25">
      <c r="B148" s="5">
        <v>7</v>
      </c>
      <c r="C148" s="5" t="s">
        <v>165</v>
      </c>
      <c r="D148" s="5" t="s">
        <v>169</v>
      </c>
      <c r="E148" s="5">
        <f t="shared" si="65"/>
        <v>810</v>
      </c>
      <c r="F148" s="5">
        <v>10</v>
      </c>
      <c r="G148" s="5">
        <f t="shared" si="59"/>
        <v>890</v>
      </c>
      <c r="H148" s="5">
        <f>F148+25</f>
        <v>35</v>
      </c>
      <c r="J148">
        <v>80</v>
      </c>
      <c r="K148">
        <v>20</v>
      </c>
      <c r="N148" t="str">
        <f t="shared" si="62"/>
        <v>(7,'bt','新增',810,10,890,35),</v>
      </c>
    </row>
    <row r="149" spans="1:14" x14ac:dyDescent="0.25">
      <c r="B149" s="5">
        <v>8</v>
      </c>
      <c r="C149" s="5" t="s">
        <v>165</v>
      </c>
      <c r="D149" s="5" t="s">
        <v>170</v>
      </c>
      <c r="E149" s="5">
        <f t="shared" si="65"/>
        <v>910</v>
      </c>
      <c r="F149" s="5">
        <v>10</v>
      </c>
      <c r="G149" s="5">
        <f t="shared" si="59"/>
        <v>990</v>
      </c>
      <c r="H149" s="5">
        <f>F149+25</f>
        <v>35</v>
      </c>
      <c r="J149">
        <v>80</v>
      </c>
      <c r="N149" t="str">
        <f t="shared" si="62"/>
        <v>(8,'bt','导出',910,10,990,35),</v>
      </c>
    </row>
    <row r="150" spans="1:14" x14ac:dyDescent="0.25">
      <c r="B150" s="5">
        <v>9</v>
      </c>
      <c r="C150" s="5" t="s">
        <v>166</v>
      </c>
      <c r="E150" s="5">
        <v>0</v>
      </c>
      <c r="F150" s="5">
        <v>50</v>
      </c>
      <c r="G150" s="5">
        <v>1120</v>
      </c>
      <c r="H150" s="5">
        <v>500</v>
      </c>
      <c r="M150">
        <v>11</v>
      </c>
      <c r="N150" t="str">
        <f>CONCATENATE("(",B150,",'",C150,"','",D150,"',",E150,",",F150,",",G150,",",H150,"),")</f>
        <v>(9,'ls','',0,50,1120,500),</v>
      </c>
    </row>
    <row r="151" spans="1:14" x14ac:dyDescent="0.25">
      <c r="B151" s="5">
        <v>10</v>
      </c>
      <c r="C151" s="5" t="s">
        <v>384</v>
      </c>
      <c r="D151" s="5" t="s">
        <v>385</v>
      </c>
      <c r="E151" s="5">
        <v>10</v>
      </c>
      <c r="F151" s="5">
        <v>510</v>
      </c>
      <c r="G151" s="5">
        <f>E151+J151</f>
        <v>160</v>
      </c>
      <c r="H151" s="5">
        <v>530</v>
      </c>
      <c r="J151">
        <v>150</v>
      </c>
      <c r="M151">
        <v>12</v>
      </c>
      <c r="N151" t="str">
        <f>CONCATENATE("(",B151,",'",C151,"','",D151,"',",E151,",",F151,",",G151,",",H151,");",$L$2)</f>
        <v>(10,'text','金额总计：',10,510,160,530);"</v>
      </c>
    </row>
    <row r="152" spans="1:14" x14ac:dyDescent="0.25">
      <c r="B152" s="5"/>
      <c r="E152" s="5"/>
      <c r="F152" s="5"/>
      <c r="G152" s="5"/>
      <c r="H152" s="5"/>
    </row>
    <row r="153" spans="1:14" x14ac:dyDescent="0.25">
      <c r="A153" t="s">
        <v>204</v>
      </c>
      <c r="B153" s="5">
        <v>0</v>
      </c>
      <c r="C153" s="5" t="s">
        <v>158</v>
      </c>
      <c r="D153" s="5" t="s">
        <v>159</v>
      </c>
      <c r="E153" s="5">
        <v>10</v>
      </c>
      <c r="F153" s="5">
        <v>10</v>
      </c>
      <c r="G153" s="5">
        <f t="shared" ref="G153:G161" si="66">E153+J153</f>
        <v>80</v>
      </c>
      <c r="H153" s="5">
        <f t="shared" ref="H153:H157" si="67">F153+20</f>
        <v>30</v>
      </c>
      <c r="J153">
        <v>70</v>
      </c>
      <c r="N153" t="str">
        <f>CONCATENATE(L2,"(",B153,",'",C153,"','",D153,"',",E153,",",F153,",",G153,",",H153,"),")</f>
        <v>"(0,'text','单据日期',10,10,80,30),</v>
      </c>
    </row>
    <row r="154" spans="1:14" x14ac:dyDescent="0.25">
      <c r="A154">
        <v>18</v>
      </c>
      <c r="B154" s="5">
        <v>1</v>
      </c>
      <c r="C154" s="5" t="s">
        <v>160</v>
      </c>
      <c r="E154" s="5">
        <f t="shared" ref="E154:E161" si="68">G153+$K$2</f>
        <v>100</v>
      </c>
      <c r="F154" s="5">
        <v>10</v>
      </c>
      <c r="G154" s="5">
        <f t="shared" si="66"/>
        <v>250</v>
      </c>
      <c r="H154" s="5">
        <v>35</v>
      </c>
      <c r="J154">
        <v>150</v>
      </c>
      <c r="N154" t="str">
        <f t="shared" ref="N154:N161" si="69">CONCATENATE("(",B154,",'",C154,"','",D154,"',",E154,",",F154,",",G154,",",H154,"),")</f>
        <v>(1,'time','',100,10,250,35),</v>
      </c>
    </row>
    <row r="155" spans="1:14" x14ac:dyDescent="0.25">
      <c r="B155" s="5">
        <v>2</v>
      </c>
      <c r="C155" s="5" t="s">
        <v>158</v>
      </c>
      <c r="D155" s="5" t="s">
        <v>236</v>
      </c>
      <c r="E155" s="5">
        <f>G154+10</f>
        <v>260</v>
      </c>
      <c r="F155" s="5">
        <v>10</v>
      </c>
      <c r="G155" s="5">
        <f t="shared" si="66"/>
        <v>270</v>
      </c>
      <c r="H155" s="5">
        <v>35</v>
      </c>
      <c r="J155">
        <v>10</v>
      </c>
      <c r="N155" t="str">
        <f t="shared" si="69"/>
        <v>(2,'text','—',260,10,270,35),</v>
      </c>
    </row>
    <row r="156" spans="1:14" x14ac:dyDescent="0.25">
      <c r="B156" s="5">
        <v>3</v>
      </c>
      <c r="C156" s="5" t="s">
        <v>160</v>
      </c>
      <c r="E156" s="5">
        <f>G155+10</f>
        <v>280</v>
      </c>
      <c r="F156" s="5">
        <v>10</v>
      </c>
      <c r="G156" s="5">
        <f t="shared" si="66"/>
        <v>430</v>
      </c>
      <c r="H156" s="5">
        <v>35</v>
      </c>
      <c r="J156">
        <v>150</v>
      </c>
      <c r="N156" t="str">
        <f t="shared" si="69"/>
        <v>(3,'time','',280,10,430,35),</v>
      </c>
    </row>
    <row r="157" spans="1:14" x14ac:dyDescent="0.25">
      <c r="B157" s="5">
        <v>4</v>
      </c>
      <c r="C157" s="5" t="s">
        <v>158</v>
      </c>
      <c r="D157" s="5" t="s">
        <v>350</v>
      </c>
      <c r="E157" s="5">
        <f t="shared" ref="E157:E158" si="70">G156+10</f>
        <v>440</v>
      </c>
      <c r="F157" s="5">
        <v>10</v>
      </c>
      <c r="G157" s="5">
        <f t="shared" si="66"/>
        <v>530</v>
      </c>
      <c r="H157" s="5">
        <f t="shared" si="67"/>
        <v>30</v>
      </c>
      <c r="J157">
        <v>90</v>
      </c>
      <c r="N157" t="str">
        <f t="shared" si="69"/>
        <v>(4,'text','供应商编号',440,10,530,30),</v>
      </c>
    </row>
    <row r="158" spans="1:14" x14ac:dyDescent="0.25">
      <c r="B158" s="5">
        <v>5</v>
      </c>
      <c r="C158" s="5" t="s">
        <v>164</v>
      </c>
      <c r="E158" s="5">
        <f t="shared" si="70"/>
        <v>540</v>
      </c>
      <c r="F158" s="5">
        <v>10</v>
      </c>
      <c r="G158" s="5">
        <f t="shared" si="66"/>
        <v>690</v>
      </c>
      <c r="H158" s="5">
        <v>120</v>
      </c>
      <c r="J158">
        <v>150</v>
      </c>
      <c r="N158" t="str">
        <f t="shared" si="69"/>
        <v>(5,'combo','',540,10,690,120),</v>
      </c>
    </row>
    <row r="159" spans="1:14" x14ac:dyDescent="0.25">
      <c r="B159" s="5">
        <v>6</v>
      </c>
      <c r="C159" s="5" t="s">
        <v>165</v>
      </c>
      <c r="D159" s="5" t="s">
        <v>168</v>
      </c>
      <c r="E159" s="5">
        <f t="shared" si="68"/>
        <v>710</v>
      </c>
      <c r="F159" s="5">
        <v>10</v>
      </c>
      <c r="G159" s="5">
        <f t="shared" si="66"/>
        <v>790</v>
      </c>
      <c r="H159" s="5">
        <f>F159+25</f>
        <v>35</v>
      </c>
      <c r="J159">
        <v>80</v>
      </c>
      <c r="N159" t="str">
        <f t="shared" si="69"/>
        <v>(6,'bt','查询',710,10,790,35),</v>
      </c>
    </row>
    <row r="160" spans="1:14" x14ac:dyDescent="0.25">
      <c r="B160" s="5">
        <v>7</v>
      </c>
      <c r="C160" s="5" t="s">
        <v>165</v>
      </c>
      <c r="D160" s="5" t="s">
        <v>169</v>
      </c>
      <c r="E160" s="5">
        <f t="shared" si="68"/>
        <v>810</v>
      </c>
      <c r="F160" s="5">
        <v>10</v>
      </c>
      <c r="G160" s="5">
        <f t="shared" si="66"/>
        <v>890</v>
      </c>
      <c r="H160" s="5">
        <f>F160+25</f>
        <v>35</v>
      </c>
      <c r="J160">
        <v>80</v>
      </c>
      <c r="N160" t="str">
        <f t="shared" si="69"/>
        <v>(7,'bt','新增',810,10,890,35),</v>
      </c>
    </row>
    <row r="161" spans="1:14" x14ac:dyDescent="0.25">
      <c r="B161" s="5">
        <v>8</v>
      </c>
      <c r="C161" s="5" t="s">
        <v>165</v>
      </c>
      <c r="D161" s="5" t="s">
        <v>170</v>
      </c>
      <c r="E161" s="5">
        <f t="shared" si="68"/>
        <v>910</v>
      </c>
      <c r="F161" s="5">
        <v>10</v>
      </c>
      <c r="G161" s="5">
        <f t="shared" si="66"/>
        <v>990</v>
      </c>
      <c r="H161" s="5">
        <f>F161+25</f>
        <v>35</v>
      </c>
      <c r="J161">
        <v>80</v>
      </c>
      <c r="N161" t="str">
        <f t="shared" si="69"/>
        <v>(8,'bt','导出',910,10,990,35),</v>
      </c>
    </row>
    <row r="162" spans="1:14" x14ac:dyDescent="0.25">
      <c r="B162" s="5">
        <v>9</v>
      </c>
      <c r="C162" s="5" t="s">
        <v>166</v>
      </c>
      <c r="E162" s="5">
        <v>0</v>
      </c>
      <c r="F162" s="5">
        <v>50</v>
      </c>
      <c r="G162" s="5">
        <v>1120</v>
      </c>
      <c r="H162" s="5">
        <v>500</v>
      </c>
      <c r="M162">
        <v>11</v>
      </c>
      <c r="N162" t="str">
        <f>CONCATENATE("(",B162,",'",C162,"','",D162,"',",E162,",",F162,",",G162,",",H162,"),")</f>
        <v>(9,'ls','',0,50,1120,500),</v>
      </c>
    </row>
    <row r="163" spans="1:14" x14ac:dyDescent="0.25">
      <c r="B163" s="5">
        <v>10</v>
      </c>
      <c r="C163" s="5" t="s">
        <v>384</v>
      </c>
      <c r="D163" s="5" t="s">
        <v>385</v>
      </c>
      <c r="E163" s="5">
        <v>10</v>
      </c>
      <c r="F163" s="5">
        <v>510</v>
      </c>
      <c r="G163" s="5">
        <f>E163+J163</f>
        <v>160</v>
      </c>
      <c r="H163" s="5">
        <v>530</v>
      </c>
      <c r="J163">
        <v>150</v>
      </c>
      <c r="M163">
        <v>12</v>
      </c>
      <c r="N163" t="str">
        <f>CONCATENATE("(",B163,",'",C163,"','",D163,"',",E163,",",F163,",",G163,",",H163,");",$L$2)</f>
        <v>(10,'text','金额总计：',10,510,160,530);"</v>
      </c>
    </row>
    <row r="165" spans="1:14" x14ac:dyDescent="0.25">
      <c r="A165" t="s">
        <v>348</v>
      </c>
      <c r="B165" s="5">
        <v>0</v>
      </c>
      <c r="C165" s="5" t="s">
        <v>158</v>
      </c>
      <c r="D165" s="5" t="s">
        <v>383</v>
      </c>
      <c r="E165">
        <v>0</v>
      </c>
      <c r="F165" s="5">
        <v>10</v>
      </c>
      <c r="G165">
        <f t="shared" ref="G165:G168" si="71">E165+J165</f>
        <v>70</v>
      </c>
      <c r="H165">
        <v>30</v>
      </c>
      <c r="J165">
        <v>70</v>
      </c>
      <c r="N165" t="str">
        <f>CONCATENATE(L121,"(",B165,",'",C165,"','",D165,"',",E165,",",F165,",",G165,",",H165,"),")</f>
        <v>"(0,'text','客户编号',0,10,70,30),</v>
      </c>
    </row>
    <row r="166" spans="1:14" x14ac:dyDescent="0.25">
      <c r="A166">
        <v>14</v>
      </c>
      <c r="B166" s="5">
        <v>1</v>
      </c>
      <c r="C166" s="5" t="s">
        <v>164</v>
      </c>
      <c r="E166">
        <f>G165+10</f>
        <v>80</v>
      </c>
      <c r="F166" s="5">
        <v>10</v>
      </c>
      <c r="G166">
        <f t="shared" si="71"/>
        <v>230</v>
      </c>
      <c r="H166" s="5">
        <v>120</v>
      </c>
      <c r="J166">
        <v>150</v>
      </c>
      <c r="K166">
        <v>20</v>
      </c>
      <c r="N166" t="str">
        <f>CONCATENATE("(",B166,",'",C166,"','",D166,"',",E166,",",F166,",",G166,",",H166,"),")</f>
        <v>(1,'combo','',80,10,230,120),</v>
      </c>
    </row>
    <row r="167" spans="1:14" x14ac:dyDescent="0.25">
      <c r="B167" s="5">
        <v>2</v>
      </c>
      <c r="C167" s="5" t="s">
        <v>375</v>
      </c>
      <c r="D167" s="5" t="s">
        <v>376</v>
      </c>
      <c r="E167">
        <f>G166+20</f>
        <v>250</v>
      </c>
      <c r="F167" s="5">
        <v>10</v>
      </c>
      <c r="G167">
        <f t="shared" si="71"/>
        <v>330</v>
      </c>
      <c r="H167">
        <v>35</v>
      </c>
      <c r="J167">
        <v>80</v>
      </c>
      <c r="N167" t="str">
        <f>CONCATENATE("(",B167,",'",C167,"','",D167,"',",E167,",",F167,",",G167,",",H167,"),")</f>
        <v>(2,'bt','查询',250,10,330,35),</v>
      </c>
    </row>
    <row r="168" spans="1:14" x14ac:dyDescent="0.25">
      <c r="B168" s="5">
        <v>3</v>
      </c>
      <c r="C168" s="5" t="s">
        <v>375</v>
      </c>
      <c r="D168" s="5" t="s">
        <v>377</v>
      </c>
      <c r="E168">
        <f>G167+20</f>
        <v>350</v>
      </c>
      <c r="F168" s="5">
        <v>10</v>
      </c>
      <c r="G168">
        <f t="shared" si="71"/>
        <v>430</v>
      </c>
      <c r="H168">
        <v>35</v>
      </c>
      <c r="J168">
        <v>80</v>
      </c>
      <c r="N168" t="str">
        <f>CONCATENATE("(",B168,",'",C168,"','",D168,"',",E168,",",F168,",",G168,",",H168,"),")</f>
        <v>(3,'bt','导出',350,10,430,35),</v>
      </c>
    </row>
    <row r="169" spans="1:14" x14ac:dyDescent="0.25">
      <c r="B169" s="5">
        <v>4</v>
      </c>
      <c r="C169" s="5" t="s">
        <v>166</v>
      </c>
      <c r="E169">
        <v>0</v>
      </c>
      <c r="F169">
        <v>50</v>
      </c>
      <c r="G169" s="5">
        <v>1120</v>
      </c>
      <c r="H169" s="5">
        <v>600</v>
      </c>
      <c r="N169" t="str">
        <f>CONCATENATE("(",B169,",'",C169,"','",D169,"',",E169,",",F169,",",G169,",",H169,");",L2)</f>
        <v>(4,'ls','',0,50,1120,600);"</v>
      </c>
    </row>
    <row r="171" spans="1:14" x14ac:dyDescent="0.25">
      <c r="A171" t="s">
        <v>349</v>
      </c>
      <c r="B171" s="5">
        <v>0</v>
      </c>
      <c r="C171" s="5" t="s">
        <v>158</v>
      </c>
      <c r="D171" s="5" t="s">
        <v>350</v>
      </c>
      <c r="E171">
        <v>0</v>
      </c>
      <c r="F171" s="5">
        <v>10</v>
      </c>
      <c r="G171">
        <f t="shared" ref="G171:G174" si="72">E171+J171</f>
        <v>90</v>
      </c>
      <c r="H171">
        <v>35</v>
      </c>
      <c r="J171">
        <v>90</v>
      </c>
      <c r="N171" t="str">
        <f>CONCATENATE(L121,"(",B171,",'",C171,"','",D171,"',",E171,",",F171,",",G171,",",H171,"),")</f>
        <v>"(0,'text','供应商编号',0,10,90,35),</v>
      </c>
    </row>
    <row r="172" spans="1:14" x14ac:dyDescent="0.25">
      <c r="A172">
        <v>14</v>
      </c>
      <c r="B172" s="5">
        <v>1</v>
      </c>
      <c r="C172" s="5" t="s">
        <v>164</v>
      </c>
      <c r="E172">
        <f t="shared" ref="E172:E174" si="73">G171+10</f>
        <v>100</v>
      </c>
      <c r="F172" s="5">
        <v>10</v>
      </c>
      <c r="G172">
        <f t="shared" si="72"/>
        <v>250</v>
      </c>
      <c r="H172" s="5">
        <v>120</v>
      </c>
      <c r="J172">
        <v>150</v>
      </c>
      <c r="K172">
        <v>20</v>
      </c>
      <c r="N172" t="str">
        <f>CONCATENATE("(",B172,",'",C172,"','",D172,"',",E172,",",F172,",",G172,",",H172,"),")</f>
        <v>(1,'combo','',100,10,250,120),</v>
      </c>
    </row>
    <row r="173" spans="1:14" x14ac:dyDescent="0.25">
      <c r="B173" s="5">
        <v>2</v>
      </c>
      <c r="C173" s="5" t="s">
        <v>375</v>
      </c>
      <c r="D173" s="5" t="s">
        <v>376</v>
      </c>
      <c r="E173">
        <f>G172+20</f>
        <v>270</v>
      </c>
      <c r="F173" s="5">
        <v>10</v>
      </c>
      <c r="G173">
        <f t="shared" si="72"/>
        <v>350</v>
      </c>
      <c r="H173">
        <v>35</v>
      </c>
      <c r="J173">
        <v>80</v>
      </c>
      <c r="N173" t="str">
        <f t="shared" ref="N173:N174" si="74">CONCATENATE("(",B173,",'",C173,"','",D173,"',",E173,",",F173,",",G173,",",H173,"),")</f>
        <v>(2,'bt','查询',270,10,350,35),</v>
      </c>
    </row>
    <row r="174" spans="1:14" x14ac:dyDescent="0.25">
      <c r="B174" s="5">
        <v>3</v>
      </c>
      <c r="C174" s="5" t="s">
        <v>375</v>
      </c>
      <c r="D174" s="5" t="s">
        <v>377</v>
      </c>
      <c r="E174">
        <f t="shared" si="73"/>
        <v>360</v>
      </c>
      <c r="F174" s="5">
        <v>10</v>
      </c>
      <c r="G174">
        <f t="shared" si="72"/>
        <v>440</v>
      </c>
      <c r="H174">
        <v>35</v>
      </c>
      <c r="J174">
        <v>80</v>
      </c>
      <c r="N174" t="str">
        <f t="shared" si="74"/>
        <v>(3,'bt','导出',360,10,440,35),</v>
      </c>
    </row>
    <row r="175" spans="1:14" x14ac:dyDescent="0.25">
      <c r="B175" s="5">
        <v>4</v>
      </c>
      <c r="C175" s="5" t="s">
        <v>166</v>
      </c>
      <c r="E175">
        <v>0</v>
      </c>
      <c r="F175">
        <v>50</v>
      </c>
      <c r="G175" s="5">
        <v>1120</v>
      </c>
      <c r="H175" s="5">
        <v>600</v>
      </c>
      <c r="N175" t="str">
        <f>CONCATENATE("(",B175,",'",C175,"','",D175,"',",E175,",",F175,",",G175,",",H175,");",L2)</f>
        <v>(4,'ls','',0,50,1120,600);"</v>
      </c>
    </row>
    <row r="177" spans="1:14" x14ac:dyDescent="0.25">
      <c r="A177" t="s">
        <v>206</v>
      </c>
      <c r="B177" s="5">
        <v>0</v>
      </c>
      <c r="C177" s="5" t="s">
        <v>158</v>
      </c>
      <c r="D177" s="5" t="s">
        <v>159</v>
      </c>
      <c r="E177">
        <v>10</v>
      </c>
      <c r="F177" s="5">
        <v>10</v>
      </c>
      <c r="G177">
        <f t="shared" ref="G177:G184" si="75">E177+J177</f>
        <v>80</v>
      </c>
      <c r="H177">
        <v>30</v>
      </c>
      <c r="J177">
        <v>70</v>
      </c>
      <c r="N177" t="str">
        <f>CONCATENATE(L2,"(",B177,",'",C177,"','",D177,"',",E177,",",F177,",",G177,",",H177,"),")</f>
        <v>"(0,'text','单据日期',10,10,80,30),</v>
      </c>
    </row>
    <row r="178" spans="1:14" x14ac:dyDescent="0.25">
      <c r="A178">
        <v>19</v>
      </c>
      <c r="B178" s="5">
        <v>1</v>
      </c>
      <c r="C178" s="5" t="s">
        <v>160</v>
      </c>
      <c r="E178">
        <f>G177+$K$185</f>
        <v>100</v>
      </c>
      <c r="F178" s="5">
        <v>10</v>
      </c>
      <c r="G178">
        <f t="shared" si="75"/>
        <v>250</v>
      </c>
      <c r="H178">
        <v>35</v>
      </c>
      <c r="J178">
        <v>150</v>
      </c>
      <c r="N178" t="str">
        <f t="shared" ref="N178:N184" si="76">CONCATENATE("(",B178,",'",C178,"','",D178,"',",E178,",",F178,",",G178,",",H178,"),")</f>
        <v>(1,'time','',100,10,250,35),</v>
      </c>
    </row>
    <row r="179" spans="1:14" x14ac:dyDescent="0.25">
      <c r="B179" s="5">
        <v>2</v>
      </c>
      <c r="C179" s="5" t="s">
        <v>158</v>
      </c>
      <c r="D179" s="5" t="s">
        <v>236</v>
      </c>
      <c r="E179">
        <f>G178+10</f>
        <v>260</v>
      </c>
      <c r="F179" s="5">
        <v>10</v>
      </c>
      <c r="G179">
        <f t="shared" si="75"/>
        <v>270</v>
      </c>
      <c r="H179">
        <v>35</v>
      </c>
      <c r="J179">
        <v>10</v>
      </c>
      <c r="N179" t="str">
        <f t="shared" si="76"/>
        <v>(2,'text','—',260,10,270,35),</v>
      </c>
    </row>
    <row r="180" spans="1:14" x14ac:dyDescent="0.25">
      <c r="B180" s="5">
        <v>3</v>
      </c>
      <c r="C180" s="5" t="s">
        <v>160</v>
      </c>
      <c r="E180">
        <f>G179+10</f>
        <v>280</v>
      </c>
      <c r="F180" s="5">
        <v>10</v>
      </c>
      <c r="G180">
        <f t="shared" si="75"/>
        <v>430</v>
      </c>
      <c r="H180">
        <v>35</v>
      </c>
      <c r="J180">
        <v>150</v>
      </c>
      <c r="N180" t="str">
        <f t="shared" si="76"/>
        <v>(3,'time','',280,10,430,35),</v>
      </c>
    </row>
    <row r="181" spans="1:14" x14ac:dyDescent="0.25">
      <c r="B181" s="5">
        <v>4</v>
      </c>
      <c r="C181" s="5" t="s">
        <v>165</v>
      </c>
      <c r="D181" s="5" t="s">
        <v>168</v>
      </c>
      <c r="E181">
        <f>G180+$K$185</f>
        <v>450</v>
      </c>
      <c r="F181" s="5">
        <v>10</v>
      </c>
      <c r="G181">
        <f t="shared" si="75"/>
        <v>530</v>
      </c>
      <c r="H181">
        <v>35</v>
      </c>
      <c r="J181">
        <v>80</v>
      </c>
      <c r="N181" t="str">
        <f t="shared" si="76"/>
        <v>(4,'bt','查询',450,10,530,35),</v>
      </c>
    </row>
    <row r="182" spans="1:14" x14ac:dyDescent="0.25">
      <c r="B182" s="5">
        <v>5</v>
      </c>
      <c r="C182" s="5" t="s">
        <v>165</v>
      </c>
      <c r="D182" s="5" t="s">
        <v>169</v>
      </c>
      <c r="E182">
        <f>G181+$K$185</f>
        <v>550</v>
      </c>
      <c r="F182" s="5">
        <v>10</v>
      </c>
      <c r="G182">
        <f t="shared" si="75"/>
        <v>630</v>
      </c>
      <c r="H182">
        <v>35</v>
      </c>
      <c r="J182">
        <v>80</v>
      </c>
      <c r="N182" t="str">
        <f t="shared" si="76"/>
        <v>(5,'bt','新增',550,10,630,35),</v>
      </c>
    </row>
    <row r="183" spans="1:14" x14ac:dyDescent="0.25">
      <c r="B183" s="5">
        <v>6</v>
      </c>
      <c r="C183" s="5" t="s">
        <v>165</v>
      </c>
      <c r="D183" s="5" t="s">
        <v>170</v>
      </c>
      <c r="E183">
        <f>G182+$K$185</f>
        <v>650</v>
      </c>
      <c r="F183" s="5">
        <v>10</v>
      </c>
      <c r="G183">
        <f t="shared" si="75"/>
        <v>730</v>
      </c>
      <c r="H183">
        <v>35</v>
      </c>
      <c r="J183">
        <v>80</v>
      </c>
      <c r="N183" t="str">
        <f t="shared" si="76"/>
        <v>(6,'bt','导出',650,10,730,35),</v>
      </c>
    </row>
    <row r="184" spans="1:14" x14ac:dyDescent="0.25">
      <c r="B184" s="5">
        <v>7</v>
      </c>
      <c r="C184" s="5" t="s">
        <v>165</v>
      </c>
      <c r="D184" s="5" t="s">
        <v>171</v>
      </c>
      <c r="E184">
        <f>G183+$K$185</f>
        <v>750</v>
      </c>
      <c r="F184" s="5">
        <v>10</v>
      </c>
      <c r="G184">
        <f t="shared" si="75"/>
        <v>830</v>
      </c>
      <c r="H184">
        <v>35</v>
      </c>
      <c r="J184">
        <v>80</v>
      </c>
      <c r="N184" t="str">
        <f t="shared" si="76"/>
        <v>(7,'bt','删除',750,10,830,35),</v>
      </c>
    </row>
    <row r="185" spans="1:14" x14ac:dyDescent="0.25">
      <c r="B185" s="5">
        <v>8</v>
      </c>
      <c r="C185" s="5" t="s">
        <v>166</v>
      </c>
      <c r="E185" s="5">
        <v>0</v>
      </c>
      <c r="F185" s="5">
        <v>50</v>
      </c>
      <c r="G185" s="5">
        <v>1120</v>
      </c>
      <c r="H185" s="5">
        <v>500</v>
      </c>
      <c r="K185">
        <v>20</v>
      </c>
      <c r="N185" t="str">
        <f>CONCATENATE("(",B185,",'",C185,"','",D185,"',",E185,",",F185,",",G185,",",H185,"),")</f>
        <v>(8,'ls','',0,50,1120,500),</v>
      </c>
    </row>
    <row r="186" spans="1:14" x14ac:dyDescent="0.25">
      <c r="B186" s="5">
        <v>9</v>
      </c>
      <c r="C186" s="5" t="s">
        <v>384</v>
      </c>
      <c r="D186" s="5" t="s">
        <v>385</v>
      </c>
      <c r="E186" s="5">
        <v>10</v>
      </c>
      <c r="F186" s="5">
        <v>510</v>
      </c>
      <c r="G186" s="5">
        <f>E186+J186</f>
        <v>160</v>
      </c>
      <c r="H186" s="5">
        <v>530</v>
      </c>
      <c r="J186" s="5">
        <v>150</v>
      </c>
      <c r="N186" t="str">
        <f>CONCATENATE("(",B186,",'",C186,"','",D186,"',",E186,",",F186,",",G186,",",H186,");",L2)</f>
        <v>(9,'text','金额总计：',10,510,160,530);"</v>
      </c>
    </row>
    <row r="187" spans="1:14" x14ac:dyDescent="0.25">
      <c r="F187" s="5"/>
    </row>
    <row r="188" spans="1:14" x14ac:dyDescent="0.25">
      <c r="A188" t="s">
        <v>207</v>
      </c>
      <c r="B188" s="5">
        <v>0</v>
      </c>
      <c r="C188" s="5" t="s">
        <v>158</v>
      </c>
      <c r="D188" s="5" t="s">
        <v>159</v>
      </c>
      <c r="E188">
        <v>10</v>
      </c>
      <c r="F188" s="5">
        <v>10</v>
      </c>
      <c r="G188">
        <f t="shared" ref="G188:G195" si="77">E188+J188</f>
        <v>80</v>
      </c>
      <c r="H188">
        <v>30</v>
      </c>
      <c r="J188">
        <v>70</v>
      </c>
      <c r="N188" t="str">
        <f>CONCATENATE(L2,"(",B188,",'",C188,"','",D188,"',",E188,",",F188,",",G188,",",H188,"),")</f>
        <v>"(0,'text','单据日期',10,10,80,30),</v>
      </c>
    </row>
    <row r="189" spans="1:14" x14ac:dyDescent="0.25">
      <c r="A189">
        <v>20</v>
      </c>
      <c r="B189" s="5">
        <v>1</v>
      </c>
      <c r="C189" s="5" t="s">
        <v>160</v>
      </c>
      <c r="E189">
        <f>G188+$K$185</f>
        <v>100</v>
      </c>
      <c r="F189" s="5">
        <v>10</v>
      </c>
      <c r="G189">
        <f t="shared" si="77"/>
        <v>250</v>
      </c>
      <c r="H189">
        <v>35</v>
      </c>
      <c r="J189">
        <v>150</v>
      </c>
      <c r="N189" t="str">
        <f t="shared" ref="N189:N195" si="78">CONCATENATE("(",B189,",'",C189,"','",D189,"',",E189,",",F189,",",G189,",",H189,"),")</f>
        <v>(1,'time','',100,10,250,35),</v>
      </c>
    </row>
    <row r="190" spans="1:14" x14ac:dyDescent="0.25">
      <c r="B190" s="5">
        <v>2</v>
      </c>
      <c r="C190" s="5" t="s">
        <v>158</v>
      </c>
      <c r="D190" s="5" t="s">
        <v>236</v>
      </c>
      <c r="E190">
        <f>G189+10</f>
        <v>260</v>
      </c>
      <c r="F190" s="5">
        <v>10</v>
      </c>
      <c r="G190">
        <f t="shared" si="77"/>
        <v>270</v>
      </c>
      <c r="H190">
        <v>35</v>
      </c>
      <c r="J190">
        <v>10</v>
      </c>
      <c r="N190" t="str">
        <f t="shared" si="78"/>
        <v>(2,'text','—',260,10,270,35),</v>
      </c>
    </row>
    <row r="191" spans="1:14" x14ac:dyDescent="0.25">
      <c r="B191" s="5">
        <v>3</v>
      </c>
      <c r="C191" s="5" t="s">
        <v>160</v>
      </c>
      <c r="E191">
        <f>G190+10</f>
        <v>280</v>
      </c>
      <c r="F191" s="5">
        <v>10</v>
      </c>
      <c r="G191">
        <f t="shared" si="77"/>
        <v>430</v>
      </c>
      <c r="H191">
        <v>35</v>
      </c>
      <c r="J191">
        <v>150</v>
      </c>
      <c r="N191" t="str">
        <f t="shared" si="78"/>
        <v>(3,'time','',280,10,430,35),</v>
      </c>
    </row>
    <row r="192" spans="1:14" x14ac:dyDescent="0.25">
      <c r="B192" s="5">
        <v>4</v>
      </c>
      <c r="C192" s="5" t="s">
        <v>165</v>
      </c>
      <c r="D192" s="5" t="s">
        <v>168</v>
      </c>
      <c r="E192">
        <f>G191+$K$185</f>
        <v>450</v>
      </c>
      <c r="F192" s="5">
        <v>10</v>
      </c>
      <c r="G192">
        <f t="shared" si="77"/>
        <v>530</v>
      </c>
      <c r="H192">
        <v>35</v>
      </c>
      <c r="J192">
        <v>80</v>
      </c>
      <c r="N192" t="str">
        <f t="shared" si="78"/>
        <v>(4,'bt','查询',450,10,530,35),</v>
      </c>
    </row>
    <row r="193" spans="1:14" x14ac:dyDescent="0.25">
      <c r="B193" s="5">
        <v>5</v>
      </c>
      <c r="C193" s="5" t="s">
        <v>165</v>
      </c>
      <c r="D193" s="5" t="s">
        <v>169</v>
      </c>
      <c r="E193">
        <f>G192+$K$185</f>
        <v>550</v>
      </c>
      <c r="F193" s="5">
        <v>10</v>
      </c>
      <c r="G193">
        <f t="shared" si="77"/>
        <v>630</v>
      </c>
      <c r="H193">
        <v>35</v>
      </c>
      <c r="J193">
        <v>80</v>
      </c>
      <c r="N193" t="str">
        <f t="shared" si="78"/>
        <v>(5,'bt','新增',550,10,630,35),</v>
      </c>
    </row>
    <row r="194" spans="1:14" x14ac:dyDescent="0.25">
      <c r="B194" s="5">
        <v>6</v>
      </c>
      <c r="C194" s="5" t="s">
        <v>165</v>
      </c>
      <c r="D194" s="5" t="s">
        <v>170</v>
      </c>
      <c r="E194">
        <f>G193+$K$185</f>
        <v>650</v>
      </c>
      <c r="F194" s="5">
        <v>10</v>
      </c>
      <c r="G194">
        <f t="shared" si="77"/>
        <v>730</v>
      </c>
      <c r="H194">
        <v>35</v>
      </c>
      <c r="J194">
        <v>80</v>
      </c>
      <c r="N194" t="str">
        <f t="shared" si="78"/>
        <v>(6,'bt','导出',650,10,730,35),</v>
      </c>
    </row>
    <row r="195" spans="1:14" x14ac:dyDescent="0.25">
      <c r="B195" s="5">
        <v>7</v>
      </c>
      <c r="C195" s="5" t="s">
        <v>165</v>
      </c>
      <c r="D195" s="5" t="s">
        <v>171</v>
      </c>
      <c r="E195">
        <f>G194+$K$185</f>
        <v>750</v>
      </c>
      <c r="F195" s="5">
        <v>10</v>
      </c>
      <c r="G195">
        <f t="shared" si="77"/>
        <v>830</v>
      </c>
      <c r="H195">
        <v>35</v>
      </c>
      <c r="J195">
        <v>80</v>
      </c>
      <c r="N195" t="str">
        <f t="shared" si="78"/>
        <v>(7,'bt','删除',750,10,830,35),</v>
      </c>
    </row>
    <row r="196" spans="1:14" x14ac:dyDescent="0.25">
      <c r="B196" s="5">
        <v>8</v>
      </c>
      <c r="C196" s="5" t="s">
        <v>166</v>
      </c>
      <c r="E196" s="5">
        <v>0</v>
      </c>
      <c r="F196" s="5">
        <v>50</v>
      </c>
      <c r="G196" s="5">
        <v>1120</v>
      </c>
      <c r="H196" s="5">
        <v>500</v>
      </c>
      <c r="K196">
        <v>20</v>
      </c>
      <c r="N196" t="str">
        <f>CONCATENATE("(",B196,",'",C196,"','",D196,"',",E196,",",F196,",",G196,",",H196,"),")</f>
        <v>(8,'ls','',0,50,1120,500),</v>
      </c>
    </row>
    <row r="197" spans="1:14" x14ac:dyDescent="0.25">
      <c r="B197" s="5">
        <v>9</v>
      </c>
      <c r="C197" s="5" t="s">
        <v>384</v>
      </c>
      <c r="D197" s="5" t="s">
        <v>385</v>
      </c>
      <c r="E197" s="5">
        <v>10</v>
      </c>
      <c r="F197" s="5">
        <v>510</v>
      </c>
      <c r="G197" s="5">
        <f>E197+J197</f>
        <v>160</v>
      </c>
      <c r="H197" s="5">
        <v>530</v>
      </c>
      <c r="J197" s="5">
        <v>150</v>
      </c>
      <c r="N197" t="str">
        <f>CONCATENATE("(",B197,",'",C197,"','",D197,"',",E197,",",F197,",",G197,",",H197,");",L2)</f>
        <v>(9,'text','金额总计：',10,510,160,530);"</v>
      </c>
    </row>
    <row r="199" spans="1:14" x14ac:dyDescent="0.25">
      <c r="A199" t="s">
        <v>223</v>
      </c>
      <c r="B199" s="5">
        <v>0</v>
      </c>
      <c r="C199" s="5" t="s">
        <v>158</v>
      </c>
      <c r="D199" s="5" t="s">
        <v>224</v>
      </c>
      <c r="E199">
        <v>0</v>
      </c>
      <c r="F199" s="5">
        <v>10</v>
      </c>
      <c r="G199">
        <f t="shared" ref="G199:G207" si="79">E199+J199</f>
        <v>30</v>
      </c>
      <c r="H199">
        <v>30</v>
      </c>
      <c r="J199">
        <v>30</v>
      </c>
      <c r="K199">
        <v>20</v>
      </c>
      <c r="N199" t="str">
        <f>CONCATENATE(L2,"(",B199,",'",C199,"','",D199,"',",E199,",",F199,",",G199,",",H199,"),")</f>
        <v>"(0,'text','日期',0,10,30,30),</v>
      </c>
    </row>
    <row r="200" spans="1:14" x14ac:dyDescent="0.25">
      <c r="A200">
        <v>22</v>
      </c>
      <c r="B200" s="5">
        <v>1</v>
      </c>
      <c r="C200" s="5" t="s">
        <v>160</v>
      </c>
      <c r="E200">
        <f>G199+$K$209</f>
        <v>50</v>
      </c>
      <c r="F200" s="5">
        <v>10</v>
      </c>
      <c r="G200">
        <f t="shared" si="79"/>
        <v>200</v>
      </c>
      <c r="H200">
        <v>35</v>
      </c>
      <c r="J200">
        <v>150</v>
      </c>
      <c r="N200" t="str">
        <f t="shared" ref="N200:N207" si="80">CONCATENATE("(",B200,",'",C200,"','",D200,"',",E200,",",F200,",",G200,",",H200,"),")</f>
        <v>(1,'time','',50,10,200,35),</v>
      </c>
    </row>
    <row r="201" spans="1:14" x14ac:dyDescent="0.25">
      <c r="B201" s="5">
        <v>2</v>
      </c>
      <c r="C201" s="5" t="s">
        <v>158</v>
      </c>
      <c r="D201" s="5" t="s">
        <v>236</v>
      </c>
      <c r="E201">
        <f>G200+10</f>
        <v>210</v>
      </c>
      <c r="F201" s="5">
        <v>10</v>
      </c>
      <c r="G201">
        <f t="shared" si="79"/>
        <v>220</v>
      </c>
      <c r="H201">
        <v>35</v>
      </c>
      <c r="J201">
        <v>10</v>
      </c>
      <c r="N201" t="str">
        <f t="shared" si="80"/>
        <v>(2,'text','—',210,10,220,35),</v>
      </c>
    </row>
    <row r="202" spans="1:14" x14ac:dyDescent="0.25">
      <c r="B202" s="5">
        <v>3</v>
      </c>
      <c r="C202" s="5" t="s">
        <v>160</v>
      </c>
      <c r="E202">
        <f>G201+10</f>
        <v>230</v>
      </c>
      <c r="F202" s="5">
        <v>10</v>
      </c>
      <c r="G202">
        <f t="shared" si="79"/>
        <v>380</v>
      </c>
      <c r="H202">
        <v>35</v>
      </c>
      <c r="J202">
        <v>150</v>
      </c>
      <c r="N202" t="str">
        <f t="shared" si="80"/>
        <v>(3,'time','',230,10,380,35),</v>
      </c>
    </row>
    <row r="203" spans="1:14" x14ac:dyDescent="0.25">
      <c r="B203" s="5">
        <v>4</v>
      </c>
      <c r="C203" s="5" t="s">
        <v>158</v>
      </c>
      <c r="D203" s="5" t="s">
        <v>379</v>
      </c>
      <c r="E203">
        <f t="shared" ref="E203:E206" si="81">G202+10</f>
        <v>390</v>
      </c>
      <c r="F203" s="5">
        <v>10</v>
      </c>
      <c r="G203">
        <f t="shared" si="79"/>
        <v>460</v>
      </c>
      <c r="H203">
        <v>30</v>
      </c>
      <c r="J203">
        <v>70</v>
      </c>
      <c r="K203">
        <v>20</v>
      </c>
      <c r="N203" t="str">
        <f t="shared" ref="N203:N204" si="82">CONCATENATE("(",B203,",'",C203,"','",D203,"',",E203,",",F203,",",G203,",",H203,"),")</f>
        <v>(4,'text','员工名称',390,10,460,30),</v>
      </c>
    </row>
    <row r="204" spans="1:14" x14ac:dyDescent="0.25">
      <c r="B204" s="5">
        <v>5</v>
      </c>
      <c r="C204" s="5" t="s">
        <v>164</v>
      </c>
      <c r="E204">
        <f t="shared" si="81"/>
        <v>470</v>
      </c>
      <c r="F204" s="5">
        <v>10</v>
      </c>
      <c r="G204">
        <f t="shared" si="79"/>
        <v>620</v>
      </c>
      <c r="H204" s="5">
        <v>120</v>
      </c>
      <c r="J204">
        <v>150</v>
      </c>
      <c r="N204" t="str">
        <f t="shared" si="82"/>
        <v>(5,'combo','',470,10,620,120),</v>
      </c>
    </row>
    <row r="205" spans="1:14" x14ac:dyDescent="0.25">
      <c r="B205" s="5">
        <v>6</v>
      </c>
      <c r="C205" s="5" t="s">
        <v>158</v>
      </c>
      <c r="D205" s="5" t="s">
        <v>391</v>
      </c>
      <c r="E205">
        <f t="shared" si="81"/>
        <v>630</v>
      </c>
      <c r="F205" s="5">
        <v>10</v>
      </c>
      <c r="G205">
        <f t="shared" si="79"/>
        <v>700</v>
      </c>
      <c r="H205">
        <v>30</v>
      </c>
      <c r="J205">
        <v>70</v>
      </c>
      <c r="N205" t="str">
        <f t="shared" si="80"/>
        <v>(6,'text','操作',630,10,700,30),</v>
      </c>
    </row>
    <row r="206" spans="1:14" x14ac:dyDescent="0.25">
      <c r="B206" s="5">
        <v>7</v>
      </c>
      <c r="C206" s="5" t="s">
        <v>164</v>
      </c>
      <c r="E206">
        <f t="shared" si="81"/>
        <v>710</v>
      </c>
      <c r="F206" s="5">
        <v>10</v>
      </c>
      <c r="G206">
        <f t="shared" si="79"/>
        <v>860</v>
      </c>
      <c r="H206" s="5">
        <v>120</v>
      </c>
      <c r="J206">
        <v>150</v>
      </c>
      <c r="N206" t="str">
        <f t="shared" si="80"/>
        <v>(7,'combo','',710,10,860,120),</v>
      </c>
    </row>
    <row r="207" spans="1:14" x14ac:dyDescent="0.25">
      <c r="B207" s="5">
        <v>8</v>
      </c>
      <c r="C207" s="5" t="s">
        <v>165</v>
      </c>
      <c r="D207" s="5" t="s">
        <v>168</v>
      </c>
      <c r="E207">
        <f>G206+$K$209</f>
        <v>880</v>
      </c>
      <c r="F207" s="5">
        <v>10</v>
      </c>
      <c r="G207">
        <f t="shared" si="79"/>
        <v>960</v>
      </c>
      <c r="H207">
        <v>35</v>
      </c>
      <c r="J207">
        <v>80</v>
      </c>
      <c r="N207" t="str">
        <f t="shared" si="80"/>
        <v>(8,'bt','查询',880,10,960,35),</v>
      </c>
    </row>
    <row r="208" spans="1:14" x14ac:dyDescent="0.25">
      <c r="B208" s="5">
        <v>9</v>
      </c>
      <c r="C208" s="5" t="s">
        <v>166</v>
      </c>
      <c r="E208">
        <v>0</v>
      </c>
      <c r="F208" s="5">
        <v>50</v>
      </c>
      <c r="G208" s="5">
        <v>1120</v>
      </c>
      <c r="H208" s="5">
        <v>600</v>
      </c>
      <c r="N208" t="str">
        <f>CONCATENATE("(",B208,",'",C208,"','",D208,"',",E208,",",F208,",",G208,",",H208,");",L2)</f>
        <v>(9,'ls','',0,50,1120,600);"</v>
      </c>
    </row>
    <row r="209" spans="11:11" x14ac:dyDescent="0.25">
      <c r="K209">
        <v>20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1"/>
  <sheetViews>
    <sheetView topLeftCell="A16" workbookViewId="0">
      <selection activeCell="D9" sqref="D9"/>
    </sheetView>
  </sheetViews>
  <sheetFormatPr defaultColWidth="6.33203125" defaultRowHeight="13.8" x14ac:dyDescent="0.25"/>
  <cols>
    <col min="1" max="1" width="16.88671875" customWidth="1"/>
    <col min="3" max="3" width="6.33203125" style="5"/>
    <col min="4" max="4" width="13.6640625" style="5" customWidth="1"/>
    <col min="14" max="14" width="32" customWidth="1"/>
    <col min="15" max="15" width="9.109375" bestFit="1" customWidth="1"/>
    <col min="16" max="16" width="9" bestFit="1" customWidth="1"/>
  </cols>
  <sheetData>
    <row r="1" spans="1:20" x14ac:dyDescent="0.25">
      <c r="A1" s="4" t="s">
        <v>156</v>
      </c>
      <c r="B1" s="5" t="s">
        <v>149</v>
      </c>
      <c r="C1" s="5" t="s">
        <v>150</v>
      </c>
      <c r="D1" s="5" t="s">
        <v>151</v>
      </c>
      <c r="E1" s="5" t="s">
        <v>152</v>
      </c>
      <c r="F1" s="5" t="s">
        <v>153</v>
      </c>
      <c r="G1" s="5" t="s">
        <v>154</v>
      </c>
      <c r="H1" s="5" t="s">
        <v>155</v>
      </c>
      <c r="J1" t="s">
        <v>162</v>
      </c>
      <c r="K1" t="s">
        <v>163</v>
      </c>
      <c r="N1" s="5"/>
      <c r="O1" s="5"/>
      <c r="P1" s="5"/>
      <c r="Q1" s="5"/>
      <c r="R1" s="5"/>
      <c r="S1" s="5"/>
      <c r="T1" s="5"/>
    </row>
    <row r="2" spans="1:20" x14ac:dyDescent="0.25">
      <c r="A2">
        <v>1</v>
      </c>
      <c r="B2" s="5">
        <v>0</v>
      </c>
      <c r="C2" s="5" t="s">
        <v>157</v>
      </c>
      <c r="E2" s="5">
        <v>0</v>
      </c>
      <c r="F2" s="5">
        <v>10</v>
      </c>
      <c r="G2" s="5">
        <f>E2+J2</f>
        <v>200</v>
      </c>
      <c r="H2" s="5">
        <f>F2+20</f>
        <v>30</v>
      </c>
      <c r="J2">
        <v>200</v>
      </c>
      <c r="K2">
        <v>20</v>
      </c>
      <c r="L2" t="s">
        <v>148</v>
      </c>
      <c r="M2">
        <v>0</v>
      </c>
      <c r="N2" t="str">
        <f>CONCATENATE(L2,"(",B2,",'",C2,"','",D2,"',",E2,",",F2,",",G2,",",H2,"),")</f>
        <v>"(0,'edit','',0,10,200,30),</v>
      </c>
      <c r="O2" t="str">
        <f>CONCATENATE(N2,N3,N4,N5,N6,N7,N8,N9,N10,N11,N12,N13,N14,N15,N16)</f>
        <v>"(0,'edit','',0,10,200,30),(1,'text','单据日期',220,10,290,30),(2,'time','',310,10,430,35),(3,'text','—',440,10,450,35),(4,'time','',460,10,570,35),(5,'text','供应商类别',590,10,680,30),(6,'combo','',690,10,800,110),(7,'text','供应商名称',820,10,875,30),(8,'combo','',885,10,1005,110),(9,'bt','查询',1025,10,1105,35),(10,'text','日期',0,60,150,80),(11,'bt','新增',825,50,905,75),(12,'bt','导出',925,50,1005,75),(13,'bt','删除',1025,50,1105,75),(14,'ls','',0,90,1120,600);"</v>
      </c>
      <c r="P2" t="str">
        <f>CONCATENATE(O2,",")</f>
        <v>"(0,'edit','',0,10,200,30),(1,'text','单据日期',220,10,290,30),(2,'time','',310,10,430,35),(3,'text','—',440,10,450,35),(4,'time','',460,10,570,35),(5,'text','供应商类别',590,10,680,30),(6,'combo','',690,10,800,110),(7,'text','供应商名称',820,10,875,30),(8,'combo','',885,10,1005,110),(9,'bt','查询',1025,10,1105,35),(10,'text','日期',0,60,150,80),(11,'bt','新增',825,50,905,75),(12,'bt','导出',925,50,1005,75),(13,'bt','删除',1025,50,1105,75),(14,'ls','',0,90,1120,600);",</v>
      </c>
    </row>
    <row r="3" spans="1:20" x14ac:dyDescent="0.25">
      <c r="B3" s="5">
        <v>1</v>
      </c>
      <c r="C3" s="5" t="s">
        <v>158</v>
      </c>
      <c r="D3" s="5" t="s">
        <v>159</v>
      </c>
      <c r="E3" s="5">
        <f>G2+$K$2</f>
        <v>220</v>
      </c>
      <c r="F3" s="5">
        <v>10</v>
      </c>
      <c r="G3" s="5">
        <f t="shared" ref="G3:G12" si="0">E3+J3</f>
        <v>290</v>
      </c>
      <c r="H3" s="5">
        <f t="shared" ref="H3:H9" si="1">F3+20</f>
        <v>30</v>
      </c>
      <c r="J3">
        <v>70</v>
      </c>
      <c r="M3">
        <v>1</v>
      </c>
      <c r="N3" t="str">
        <f t="shared" ref="N3:N12" si="2">CONCATENATE("(",B3,",'",C3,"','",D3,"',",E3,",",F3,",",G3,",",H3,"),")</f>
        <v>(1,'text','单据日期',220,10,290,30),</v>
      </c>
      <c r="O3" t="str">
        <f>CONCATENATE(N19,N20,N21,N22,N23,N24,N25,N26,N27,N28,N29,N30,N31,N32)</f>
        <v>"(0,'edit','',0,10,200,30),(1,'text','单据日期',220,10,290,30),(2,'time','',310,10,430,35),(3,'text','—',440,10,450,35),(4,'time','',460,10,580,35),(5,'text','供应商类别',600,10,690,30),(6,'combo','',700,10,810,110),(7,'text','供应商',830,10,885,30),(8,'combo','',895,10,1005,110),(9,'bt','查询',1025,10,1105,35),(10,'text','日期',0,60,150,80),(11,'bt','导出',925,50,1005,75),(12,'bt','删除',1025,50,1105,75),(13,'ls','',0,90,1120,600);"</v>
      </c>
      <c r="P3" t="str">
        <f t="shared" ref="P3:P35" si="3">CONCATENATE(O3,",")</f>
        <v>"(0,'edit','',0,10,200,30),(1,'text','单据日期',220,10,290,30),(2,'time','',310,10,430,35),(3,'text','—',440,10,450,35),(4,'time','',460,10,580,35),(5,'text','供应商类别',600,10,690,30),(6,'combo','',700,10,810,110),(7,'text','供应商',830,10,885,30),(8,'combo','',895,10,1005,110),(9,'bt','查询',1025,10,1105,35),(10,'text','日期',0,60,150,80),(11,'bt','导出',925,50,1005,75),(12,'bt','删除',1025,50,1105,75),(13,'ls','',0,90,1120,600);",</v>
      </c>
    </row>
    <row r="4" spans="1:20" x14ac:dyDescent="0.25">
      <c r="B4" s="5">
        <v>2</v>
      </c>
      <c r="C4" s="5" t="s">
        <v>160</v>
      </c>
      <c r="E4" s="5">
        <f t="shared" ref="E4:E11" si="4">G3+$K$2</f>
        <v>310</v>
      </c>
      <c r="F4" s="5">
        <v>10</v>
      </c>
      <c r="G4" s="5">
        <f t="shared" si="0"/>
        <v>430</v>
      </c>
      <c r="H4" s="5">
        <f>F4+25</f>
        <v>35</v>
      </c>
      <c r="J4">
        <v>120</v>
      </c>
      <c r="M4">
        <v>2</v>
      </c>
      <c r="N4" t="str">
        <f t="shared" si="2"/>
        <v>(2,'time','',310,10,430,35),</v>
      </c>
      <c r="O4" t="str">
        <f>CONCATENATE(N35,N36,N37,N38,N39,N40,N41,N42,N43,N44,N45,N46,N47,N48)</f>
        <v>"(0,'edit','',0,10,200,30),(1,'text','单据日期',220,10,290,30),(2,'time','',310,10,430,35),(3,'text','—',440,10,450,35),(4,'time','',460,10,580,35),(5,'text','供应商类别',600,10,690,30),(6,'combo','',700,10,810,110),(7,'text','供应商',830,10,885,30),(8,'combo','',895,10,1005,110),(9,'bt','查询',1025,10,1105,35),(10,'text','日期',0,60,150,80),(11,'bt','导出',925,50,1005,75),(12,'bt','删除',1025,50,1105,75),(13,'ls','',0,90,1120,600);"</v>
      </c>
      <c r="P4" t="str">
        <f t="shared" si="3"/>
        <v>"(0,'edit','',0,10,200,30),(1,'text','单据日期',220,10,290,30),(2,'time','',310,10,430,35),(3,'text','—',440,10,450,35),(4,'time','',460,10,580,35),(5,'text','供应商类别',600,10,690,30),(6,'combo','',700,10,810,110),(7,'text','供应商',830,10,885,30),(8,'combo','',895,10,1005,110),(9,'bt','查询',1025,10,1105,35),(10,'text','日期',0,60,150,80),(11,'bt','导出',925,50,1005,75),(12,'bt','删除',1025,50,1105,75),(13,'ls','',0,90,1120,600);",</v>
      </c>
    </row>
    <row r="5" spans="1:20" x14ac:dyDescent="0.25">
      <c r="B5" s="5">
        <v>3</v>
      </c>
      <c r="C5" s="5" t="s">
        <v>158</v>
      </c>
      <c r="D5" s="5" t="s">
        <v>236</v>
      </c>
      <c r="E5" s="5">
        <f>G4+10</f>
        <v>440</v>
      </c>
      <c r="F5" s="5">
        <v>10</v>
      </c>
      <c r="G5" s="5">
        <f t="shared" si="0"/>
        <v>450</v>
      </c>
      <c r="H5" s="5">
        <f>F5+25</f>
        <v>35</v>
      </c>
      <c r="J5">
        <v>10</v>
      </c>
      <c r="M5">
        <v>3</v>
      </c>
      <c r="N5" t="str">
        <f t="shared" si="2"/>
        <v>(3,'text','—',440,10,450,35),</v>
      </c>
      <c r="O5" t="str">
        <f>CONCATENATE(N50,N51,N52,N53,N54,N55,N56,N57,N58,N59,N60,N61,N62,N63,N64)</f>
        <v>"(0,'edit','',0,10,200,30),(1,'text','单据日期',220,10,290,30),(2,'time','',310,10,430,35),(3,'text','—',440,10,450,35),(4,'time','',460,10,580,35),(5,'text','供应商类别',600,10,690,30),(6,'combo','',700,10,810,110),(7,'text','供应商',830,10,885,30),(8,'combo','',895,10,1005,110),(9,'bt','查询',1025,10,1105,35),(10,'text','日期',0,60,150,80),(11,'bt','新增',825,50,905,75),(12,'bt','导出',925,50,1005,75),(13,'bt','删除',1025,50,1105,75),(14,'ls','',0,90,1120,600);"</v>
      </c>
      <c r="P5" t="str">
        <f t="shared" si="3"/>
        <v>"(0,'edit','',0,10,200,30),(1,'text','单据日期',220,10,290,30),(2,'time','',310,10,430,35),(3,'text','—',440,10,450,35),(4,'time','',460,10,580,35),(5,'text','供应商类别',600,10,690,30),(6,'combo','',700,10,810,110),(7,'text','供应商',830,10,885,30),(8,'combo','',895,10,1005,110),(9,'bt','查询',1025,10,1105,35),(10,'text','日期',0,60,150,80),(11,'bt','新增',825,50,905,75),(12,'bt','导出',925,50,1005,75),(13,'bt','删除',1025,50,1105,75),(14,'ls','',0,90,1120,600);",</v>
      </c>
    </row>
    <row r="6" spans="1:20" x14ac:dyDescent="0.25">
      <c r="B6" s="5">
        <v>4</v>
      </c>
      <c r="C6" s="5" t="s">
        <v>160</v>
      </c>
      <c r="E6" s="5">
        <f>G5+10</f>
        <v>460</v>
      </c>
      <c r="F6" s="5">
        <v>10</v>
      </c>
      <c r="G6" s="5">
        <f t="shared" si="0"/>
        <v>570</v>
      </c>
      <c r="H6" s="5">
        <f>F6+25</f>
        <v>35</v>
      </c>
      <c r="J6">
        <v>110</v>
      </c>
      <c r="M6">
        <v>4</v>
      </c>
      <c r="N6" t="str">
        <f t="shared" si="2"/>
        <v>(4,'time','',460,10,570,35),</v>
      </c>
      <c r="O6" t="str">
        <f>CONCATENATE(N66,N67,N68,N69,N70,N71,N72,N73,N74,N75)</f>
        <v>"(0,'text','仓库',0,10,30,30),(1,'combo','',50,10,125,110),(2,'text','商品类别',145,10,215,30),(3,'combo','',225,10,335,110),(4,'text','商品名称',355,10,425,30),(5,'combo','',435,10,545,110),(6,'bt','查询',565,10,645,35),(7,'bt','设置公式',665,10,745,35),(8,'bt','下发采购任务',765,10,875,35),(9,'ls','',0,50,1120,600);"</v>
      </c>
      <c r="P6" t="str">
        <f t="shared" si="3"/>
        <v>"(0,'text','仓库',0,10,30,30),(1,'combo','',50,10,125,110),(2,'text','商品类别',145,10,215,30),(3,'combo','',225,10,335,110),(4,'text','商品名称',355,10,425,30),(5,'combo','',435,10,545,110),(6,'bt','查询',565,10,645,35),(7,'bt','设置公式',665,10,745,35),(8,'bt','下发采购任务',765,10,875,35),(9,'ls','',0,50,1120,600);",</v>
      </c>
    </row>
    <row r="7" spans="1:20" x14ac:dyDescent="0.25">
      <c r="B7" s="5">
        <v>5</v>
      </c>
      <c r="C7" s="5" t="s">
        <v>158</v>
      </c>
      <c r="D7" s="5" t="s">
        <v>167</v>
      </c>
      <c r="E7" s="5">
        <f t="shared" si="4"/>
        <v>590</v>
      </c>
      <c r="F7" s="5">
        <v>10</v>
      </c>
      <c r="G7" s="5">
        <f t="shared" si="0"/>
        <v>680</v>
      </c>
      <c r="H7" s="5">
        <f t="shared" si="1"/>
        <v>30</v>
      </c>
      <c r="J7">
        <v>90</v>
      </c>
      <c r="M7">
        <v>5</v>
      </c>
      <c r="N7" t="str">
        <f t="shared" si="2"/>
        <v>(5,'text','供应商类别',590,10,680,30),</v>
      </c>
      <c r="O7" t="str">
        <f>CONCATENATE(N77,N78,N79,N80,N81,N82,N83,N84,N85,N86,N87,N88,N89,N90,N91)</f>
        <v>"(0,'edit','',0,10,200,30),(1,'text','单据日期',220,10,290,30),(2,'time','',310,10,430,35),(3,'text','—',440,10,450,35),(4,'time','',460,10,580,35),(5,'text','客户类别',600,10,670,30),(6,'combo','',680,10,790,110),(7,'text','客户',810,10,840,30),(8,'combo','',850,10,960,110),(9,'bt','查询',980,10,1060,35),(10,'text','日期',0,60,150,80),(11,'bt','新增',780,50,860,75),(12,'bt','导出',880,50,960,75),(13,'bt','删除',980,50,1060,75),(14,'ls','',0,90,1120,600);"</v>
      </c>
      <c r="P7" t="str">
        <f t="shared" si="3"/>
        <v>"(0,'edit','',0,10,200,30),(1,'text','单据日期',220,10,290,30),(2,'time','',310,10,430,35),(3,'text','—',440,10,450,35),(4,'time','',460,10,580,35),(5,'text','客户类别',600,10,670,30),(6,'combo','',680,10,790,110),(7,'text','客户',810,10,840,30),(8,'combo','',850,10,960,110),(9,'bt','查询',980,10,1060,35),(10,'text','日期',0,60,150,80),(11,'bt','新增',780,50,860,75),(12,'bt','导出',880,50,960,75),(13,'bt','删除',980,50,1060,75),(14,'ls','',0,90,1120,600);",</v>
      </c>
    </row>
    <row r="8" spans="1:20" x14ac:dyDescent="0.25">
      <c r="B8" s="5">
        <v>6</v>
      </c>
      <c r="C8" s="5" t="s">
        <v>164</v>
      </c>
      <c r="E8" s="5">
        <f>G7+10</f>
        <v>690</v>
      </c>
      <c r="F8" s="5">
        <v>10</v>
      </c>
      <c r="G8" s="5">
        <f t="shared" si="0"/>
        <v>800</v>
      </c>
      <c r="H8" s="5">
        <v>110</v>
      </c>
      <c r="J8">
        <v>110</v>
      </c>
      <c r="M8">
        <v>6</v>
      </c>
      <c r="N8" t="str">
        <f t="shared" si="2"/>
        <v>(6,'combo','',690,10,800,110),</v>
      </c>
      <c r="O8" t="str">
        <f>CONCATENATE(N93,N94,N95,N96,N97,N98,N99,N100,N101,N102,N103,N104,N105,N106)</f>
        <v>"(0,'edit','',0,10,200,30),(1,'text','单据日期',220,10,290,30),(2,'time','',310,10,430,35),(3,'text','—',440,10,450,35),(4,'time','',460,10,580,35),(5,'text','客户类别',600,10,670,30),(6,'combo','',680,10,790,110),(7,'text','客户',810,10,840,30),(8,'combo','',850,10,960,110),(9,'bt','查询',980,10,1060,35),(10,'text','日期',0,60,150,80),(11,'bt','导出',880,50,960,75),(12,'bt','删除',980,50,1060,75),(13,'ls','',0,90,1120,600);"</v>
      </c>
      <c r="P8" t="str">
        <f t="shared" si="3"/>
        <v>"(0,'edit','',0,10,200,30),(1,'text','单据日期',220,10,290,30),(2,'time','',310,10,430,35),(3,'text','—',440,10,450,35),(4,'time','',460,10,580,35),(5,'text','客户类别',600,10,670,30),(6,'combo','',680,10,790,110),(7,'text','客户',810,10,840,30),(8,'combo','',850,10,960,110),(9,'bt','查询',980,10,1060,35),(10,'text','日期',0,60,150,80),(11,'bt','导出',880,50,960,75),(12,'bt','删除',980,50,1060,75),(13,'ls','',0,90,1120,600);",</v>
      </c>
    </row>
    <row r="9" spans="1:20" x14ac:dyDescent="0.25">
      <c r="B9" s="5">
        <v>7</v>
      </c>
      <c r="C9" s="5" t="s">
        <v>158</v>
      </c>
      <c r="D9" s="5" t="s">
        <v>378</v>
      </c>
      <c r="E9" s="5">
        <f t="shared" si="4"/>
        <v>820</v>
      </c>
      <c r="F9" s="5">
        <v>10</v>
      </c>
      <c r="G9" s="5">
        <f t="shared" si="0"/>
        <v>875</v>
      </c>
      <c r="H9" s="5">
        <f t="shared" si="1"/>
        <v>30</v>
      </c>
      <c r="J9">
        <v>55</v>
      </c>
      <c r="M9">
        <v>7</v>
      </c>
      <c r="N9" t="str">
        <f t="shared" si="2"/>
        <v>(7,'text','供应商名称',820,10,875,30),</v>
      </c>
      <c r="O9" t="str">
        <f>CONCATENATE(N108,N109,N110,N111,N112,N113,N114,N115,N116,N117,N118,N119,N120,N121)</f>
        <v>"(0,'edit','',0,10,200,30),(1,'text','单据日期',220,10,290,30),(2,'time','',310,10,430,35),(3,'text','—',440,10,450,35),(4,'time','',460,10,580,35),(5,'text','客户类别',600,10,670,30),(6,'combo','',680,10,790,110),(7,'text','客户',810,10,840,30),(8,'combo','',850,10,960,110),(9,'bt','查询',980,10,1060,35),(10,'text','日期',0,60,150,80),(11,'bt','导出',880,50,960,75),(12,'bt','删除',980,50,1060,75),(13,'ls','',0,90,1120,600);"</v>
      </c>
      <c r="P9" t="str">
        <f t="shared" si="3"/>
        <v>"(0,'edit','',0,10,200,30),(1,'text','单据日期',220,10,290,30),(2,'time','',310,10,430,35),(3,'text','—',440,10,450,35),(4,'time','',460,10,580,35),(5,'text','客户类别',600,10,670,30),(6,'combo','',680,10,790,110),(7,'text','客户',810,10,840,30),(8,'combo','',850,10,960,110),(9,'bt','查询',980,10,1060,35),(10,'text','日期',0,60,150,80),(11,'bt','导出',880,50,960,75),(12,'bt','删除',980,50,1060,75),(13,'ls','',0,90,1120,600);",</v>
      </c>
    </row>
    <row r="10" spans="1:20" x14ac:dyDescent="0.25">
      <c r="B10" s="5">
        <v>8</v>
      </c>
      <c r="C10" s="5" t="s">
        <v>164</v>
      </c>
      <c r="E10" s="5">
        <f>G9+10</f>
        <v>885</v>
      </c>
      <c r="F10" s="5">
        <v>10</v>
      </c>
      <c r="G10" s="5">
        <f t="shared" si="0"/>
        <v>1005</v>
      </c>
      <c r="H10" s="5">
        <v>110</v>
      </c>
      <c r="J10">
        <v>120</v>
      </c>
      <c r="M10">
        <v>8</v>
      </c>
      <c r="N10" t="str">
        <f t="shared" si="2"/>
        <v>(8,'combo','',885,10,1005,110),</v>
      </c>
      <c r="O10" t="str">
        <f>CONCATENATE(N123,N124,N125,N126,N127,N128,N129,N130,N131,N132,N133,N134,N135,N136)</f>
        <v>"(0,'text','仓库',0,10,30,30),(1,'combo','',50,10,125,110),(2,'text','商品类别',145,10,215,30),(3,'combo','',225,10,335,110),(4,'text','商品名称',355,10,425,30),(5,'combo','',435,10,545,110),(6,'bt','添加',565,10,645,35),(7,'ls','',0,50,1120,300),(8,'text','仓库',0,310,30,330),(9,'combo','',50,310,125,410),(10,'bt','导出',790,310,870,335),(11,'bt','删除',890,310,970,335),(12,'bt','确认',990,310,1070,335),(13,'ls','',0,350,1120,600);"</v>
      </c>
      <c r="P10" t="str">
        <f t="shared" si="3"/>
        <v>"(0,'text','仓库',0,10,30,30),(1,'combo','',50,10,125,110),(2,'text','商品类别',145,10,215,30),(3,'combo','',225,10,335,110),(4,'text','商品名称',355,10,425,30),(5,'combo','',435,10,545,110),(6,'bt','添加',565,10,645,35),(7,'ls','',0,50,1120,300),(8,'text','仓库',0,310,30,330),(9,'combo','',50,310,125,410),(10,'bt','导出',790,310,870,335),(11,'bt','删除',890,310,970,335),(12,'bt','确认',990,310,1070,335),(13,'ls','',0,350,1120,600);",</v>
      </c>
    </row>
    <row r="11" spans="1:20" x14ac:dyDescent="0.25">
      <c r="B11" s="5">
        <v>9</v>
      </c>
      <c r="C11" s="5" t="s">
        <v>165</v>
      </c>
      <c r="D11" s="5" t="s">
        <v>168</v>
      </c>
      <c r="E11" s="5">
        <f t="shared" si="4"/>
        <v>1025</v>
      </c>
      <c r="F11" s="5">
        <v>10</v>
      </c>
      <c r="G11" s="5">
        <f t="shared" si="0"/>
        <v>1105</v>
      </c>
      <c r="H11" s="5">
        <f>F11+25</f>
        <v>35</v>
      </c>
      <c r="J11">
        <v>80</v>
      </c>
      <c r="M11">
        <v>9</v>
      </c>
      <c r="N11" t="str">
        <f t="shared" si="2"/>
        <v>(9,'bt','查询',1025,10,1105,35),</v>
      </c>
      <c r="O11" t="str">
        <f>CONCATENATE(N138,N139,N140,N141,N142,N143,N147,N144,N145,N146,N148)</f>
        <v>"(0,'edit','',0,10,200,30),(1,'text','单据日期',220,10,290,30),(2,'time','',310,10,430,35),(3,'text','—',440,10,450,35),(4,'time','',460,10,580,35),(5,'bt','查询',600,10,680,35),(9,'text','日期',0,60,150,75),(6,'bt','新增',700,10,780,35),(7,'bt','导出',800,10,880,35),(8,'bt','删除',900,10,980,35),(10,'ls','',0,90,1120,600);"</v>
      </c>
      <c r="P11" t="str">
        <f t="shared" si="3"/>
        <v>"(0,'edit','',0,10,200,30),(1,'text','单据日期',220,10,290,30),(2,'time','',310,10,430,35),(3,'text','—',440,10,450,35),(4,'time','',460,10,580,35),(5,'bt','查询',600,10,680,35),(9,'text','日期',0,60,150,75),(6,'bt','新增',700,10,780,35),(7,'bt','导出',800,10,880,35),(8,'bt','删除',900,10,980,35),(10,'ls','',0,90,1120,600);",</v>
      </c>
    </row>
    <row r="12" spans="1:20" x14ac:dyDescent="0.25">
      <c r="B12" s="5">
        <v>10</v>
      </c>
      <c r="C12" s="5" t="s">
        <v>158</v>
      </c>
      <c r="D12" s="5" t="s">
        <v>321</v>
      </c>
      <c r="E12" s="5">
        <v>0</v>
      </c>
      <c r="F12" s="5">
        <v>60</v>
      </c>
      <c r="G12" s="5">
        <f t="shared" si="0"/>
        <v>150</v>
      </c>
      <c r="H12" s="5">
        <f>F12+20</f>
        <v>80</v>
      </c>
      <c r="J12">
        <v>150</v>
      </c>
      <c r="K12">
        <v>20</v>
      </c>
      <c r="M12">
        <v>10</v>
      </c>
      <c r="N12" t="str">
        <f t="shared" si="2"/>
        <v>(10,'text','日期',0,60,150,80),</v>
      </c>
      <c r="O12" t="str">
        <f>CONCATENATE(N150,N151,N152,N153,N154,N155,N159,N156,N157,N158,N160)</f>
        <v>"(0,'edit','',0,10,200,30),(1,'text','单据日期',220,10,290,30),(2,'time','',310,10,430,35),(3,'text','—',440,10,450,35),(4,'time','',460,10,580,35),(5,'bt','查询',590,10,670,35),(9,'text','日期',0,50,150,70),(6,'bt','新增',690,10,770,35),(7,'bt','导出',790,10,870,35),(8,'bt','删除',890,10,970,35),(10,'ls','',0,85,1120,600);"</v>
      </c>
      <c r="P12" t="str">
        <f t="shared" si="3"/>
        <v>"(0,'edit','',0,10,200,30),(1,'text','单据日期',220,10,290,30),(2,'time','',310,10,430,35),(3,'text','—',440,10,450,35),(4,'time','',460,10,580,35),(5,'bt','查询',590,10,670,35),(9,'text','日期',0,50,150,70),(6,'bt','新增',690,10,770,35),(7,'bt','导出',790,10,870,35),(8,'bt','删除',890,10,970,35),(10,'ls','',0,85,1120,600);",</v>
      </c>
    </row>
    <row r="13" spans="1:20" x14ac:dyDescent="0.25">
      <c r="B13" s="5">
        <v>11</v>
      </c>
      <c r="C13" s="5" t="s">
        <v>165</v>
      </c>
      <c r="D13" s="5" t="s">
        <v>169</v>
      </c>
      <c r="E13" s="5">
        <f>G13-J13</f>
        <v>825</v>
      </c>
      <c r="F13" s="5">
        <v>50</v>
      </c>
      <c r="G13" s="5">
        <f>E14-20</f>
        <v>905</v>
      </c>
      <c r="H13" s="5">
        <f>F13+25</f>
        <v>75</v>
      </c>
      <c r="J13">
        <v>80</v>
      </c>
      <c r="M13">
        <v>11</v>
      </c>
      <c r="N13" t="str">
        <f>CONCATENATE("(",B13,",'",C13,"','",D13,"',",E13,",",F13,",",G13,",",H13,"),")</f>
        <v>(11,'bt','新增',825,50,905,75),</v>
      </c>
      <c r="O13" t="str">
        <f>CONCATENATE(N162,N163,N164,N165,N166,N167,N168)</f>
        <v>"(0,'text','仓库',0,10,30,30),(1,'combo','',40,10,115,110),(2,'text','商品类别',135,10,205,30),(3,'combo','',215,10,325,110),(4,'bt','查询',345,10,425,35),(5,'bt','导出',445,10,525,35),(6,'ls','',0,50,1120,600);"</v>
      </c>
      <c r="P13" t="str">
        <f t="shared" si="3"/>
        <v>"(0,'text','仓库',0,10,30,30),(1,'combo','',40,10,115,110),(2,'text','商品类别',135,10,205,30),(3,'combo','',215,10,325,110),(4,'bt','查询',345,10,425,35),(5,'bt','导出',445,10,525,35),(6,'ls','',0,50,1120,600);",</v>
      </c>
    </row>
    <row r="14" spans="1:20" x14ac:dyDescent="0.25">
      <c r="B14" s="5">
        <v>12</v>
      </c>
      <c r="C14" s="5" t="s">
        <v>165</v>
      </c>
      <c r="D14" s="5" t="s">
        <v>170</v>
      </c>
      <c r="E14" s="5">
        <f>G14-J14</f>
        <v>925</v>
      </c>
      <c r="F14" s="5">
        <v>50</v>
      </c>
      <c r="G14" s="5">
        <f t="shared" ref="G14" si="5">G10</f>
        <v>1005</v>
      </c>
      <c r="H14" s="5">
        <f>F14+25</f>
        <v>75</v>
      </c>
      <c r="J14">
        <v>80</v>
      </c>
      <c r="M14">
        <v>12</v>
      </c>
      <c r="N14" t="str">
        <f>CONCATENATE("(",B14,",'",C14,"','",D14,"',",E14,",",F14,",",G14,",",H14,"),")</f>
        <v>(12,'bt','导出',925,50,1005,75),</v>
      </c>
      <c r="O14" t="str">
        <f>CONCATENATE(N170,N171,N172,N173,N174,N175,N176,N177,N178,N179,N180,N181)</f>
        <v>"(0,'text','仓库',0,10,30,30),(1,'combo','',40,10,115,110),(2,'text','商品类别',135,10,205,30),(3,'combo','',215,10,325,110),(4,'text','商品名称',345,10,415,30),(5,'combo','',425,10,535,110),(6,'text','商品编号',555,10,625,30),(7,'combo','',635,10,745,110),(8,'bt','查询',765,10,845,35),(9,'bt','修改',865,10,945,35),(10,'bt','确定',965,10,1045,35),(11,'ls','',0,50,1120,600);"</v>
      </c>
      <c r="P14" t="str">
        <f t="shared" si="3"/>
        <v>"(0,'text','仓库',0,10,30,30),(1,'combo','',40,10,115,110),(2,'text','商品类别',135,10,205,30),(3,'combo','',215,10,325,110),(4,'text','商品名称',345,10,415,30),(5,'combo','',425,10,535,110),(6,'text','商品编号',555,10,625,30),(7,'combo','',635,10,745,110),(8,'bt','查询',765,10,845,35),(9,'bt','修改',865,10,945,35),(10,'bt','确定',965,10,1045,35),(11,'ls','',0,50,1120,600);",</v>
      </c>
    </row>
    <row r="15" spans="1:20" x14ac:dyDescent="0.25">
      <c r="B15" s="5">
        <v>13</v>
      </c>
      <c r="C15" s="5" t="s">
        <v>165</v>
      </c>
      <c r="D15" s="5" t="s">
        <v>171</v>
      </c>
      <c r="E15" s="5">
        <f>G15-J15</f>
        <v>1025</v>
      </c>
      <c r="F15" s="5">
        <v>50</v>
      </c>
      <c r="G15" s="5">
        <f>G11</f>
        <v>1105</v>
      </c>
      <c r="H15" s="5">
        <f>F15+25</f>
        <v>75</v>
      </c>
      <c r="J15">
        <v>80</v>
      </c>
      <c r="M15">
        <v>13</v>
      </c>
      <c r="N15" t="str">
        <f>CONCATENATE("(",B15,",'",C15,"','",D15,"',",E15,",",F15,",",G15,",",H15,"),")</f>
        <v>(13,'bt','删除',1025,50,1105,75),</v>
      </c>
      <c r="O15" t="str">
        <f>CONCATENATE(N183,N184,N185,N186,N187,N188,N189,N190,N191,N192)</f>
        <v>"(0,'edit','',0,10,195,30),(1,'text','商品类别',215,10,285,30),(2,'combo','',295,10,405,110),(3,'text','商品名称',425,10,495,30),(4,'combo','',505,10,615,110),(5,'text','商品编号',635,10,705,30),(6,'combo','',715,10,825,110),(7,'bt','查询',835,10,915,35),(8,'bt','导出',935,10,1015,35),(9,'ls','',0,50,1120,600);"</v>
      </c>
      <c r="P15" t="str">
        <f t="shared" si="3"/>
        <v>"(0,'edit','',0,10,195,30),(1,'text','商品类别',215,10,285,30),(2,'combo','',295,10,405,110),(3,'text','商品名称',425,10,495,30),(4,'combo','',505,10,615,110),(5,'text','商品编号',635,10,705,30),(6,'combo','',715,10,825,110),(7,'bt','查询',835,10,915,35),(8,'bt','导出',935,10,1015,35),(9,'ls','',0,50,1120,600);",</v>
      </c>
    </row>
    <row r="16" spans="1:20" x14ac:dyDescent="0.25">
      <c r="B16" s="5">
        <v>14</v>
      </c>
      <c r="C16" s="5" t="s">
        <v>166</v>
      </c>
      <c r="E16" s="5">
        <v>0</v>
      </c>
      <c r="F16" s="5">
        <v>90</v>
      </c>
      <c r="G16" s="5">
        <v>1120</v>
      </c>
      <c r="H16" s="5">
        <v>600</v>
      </c>
      <c r="M16">
        <v>14</v>
      </c>
      <c r="N16" t="str">
        <f>CONCATENATE("(",B16,",'",C16,"','",D16,"',",E16,",",F16,",",G16,",",H16,");",L2)</f>
        <v>(14,'ls','',0,90,1120,600);"</v>
      </c>
      <c r="O16" t="str">
        <f>CONCATENATE(N194,N195,N196,N197,N198,N199)</f>
        <v>"(0,'text','客户类别',0,10,70,30),(1,'combo','',80,10,190,110),(2,'bt','新增',790,10,870,35),(3,'bt','禁用',890,10,970,35),(4,'bt','删除',990,10,1070,35),(5,'ls','',0,50,1120,600);"</v>
      </c>
      <c r="P16" t="str">
        <f t="shared" si="3"/>
        <v>"(0,'text','客户类别',0,10,70,30),(1,'combo','',80,10,190,110),(2,'bt','新增',790,10,870,35),(3,'bt','禁用',890,10,970,35),(4,'bt','删除',990,10,1070,35),(5,'ls','',0,50,1120,600);",</v>
      </c>
    </row>
    <row r="17" spans="1:16" x14ac:dyDescent="0.25">
      <c r="M17">
        <v>15</v>
      </c>
      <c r="O17" t="str">
        <f>CONCATENATE(N201,N202,N203,N204,N205,N206)</f>
        <v>"(0,'text','供应商类别',0,10,90,30),(1,'combo','',100,10,210,110),(2,'bt','新增',790,10,870,35),(3,'bt','禁用',890,10,970,35),(4,'bt','删除',990,10,1070,35),(5,'ls','',0,50,1120,600);"</v>
      </c>
      <c r="P17" t="str">
        <f t="shared" si="3"/>
        <v>"(0,'text','供应商类别',0,10,90,30),(1,'combo','',100,10,210,110),(2,'bt','新增',790,10,870,35),(3,'bt','禁用',890,10,970,35),(4,'bt','删除',990,10,1070,35),(5,'ls','',0,50,1120,600);",</v>
      </c>
    </row>
    <row r="18" spans="1:16" x14ac:dyDescent="0.25">
      <c r="B18" s="5"/>
      <c r="E18" s="5"/>
      <c r="F18" s="5"/>
      <c r="G18" s="5"/>
      <c r="H18" s="5"/>
      <c r="M18">
        <v>16</v>
      </c>
      <c r="O18" t="str">
        <f>CONCATENATE(N208,N209,N210,N211,N212,N213)</f>
        <v>"(0,'text','商品类别',0,10,70,30),(1,'combo','',80,10,190,110),(2,'bt','新增',790,10,870,35),(3,'bt','禁用',890,10,970,35),(4,'bt','删除',990,10,1070,35),(5,'ls','',0,50,1120,600);"</v>
      </c>
      <c r="P18" t="str">
        <f t="shared" si="3"/>
        <v>"(0,'text','商品类别',0,10,70,30),(1,'combo','',80,10,190,110),(2,'bt','新增',790,10,870,35),(3,'bt','禁用',890,10,970,35),(4,'bt','删除',990,10,1070,35),(5,'ls','',0,50,1120,600);",</v>
      </c>
    </row>
    <row r="19" spans="1:16" x14ac:dyDescent="0.25">
      <c r="A19" t="s">
        <v>172</v>
      </c>
      <c r="B19" s="5">
        <v>0</v>
      </c>
      <c r="C19" s="5" t="s">
        <v>157</v>
      </c>
      <c r="E19" s="5">
        <v>0</v>
      </c>
      <c r="F19" s="5">
        <v>10</v>
      </c>
      <c r="G19" s="5">
        <f>E19+J19</f>
        <v>200</v>
      </c>
      <c r="H19" s="5">
        <f>F19+20</f>
        <v>30</v>
      </c>
      <c r="J19">
        <v>200</v>
      </c>
      <c r="M19">
        <v>17</v>
      </c>
      <c r="N19" t="str">
        <f>CONCATENATE(L2,"(",B19,",'",C19,"','",D19,"',",E19,",",F19,",",G19,",",H19,"),")</f>
        <v>"(0,'edit','',0,10,200,30),</v>
      </c>
      <c r="O19" t="str">
        <f>CONCATENATE(N215,N216,N217,N218,N219,N220)</f>
        <v>"(0,'text','仓库',0,10,30,30),(1,'combo','',40,10,115,110),(2,'bt','新增',790,10,870,35),(3,'bt','禁用',890,10,970,35),(4,'bt','删除',990,10,1070,35),(5,'ls','',0,50,1120,600);"</v>
      </c>
      <c r="P19" t="str">
        <f t="shared" si="3"/>
        <v>"(0,'text','仓库',0,10,30,30),(1,'combo','',40,10,115,110),(2,'bt','新增',790,10,870,35),(3,'bt','禁用',890,10,970,35),(4,'bt','删除',990,10,1070,35),(5,'ls','',0,50,1120,600);",</v>
      </c>
    </row>
    <row r="20" spans="1:16" x14ac:dyDescent="0.25">
      <c r="A20">
        <v>2</v>
      </c>
      <c r="B20" s="5">
        <v>1</v>
      </c>
      <c r="C20" s="5" t="s">
        <v>158</v>
      </c>
      <c r="D20" s="5" t="s">
        <v>159</v>
      </c>
      <c r="E20" s="5">
        <f>G19+$K$2</f>
        <v>220</v>
      </c>
      <c r="F20" s="5">
        <v>10</v>
      </c>
      <c r="G20" s="5">
        <f t="shared" ref="G20:G29" si="6">E20+J20</f>
        <v>290</v>
      </c>
      <c r="H20" s="5">
        <f t="shared" ref="H20:H26" si="7">F20+20</f>
        <v>30</v>
      </c>
      <c r="J20">
        <v>70</v>
      </c>
      <c r="M20">
        <v>18</v>
      </c>
      <c r="N20" t="str">
        <f t="shared" ref="N20:N30" si="8">CONCATENATE("(",B20,",'",C20,"','",D20,"',",E20,",",F20,",",G20,",",H20,"),")</f>
        <v>(1,'text','单据日期',220,10,290,30),</v>
      </c>
      <c r="O20" t="str">
        <f>CONCATENATE(N222,N223,N224,N225,N226,N227)</f>
        <v>"(0,'text','客户类别',0,10,70,30),(1,'combo','',80,10,190,35),(2,'bt','新增',790,10,870,35),(3,'bt','禁用',890,10,970,35),(4,'bt','删除',990,10,1070,35),(5,'ls','',0,50,1120,600);"</v>
      </c>
      <c r="P20" t="str">
        <f t="shared" si="3"/>
        <v>"(0,'text','客户类别',0,10,70,30),(1,'combo','',80,10,190,35),(2,'bt','新增',790,10,870,35),(3,'bt','禁用',890,10,970,35),(4,'bt','删除',990,10,1070,35),(5,'ls','',0,50,1120,600);",</v>
      </c>
    </row>
    <row r="21" spans="1:16" x14ac:dyDescent="0.25">
      <c r="B21" s="5">
        <v>2</v>
      </c>
      <c r="C21" s="5" t="s">
        <v>160</v>
      </c>
      <c r="E21" s="5">
        <f>G20+$K$2</f>
        <v>310</v>
      </c>
      <c r="F21" s="5">
        <v>10</v>
      </c>
      <c r="G21" s="5">
        <f t="shared" si="6"/>
        <v>430</v>
      </c>
      <c r="H21" s="5">
        <f>F21+25</f>
        <v>35</v>
      </c>
      <c r="J21">
        <v>120</v>
      </c>
      <c r="M21">
        <v>19</v>
      </c>
      <c r="N21" t="str">
        <f t="shared" si="8"/>
        <v>(2,'time','',310,10,430,35),</v>
      </c>
      <c r="O21" t="str">
        <f>CONCATENATE(N229,N230,N231,N232,N233,N234,N235,N236,N237,N238,N239,N240,N241,N242,N243)</f>
        <v>"(0,'edit','',0,10,200,30),(1,'text','单据日期',220,10,280,30),(2,'time','',300,10,420,35),(3,'text','—',430,10,440,35),(4,'time','',450,10,570,35),(5,'text','供应商类别',590,10,680,30),(6,'combo','',690,10,800,110),(7,'text','供应商',820,10,875,30),(8,'combo','',885,10,995,110),(9,'bt','查询',1015,10,1095,35),(10,'text','日期',0,60,150,80),(11,'bt','新增',815,50,895,75),(12,'bt','导出',915,50,995,75),(13,'bt','删除',1015,50,1095,75),(14,'ls','',0,90,1120,600);"</v>
      </c>
      <c r="P21" t="str">
        <f t="shared" si="3"/>
        <v>"(0,'edit','',0,10,200,30),(1,'text','单据日期',220,10,280,30),(2,'time','',300,10,420,35),(3,'text','—',430,10,440,35),(4,'time','',450,10,570,35),(5,'text','供应商类别',590,10,680,30),(6,'combo','',690,10,800,110),(7,'text','供应商',820,10,875,30),(8,'combo','',885,10,995,110),(9,'bt','查询',1015,10,1095,35),(10,'text','日期',0,60,150,80),(11,'bt','新增',815,50,895,75),(12,'bt','导出',915,50,995,75),(13,'bt','删除',1015,50,1095,75),(14,'ls','',0,90,1120,600);",</v>
      </c>
    </row>
    <row r="22" spans="1:16" x14ac:dyDescent="0.25">
      <c r="B22" s="5">
        <v>3</v>
      </c>
      <c r="C22" s="5" t="s">
        <v>158</v>
      </c>
      <c r="D22" s="5" t="s">
        <v>236</v>
      </c>
      <c r="E22" s="5">
        <f>G21+10</f>
        <v>440</v>
      </c>
      <c r="F22" s="5">
        <v>10</v>
      </c>
      <c r="G22" s="5">
        <f t="shared" si="6"/>
        <v>450</v>
      </c>
      <c r="H22" s="5">
        <f>F22+25</f>
        <v>35</v>
      </c>
      <c r="J22">
        <v>10</v>
      </c>
      <c r="M22">
        <v>20</v>
      </c>
      <c r="N22" t="str">
        <f t="shared" si="8"/>
        <v>(3,'text','—',440,10,450,35),</v>
      </c>
      <c r="O22" t="str">
        <f>CONCATENATE(N245,N246,N247,N248,N249,N250,N251,N252,N253,N254,N255,N256,N257,N258,N259)</f>
        <v>"(0,'edit','',0,10,200,30),(1,'text','单据日期',220,10,290,30),(2,'time','',310,10,430,35),(3,'text','—',440,10,450,35),(4,'time','',460,10,580,35),(5,'text','供应商类别',600,10,690,30),(6,'combo','',700,10,810,110),(7,'text','供应商',830,10,885,30),(8,'combo','',895,10,1005,110),(9,'bt','查询',1025,10,1105,35),(10,'text','日期',0,60,150,80),(11,'bt','新增',825,50,905,75),(12,'bt','导出',925,50,1005,75),(13,'bt','删除',1025,50,1105,75),(14,'ls','',0,90,1120,600);"</v>
      </c>
      <c r="P22" t="str">
        <f t="shared" si="3"/>
        <v>"(0,'edit','',0,10,200,30),(1,'text','单据日期',220,10,290,30),(2,'time','',310,10,430,35),(3,'text','—',440,10,450,35),(4,'time','',460,10,580,35),(5,'text','供应商类别',600,10,690,30),(6,'combo','',700,10,810,110),(7,'text','供应商',830,10,885,30),(8,'combo','',895,10,1005,110),(9,'bt','查询',1025,10,1105,35),(10,'text','日期',0,60,150,80),(11,'bt','新增',825,50,905,75),(12,'bt','导出',925,50,1005,75),(13,'bt','删除',1025,50,1105,75),(14,'ls','',0,90,1120,600);",</v>
      </c>
    </row>
    <row r="23" spans="1:16" x14ac:dyDescent="0.25">
      <c r="B23" s="5">
        <v>4</v>
      </c>
      <c r="C23" s="5" t="s">
        <v>160</v>
      </c>
      <c r="E23" s="5">
        <f>G22+10</f>
        <v>460</v>
      </c>
      <c r="F23" s="5">
        <v>10</v>
      </c>
      <c r="G23" s="5">
        <f t="shared" si="6"/>
        <v>580</v>
      </c>
      <c r="H23" s="5">
        <f>F23+25</f>
        <v>35</v>
      </c>
      <c r="J23">
        <v>120</v>
      </c>
      <c r="M23">
        <v>21</v>
      </c>
      <c r="N23" t="str">
        <f t="shared" si="8"/>
        <v>(4,'time','',460,10,580,35),</v>
      </c>
      <c r="O23" t="str">
        <f>CONCATENATE(N261,N262,N263,N264,N265,N266,N267,N268,N269,N270,N271,N272,N273,N274,N275,N276)</f>
        <v>"(0,'edit','',0,10,200,30),(1,'text','单据日期',220,10,290,30),(2,'time','',310,10,430,35),(3,'text','—',440,10,450,35),(4,'time','',460,10,580,35),(5,'text','客户',600,10,630,30),(6,'combo','',640,10,750,110),(7,'text','供应商',770,10,825,30),(8,'combo','',835,10,945,110),(9,'bt','查询',965,10,1045,35),(10,'text','日期',0,50,150,70),(11,'ls','',0,85,1120,300),(12,'text','核销金额',0,300,150,320),(13,'bt','确定',990,310,1070,335),(14,'ls','',0,350,1120,580),(15,'text','本次核销金额',0,580,150,600);"</v>
      </c>
      <c r="P23" t="str">
        <f t="shared" si="3"/>
        <v>"(0,'edit','',0,10,200,30),(1,'text','单据日期',220,10,290,30),(2,'time','',310,10,430,35),(3,'text','—',440,10,450,35),(4,'time','',460,10,580,35),(5,'text','客户',600,10,630,30),(6,'combo','',640,10,750,110),(7,'text','供应商',770,10,825,30),(8,'combo','',835,10,945,110),(9,'bt','查询',965,10,1045,35),(10,'text','日期',0,50,150,70),(11,'ls','',0,85,1120,300),(12,'text','核销金额',0,300,150,320),(13,'bt','确定',990,310,1070,335),(14,'ls','',0,350,1120,580),(15,'text','本次核销金额',0,580,150,600);",</v>
      </c>
    </row>
    <row r="24" spans="1:16" x14ac:dyDescent="0.25">
      <c r="B24" s="5">
        <v>5</v>
      </c>
      <c r="C24" s="5" t="s">
        <v>158</v>
      </c>
      <c r="D24" s="5" t="s">
        <v>167</v>
      </c>
      <c r="E24" s="5">
        <f>G23+$K$2</f>
        <v>600</v>
      </c>
      <c r="F24" s="5">
        <v>10</v>
      </c>
      <c r="G24" s="5">
        <f t="shared" si="6"/>
        <v>690</v>
      </c>
      <c r="H24" s="5">
        <f t="shared" si="7"/>
        <v>30</v>
      </c>
      <c r="J24">
        <v>90</v>
      </c>
      <c r="M24">
        <v>22</v>
      </c>
      <c r="N24" t="str">
        <f t="shared" si="8"/>
        <v>(5,'text','供应商类别',600,10,690,30),</v>
      </c>
      <c r="O24" t="str">
        <f>CONCATENATE(N278,N279,N280,N281,N282,N283,N284,N285,N286,N287,N288)</f>
        <v>"(0,'edit','',0,10,200,30),(1,'text','单据日期',220,10,290,30),(2,'time','',310,10,430,35),(3,'text','—',440,10,450,35),(4,'time','',460,10,580,35),(5,'bt','查询',600,10,680,35),(6,'bt','新增',700,10,780,35),(7,'bt','导出',800,10,880,35),(8,'bt','删除',900,10,980,35),(9,'text','日期',0,50,150,70),(10,'ls','',0,85,1120,600);"</v>
      </c>
      <c r="P24" t="str">
        <f t="shared" si="3"/>
        <v>"(0,'edit','',0,10,200,30),(1,'text','单据日期',220,10,290,30),(2,'time','',310,10,430,35),(3,'text','—',440,10,450,35),(4,'time','',460,10,580,35),(5,'bt','查询',600,10,680,35),(6,'bt','新增',700,10,780,35),(7,'bt','导出',800,10,880,35),(8,'bt','删除',900,10,980,35),(9,'text','日期',0,50,150,70),(10,'ls','',0,85,1120,600);",</v>
      </c>
    </row>
    <row r="25" spans="1:16" x14ac:dyDescent="0.25">
      <c r="B25" s="5">
        <v>6</v>
      </c>
      <c r="C25" s="5" t="s">
        <v>164</v>
      </c>
      <c r="E25" s="5">
        <f>G24+10</f>
        <v>700</v>
      </c>
      <c r="F25" s="5">
        <v>10</v>
      </c>
      <c r="G25" s="5">
        <f t="shared" si="6"/>
        <v>810</v>
      </c>
      <c r="H25" s="5">
        <v>110</v>
      </c>
      <c r="J25">
        <v>110</v>
      </c>
      <c r="M25">
        <v>23</v>
      </c>
      <c r="N25" t="str">
        <f t="shared" si="8"/>
        <v>(6,'combo','',700,10,810,110),</v>
      </c>
      <c r="O25" t="str">
        <f>CONCATENATE(N290,N291,N292,N293,N294,N295,N296,N297,N298,N299,N300)</f>
        <v>"(0,'edit','',0,10,200,30),(1,'text','单据日期',220,10,290,30),(2,'time','',310,10,430,35),(3,'text','—',440,10,450,35),(4,'time','',460,10,580,35),(5,'bt','查询',600,10,680,35),(6,'bt','新增',700,10,780,35),(7,'bt','导出',800,10,880,35),(8,'bt','删除',900,10,980,35),(9,'text','日期',0,50,150,70),(10,'ls','',0,85,1120,600);"</v>
      </c>
      <c r="P25" t="str">
        <f t="shared" si="3"/>
        <v>"(0,'edit','',0,10,200,30),(1,'text','单据日期',220,10,290,30),(2,'time','',310,10,430,35),(3,'text','—',440,10,450,35),(4,'time','',460,10,580,35),(5,'bt','查询',600,10,680,35),(6,'bt','新增',700,10,780,35),(7,'bt','导出',800,10,880,35),(8,'bt','删除',900,10,980,35),(9,'text','日期',0,50,150,70),(10,'ls','',0,85,1120,600);",</v>
      </c>
    </row>
    <row r="26" spans="1:16" x14ac:dyDescent="0.25">
      <c r="B26" s="5">
        <v>7</v>
      </c>
      <c r="C26" s="5" t="s">
        <v>158</v>
      </c>
      <c r="D26" s="5" t="s">
        <v>161</v>
      </c>
      <c r="E26" s="5">
        <f>G25+$K$12</f>
        <v>830</v>
      </c>
      <c r="F26" s="5">
        <v>10</v>
      </c>
      <c r="G26" s="5">
        <f t="shared" si="6"/>
        <v>885</v>
      </c>
      <c r="H26" s="5">
        <f t="shared" si="7"/>
        <v>30</v>
      </c>
      <c r="J26">
        <v>55</v>
      </c>
      <c r="M26">
        <v>24</v>
      </c>
      <c r="N26" t="str">
        <f t="shared" si="8"/>
        <v>(7,'text','供应商',830,10,885,30),</v>
      </c>
      <c r="O26" t="str">
        <f>CONCATENATE(N302,N303,N304,N305,N306,N307,N308,N309,N310,N311,N312)</f>
        <v>"(0,'edit','',0,10,200,30),(1,'text','单据日期',220,10,290,30),(2,'time','',310,10,430,35),(3,'text','—',440,10,450,35),(4,'time','',460,10,580,35),(5,'bt','查询',600,10,680,35),(6,'bt','新增',700,10,780,35),(7,'bt','导出',800,10,880,35),(8,'bt','确认',900,10,980,35),(9,'text','日期',0,50,150,70),(10,'ls','',0,85,1120,600);"</v>
      </c>
      <c r="P26" t="str">
        <f t="shared" si="3"/>
        <v>"(0,'edit','',0,10,200,30),(1,'text','单据日期',220,10,290,30),(2,'time','',310,10,430,35),(3,'text','—',440,10,450,35),(4,'time','',460,10,580,35),(5,'bt','查询',600,10,680,35),(6,'bt','新增',700,10,780,35),(7,'bt','导出',800,10,880,35),(8,'bt','确认',900,10,980,35),(9,'text','日期',0,50,150,70),(10,'ls','',0,85,1120,600);",</v>
      </c>
    </row>
    <row r="27" spans="1:16" x14ac:dyDescent="0.25">
      <c r="B27" s="5">
        <v>8</v>
      </c>
      <c r="C27" s="5" t="s">
        <v>164</v>
      </c>
      <c r="E27" s="5">
        <f>G26+10</f>
        <v>895</v>
      </c>
      <c r="F27" s="5">
        <v>10</v>
      </c>
      <c r="G27" s="5">
        <f t="shared" si="6"/>
        <v>1005</v>
      </c>
      <c r="H27" s="5">
        <v>110</v>
      </c>
      <c r="J27">
        <v>110</v>
      </c>
      <c r="M27">
        <v>25</v>
      </c>
      <c r="N27" t="str">
        <f t="shared" si="8"/>
        <v>(8,'combo','',895,10,1005,110),</v>
      </c>
      <c r="O27" t="str">
        <f>CONCATENATE(N314,N315,N316,N317,N318,N319,N320,N321,N322)</f>
        <v>"(0,'edit','',0,10,200,30),(1,'text','单据日期',220,10,290,30),(2,'time','',310,10,430,35),(3,'text','—',440,10,450,35),(4,'time','',460,10,580,35),(5,'bt','查询',600,10,680,35),(6,'bt','导出',700,10,780,35),(7,'text','日期',0,50,150,70),(8,'ls','',0,85,1120,600);"</v>
      </c>
      <c r="P27" t="str">
        <f t="shared" si="3"/>
        <v>"(0,'edit','',0,10,200,30),(1,'text','单据日期',220,10,290,30),(2,'time','',310,10,430,35),(3,'text','—',440,10,450,35),(4,'time','',460,10,580,35),(5,'bt','查询',600,10,680,35),(6,'bt','导出',700,10,780,35),(7,'text','日期',0,50,150,70),(8,'ls','',0,85,1120,600);",</v>
      </c>
    </row>
    <row r="28" spans="1:16" x14ac:dyDescent="0.25">
      <c r="B28" s="5">
        <v>9</v>
      </c>
      <c r="C28" s="5" t="s">
        <v>165</v>
      </c>
      <c r="D28" s="5" t="s">
        <v>168</v>
      </c>
      <c r="E28" s="5">
        <f>G27+$K$2</f>
        <v>1025</v>
      </c>
      <c r="F28" s="5">
        <v>10</v>
      </c>
      <c r="G28" s="5">
        <f t="shared" si="6"/>
        <v>1105</v>
      </c>
      <c r="H28" s="5">
        <f>F28+25</f>
        <v>35</v>
      </c>
      <c r="J28">
        <v>80</v>
      </c>
      <c r="M28">
        <v>26</v>
      </c>
      <c r="N28" t="str">
        <f t="shared" si="8"/>
        <v>(9,'bt','查询',1025,10,1105,35),</v>
      </c>
      <c r="O28" t="str">
        <f>CONCATENATE(N324,N325,N326,N327,N328,N329,N330,N331,N332)</f>
        <v>"(0,'edit','',0,10,200,30),(1,'text','单据日期',220,10,290,30),(2,'time','',310,10,430,35),(3,'text','—',440,10,450,35),(4,'time','',460,10,580,35),(5,'bt','查询',600,10,680,35),(6,'bt','导出',700,10,780,35),(7,'text','日期',0,50,150,70),(8,'ls','',0,85,1120,600);"</v>
      </c>
      <c r="P28" t="str">
        <f t="shared" si="3"/>
        <v>"(0,'edit','',0,10,200,30),(1,'text','单据日期',220,10,290,30),(2,'time','',310,10,430,35),(3,'text','—',440,10,450,35),(4,'time','',460,10,580,35),(5,'bt','查询',600,10,680,35),(6,'bt','导出',700,10,780,35),(7,'text','日期',0,50,150,70),(8,'ls','',0,85,1120,600);",</v>
      </c>
    </row>
    <row r="29" spans="1:16" x14ac:dyDescent="0.25">
      <c r="B29" s="5">
        <v>10</v>
      </c>
      <c r="C29" s="5" t="s">
        <v>158</v>
      </c>
      <c r="D29" s="5" t="s">
        <v>321</v>
      </c>
      <c r="E29" s="5">
        <v>0</v>
      </c>
      <c r="F29" s="5">
        <v>60</v>
      </c>
      <c r="G29" s="5">
        <f t="shared" si="6"/>
        <v>150</v>
      </c>
      <c r="H29" s="5">
        <f>F29+20</f>
        <v>80</v>
      </c>
      <c r="J29">
        <v>150</v>
      </c>
      <c r="M29">
        <v>27</v>
      </c>
      <c r="N29" t="str">
        <f t="shared" si="8"/>
        <v>(10,'text','日期',0,60,150,80),</v>
      </c>
      <c r="O29" t="str">
        <f>CONCATENATE(N334,N335,N336,N337,N338,N339,N340,N341,N342,N343,N344,N345,N346)</f>
        <v>"(0,'text','单据日期',0,10,70,30),(1,'time','',90,10,210,35),(2,'text','—',220,10,230,35),(3,'time','',240,10,360,35),(4,'text','供应商类别',380,10,470,30),(5,'combo','',480,10,590,110),(6,'text','供应商',610,10,665,30),(7,'combo','',675,10,785,110),(8,'bt','查询',805,10,885,35),(9,'bt','导出',905,10,985,35),(10,'text','日期',0,50,150,70),(11,'ls','',0,85,1120,580),(12,'text','金额',0,580,150,600);"</v>
      </c>
      <c r="P29" t="str">
        <f t="shared" si="3"/>
        <v>"(0,'text','单据日期',0,10,70,30),(1,'time','',90,10,210,35),(2,'text','—',220,10,230,35),(3,'time','',240,10,360,35),(4,'text','供应商类别',380,10,470,30),(5,'combo','',480,10,590,110),(6,'text','供应商',610,10,665,30),(7,'combo','',675,10,785,110),(8,'bt','查询',805,10,885,35),(9,'bt','导出',905,10,985,35),(10,'text','日期',0,50,150,70),(11,'ls','',0,85,1120,580),(12,'text','金额',0,580,150,600);",</v>
      </c>
    </row>
    <row r="30" spans="1:16" x14ac:dyDescent="0.25">
      <c r="B30" s="5">
        <v>11</v>
      </c>
      <c r="C30" s="5" t="s">
        <v>165</v>
      </c>
      <c r="D30" s="5" t="s">
        <v>170</v>
      </c>
      <c r="E30" s="5">
        <f>G30-J30</f>
        <v>925</v>
      </c>
      <c r="F30" s="5">
        <v>50</v>
      </c>
      <c r="G30" s="5">
        <f>G27</f>
        <v>1005</v>
      </c>
      <c r="H30" s="5">
        <v>75</v>
      </c>
      <c r="J30">
        <v>80</v>
      </c>
      <c r="M30">
        <v>28</v>
      </c>
      <c r="N30" t="str">
        <f t="shared" si="8"/>
        <v>(11,'bt','导出',925,50,1005,75),</v>
      </c>
      <c r="O30" t="str">
        <f>CONCATENATE(N348,N349,N350,N351,N352,N353,N354,N355,N356,N357,N358,N359,N360)</f>
        <v>"(0,'text','单据日期',0,10,70,30),(1,'time','',90,10,210,35),(2,'text','—',220,10,230,35),(3,'time','',240,10,360,35),(4,'text','客户类别',380,10,450,30),(5,'combo','',460,10,570,110),(6,'text','客户',590,10,620,30),(7,'combo','',630,10,740,110),(8,'bt','查询',760,10,840,35),(9,'bt','导出',860,10,940,35),(10,'text','日期',0,50,150,70),(11,'ls','日期',0,90,1120,570),(12,'text','金额',0,580,150,600);"</v>
      </c>
      <c r="P30" t="str">
        <f t="shared" si="3"/>
        <v>"(0,'text','单据日期',0,10,70,30),(1,'time','',90,10,210,35),(2,'text','—',220,10,230,35),(3,'time','',240,10,360,35),(4,'text','客户类别',380,10,450,30),(5,'combo','',460,10,570,110),(6,'text','客户',590,10,620,30),(7,'combo','',630,10,740,110),(8,'bt','查询',760,10,840,35),(9,'bt','导出',860,10,940,35),(10,'text','日期',0,50,150,70),(11,'ls','日期',0,90,1120,570),(12,'text','金额',0,580,150,600);",</v>
      </c>
    </row>
    <row r="31" spans="1:16" x14ac:dyDescent="0.25">
      <c r="B31" s="5">
        <v>12</v>
      </c>
      <c r="C31" s="5" t="s">
        <v>165</v>
      </c>
      <c r="D31" s="5" t="s">
        <v>171</v>
      </c>
      <c r="E31" s="5">
        <f>G31-J31</f>
        <v>1025</v>
      </c>
      <c r="F31" s="5">
        <v>50</v>
      </c>
      <c r="G31" s="5">
        <f>G28</f>
        <v>1105</v>
      </c>
      <c r="H31" s="5">
        <v>75</v>
      </c>
      <c r="J31">
        <v>80</v>
      </c>
      <c r="M31">
        <v>29</v>
      </c>
      <c r="N31" t="str">
        <f>CONCATENATE("(",B31,",'",C31,"','",D31,"',",E31,",",F31,",",G31,",",H31,"),")</f>
        <v>(12,'bt','删除',1025,50,1105,75),</v>
      </c>
      <c r="O31" t="str">
        <f>CONCATENATE(N362,N363,N364,N365,N366,N367,N368,N369,N370,N371,N372,N373,N374)</f>
        <v>"(0,'text','单据日期',0,10,70,30),(1,'time','',90,10,210,35),(2,'text','—',220,10,230,35),(3,'time','',240,10,360,35),(4,'text','客户类别',380,10,450,30),(5,'combo','',460,10,570,110),(6,'text','客户',590,10,620,30),(7,'combo','',630,10,740,110),(8,'bt','查询',760,10,840,35),(9,'bt','导出',860,10,940,35),(10,'text','日期',0,50,150,70),(11,'ls','',0,90,1120,570),(12,'text','金额',0,580,150,600);"</v>
      </c>
      <c r="P31" t="str">
        <f t="shared" si="3"/>
        <v>"(0,'text','单据日期',0,10,70,30),(1,'time','',90,10,210,35),(2,'text','—',220,10,230,35),(3,'time','',240,10,360,35),(4,'text','客户类别',380,10,450,30),(5,'combo','',460,10,570,110),(6,'text','客户',590,10,620,30),(7,'combo','',630,10,740,110),(8,'bt','查询',760,10,840,35),(9,'bt','导出',860,10,940,35),(10,'text','日期',0,50,150,70),(11,'ls','',0,90,1120,570),(12,'text','金额',0,580,150,600);",</v>
      </c>
    </row>
    <row r="32" spans="1:16" x14ac:dyDescent="0.25">
      <c r="B32" s="5">
        <v>13</v>
      </c>
      <c r="C32" s="5" t="s">
        <v>166</v>
      </c>
      <c r="E32" s="5">
        <v>0</v>
      </c>
      <c r="F32" s="5">
        <v>90</v>
      </c>
      <c r="G32" s="5">
        <v>1120</v>
      </c>
      <c r="H32" s="5">
        <v>600</v>
      </c>
      <c r="M32">
        <v>30</v>
      </c>
      <c r="N32" t="str">
        <f>CONCATENATE("(",B32,",'",C32,"','",D32,"',",E32,",",F32,",",G32,",",H32,");",L2)</f>
        <v>(13,'ls','',0,90,1120,600);"</v>
      </c>
      <c r="O32" t="str">
        <f>CONCATENATE(N376,N377,N378,N379,N380,N381,N382,N383,N384,N385,N386,N387,N388)</f>
        <v>"(0,'text','单据日期',0,10,70,30),(1,'time','',90,10,210,35),(2,'text','—',220,10,230,35),(3,'time','',240,10,360,35),(4,'text','供应商类别',380,10,470,30),(5,'combo','',480,10,590,110),(6,'text','供应商',610,10,665,30),(7,'combo','',675,10,785,110),(8,'bt','查询',805,10,885,35),(9,'bt','导出',905,10,985,35),(10,'text','日期',0,50,150,70),(11,'ls','',0,85,1120,570),(12,'text','金额',0,580,150,600);"</v>
      </c>
      <c r="P32" t="str">
        <f t="shared" si="3"/>
        <v>"(0,'text','单据日期',0,10,70,30),(1,'time','',90,10,210,35),(2,'text','—',220,10,230,35),(3,'time','',240,10,360,35),(4,'text','供应商类别',380,10,470,30),(5,'combo','',480,10,590,110),(6,'text','供应商',610,10,665,30),(7,'combo','',675,10,785,110),(8,'bt','查询',805,10,885,35),(9,'bt','导出',905,10,985,35),(10,'text','日期',0,50,150,70),(11,'ls','',0,85,1120,570),(12,'text','金额',0,580,150,600);",</v>
      </c>
    </row>
    <row r="33" spans="1:16" x14ac:dyDescent="0.25">
      <c r="O33" t="str">
        <f>CONCATENATE(N390,N391,N392,N393,N394,N395,N396,N397)</f>
        <v>"(0,'text','单据日期',0,10,70,30),(1,'time','',90,10,210,35),(2,'text','—',220,10,230,35),(3,'time','',240,10,360,35),(4,'bt','查询',380,10,460,35),(5,'bt','导出',480,10,560,35),(6,'text','日期',0,50,150,70),(7,'ls','',0,85,1120,600);"</v>
      </c>
      <c r="P33" t="str">
        <f t="shared" si="3"/>
        <v>"(0,'text','单据日期',0,10,70,30),(1,'time','',90,10,210,35),(2,'text','—',220,10,230,35),(3,'time','',240,10,360,35),(4,'bt','查询',380,10,460,35),(5,'bt','导出',480,10,560,35),(6,'text','日期',0,50,150,70),(7,'ls','',0,85,1120,600);",</v>
      </c>
    </row>
    <row r="34" spans="1:16" x14ac:dyDescent="0.25">
      <c r="O34" t="str">
        <f>CONCATENATE(N399,N400,N401,N402)</f>
        <v>"(0,'text','季度',0,10,30,30),(1,'combo','',50,10,150,110),(2,'bt','导出',170,10,250,35),(3,'ls','',0,50,1120,600);"</v>
      </c>
      <c r="P34" t="str">
        <f t="shared" si="3"/>
        <v>"(0,'text','季度',0,10,30,30),(1,'combo','',50,10,150,110),(2,'bt','导出',170,10,250,35),(3,'ls','',0,50,1120,600);",</v>
      </c>
    </row>
    <row r="35" spans="1:16" x14ac:dyDescent="0.25">
      <c r="A35" t="s">
        <v>173</v>
      </c>
      <c r="B35" s="5">
        <v>0</v>
      </c>
      <c r="C35" s="5" t="s">
        <v>157</v>
      </c>
      <c r="E35" s="5">
        <v>0</v>
      </c>
      <c r="F35" s="5">
        <v>10</v>
      </c>
      <c r="G35" s="5">
        <f>E35+J35</f>
        <v>200</v>
      </c>
      <c r="H35" s="5">
        <f>F35+20</f>
        <v>30</v>
      </c>
      <c r="J35">
        <v>200</v>
      </c>
      <c r="N35" t="str">
        <f>CONCATENATE(L2,"(",B35,",'",C35,"','",D35,"',",E35,",",F35,",",G35,",",H35,"),")</f>
        <v>"(0,'edit','',0,10,200,30),</v>
      </c>
      <c r="O35" t="str">
        <f>CONCATENATE(N404,N405,N406,N407,N408,N409)</f>
        <v>"(0,'text','员工类别',0,10,70,30),(1,'combo','',80,10,190,110),(2,'text','员工类别',210,10,280,30),(3,'combo','',290,10,400,110),(4,'bt','新增',420,10,500,35),(5,'ls','',0,50,1120,600);"</v>
      </c>
      <c r="P35" t="str">
        <f t="shared" si="3"/>
        <v>"(0,'text','员工类别',0,10,70,30),(1,'combo','',80,10,190,110),(2,'text','员工类别',210,10,280,30),(3,'combo','',290,10,400,110),(4,'bt','新增',420,10,500,35),(5,'ls','',0,50,1120,600);",</v>
      </c>
    </row>
    <row r="36" spans="1:16" x14ac:dyDescent="0.25">
      <c r="A36">
        <v>3</v>
      </c>
      <c r="B36" s="5">
        <v>1</v>
      </c>
      <c r="C36" s="5" t="s">
        <v>158</v>
      </c>
      <c r="D36" s="5" t="s">
        <v>159</v>
      </c>
      <c r="E36" s="5">
        <f>G35+$K$2</f>
        <v>220</v>
      </c>
      <c r="F36" s="5">
        <v>10</v>
      </c>
      <c r="G36" s="5">
        <f t="shared" ref="G36:G45" si="9">E36+J36</f>
        <v>290</v>
      </c>
      <c r="H36" s="5">
        <f t="shared" ref="H36:H42" si="10">F36+20</f>
        <v>30</v>
      </c>
      <c r="J36">
        <v>70</v>
      </c>
      <c r="N36" t="str">
        <f t="shared" ref="N36:N47" si="11">CONCATENATE("(",B36,",'",C36,"','",D36,"',",E36,",",F36,",",G36,",",H36,"),")</f>
        <v>(1,'text','单据日期',220,10,290,30),</v>
      </c>
      <c r="O36" t="str">
        <f>CONCATENATE(N411,N412,N413,N414,N415,N416,N417,N418,N419,N420,N421)</f>
        <v>"(0,'text','日期',0,10,30,30),(1,'time','',50,10,170,35),(2,'text','—',180,10,190,35),(3,'time','',200,10,320,35),(4,'text','员工',340,10,370,30),(5,'combo','',380,10,490,110),(6,'text','操作类型',510,10,580,30),(7,'combo','',590,10,700,110),(8,'bt','查询',720,10,800,35),(9,'text','日期',0,50,150,70),(10,'ls','',0,85,1120,600);"</v>
      </c>
      <c r="P36" t="str">
        <f>CONCATENATE(O36)</f>
        <v>"(0,'text','日期',0,10,30,30),(1,'time','',50,10,170,35),(2,'text','—',180,10,190,35),(3,'time','',200,10,320,35),(4,'text','员工',340,10,370,30),(5,'combo','',380,10,490,110),(6,'text','操作类型',510,10,580,30),(7,'combo','',590,10,700,110),(8,'bt','查询',720,10,800,35),(9,'text','日期',0,50,150,70),(10,'ls','',0,85,1120,600);"</v>
      </c>
    </row>
    <row r="37" spans="1:16" x14ac:dyDescent="0.25">
      <c r="B37" s="5">
        <v>2</v>
      </c>
      <c r="C37" s="5" t="s">
        <v>160</v>
      </c>
      <c r="E37" s="5">
        <f>G36+$K$2</f>
        <v>310</v>
      </c>
      <c r="F37" s="5">
        <v>10</v>
      </c>
      <c r="G37" s="5">
        <f t="shared" si="9"/>
        <v>430</v>
      </c>
      <c r="H37" s="5">
        <f>F37+25</f>
        <v>35</v>
      </c>
      <c r="J37">
        <v>120</v>
      </c>
      <c r="N37" t="str">
        <f t="shared" si="11"/>
        <v>(2,'time','',310,10,430,35),</v>
      </c>
    </row>
    <row r="38" spans="1:16" x14ac:dyDescent="0.25">
      <c r="B38" s="5">
        <v>3</v>
      </c>
      <c r="C38" s="5" t="s">
        <v>158</v>
      </c>
      <c r="D38" s="5" t="s">
        <v>236</v>
      </c>
      <c r="E38" s="5">
        <f>G37+10</f>
        <v>440</v>
      </c>
      <c r="F38" s="5">
        <v>10</v>
      </c>
      <c r="G38" s="5">
        <f t="shared" si="9"/>
        <v>450</v>
      </c>
      <c r="H38" s="5">
        <f>F38+25</f>
        <v>35</v>
      </c>
      <c r="J38">
        <v>10</v>
      </c>
      <c r="N38" t="str">
        <f t="shared" si="11"/>
        <v>(3,'text','—',440,10,450,35),</v>
      </c>
    </row>
    <row r="39" spans="1:16" x14ac:dyDescent="0.25">
      <c r="B39" s="5">
        <v>4</v>
      </c>
      <c r="C39" s="5" t="s">
        <v>160</v>
      </c>
      <c r="E39" s="5">
        <f>G38+10</f>
        <v>460</v>
      </c>
      <c r="F39" s="5">
        <v>10</v>
      </c>
      <c r="G39" s="5">
        <f t="shared" si="9"/>
        <v>580</v>
      </c>
      <c r="H39" s="5">
        <f>F39+25</f>
        <v>35</v>
      </c>
      <c r="J39">
        <v>120</v>
      </c>
      <c r="N39" t="str">
        <f t="shared" si="11"/>
        <v>(4,'time','',460,10,580,35),</v>
      </c>
    </row>
    <row r="40" spans="1:16" x14ac:dyDescent="0.25">
      <c r="B40" s="5">
        <v>5</v>
      </c>
      <c r="C40" s="5" t="s">
        <v>158</v>
      </c>
      <c r="D40" s="5" t="s">
        <v>167</v>
      </c>
      <c r="E40" s="5">
        <f>G39+$K$2</f>
        <v>600</v>
      </c>
      <c r="F40" s="5">
        <v>10</v>
      </c>
      <c r="G40" s="5">
        <f t="shared" si="9"/>
        <v>690</v>
      </c>
      <c r="H40" s="5">
        <f t="shared" si="10"/>
        <v>30</v>
      </c>
      <c r="J40">
        <v>90</v>
      </c>
      <c r="N40" t="str">
        <f t="shared" si="11"/>
        <v>(5,'text','供应商类别',600,10,690,30),</v>
      </c>
    </row>
    <row r="41" spans="1:16" x14ac:dyDescent="0.25">
      <c r="B41" s="5">
        <v>6</v>
      </c>
      <c r="C41" s="5" t="s">
        <v>164</v>
      </c>
      <c r="E41" s="5">
        <f>G40+10</f>
        <v>700</v>
      </c>
      <c r="F41" s="5">
        <v>10</v>
      </c>
      <c r="G41" s="5">
        <f t="shared" si="9"/>
        <v>810</v>
      </c>
      <c r="H41" s="5">
        <v>110</v>
      </c>
      <c r="J41">
        <v>110</v>
      </c>
      <c r="N41" t="str">
        <f t="shared" si="11"/>
        <v>(6,'combo','',700,10,810,110),</v>
      </c>
    </row>
    <row r="42" spans="1:16" x14ac:dyDescent="0.25">
      <c r="B42" s="5">
        <v>7</v>
      </c>
      <c r="C42" s="5" t="s">
        <v>158</v>
      </c>
      <c r="D42" s="5" t="s">
        <v>161</v>
      </c>
      <c r="E42" s="5">
        <f>G41+$K$12</f>
        <v>830</v>
      </c>
      <c r="F42" s="5">
        <v>10</v>
      </c>
      <c r="G42" s="5">
        <f t="shared" si="9"/>
        <v>885</v>
      </c>
      <c r="H42" s="5">
        <f t="shared" si="10"/>
        <v>30</v>
      </c>
      <c r="J42">
        <v>55</v>
      </c>
      <c r="N42" t="str">
        <f t="shared" si="11"/>
        <v>(7,'text','供应商',830,10,885,30),</v>
      </c>
    </row>
    <row r="43" spans="1:16" x14ac:dyDescent="0.25">
      <c r="B43" s="5">
        <v>8</v>
      </c>
      <c r="C43" s="5" t="s">
        <v>164</v>
      </c>
      <c r="E43" s="5">
        <f>G42+10</f>
        <v>895</v>
      </c>
      <c r="F43" s="5">
        <v>10</v>
      </c>
      <c r="G43" s="5">
        <f t="shared" si="9"/>
        <v>1005</v>
      </c>
      <c r="H43" s="5">
        <v>110</v>
      </c>
      <c r="J43">
        <v>110</v>
      </c>
      <c r="N43" t="str">
        <f t="shared" si="11"/>
        <v>(8,'combo','',895,10,1005,110),</v>
      </c>
    </row>
    <row r="44" spans="1:16" x14ac:dyDescent="0.25">
      <c r="B44" s="5">
        <v>9</v>
      </c>
      <c r="C44" s="5" t="s">
        <v>165</v>
      </c>
      <c r="D44" s="5" t="s">
        <v>168</v>
      </c>
      <c r="E44" s="5">
        <f>G43+$K$2</f>
        <v>1025</v>
      </c>
      <c r="F44" s="5">
        <v>10</v>
      </c>
      <c r="G44" s="5">
        <f t="shared" si="9"/>
        <v>1105</v>
      </c>
      <c r="H44" s="5">
        <f>F44+25</f>
        <v>35</v>
      </c>
      <c r="J44">
        <v>80</v>
      </c>
      <c r="N44" t="str">
        <f t="shared" si="11"/>
        <v>(9,'bt','查询',1025,10,1105,35),</v>
      </c>
    </row>
    <row r="45" spans="1:16" x14ac:dyDescent="0.25">
      <c r="B45" s="5">
        <v>10</v>
      </c>
      <c r="C45" s="5" t="s">
        <v>158</v>
      </c>
      <c r="D45" s="5" t="s">
        <v>321</v>
      </c>
      <c r="E45" s="5">
        <v>0</v>
      </c>
      <c r="F45" s="5">
        <v>60</v>
      </c>
      <c r="G45" s="5">
        <f t="shared" si="9"/>
        <v>150</v>
      </c>
      <c r="H45" s="5">
        <v>80</v>
      </c>
      <c r="J45">
        <v>150</v>
      </c>
      <c r="N45" t="str">
        <f t="shared" si="11"/>
        <v>(10,'text','日期',0,60,150,80),</v>
      </c>
    </row>
    <row r="46" spans="1:16" x14ac:dyDescent="0.25">
      <c r="B46" s="5">
        <v>11</v>
      </c>
      <c r="C46" s="5" t="s">
        <v>165</v>
      </c>
      <c r="D46" s="5" t="s">
        <v>170</v>
      </c>
      <c r="E46" s="5">
        <f>G46-J46</f>
        <v>925</v>
      </c>
      <c r="F46" s="5">
        <v>50</v>
      </c>
      <c r="G46" s="5">
        <f>G43</f>
        <v>1005</v>
      </c>
      <c r="H46" s="5">
        <v>75</v>
      </c>
      <c r="J46">
        <v>80</v>
      </c>
      <c r="N46" t="str">
        <f t="shared" si="11"/>
        <v>(11,'bt','导出',925,50,1005,75),</v>
      </c>
    </row>
    <row r="47" spans="1:16" x14ac:dyDescent="0.25">
      <c r="B47" s="5">
        <v>12</v>
      </c>
      <c r="C47" s="5" t="s">
        <v>165</v>
      </c>
      <c r="D47" s="5" t="s">
        <v>171</v>
      </c>
      <c r="E47" s="5">
        <f>G47-J47</f>
        <v>1025</v>
      </c>
      <c r="F47" s="5">
        <v>50</v>
      </c>
      <c r="G47" s="5">
        <f>G44</f>
        <v>1105</v>
      </c>
      <c r="H47" s="5">
        <v>75</v>
      </c>
      <c r="J47">
        <v>80</v>
      </c>
      <c r="N47" t="str">
        <f t="shared" si="11"/>
        <v>(12,'bt','删除',1025,50,1105,75),</v>
      </c>
    </row>
    <row r="48" spans="1:16" x14ac:dyDescent="0.25">
      <c r="B48" s="5">
        <v>13</v>
      </c>
      <c r="C48" s="5" t="s">
        <v>166</v>
      </c>
      <c r="E48" s="5">
        <v>0</v>
      </c>
      <c r="F48" s="5">
        <v>90</v>
      </c>
      <c r="G48" s="5">
        <v>1120</v>
      </c>
      <c r="H48" s="5">
        <v>600</v>
      </c>
      <c r="N48" t="str">
        <f>CONCATENATE("(",B48,",'",C48,"','",D48,"',",E48,",",F48,",",G48,",",H48,");",L2)</f>
        <v>(13,'ls','',0,90,1120,600);"</v>
      </c>
    </row>
    <row r="50" spans="1:14" x14ac:dyDescent="0.25">
      <c r="A50" t="s">
        <v>174</v>
      </c>
      <c r="B50" s="5">
        <v>0</v>
      </c>
      <c r="C50" s="5" t="s">
        <v>157</v>
      </c>
      <c r="E50" s="5">
        <v>0</v>
      </c>
      <c r="F50" s="5">
        <v>10</v>
      </c>
      <c r="G50" s="5">
        <f>E50+J50</f>
        <v>200</v>
      </c>
      <c r="H50" s="5">
        <f>F50+20</f>
        <v>30</v>
      </c>
      <c r="J50">
        <v>200</v>
      </c>
      <c r="N50" t="str">
        <f>CONCATENATE(L2,"(",B50,",'",C50,"','",D50,"',",E50,",",F50,",",G50,",",H50,"),")</f>
        <v>"(0,'edit','',0,10,200,30),</v>
      </c>
    </row>
    <row r="51" spans="1:14" x14ac:dyDescent="0.25">
      <c r="A51">
        <v>4</v>
      </c>
      <c r="B51" s="5">
        <v>1</v>
      </c>
      <c r="C51" s="5" t="s">
        <v>158</v>
      </c>
      <c r="D51" s="5" t="s">
        <v>159</v>
      </c>
      <c r="E51" s="5">
        <f>G50+$K$2</f>
        <v>220</v>
      </c>
      <c r="F51" s="5">
        <v>10</v>
      </c>
      <c r="G51" s="5">
        <f t="shared" ref="G51:G60" si="12">E51+J51</f>
        <v>290</v>
      </c>
      <c r="H51" s="5">
        <f t="shared" ref="H51:H57" si="13">F51+20</f>
        <v>30</v>
      </c>
      <c r="J51">
        <v>70</v>
      </c>
      <c r="N51" t="str">
        <f t="shared" ref="N51:N63" si="14">CONCATENATE("(",B51,",'",C51,"','",D51,"',",E51,",",F51,",",G51,",",H51,"),")</f>
        <v>(1,'text','单据日期',220,10,290,30),</v>
      </c>
    </row>
    <row r="52" spans="1:14" x14ac:dyDescent="0.25">
      <c r="B52" s="5">
        <v>2</v>
      </c>
      <c r="C52" s="5" t="s">
        <v>160</v>
      </c>
      <c r="E52" s="5">
        <f t="shared" ref="E52:E59" si="15">G51+$K$2</f>
        <v>310</v>
      </c>
      <c r="F52" s="5">
        <v>10</v>
      </c>
      <c r="G52" s="5">
        <f t="shared" si="12"/>
        <v>430</v>
      </c>
      <c r="H52" s="5">
        <f>F52+25</f>
        <v>35</v>
      </c>
      <c r="J52">
        <v>120</v>
      </c>
      <c r="N52" t="str">
        <f t="shared" si="14"/>
        <v>(2,'time','',310,10,430,35),</v>
      </c>
    </row>
    <row r="53" spans="1:14" x14ac:dyDescent="0.25">
      <c r="B53" s="5">
        <v>3</v>
      </c>
      <c r="C53" s="5" t="s">
        <v>158</v>
      </c>
      <c r="D53" s="5" t="s">
        <v>236</v>
      </c>
      <c r="E53" s="5">
        <f>G52+10</f>
        <v>440</v>
      </c>
      <c r="F53" s="5">
        <v>10</v>
      </c>
      <c r="G53" s="5">
        <f t="shared" si="12"/>
        <v>450</v>
      </c>
      <c r="H53" s="5">
        <f>F53+25</f>
        <v>35</v>
      </c>
      <c r="J53">
        <v>10</v>
      </c>
      <c r="N53" t="str">
        <f t="shared" si="14"/>
        <v>(3,'text','—',440,10,450,35),</v>
      </c>
    </row>
    <row r="54" spans="1:14" x14ac:dyDescent="0.25">
      <c r="B54" s="5">
        <v>4</v>
      </c>
      <c r="C54" s="5" t="s">
        <v>160</v>
      </c>
      <c r="E54" s="5">
        <f>G53+10</f>
        <v>460</v>
      </c>
      <c r="F54" s="5">
        <v>10</v>
      </c>
      <c r="G54" s="5">
        <f t="shared" si="12"/>
        <v>580</v>
      </c>
      <c r="H54" s="5">
        <v>35</v>
      </c>
      <c r="J54">
        <v>120</v>
      </c>
      <c r="N54" t="str">
        <f t="shared" si="14"/>
        <v>(4,'time','',460,10,580,35),</v>
      </c>
    </row>
    <row r="55" spans="1:14" x14ac:dyDescent="0.25">
      <c r="B55" s="5">
        <v>5</v>
      </c>
      <c r="C55" s="5" t="s">
        <v>158</v>
      </c>
      <c r="D55" s="5" t="s">
        <v>167</v>
      </c>
      <c r="E55" s="5">
        <f t="shared" si="15"/>
        <v>600</v>
      </c>
      <c r="F55" s="5">
        <v>10</v>
      </c>
      <c r="G55" s="5">
        <f t="shared" si="12"/>
        <v>690</v>
      </c>
      <c r="H55" s="5">
        <f t="shared" si="13"/>
        <v>30</v>
      </c>
      <c r="J55">
        <v>90</v>
      </c>
      <c r="N55" t="str">
        <f t="shared" si="14"/>
        <v>(5,'text','供应商类别',600,10,690,30),</v>
      </c>
    </row>
    <row r="56" spans="1:14" x14ac:dyDescent="0.25">
      <c r="B56" s="5">
        <v>6</v>
      </c>
      <c r="C56" s="5" t="s">
        <v>164</v>
      </c>
      <c r="E56" s="5">
        <f>G55+10</f>
        <v>700</v>
      </c>
      <c r="F56" s="5">
        <v>10</v>
      </c>
      <c r="G56" s="5">
        <f t="shared" si="12"/>
        <v>810</v>
      </c>
      <c r="H56" s="5">
        <v>110</v>
      </c>
      <c r="J56">
        <v>110</v>
      </c>
      <c r="N56" t="str">
        <f t="shared" si="14"/>
        <v>(6,'combo','',700,10,810,110),</v>
      </c>
    </row>
    <row r="57" spans="1:14" x14ac:dyDescent="0.25">
      <c r="B57" s="5">
        <v>7</v>
      </c>
      <c r="C57" s="5" t="s">
        <v>158</v>
      </c>
      <c r="D57" s="5" t="s">
        <v>161</v>
      </c>
      <c r="E57" s="5">
        <f t="shared" si="15"/>
        <v>830</v>
      </c>
      <c r="F57" s="5">
        <v>10</v>
      </c>
      <c r="G57" s="5">
        <f t="shared" si="12"/>
        <v>885</v>
      </c>
      <c r="H57" s="5">
        <f t="shared" si="13"/>
        <v>30</v>
      </c>
      <c r="J57">
        <v>55</v>
      </c>
      <c r="N57" t="str">
        <f t="shared" si="14"/>
        <v>(7,'text','供应商',830,10,885,30),</v>
      </c>
    </row>
    <row r="58" spans="1:14" x14ac:dyDescent="0.25">
      <c r="B58" s="5">
        <v>8</v>
      </c>
      <c r="C58" s="5" t="s">
        <v>164</v>
      </c>
      <c r="E58" s="5">
        <f>G57+10</f>
        <v>895</v>
      </c>
      <c r="F58" s="5">
        <v>10</v>
      </c>
      <c r="G58" s="5">
        <f t="shared" si="12"/>
        <v>1005</v>
      </c>
      <c r="H58" s="5">
        <v>110</v>
      </c>
      <c r="J58">
        <v>110</v>
      </c>
      <c r="N58" t="str">
        <f t="shared" si="14"/>
        <v>(8,'combo','',895,10,1005,110),</v>
      </c>
    </row>
    <row r="59" spans="1:14" x14ac:dyDescent="0.25">
      <c r="B59" s="5">
        <v>9</v>
      </c>
      <c r="C59" s="5" t="s">
        <v>165</v>
      </c>
      <c r="D59" s="5" t="s">
        <v>168</v>
      </c>
      <c r="E59" s="5">
        <f t="shared" si="15"/>
        <v>1025</v>
      </c>
      <c r="F59" s="5">
        <v>10</v>
      </c>
      <c r="G59" s="5">
        <f t="shared" si="12"/>
        <v>1105</v>
      </c>
      <c r="H59" s="5">
        <f>F59+25</f>
        <v>35</v>
      </c>
      <c r="J59">
        <v>80</v>
      </c>
      <c r="N59" t="str">
        <f t="shared" si="14"/>
        <v>(9,'bt','查询',1025,10,1105,35),</v>
      </c>
    </row>
    <row r="60" spans="1:14" x14ac:dyDescent="0.25">
      <c r="B60" s="5">
        <v>10</v>
      </c>
      <c r="C60" s="5" t="s">
        <v>158</v>
      </c>
      <c r="D60" s="5" t="s">
        <v>321</v>
      </c>
      <c r="E60" s="5">
        <v>0</v>
      </c>
      <c r="F60" s="5">
        <v>60</v>
      </c>
      <c r="G60" s="5">
        <f t="shared" si="12"/>
        <v>150</v>
      </c>
      <c r="H60" s="5">
        <v>80</v>
      </c>
      <c r="J60">
        <v>150</v>
      </c>
      <c r="N60" t="str">
        <f t="shared" si="14"/>
        <v>(10,'text','日期',0,60,150,80),</v>
      </c>
    </row>
    <row r="61" spans="1:14" x14ac:dyDescent="0.25">
      <c r="B61" s="5">
        <v>11</v>
      </c>
      <c r="C61" s="5" t="s">
        <v>165</v>
      </c>
      <c r="D61" s="5" t="s">
        <v>169</v>
      </c>
      <c r="E61" s="5">
        <f>G61-J61</f>
        <v>825</v>
      </c>
      <c r="F61" s="5">
        <v>50</v>
      </c>
      <c r="G61" s="5">
        <f>E62-20</f>
        <v>905</v>
      </c>
      <c r="H61" s="5">
        <v>75</v>
      </c>
      <c r="J61">
        <v>80</v>
      </c>
      <c r="N61" t="str">
        <f t="shared" si="14"/>
        <v>(11,'bt','新增',825,50,905,75),</v>
      </c>
    </row>
    <row r="62" spans="1:14" x14ac:dyDescent="0.25">
      <c r="B62" s="5">
        <v>12</v>
      </c>
      <c r="C62" s="5" t="s">
        <v>165</v>
      </c>
      <c r="D62" s="5" t="s">
        <v>170</v>
      </c>
      <c r="E62" s="5">
        <f>G62-J62</f>
        <v>925</v>
      </c>
      <c r="F62" s="5">
        <v>50</v>
      </c>
      <c r="G62" s="5">
        <f t="shared" ref="G62" si="16">G58</f>
        <v>1005</v>
      </c>
      <c r="H62" s="5">
        <v>75</v>
      </c>
      <c r="J62">
        <v>80</v>
      </c>
      <c r="N62" t="str">
        <f t="shared" si="14"/>
        <v>(12,'bt','导出',925,50,1005,75),</v>
      </c>
    </row>
    <row r="63" spans="1:14" x14ac:dyDescent="0.25">
      <c r="B63" s="5">
        <v>13</v>
      </c>
      <c r="C63" s="5" t="s">
        <v>165</v>
      </c>
      <c r="D63" s="5" t="s">
        <v>171</v>
      </c>
      <c r="E63" s="5">
        <f>G63-J63</f>
        <v>1025</v>
      </c>
      <c r="F63" s="5">
        <v>50</v>
      </c>
      <c r="G63" s="5">
        <f>G59</f>
        <v>1105</v>
      </c>
      <c r="H63" s="5">
        <v>75</v>
      </c>
      <c r="J63">
        <v>80</v>
      </c>
      <c r="N63" t="str">
        <f t="shared" si="14"/>
        <v>(13,'bt','删除',1025,50,1105,75),</v>
      </c>
    </row>
    <row r="64" spans="1:14" x14ac:dyDescent="0.25">
      <c r="B64" s="5">
        <v>14</v>
      </c>
      <c r="C64" s="5" t="s">
        <v>166</v>
      </c>
      <c r="E64" s="5">
        <v>0</v>
      </c>
      <c r="F64" s="5">
        <v>90</v>
      </c>
      <c r="G64" s="5">
        <v>1120</v>
      </c>
      <c r="H64" s="5">
        <v>600</v>
      </c>
      <c r="N64" t="str">
        <f>CONCATENATE("(",B64,",'",C64,"','",D64,"',",E64,",",F64,",",G64,",",H64,");",L2)</f>
        <v>(14,'ls','',0,90,1120,600);"</v>
      </c>
    </row>
    <row r="66" spans="1:14" x14ac:dyDescent="0.25">
      <c r="A66" t="s">
        <v>175</v>
      </c>
      <c r="B66" s="5">
        <v>0</v>
      </c>
      <c r="C66" s="5" t="s">
        <v>158</v>
      </c>
      <c r="D66" s="5" t="s">
        <v>176</v>
      </c>
      <c r="E66">
        <v>0</v>
      </c>
      <c r="F66" s="5">
        <v>10</v>
      </c>
      <c r="G66" s="5">
        <f t="shared" ref="G66:G74" si="17">E66+J66</f>
        <v>30</v>
      </c>
      <c r="H66" s="5">
        <v>30</v>
      </c>
      <c r="J66" s="5">
        <v>30</v>
      </c>
      <c r="K66" s="5">
        <v>20</v>
      </c>
      <c r="N66" t="str">
        <f>CONCATENATE(L2,"(",B66,",'",C66,"','",D66,"',",E66,",",F66,",",G66,",",H66,"),")</f>
        <v>"(0,'text','仓库',0,10,30,30),</v>
      </c>
    </row>
    <row r="67" spans="1:14" x14ac:dyDescent="0.25">
      <c r="A67">
        <v>5</v>
      </c>
      <c r="B67" s="5">
        <v>1</v>
      </c>
      <c r="C67" s="5" t="s">
        <v>164</v>
      </c>
      <c r="E67">
        <f>G66+$K$66</f>
        <v>50</v>
      </c>
      <c r="F67" s="5">
        <v>10</v>
      </c>
      <c r="G67" s="5">
        <f t="shared" si="17"/>
        <v>125</v>
      </c>
      <c r="H67" s="5">
        <v>110</v>
      </c>
      <c r="J67">
        <v>75</v>
      </c>
      <c r="N67" t="str">
        <f t="shared" ref="N67:N74" si="18">CONCATENATE("(",B67,",'",C67,"','",D67,"',",E67,",",F67,",",G67,",",H67,"),")</f>
        <v>(1,'combo','',50,10,125,110),</v>
      </c>
    </row>
    <row r="68" spans="1:14" x14ac:dyDescent="0.25">
      <c r="B68" s="5">
        <v>2</v>
      </c>
      <c r="C68" s="5" t="s">
        <v>158</v>
      </c>
      <c r="D68" s="5" t="s">
        <v>177</v>
      </c>
      <c r="E68">
        <f t="shared" ref="E68:E73" si="19">G67+$K$66</f>
        <v>145</v>
      </c>
      <c r="F68" s="5">
        <v>10</v>
      </c>
      <c r="G68" s="5">
        <f t="shared" si="17"/>
        <v>215</v>
      </c>
      <c r="H68" s="5">
        <v>30</v>
      </c>
      <c r="J68">
        <v>70</v>
      </c>
      <c r="N68" t="str">
        <f t="shared" si="18"/>
        <v>(2,'text','商品类别',145,10,215,30),</v>
      </c>
    </row>
    <row r="69" spans="1:14" x14ac:dyDescent="0.25">
      <c r="B69" s="5">
        <v>3</v>
      </c>
      <c r="C69" s="5" t="s">
        <v>164</v>
      </c>
      <c r="E69">
        <f>G68+10</f>
        <v>225</v>
      </c>
      <c r="F69" s="5">
        <v>10</v>
      </c>
      <c r="G69" s="5">
        <f t="shared" si="17"/>
        <v>335</v>
      </c>
      <c r="H69" s="5">
        <v>110</v>
      </c>
      <c r="J69">
        <v>110</v>
      </c>
      <c r="N69" t="str">
        <f t="shared" si="18"/>
        <v>(3,'combo','',225,10,335,110),</v>
      </c>
    </row>
    <row r="70" spans="1:14" x14ac:dyDescent="0.25">
      <c r="B70" s="5">
        <v>4</v>
      </c>
      <c r="C70" s="5" t="s">
        <v>158</v>
      </c>
      <c r="D70" s="5" t="s">
        <v>178</v>
      </c>
      <c r="E70">
        <f t="shared" si="19"/>
        <v>355</v>
      </c>
      <c r="F70" s="5">
        <v>10</v>
      </c>
      <c r="G70" s="5">
        <f t="shared" si="17"/>
        <v>425</v>
      </c>
      <c r="H70" s="5">
        <v>30</v>
      </c>
      <c r="J70">
        <v>70</v>
      </c>
      <c r="N70" t="str">
        <f t="shared" si="18"/>
        <v>(4,'text','商品名称',355,10,425,30),</v>
      </c>
    </row>
    <row r="71" spans="1:14" x14ac:dyDescent="0.25">
      <c r="B71" s="5">
        <v>5</v>
      </c>
      <c r="C71" s="5" t="s">
        <v>164</v>
      </c>
      <c r="E71">
        <f>G70+10</f>
        <v>435</v>
      </c>
      <c r="F71" s="5">
        <v>10</v>
      </c>
      <c r="G71" s="5">
        <f t="shared" si="17"/>
        <v>545</v>
      </c>
      <c r="H71" s="5">
        <v>110</v>
      </c>
      <c r="J71">
        <v>110</v>
      </c>
      <c r="N71" t="str">
        <f t="shared" si="18"/>
        <v>(5,'combo','',435,10,545,110),</v>
      </c>
    </row>
    <row r="72" spans="1:14" x14ac:dyDescent="0.25">
      <c r="B72" s="5">
        <v>6</v>
      </c>
      <c r="C72" s="5" t="s">
        <v>165</v>
      </c>
      <c r="D72" s="5" t="s">
        <v>168</v>
      </c>
      <c r="E72">
        <f t="shared" si="19"/>
        <v>565</v>
      </c>
      <c r="F72" s="5">
        <v>10</v>
      </c>
      <c r="G72" s="5">
        <f t="shared" si="17"/>
        <v>645</v>
      </c>
      <c r="H72" s="5">
        <v>35</v>
      </c>
      <c r="J72">
        <v>80</v>
      </c>
      <c r="N72" t="str">
        <f t="shared" si="18"/>
        <v>(6,'bt','查询',565,10,645,35),</v>
      </c>
    </row>
    <row r="73" spans="1:14" x14ac:dyDescent="0.25">
      <c r="B73" s="5">
        <v>7</v>
      </c>
      <c r="C73" s="5" t="s">
        <v>165</v>
      </c>
      <c r="D73" s="5" t="s">
        <v>179</v>
      </c>
      <c r="E73">
        <f t="shared" si="19"/>
        <v>665</v>
      </c>
      <c r="F73" s="5">
        <v>10</v>
      </c>
      <c r="G73" s="5">
        <f t="shared" si="17"/>
        <v>745</v>
      </c>
      <c r="H73" s="5">
        <v>35</v>
      </c>
      <c r="J73">
        <v>80</v>
      </c>
      <c r="N73" t="str">
        <f t="shared" si="18"/>
        <v>(7,'bt','设置公式',665,10,745,35),</v>
      </c>
    </row>
    <row r="74" spans="1:14" x14ac:dyDescent="0.25">
      <c r="B74" s="5">
        <v>8</v>
      </c>
      <c r="C74" s="5" t="s">
        <v>165</v>
      </c>
      <c r="D74" s="5" t="s">
        <v>180</v>
      </c>
      <c r="E74">
        <f>G73+$K$66</f>
        <v>765</v>
      </c>
      <c r="F74" s="5">
        <v>10</v>
      </c>
      <c r="G74" s="5">
        <f t="shared" si="17"/>
        <v>875</v>
      </c>
      <c r="H74" s="5">
        <v>35</v>
      </c>
      <c r="J74">
        <v>110</v>
      </c>
      <c r="N74" t="str">
        <f t="shared" si="18"/>
        <v>(8,'bt','下发采购任务',765,10,875,35),</v>
      </c>
    </row>
    <row r="75" spans="1:14" x14ac:dyDescent="0.25">
      <c r="B75" s="5">
        <v>9</v>
      </c>
      <c r="C75" s="5" t="s">
        <v>166</v>
      </c>
      <c r="E75" s="5">
        <v>0</v>
      </c>
      <c r="F75" s="5">
        <v>50</v>
      </c>
      <c r="G75" s="5">
        <v>1120</v>
      </c>
      <c r="H75" s="5">
        <v>600</v>
      </c>
      <c r="N75" t="str">
        <f>CONCATENATE("(",B75,",'",C75,"','",D75,"',",E75,",",F75,",",G75,",",H75,");",L2)</f>
        <v>(9,'ls','',0,50,1120,600);"</v>
      </c>
    </row>
    <row r="76" spans="1:14" x14ac:dyDescent="0.25">
      <c r="B76" s="5"/>
    </row>
    <row r="77" spans="1:14" x14ac:dyDescent="0.25">
      <c r="A77" t="s">
        <v>181</v>
      </c>
      <c r="B77" s="5">
        <v>0</v>
      </c>
      <c r="C77" s="5" t="s">
        <v>157</v>
      </c>
      <c r="E77" s="5">
        <v>0</v>
      </c>
      <c r="F77" s="5">
        <v>10</v>
      </c>
      <c r="G77" s="5">
        <f>E77+J77</f>
        <v>200</v>
      </c>
      <c r="H77" s="5">
        <f>F77+20</f>
        <v>30</v>
      </c>
      <c r="J77">
        <v>200</v>
      </c>
      <c r="N77" t="str">
        <f>CONCATENATE(L2,"(",B77,",'",C77,"','",D77,"',",E77,",",F77,",",G77,",",H77,"),")</f>
        <v>"(0,'edit','',0,10,200,30),</v>
      </c>
    </row>
    <row r="78" spans="1:14" x14ac:dyDescent="0.25">
      <c r="A78">
        <v>6</v>
      </c>
      <c r="B78" s="5">
        <v>1</v>
      </c>
      <c r="C78" s="5" t="s">
        <v>158</v>
      </c>
      <c r="D78" s="5" t="s">
        <v>159</v>
      </c>
      <c r="E78" s="5">
        <f>G77+$K$2</f>
        <v>220</v>
      </c>
      <c r="F78" s="5">
        <v>10</v>
      </c>
      <c r="G78" s="5">
        <f t="shared" ref="G78:G87" si="20">E78+J78</f>
        <v>290</v>
      </c>
      <c r="H78" s="5">
        <f t="shared" ref="H78:H84" si="21">F78+20</f>
        <v>30</v>
      </c>
      <c r="J78">
        <v>70</v>
      </c>
      <c r="N78" t="str">
        <f t="shared" ref="N78:N90" si="22">CONCATENATE("(",B78,",'",C78,"','",D78,"',",E78,",",F78,",",G78,",",H78,"),")</f>
        <v>(1,'text','单据日期',220,10,290,30),</v>
      </c>
    </row>
    <row r="79" spans="1:14" x14ac:dyDescent="0.25">
      <c r="B79" s="5">
        <v>2</v>
      </c>
      <c r="C79" s="5" t="s">
        <v>160</v>
      </c>
      <c r="E79" s="5">
        <f t="shared" ref="E79:E86" si="23">G78+$K$2</f>
        <v>310</v>
      </c>
      <c r="F79" s="5">
        <v>10</v>
      </c>
      <c r="G79" s="5">
        <f t="shared" si="20"/>
        <v>430</v>
      </c>
      <c r="H79" s="5">
        <v>35</v>
      </c>
      <c r="J79">
        <v>120</v>
      </c>
      <c r="N79" t="str">
        <f t="shared" si="22"/>
        <v>(2,'time','',310,10,430,35),</v>
      </c>
    </row>
    <row r="80" spans="1:14" x14ac:dyDescent="0.25">
      <c r="B80" s="5">
        <v>3</v>
      </c>
      <c r="C80" s="5" t="s">
        <v>158</v>
      </c>
      <c r="D80" s="5" t="s">
        <v>236</v>
      </c>
      <c r="E80" s="5">
        <f>G79+10</f>
        <v>440</v>
      </c>
      <c r="F80" s="5">
        <v>10</v>
      </c>
      <c r="G80" s="5">
        <f t="shared" si="20"/>
        <v>450</v>
      </c>
      <c r="H80" s="5">
        <v>35</v>
      </c>
      <c r="J80">
        <v>10</v>
      </c>
      <c r="N80" t="str">
        <f t="shared" si="22"/>
        <v>(3,'text','—',440,10,450,35),</v>
      </c>
    </row>
    <row r="81" spans="1:14" x14ac:dyDescent="0.25">
      <c r="B81" s="5">
        <v>4</v>
      </c>
      <c r="C81" s="5" t="s">
        <v>160</v>
      </c>
      <c r="E81" s="5">
        <f>G80+10</f>
        <v>460</v>
      </c>
      <c r="F81" s="5">
        <v>10</v>
      </c>
      <c r="G81" s="5">
        <f t="shared" si="20"/>
        <v>580</v>
      </c>
      <c r="H81" s="5">
        <v>35</v>
      </c>
      <c r="J81">
        <v>120</v>
      </c>
      <c r="N81" t="str">
        <f t="shared" si="22"/>
        <v>(4,'time','',460,10,580,35),</v>
      </c>
    </row>
    <row r="82" spans="1:14" x14ac:dyDescent="0.25">
      <c r="B82" s="5">
        <v>5</v>
      </c>
      <c r="C82" s="5" t="s">
        <v>158</v>
      </c>
      <c r="D82" s="5" t="s">
        <v>182</v>
      </c>
      <c r="E82" s="5">
        <f t="shared" si="23"/>
        <v>600</v>
      </c>
      <c r="F82" s="5">
        <v>10</v>
      </c>
      <c r="G82" s="5">
        <f t="shared" si="20"/>
        <v>670</v>
      </c>
      <c r="H82" s="5">
        <f t="shared" si="21"/>
        <v>30</v>
      </c>
      <c r="J82">
        <v>70</v>
      </c>
      <c r="N82" t="str">
        <f t="shared" si="22"/>
        <v>(5,'text','客户类别',600,10,670,30),</v>
      </c>
    </row>
    <row r="83" spans="1:14" x14ac:dyDescent="0.25">
      <c r="B83" s="5">
        <v>6</v>
      </c>
      <c r="C83" s="5" t="s">
        <v>164</v>
      </c>
      <c r="E83" s="5">
        <f>G82+10</f>
        <v>680</v>
      </c>
      <c r="F83" s="5">
        <v>10</v>
      </c>
      <c r="G83" s="5">
        <f t="shared" si="20"/>
        <v>790</v>
      </c>
      <c r="H83" s="5">
        <v>110</v>
      </c>
      <c r="J83">
        <v>110</v>
      </c>
      <c r="N83" t="str">
        <f t="shared" si="22"/>
        <v>(6,'combo','',680,10,790,110),</v>
      </c>
    </row>
    <row r="84" spans="1:14" x14ac:dyDescent="0.25">
      <c r="B84" s="5">
        <v>7</v>
      </c>
      <c r="C84" s="5" t="s">
        <v>158</v>
      </c>
      <c r="D84" s="5" t="s">
        <v>183</v>
      </c>
      <c r="E84" s="5">
        <f t="shared" si="23"/>
        <v>810</v>
      </c>
      <c r="F84" s="5">
        <v>10</v>
      </c>
      <c r="G84" s="5">
        <f t="shared" si="20"/>
        <v>840</v>
      </c>
      <c r="H84" s="5">
        <f t="shared" si="21"/>
        <v>30</v>
      </c>
      <c r="J84">
        <v>30</v>
      </c>
      <c r="N84" t="str">
        <f t="shared" si="22"/>
        <v>(7,'text','客户',810,10,840,30),</v>
      </c>
    </row>
    <row r="85" spans="1:14" x14ac:dyDescent="0.25">
      <c r="B85" s="5">
        <v>8</v>
      </c>
      <c r="C85" s="5" t="s">
        <v>164</v>
      </c>
      <c r="E85" s="5">
        <f>G84+10</f>
        <v>850</v>
      </c>
      <c r="F85" s="5">
        <v>10</v>
      </c>
      <c r="G85" s="5">
        <f t="shared" si="20"/>
        <v>960</v>
      </c>
      <c r="H85" s="5">
        <v>110</v>
      </c>
      <c r="J85">
        <v>110</v>
      </c>
      <c r="N85" t="str">
        <f t="shared" si="22"/>
        <v>(8,'combo','',850,10,960,110),</v>
      </c>
    </row>
    <row r="86" spans="1:14" x14ac:dyDescent="0.25">
      <c r="B86" s="5">
        <v>9</v>
      </c>
      <c r="C86" s="5" t="s">
        <v>165</v>
      </c>
      <c r="D86" s="5" t="s">
        <v>168</v>
      </c>
      <c r="E86" s="5">
        <f t="shared" si="23"/>
        <v>980</v>
      </c>
      <c r="F86" s="5">
        <v>10</v>
      </c>
      <c r="G86" s="5">
        <f t="shared" si="20"/>
        <v>1060</v>
      </c>
      <c r="H86" s="5">
        <f>F86+25</f>
        <v>35</v>
      </c>
      <c r="J86">
        <v>80</v>
      </c>
      <c r="N86" t="str">
        <f t="shared" si="22"/>
        <v>(9,'bt','查询',980,10,1060,35),</v>
      </c>
    </row>
    <row r="87" spans="1:14" x14ac:dyDescent="0.25">
      <c r="B87" s="5">
        <v>10</v>
      </c>
      <c r="C87" s="5" t="s">
        <v>158</v>
      </c>
      <c r="D87" s="5" t="s">
        <v>321</v>
      </c>
      <c r="E87" s="5">
        <v>0</v>
      </c>
      <c r="F87" s="5">
        <v>60</v>
      </c>
      <c r="G87" s="5">
        <f t="shared" si="20"/>
        <v>150</v>
      </c>
      <c r="H87" s="5">
        <v>80</v>
      </c>
      <c r="J87">
        <v>150</v>
      </c>
      <c r="N87" t="str">
        <f t="shared" si="22"/>
        <v>(10,'text','日期',0,60,150,80),</v>
      </c>
    </row>
    <row r="88" spans="1:14" x14ac:dyDescent="0.25">
      <c r="B88" s="5">
        <v>11</v>
      </c>
      <c r="C88" s="5" t="s">
        <v>165</v>
      </c>
      <c r="D88" s="5" t="s">
        <v>169</v>
      </c>
      <c r="E88" s="5">
        <f>G88-J88</f>
        <v>780</v>
      </c>
      <c r="F88" s="5">
        <v>50</v>
      </c>
      <c r="G88" s="5">
        <f>E89-20</f>
        <v>860</v>
      </c>
      <c r="H88" s="5">
        <f>F88+25</f>
        <v>75</v>
      </c>
      <c r="J88">
        <v>80</v>
      </c>
      <c r="N88" t="str">
        <f t="shared" si="22"/>
        <v>(11,'bt','新增',780,50,860,75),</v>
      </c>
    </row>
    <row r="89" spans="1:14" x14ac:dyDescent="0.25">
      <c r="B89" s="5">
        <v>12</v>
      </c>
      <c r="C89" s="5" t="s">
        <v>165</v>
      </c>
      <c r="D89" s="5" t="s">
        <v>170</v>
      </c>
      <c r="E89" s="5">
        <f>G89-J89</f>
        <v>880</v>
      </c>
      <c r="F89" s="5">
        <v>50</v>
      </c>
      <c r="G89" s="5">
        <f t="shared" ref="G89" si="24">G85</f>
        <v>960</v>
      </c>
      <c r="H89" s="5">
        <f>F89+25</f>
        <v>75</v>
      </c>
      <c r="J89">
        <v>80</v>
      </c>
      <c r="N89" t="str">
        <f t="shared" si="22"/>
        <v>(12,'bt','导出',880,50,960,75),</v>
      </c>
    </row>
    <row r="90" spans="1:14" x14ac:dyDescent="0.25">
      <c r="B90" s="5">
        <v>13</v>
      </c>
      <c r="C90" s="5" t="s">
        <v>165</v>
      </c>
      <c r="D90" s="5" t="s">
        <v>171</v>
      </c>
      <c r="E90" s="5">
        <f>G90-J90</f>
        <v>980</v>
      </c>
      <c r="F90" s="5">
        <v>50</v>
      </c>
      <c r="G90" s="5">
        <f>G86</f>
        <v>1060</v>
      </c>
      <c r="H90" s="5">
        <f>F90+25</f>
        <v>75</v>
      </c>
      <c r="J90">
        <v>80</v>
      </c>
      <c r="N90" t="str">
        <f t="shared" si="22"/>
        <v>(13,'bt','删除',980,50,1060,75),</v>
      </c>
    </row>
    <row r="91" spans="1:14" x14ac:dyDescent="0.25">
      <c r="B91" s="5">
        <v>14</v>
      </c>
      <c r="C91" s="5" t="s">
        <v>166</v>
      </c>
      <c r="E91" s="5">
        <v>0</v>
      </c>
      <c r="F91" s="5">
        <v>90</v>
      </c>
      <c r="G91" s="5">
        <v>1120</v>
      </c>
      <c r="H91" s="5">
        <v>600</v>
      </c>
      <c r="N91" t="str">
        <f>CONCATENATE("(",B91,",'",C91,"','",D91,"',",E91,",",F91,",",G91,",",H91,");",L2)</f>
        <v>(14,'ls','',0,90,1120,600);"</v>
      </c>
    </row>
    <row r="93" spans="1:14" x14ac:dyDescent="0.25">
      <c r="A93" t="s">
        <v>184</v>
      </c>
      <c r="B93" s="5">
        <v>0</v>
      </c>
      <c r="C93" s="5" t="s">
        <v>157</v>
      </c>
      <c r="E93" s="5">
        <v>0</v>
      </c>
      <c r="F93" s="5">
        <v>10</v>
      </c>
      <c r="G93" s="5">
        <f>E93+J93</f>
        <v>200</v>
      </c>
      <c r="H93" s="5">
        <f>F93+20</f>
        <v>30</v>
      </c>
      <c r="J93">
        <v>200</v>
      </c>
      <c r="N93" t="str">
        <f>CONCATENATE(L2,"(",B93,",'",C93,"','",D93,"',",E93,",",F93,",",G93,",",H93,"),")</f>
        <v>"(0,'edit','',0,10,200,30),</v>
      </c>
    </row>
    <row r="94" spans="1:14" x14ac:dyDescent="0.25">
      <c r="A94">
        <v>7</v>
      </c>
      <c r="B94" s="5">
        <v>1</v>
      </c>
      <c r="C94" s="5" t="s">
        <v>158</v>
      </c>
      <c r="D94" s="5" t="s">
        <v>159</v>
      </c>
      <c r="E94" s="5">
        <f>G93+$K$2</f>
        <v>220</v>
      </c>
      <c r="F94" s="5">
        <v>10</v>
      </c>
      <c r="G94" s="5">
        <f t="shared" ref="G94:G103" si="25">E94+J94</f>
        <v>290</v>
      </c>
      <c r="H94" s="5">
        <f t="shared" ref="H94:H100" si="26">F94+20</f>
        <v>30</v>
      </c>
      <c r="J94">
        <v>70</v>
      </c>
      <c r="N94" t="str">
        <f t="shared" ref="N94:N105" si="27">CONCATENATE("(",B94,",'",C94,"','",D94,"',",E94,",",F94,",",G94,",",H94,"),")</f>
        <v>(1,'text','单据日期',220,10,290,30),</v>
      </c>
    </row>
    <row r="95" spans="1:14" x14ac:dyDescent="0.25">
      <c r="B95" s="5">
        <v>2</v>
      </c>
      <c r="C95" s="5" t="s">
        <v>160</v>
      </c>
      <c r="E95" s="5">
        <f t="shared" ref="E95:E102" si="28">G94+$K$2</f>
        <v>310</v>
      </c>
      <c r="F95" s="5">
        <v>10</v>
      </c>
      <c r="G95" s="5">
        <f t="shared" si="25"/>
        <v>430</v>
      </c>
      <c r="H95" s="5">
        <v>35</v>
      </c>
      <c r="J95">
        <v>120</v>
      </c>
      <c r="N95" t="str">
        <f t="shared" si="27"/>
        <v>(2,'time','',310,10,430,35),</v>
      </c>
    </row>
    <row r="96" spans="1:14" x14ac:dyDescent="0.25">
      <c r="B96" s="5">
        <v>3</v>
      </c>
      <c r="C96" s="5" t="s">
        <v>158</v>
      </c>
      <c r="D96" s="5" t="s">
        <v>236</v>
      </c>
      <c r="E96" s="5">
        <f>G95+10</f>
        <v>440</v>
      </c>
      <c r="F96" s="5">
        <v>10</v>
      </c>
      <c r="G96" s="5">
        <f t="shared" si="25"/>
        <v>450</v>
      </c>
      <c r="H96" s="5">
        <v>35</v>
      </c>
      <c r="J96">
        <v>10</v>
      </c>
      <c r="N96" t="str">
        <f t="shared" si="27"/>
        <v>(3,'text','—',440,10,450,35),</v>
      </c>
    </row>
    <row r="97" spans="1:14" x14ac:dyDescent="0.25">
      <c r="B97" s="5">
        <v>4</v>
      </c>
      <c r="C97" s="5" t="s">
        <v>160</v>
      </c>
      <c r="E97" s="5">
        <f>G96+10</f>
        <v>460</v>
      </c>
      <c r="F97" s="5">
        <v>10</v>
      </c>
      <c r="G97" s="5">
        <f t="shared" si="25"/>
        <v>580</v>
      </c>
      <c r="H97" s="5">
        <v>35</v>
      </c>
      <c r="J97">
        <v>120</v>
      </c>
      <c r="N97" t="str">
        <f t="shared" si="27"/>
        <v>(4,'time','',460,10,580,35),</v>
      </c>
    </row>
    <row r="98" spans="1:14" x14ac:dyDescent="0.25">
      <c r="B98" s="5">
        <v>5</v>
      </c>
      <c r="C98" s="5" t="s">
        <v>158</v>
      </c>
      <c r="D98" s="5" t="s">
        <v>182</v>
      </c>
      <c r="E98" s="5">
        <f t="shared" si="28"/>
        <v>600</v>
      </c>
      <c r="F98" s="5">
        <v>10</v>
      </c>
      <c r="G98" s="5">
        <f t="shared" si="25"/>
        <v>670</v>
      </c>
      <c r="H98" s="5">
        <f t="shared" si="26"/>
        <v>30</v>
      </c>
      <c r="J98">
        <v>70</v>
      </c>
      <c r="N98" t="str">
        <f t="shared" si="27"/>
        <v>(5,'text','客户类别',600,10,670,30),</v>
      </c>
    </row>
    <row r="99" spans="1:14" x14ac:dyDescent="0.25">
      <c r="B99" s="5">
        <v>6</v>
      </c>
      <c r="C99" s="5" t="s">
        <v>164</v>
      </c>
      <c r="E99" s="5">
        <f>G98+10</f>
        <v>680</v>
      </c>
      <c r="F99" s="5">
        <v>10</v>
      </c>
      <c r="G99" s="5">
        <f t="shared" si="25"/>
        <v>790</v>
      </c>
      <c r="H99" s="5">
        <v>110</v>
      </c>
      <c r="J99">
        <v>110</v>
      </c>
      <c r="N99" t="str">
        <f t="shared" si="27"/>
        <v>(6,'combo','',680,10,790,110),</v>
      </c>
    </row>
    <row r="100" spans="1:14" x14ac:dyDescent="0.25">
      <c r="B100" s="5">
        <v>7</v>
      </c>
      <c r="C100" s="5" t="s">
        <v>158</v>
      </c>
      <c r="D100" s="5" t="s">
        <v>183</v>
      </c>
      <c r="E100" s="5">
        <f t="shared" si="28"/>
        <v>810</v>
      </c>
      <c r="F100" s="5">
        <v>10</v>
      </c>
      <c r="G100" s="5">
        <f t="shared" si="25"/>
        <v>840</v>
      </c>
      <c r="H100" s="5">
        <f t="shared" si="26"/>
        <v>30</v>
      </c>
      <c r="J100">
        <v>30</v>
      </c>
      <c r="N100" t="str">
        <f t="shared" si="27"/>
        <v>(7,'text','客户',810,10,840,30),</v>
      </c>
    </row>
    <row r="101" spans="1:14" x14ac:dyDescent="0.25">
      <c r="B101" s="5">
        <v>8</v>
      </c>
      <c r="C101" s="5" t="s">
        <v>164</v>
      </c>
      <c r="E101" s="5">
        <f>G100+10</f>
        <v>850</v>
      </c>
      <c r="F101" s="5">
        <v>10</v>
      </c>
      <c r="G101" s="5">
        <f t="shared" si="25"/>
        <v>960</v>
      </c>
      <c r="H101" s="5">
        <v>110</v>
      </c>
      <c r="J101">
        <v>110</v>
      </c>
      <c r="N101" t="str">
        <f t="shared" si="27"/>
        <v>(8,'combo','',850,10,960,110),</v>
      </c>
    </row>
    <row r="102" spans="1:14" x14ac:dyDescent="0.25">
      <c r="B102" s="5">
        <v>9</v>
      </c>
      <c r="C102" s="5" t="s">
        <v>165</v>
      </c>
      <c r="D102" s="5" t="s">
        <v>168</v>
      </c>
      <c r="E102" s="5">
        <f t="shared" si="28"/>
        <v>980</v>
      </c>
      <c r="F102" s="5">
        <v>10</v>
      </c>
      <c r="G102" s="5">
        <f t="shared" si="25"/>
        <v>1060</v>
      </c>
      <c r="H102" s="5">
        <f>F102+25</f>
        <v>35</v>
      </c>
      <c r="J102">
        <v>80</v>
      </c>
      <c r="N102" t="str">
        <f t="shared" si="27"/>
        <v>(9,'bt','查询',980,10,1060,35),</v>
      </c>
    </row>
    <row r="103" spans="1:14" x14ac:dyDescent="0.25">
      <c r="B103" s="5">
        <v>10</v>
      </c>
      <c r="C103" s="5" t="s">
        <v>158</v>
      </c>
      <c r="D103" s="5" t="s">
        <v>321</v>
      </c>
      <c r="E103" s="5">
        <v>0</v>
      </c>
      <c r="F103" s="5">
        <v>60</v>
      </c>
      <c r="G103" s="5">
        <f t="shared" si="25"/>
        <v>150</v>
      </c>
      <c r="H103" s="5">
        <v>80</v>
      </c>
      <c r="J103">
        <v>150</v>
      </c>
      <c r="N103" t="str">
        <f t="shared" si="27"/>
        <v>(10,'text','日期',0,60,150,80),</v>
      </c>
    </row>
    <row r="104" spans="1:14" x14ac:dyDescent="0.25">
      <c r="B104" s="5">
        <v>11</v>
      </c>
      <c r="C104" s="5" t="s">
        <v>165</v>
      </c>
      <c r="D104" s="5" t="s">
        <v>170</v>
      </c>
      <c r="E104" s="5">
        <f>G104-J104</f>
        <v>880</v>
      </c>
      <c r="F104" s="5">
        <v>50</v>
      </c>
      <c r="G104" s="5">
        <f>G101</f>
        <v>960</v>
      </c>
      <c r="H104" s="5">
        <v>75</v>
      </c>
      <c r="J104">
        <v>80</v>
      </c>
      <c r="N104" t="str">
        <f t="shared" si="27"/>
        <v>(11,'bt','导出',880,50,960,75),</v>
      </c>
    </row>
    <row r="105" spans="1:14" x14ac:dyDescent="0.25">
      <c r="B105" s="5">
        <v>12</v>
      </c>
      <c r="C105" s="5" t="s">
        <v>165</v>
      </c>
      <c r="D105" s="5" t="s">
        <v>171</v>
      </c>
      <c r="E105" s="5">
        <f>G105-J105</f>
        <v>980</v>
      </c>
      <c r="F105" s="5">
        <v>50</v>
      </c>
      <c r="G105" s="5">
        <f>G102</f>
        <v>1060</v>
      </c>
      <c r="H105" s="5">
        <v>75</v>
      </c>
      <c r="J105">
        <v>80</v>
      </c>
      <c r="N105" t="str">
        <f t="shared" si="27"/>
        <v>(12,'bt','删除',980,50,1060,75),</v>
      </c>
    </row>
    <row r="106" spans="1:14" x14ac:dyDescent="0.25">
      <c r="B106" s="5">
        <v>13</v>
      </c>
      <c r="C106" s="5" t="s">
        <v>166</v>
      </c>
      <c r="E106" s="5">
        <v>0</v>
      </c>
      <c r="F106" s="5">
        <v>90</v>
      </c>
      <c r="G106" s="5">
        <v>1120</v>
      </c>
      <c r="H106" s="5">
        <v>600</v>
      </c>
      <c r="N106" t="str">
        <f>CONCATENATE("(",B106,",'",C106,"','",D106,"',",E106,",",F106,",",G106,",",H106,");",L2)</f>
        <v>(13,'ls','',0,90,1120,600);"</v>
      </c>
    </row>
    <row r="108" spans="1:14" x14ac:dyDescent="0.25">
      <c r="A108" t="s">
        <v>185</v>
      </c>
      <c r="B108" s="5">
        <v>0</v>
      </c>
      <c r="C108" s="5" t="s">
        <v>157</v>
      </c>
      <c r="E108" s="5">
        <v>0</v>
      </c>
      <c r="F108" s="5">
        <v>10</v>
      </c>
      <c r="G108" s="5">
        <f>E108+J108</f>
        <v>200</v>
      </c>
      <c r="H108" s="5">
        <f>F108+20</f>
        <v>30</v>
      </c>
      <c r="J108">
        <v>200</v>
      </c>
      <c r="N108" t="str">
        <f>CONCATENATE(L2,"(",B108,",'",C108,"','",D108,"',",E108,",",F108,",",G108,",",H108,"),")</f>
        <v>"(0,'edit','',0,10,200,30),</v>
      </c>
    </row>
    <row r="109" spans="1:14" x14ac:dyDescent="0.25">
      <c r="A109">
        <v>8</v>
      </c>
      <c r="B109" s="5">
        <v>1</v>
      </c>
      <c r="C109" s="5" t="s">
        <v>158</v>
      </c>
      <c r="D109" s="5" t="s">
        <v>159</v>
      </c>
      <c r="E109" s="5">
        <f>G108+$K$2</f>
        <v>220</v>
      </c>
      <c r="F109" s="5">
        <v>10</v>
      </c>
      <c r="G109" s="5">
        <f t="shared" ref="G109:G118" si="29">E109+J109</f>
        <v>290</v>
      </c>
      <c r="H109" s="5">
        <f t="shared" ref="H109:H115" si="30">F109+20</f>
        <v>30</v>
      </c>
      <c r="J109">
        <v>70</v>
      </c>
      <c r="N109" t="str">
        <f t="shared" ref="N109:N120" si="31">CONCATENATE("(",B109,",'",C109,"','",D109,"',",E109,",",F109,",",G109,",",H109,"),")</f>
        <v>(1,'text','单据日期',220,10,290,30),</v>
      </c>
    </row>
    <row r="110" spans="1:14" x14ac:dyDescent="0.25">
      <c r="B110" s="5">
        <v>2</v>
      </c>
      <c r="C110" s="5" t="s">
        <v>160</v>
      </c>
      <c r="E110" s="5">
        <f t="shared" ref="E110:E117" si="32">G109+$K$2</f>
        <v>310</v>
      </c>
      <c r="F110" s="5">
        <v>10</v>
      </c>
      <c r="G110" s="5">
        <f t="shared" si="29"/>
        <v>430</v>
      </c>
      <c r="H110" s="5">
        <v>35</v>
      </c>
      <c r="J110">
        <v>120</v>
      </c>
      <c r="N110" t="str">
        <f t="shared" si="31"/>
        <v>(2,'time','',310,10,430,35),</v>
      </c>
    </row>
    <row r="111" spans="1:14" x14ac:dyDescent="0.25">
      <c r="B111" s="5">
        <v>3</v>
      </c>
      <c r="C111" s="5" t="s">
        <v>158</v>
      </c>
      <c r="D111" s="5" t="s">
        <v>236</v>
      </c>
      <c r="E111" s="5">
        <f>G110+10</f>
        <v>440</v>
      </c>
      <c r="F111" s="5">
        <v>10</v>
      </c>
      <c r="G111" s="5">
        <f t="shared" si="29"/>
        <v>450</v>
      </c>
      <c r="H111" s="5">
        <v>35</v>
      </c>
      <c r="J111">
        <v>10</v>
      </c>
      <c r="N111" t="str">
        <f t="shared" si="31"/>
        <v>(3,'text','—',440,10,450,35),</v>
      </c>
    </row>
    <row r="112" spans="1:14" x14ac:dyDescent="0.25">
      <c r="B112" s="5">
        <v>4</v>
      </c>
      <c r="C112" s="5" t="s">
        <v>160</v>
      </c>
      <c r="E112" s="5">
        <f>G111+10</f>
        <v>460</v>
      </c>
      <c r="F112" s="5">
        <v>10</v>
      </c>
      <c r="G112" s="5">
        <f t="shared" si="29"/>
        <v>580</v>
      </c>
      <c r="H112" s="5">
        <v>35</v>
      </c>
      <c r="J112">
        <v>120</v>
      </c>
      <c r="N112" t="str">
        <f t="shared" si="31"/>
        <v>(4,'time','',460,10,580,35),</v>
      </c>
    </row>
    <row r="113" spans="1:14" x14ac:dyDescent="0.25">
      <c r="B113" s="5">
        <v>5</v>
      </c>
      <c r="C113" s="5" t="s">
        <v>158</v>
      </c>
      <c r="D113" s="5" t="s">
        <v>182</v>
      </c>
      <c r="E113" s="5">
        <f t="shared" si="32"/>
        <v>600</v>
      </c>
      <c r="F113" s="5">
        <v>10</v>
      </c>
      <c r="G113" s="5">
        <f t="shared" si="29"/>
        <v>670</v>
      </c>
      <c r="H113" s="5">
        <f t="shared" si="30"/>
        <v>30</v>
      </c>
      <c r="J113">
        <v>70</v>
      </c>
      <c r="N113" t="str">
        <f t="shared" si="31"/>
        <v>(5,'text','客户类别',600,10,670,30),</v>
      </c>
    </row>
    <row r="114" spans="1:14" x14ac:dyDescent="0.25">
      <c r="B114" s="5">
        <v>6</v>
      </c>
      <c r="C114" s="5" t="s">
        <v>164</v>
      </c>
      <c r="E114" s="5">
        <f>G113+10</f>
        <v>680</v>
      </c>
      <c r="F114" s="5">
        <v>10</v>
      </c>
      <c r="G114" s="5">
        <f t="shared" si="29"/>
        <v>790</v>
      </c>
      <c r="H114" s="5">
        <v>110</v>
      </c>
      <c r="J114">
        <v>110</v>
      </c>
      <c r="N114" t="str">
        <f t="shared" si="31"/>
        <v>(6,'combo','',680,10,790,110),</v>
      </c>
    </row>
    <row r="115" spans="1:14" x14ac:dyDescent="0.25">
      <c r="B115" s="5">
        <v>7</v>
      </c>
      <c r="C115" s="5" t="s">
        <v>158</v>
      </c>
      <c r="D115" s="5" t="s">
        <v>183</v>
      </c>
      <c r="E115" s="5">
        <f t="shared" si="32"/>
        <v>810</v>
      </c>
      <c r="F115" s="5">
        <v>10</v>
      </c>
      <c r="G115" s="5">
        <f t="shared" si="29"/>
        <v>840</v>
      </c>
      <c r="H115" s="5">
        <f t="shared" si="30"/>
        <v>30</v>
      </c>
      <c r="J115">
        <v>30</v>
      </c>
      <c r="N115" t="str">
        <f t="shared" si="31"/>
        <v>(7,'text','客户',810,10,840,30),</v>
      </c>
    </row>
    <row r="116" spans="1:14" x14ac:dyDescent="0.25">
      <c r="B116" s="5">
        <v>8</v>
      </c>
      <c r="C116" s="5" t="s">
        <v>164</v>
      </c>
      <c r="E116" s="5">
        <f>G115+10</f>
        <v>850</v>
      </c>
      <c r="F116" s="5">
        <v>10</v>
      </c>
      <c r="G116" s="5">
        <f t="shared" si="29"/>
        <v>960</v>
      </c>
      <c r="H116" s="5">
        <v>110</v>
      </c>
      <c r="J116">
        <v>110</v>
      </c>
      <c r="N116" t="str">
        <f t="shared" si="31"/>
        <v>(8,'combo','',850,10,960,110),</v>
      </c>
    </row>
    <row r="117" spans="1:14" x14ac:dyDescent="0.25">
      <c r="B117" s="5">
        <v>9</v>
      </c>
      <c r="C117" s="5" t="s">
        <v>165</v>
      </c>
      <c r="D117" s="5" t="s">
        <v>168</v>
      </c>
      <c r="E117" s="5">
        <f t="shared" si="32"/>
        <v>980</v>
      </c>
      <c r="F117" s="5">
        <v>10</v>
      </c>
      <c r="G117" s="5">
        <f t="shared" si="29"/>
        <v>1060</v>
      </c>
      <c r="H117" s="5">
        <f>F117+25</f>
        <v>35</v>
      </c>
      <c r="J117">
        <v>80</v>
      </c>
      <c r="N117" t="str">
        <f t="shared" si="31"/>
        <v>(9,'bt','查询',980,10,1060,35),</v>
      </c>
    </row>
    <row r="118" spans="1:14" x14ac:dyDescent="0.25">
      <c r="B118" s="5">
        <v>10</v>
      </c>
      <c r="C118" s="5" t="s">
        <v>158</v>
      </c>
      <c r="D118" s="5" t="s">
        <v>321</v>
      </c>
      <c r="E118" s="5">
        <v>0</v>
      </c>
      <c r="F118" s="5">
        <v>60</v>
      </c>
      <c r="G118" s="5">
        <f t="shared" si="29"/>
        <v>150</v>
      </c>
      <c r="H118" s="5">
        <v>80</v>
      </c>
      <c r="J118">
        <v>150</v>
      </c>
      <c r="N118" t="str">
        <f t="shared" si="31"/>
        <v>(10,'text','日期',0,60,150,80),</v>
      </c>
    </row>
    <row r="119" spans="1:14" x14ac:dyDescent="0.25">
      <c r="B119" s="5">
        <v>11</v>
      </c>
      <c r="C119" s="5" t="s">
        <v>165</v>
      </c>
      <c r="D119" s="5" t="s">
        <v>170</v>
      </c>
      <c r="E119" s="5">
        <f>G119-J119</f>
        <v>880</v>
      </c>
      <c r="F119" s="5">
        <v>50</v>
      </c>
      <c r="G119" s="5">
        <f>G116</f>
        <v>960</v>
      </c>
      <c r="H119" s="5">
        <f>F119+25</f>
        <v>75</v>
      </c>
      <c r="J119">
        <v>80</v>
      </c>
      <c r="N119" t="str">
        <f t="shared" si="31"/>
        <v>(11,'bt','导出',880,50,960,75),</v>
      </c>
    </row>
    <row r="120" spans="1:14" x14ac:dyDescent="0.25">
      <c r="B120" s="5">
        <v>12</v>
      </c>
      <c r="C120" s="5" t="s">
        <v>165</v>
      </c>
      <c r="D120" s="5" t="s">
        <v>171</v>
      </c>
      <c r="E120" s="5">
        <f>G120-J120</f>
        <v>980</v>
      </c>
      <c r="F120" s="5">
        <v>50</v>
      </c>
      <c r="G120" s="5">
        <f>G117</f>
        <v>1060</v>
      </c>
      <c r="H120" s="5">
        <f>F120+25</f>
        <v>75</v>
      </c>
      <c r="J120">
        <v>80</v>
      </c>
      <c r="N120" t="str">
        <f t="shared" si="31"/>
        <v>(12,'bt','删除',980,50,1060,75),</v>
      </c>
    </row>
    <row r="121" spans="1:14" x14ac:dyDescent="0.25">
      <c r="B121" s="5">
        <v>13</v>
      </c>
      <c r="C121" s="5" t="s">
        <v>166</v>
      </c>
      <c r="E121" s="5">
        <v>0</v>
      </c>
      <c r="F121" s="5">
        <v>90</v>
      </c>
      <c r="G121" s="5">
        <v>1120</v>
      </c>
      <c r="H121" s="5">
        <v>600</v>
      </c>
      <c r="N121" t="str">
        <f>CONCATENATE("(",B121,",'",C121,"','",D121,"',",E121,",",F121,",",G121,",",H121,");",L2)</f>
        <v>(13,'ls','',0,90,1120,600);"</v>
      </c>
    </row>
    <row r="123" spans="1:14" x14ac:dyDescent="0.25">
      <c r="A123" t="s">
        <v>186</v>
      </c>
      <c r="B123" s="5">
        <v>0</v>
      </c>
      <c r="C123" s="5" t="s">
        <v>158</v>
      </c>
      <c r="D123" s="5" t="s">
        <v>176</v>
      </c>
      <c r="E123">
        <v>0</v>
      </c>
      <c r="F123" s="5">
        <v>10</v>
      </c>
      <c r="G123">
        <f>J123+E123</f>
        <v>30</v>
      </c>
      <c r="H123">
        <v>30</v>
      </c>
      <c r="J123">
        <v>30</v>
      </c>
      <c r="K123">
        <v>20</v>
      </c>
      <c r="N123" t="str">
        <f>CONCATENATE(L2,"(",B123,",'",C123,"','",D123,"',",E123,",",F123,",",G123,",",H123,"),")</f>
        <v>"(0,'text','仓库',0,10,30,30),</v>
      </c>
    </row>
    <row r="124" spans="1:14" x14ac:dyDescent="0.25">
      <c r="A124">
        <v>9</v>
      </c>
      <c r="B124" s="5">
        <v>1</v>
      </c>
      <c r="C124" s="5" t="s">
        <v>164</v>
      </c>
      <c r="E124">
        <f>G123+$K$123</f>
        <v>50</v>
      </c>
      <c r="F124" s="5">
        <v>10</v>
      </c>
      <c r="G124">
        <f t="shared" ref="G124:G132" si="33">J124+E124</f>
        <v>125</v>
      </c>
      <c r="H124" s="5">
        <v>110</v>
      </c>
      <c r="J124">
        <v>75</v>
      </c>
      <c r="N124" t="str">
        <f t="shared" ref="N124:N135" si="34">CONCATENATE("(",B124,",'",C124,"','",D124,"',",E124,",",F124,",",G124,",",H124,"),")</f>
        <v>(1,'combo','',50,10,125,110),</v>
      </c>
    </row>
    <row r="125" spans="1:14" x14ac:dyDescent="0.25">
      <c r="B125" s="5">
        <v>2</v>
      </c>
      <c r="C125" s="5" t="s">
        <v>158</v>
      </c>
      <c r="D125" s="5" t="s">
        <v>177</v>
      </c>
      <c r="E125">
        <f>G124+$K$123</f>
        <v>145</v>
      </c>
      <c r="F125" s="5">
        <v>10</v>
      </c>
      <c r="G125">
        <f t="shared" si="33"/>
        <v>215</v>
      </c>
      <c r="H125">
        <v>30</v>
      </c>
      <c r="J125">
        <v>70</v>
      </c>
      <c r="N125" t="str">
        <f t="shared" si="34"/>
        <v>(2,'text','商品类别',145,10,215,30),</v>
      </c>
    </row>
    <row r="126" spans="1:14" x14ac:dyDescent="0.25">
      <c r="B126" s="5">
        <v>3</v>
      </c>
      <c r="C126" s="5" t="s">
        <v>164</v>
      </c>
      <c r="E126">
        <f>G125+10</f>
        <v>225</v>
      </c>
      <c r="F126" s="5">
        <v>10</v>
      </c>
      <c r="G126">
        <f t="shared" si="33"/>
        <v>335</v>
      </c>
      <c r="H126" s="5">
        <v>110</v>
      </c>
      <c r="J126">
        <v>110</v>
      </c>
      <c r="N126" t="str">
        <f t="shared" si="34"/>
        <v>(3,'combo','',225,10,335,110),</v>
      </c>
    </row>
    <row r="127" spans="1:14" x14ac:dyDescent="0.25">
      <c r="B127" s="5">
        <v>4</v>
      </c>
      <c r="C127" s="5" t="s">
        <v>158</v>
      </c>
      <c r="D127" s="5" t="s">
        <v>178</v>
      </c>
      <c r="E127">
        <f>G126+$K$123</f>
        <v>355</v>
      </c>
      <c r="F127" s="5">
        <v>10</v>
      </c>
      <c r="G127">
        <f t="shared" si="33"/>
        <v>425</v>
      </c>
      <c r="H127">
        <v>30</v>
      </c>
      <c r="J127">
        <v>70</v>
      </c>
      <c r="N127" t="str">
        <f t="shared" si="34"/>
        <v>(4,'text','商品名称',355,10,425,30),</v>
      </c>
    </row>
    <row r="128" spans="1:14" x14ac:dyDescent="0.25">
      <c r="B128" s="5">
        <v>5</v>
      </c>
      <c r="C128" s="5" t="s">
        <v>164</v>
      </c>
      <c r="E128">
        <f>G127+10</f>
        <v>435</v>
      </c>
      <c r="F128" s="5">
        <v>10</v>
      </c>
      <c r="G128">
        <f t="shared" si="33"/>
        <v>545</v>
      </c>
      <c r="H128" s="5">
        <v>110</v>
      </c>
      <c r="J128">
        <v>110</v>
      </c>
      <c r="N128" t="str">
        <f t="shared" si="34"/>
        <v>(5,'combo','',435,10,545,110),</v>
      </c>
    </row>
    <row r="129" spans="1:14" x14ac:dyDescent="0.25">
      <c r="B129" s="5">
        <v>6</v>
      </c>
      <c r="C129" s="5" t="s">
        <v>165</v>
      </c>
      <c r="D129" s="5" t="s">
        <v>187</v>
      </c>
      <c r="E129">
        <f>G128+$K$123</f>
        <v>565</v>
      </c>
      <c r="F129" s="5">
        <v>10</v>
      </c>
      <c r="G129">
        <f t="shared" si="33"/>
        <v>645</v>
      </c>
      <c r="H129">
        <v>35</v>
      </c>
      <c r="J129">
        <v>80</v>
      </c>
      <c r="N129" t="str">
        <f t="shared" si="34"/>
        <v>(6,'bt','添加',565,10,645,35),</v>
      </c>
    </row>
    <row r="130" spans="1:14" x14ac:dyDescent="0.25">
      <c r="B130" s="5">
        <v>7</v>
      </c>
      <c r="C130" s="5" t="s">
        <v>166</v>
      </c>
      <c r="E130">
        <v>0</v>
      </c>
      <c r="F130" s="5">
        <v>50</v>
      </c>
      <c r="G130">
        <f t="shared" si="33"/>
        <v>1120</v>
      </c>
      <c r="H130">
        <v>300</v>
      </c>
      <c r="J130">
        <v>1120</v>
      </c>
      <c r="N130" t="str">
        <f t="shared" si="34"/>
        <v>(7,'ls','',0,50,1120,300),</v>
      </c>
    </row>
    <row r="131" spans="1:14" x14ac:dyDescent="0.25">
      <c r="B131" s="5">
        <v>8</v>
      </c>
      <c r="C131" s="5" t="s">
        <v>158</v>
      </c>
      <c r="D131" s="5" t="s">
        <v>235</v>
      </c>
      <c r="E131">
        <v>0</v>
      </c>
      <c r="F131" s="5">
        <v>310</v>
      </c>
      <c r="G131">
        <f t="shared" si="33"/>
        <v>30</v>
      </c>
      <c r="H131">
        <f>F131+20</f>
        <v>330</v>
      </c>
      <c r="J131">
        <v>30</v>
      </c>
      <c r="N131" t="str">
        <f t="shared" si="34"/>
        <v>(8,'text','仓库',0,310,30,330),</v>
      </c>
    </row>
    <row r="132" spans="1:14" x14ac:dyDescent="0.25">
      <c r="B132" s="5">
        <v>9</v>
      </c>
      <c r="C132" s="5" t="s">
        <v>164</v>
      </c>
      <c r="E132">
        <f>G131+$K$123</f>
        <v>50</v>
      </c>
      <c r="F132" s="5">
        <v>310</v>
      </c>
      <c r="G132">
        <f t="shared" si="33"/>
        <v>125</v>
      </c>
      <c r="H132">
        <f>F132+100</f>
        <v>410</v>
      </c>
      <c r="J132">
        <v>75</v>
      </c>
      <c r="N132" t="str">
        <f t="shared" si="34"/>
        <v>(9,'combo','',50,310,125,410),</v>
      </c>
    </row>
    <row r="133" spans="1:14" x14ac:dyDescent="0.25">
      <c r="B133" s="5">
        <v>10</v>
      </c>
      <c r="C133" s="5" t="s">
        <v>165</v>
      </c>
      <c r="D133" s="5" t="s">
        <v>170</v>
      </c>
      <c r="E133">
        <f>G133-J133</f>
        <v>790</v>
      </c>
      <c r="F133" s="5">
        <v>310</v>
      </c>
      <c r="G133">
        <f>E134-20</f>
        <v>870</v>
      </c>
      <c r="H133">
        <v>335</v>
      </c>
      <c r="J133">
        <v>80</v>
      </c>
      <c r="N133" t="str">
        <f t="shared" si="34"/>
        <v>(10,'bt','导出',790,310,870,335),</v>
      </c>
    </row>
    <row r="134" spans="1:14" x14ac:dyDescent="0.25">
      <c r="B134" s="5">
        <v>11</v>
      </c>
      <c r="C134" s="5" t="s">
        <v>165</v>
      </c>
      <c r="D134" s="5" t="s">
        <v>171</v>
      </c>
      <c r="E134">
        <f>G134-J134</f>
        <v>890</v>
      </c>
      <c r="F134" s="5">
        <v>310</v>
      </c>
      <c r="G134">
        <f>E135-20</f>
        <v>970</v>
      </c>
      <c r="H134">
        <v>335</v>
      </c>
      <c r="J134">
        <v>80</v>
      </c>
      <c r="N134" t="str">
        <f t="shared" si="34"/>
        <v>(11,'bt','删除',890,310,970,335),</v>
      </c>
    </row>
    <row r="135" spans="1:14" x14ac:dyDescent="0.25">
      <c r="B135" s="5">
        <v>12</v>
      </c>
      <c r="C135" s="5" t="s">
        <v>165</v>
      </c>
      <c r="D135" s="5" t="s">
        <v>189</v>
      </c>
      <c r="E135">
        <f>G135-J135</f>
        <v>990</v>
      </c>
      <c r="F135" s="5">
        <v>310</v>
      </c>
      <c r="G135">
        <f>G136-50</f>
        <v>1070</v>
      </c>
      <c r="H135">
        <v>335</v>
      </c>
      <c r="J135">
        <v>80</v>
      </c>
      <c r="N135" t="str">
        <f t="shared" si="34"/>
        <v>(12,'bt','确认',990,310,1070,335),</v>
      </c>
    </row>
    <row r="136" spans="1:14" x14ac:dyDescent="0.25">
      <c r="B136" s="5">
        <v>13</v>
      </c>
      <c r="C136" s="5" t="s">
        <v>166</v>
      </c>
      <c r="E136">
        <v>0</v>
      </c>
      <c r="F136" s="5">
        <v>350</v>
      </c>
      <c r="G136">
        <v>1120</v>
      </c>
      <c r="H136">
        <v>600</v>
      </c>
      <c r="N136" t="str">
        <f>CONCATENATE("(",B136,",'",C136,"','",D136,"',",E136,",",F136,",",G136,",",H136,");",L2)</f>
        <v>(13,'ls','',0,350,1120,600);"</v>
      </c>
    </row>
    <row r="138" spans="1:14" x14ac:dyDescent="0.25">
      <c r="A138" t="s">
        <v>188</v>
      </c>
      <c r="B138" s="5">
        <v>0</v>
      </c>
      <c r="C138" s="5" t="s">
        <v>157</v>
      </c>
      <c r="E138" s="5">
        <v>0</v>
      </c>
      <c r="F138" s="5">
        <v>10</v>
      </c>
      <c r="G138" s="5">
        <f>E138+J138</f>
        <v>200</v>
      </c>
      <c r="H138" s="5">
        <f>F138+20</f>
        <v>30</v>
      </c>
      <c r="J138">
        <v>200</v>
      </c>
      <c r="N138" t="str">
        <f>CONCATENATE(L2,"(",B138,",'",C138,"','",D138,"',",E138,",",F138,",",G138,",",H138,"),")</f>
        <v>"(0,'edit','',0,10,200,30),</v>
      </c>
    </row>
    <row r="139" spans="1:14" x14ac:dyDescent="0.25">
      <c r="A139">
        <v>0</v>
      </c>
      <c r="B139" s="5">
        <v>1</v>
      </c>
      <c r="C139" s="5" t="s">
        <v>158</v>
      </c>
      <c r="D139" s="5" t="s">
        <v>159</v>
      </c>
      <c r="E139" s="5">
        <f>G138+$K$2</f>
        <v>220</v>
      </c>
      <c r="F139" s="5">
        <v>10</v>
      </c>
      <c r="G139" s="5">
        <f t="shared" ref="G139:G146" si="35">E139+J139</f>
        <v>290</v>
      </c>
      <c r="H139" s="5">
        <f>F139+20</f>
        <v>30</v>
      </c>
      <c r="J139">
        <v>70</v>
      </c>
      <c r="N139" t="str">
        <f t="shared" ref="N139:N146" si="36">CONCATENATE("(",B139,",'",C139,"','",D139,"',",E139,",",F139,",",G139,",",H139,"),")</f>
        <v>(1,'text','单据日期',220,10,290,30),</v>
      </c>
    </row>
    <row r="140" spans="1:14" x14ac:dyDescent="0.25">
      <c r="B140" s="5">
        <v>2</v>
      </c>
      <c r="C140" s="5" t="s">
        <v>160</v>
      </c>
      <c r="E140" s="5">
        <f t="shared" ref="E140:E146" si="37">G139+$K$2</f>
        <v>310</v>
      </c>
      <c r="F140" s="5">
        <v>10</v>
      </c>
      <c r="G140" s="5">
        <f t="shared" si="35"/>
        <v>430</v>
      </c>
      <c r="H140" s="5">
        <v>35</v>
      </c>
      <c r="J140">
        <v>120</v>
      </c>
      <c r="N140" t="str">
        <f t="shared" si="36"/>
        <v>(2,'time','',310,10,430,35),</v>
      </c>
    </row>
    <row r="141" spans="1:14" x14ac:dyDescent="0.25">
      <c r="B141" s="5">
        <v>3</v>
      </c>
      <c r="C141" s="5" t="s">
        <v>158</v>
      </c>
      <c r="D141" s="5" t="s">
        <v>236</v>
      </c>
      <c r="E141" s="5">
        <f>G140+10</f>
        <v>440</v>
      </c>
      <c r="F141" s="5">
        <v>10</v>
      </c>
      <c r="G141" s="5">
        <f t="shared" si="35"/>
        <v>450</v>
      </c>
      <c r="H141" s="5">
        <v>35</v>
      </c>
      <c r="J141">
        <v>10</v>
      </c>
      <c r="N141" t="str">
        <f t="shared" si="36"/>
        <v>(3,'text','—',440,10,450,35),</v>
      </c>
    </row>
    <row r="142" spans="1:14" x14ac:dyDescent="0.25">
      <c r="B142" s="5">
        <v>4</v>
      </c>
      <c r="C142" s="5" t="s">
        <v>160</v>
      </c>
      <c r="E142" s="5">
        <f>G141+10</f>
        <v>460</v>
      </c>
      <c r="F142" s="5">
        <v>10</v>
      </c>
      <c r="G142" s="5">
        <f t="shared" si="35"/>
        <v>580</v>
      </c>
      <c r="H142" s="5">
        <v>35</v>
      </c>
      <c r="J142">
        <v>120</v>
      </c>
      <c r="N142" t="str">
        <f t="shared" si="36"/>
        <v>(4,'time','',460,10,580,35),</v>
      </c>
    </row>
    <row r="143" spans="1:14" x14ac:dyDescent="0.25">
      <c r="B143" s="5">
        <v>5</v>
      </c>
      <c r="C143" s="5" t="s">
        <v>165</v>
      </c>
      <c r="D143" s="5" t="s">
        <v>168</v>
      </c>
      <c r="E143" s="5">
        <f t="shared" si="37"/>
        <v>600</v>
      </c>
      <c r="F143" s="5">
        <v>10</v>
      </c>
      <c r="G143" s="5">
        <f t="shared" si="35"/>
        <v>680</v>
      </c>
      <c r="H143" s="5">
        <f>F143+25</f>
        <v>35</v>
      </c>
      <c r="J143">
        <v>80</v>
      </c>
      <c r="N143" t="str">
        <f t="shared" si="36"/>
        <v>(5,'bt','查询',600,10,680,35),</v>
      </c>
    </row>
    <row r="144" spans="1:14" x14ac:dyDescent="0.25">
      <c r="B144" s="5">
        <v>6</v>
      </c>
      <c r="C144" s="5" t="s">
        <v>165</v>
      </c>
      <c r="D144" s="5" t="s">
        <v>169</v>
      </c>
      <c r="E144" s="5">
        <f t="shared" si="37"/>
        <v>700</v>
      </c>
      <c r="F144" s="5">
        <v>10</v>
      </c>
      <c r="G144" s="5">
        <f t="shared" si="35"/>
        <v>780</v>
      </c>
      <c r="H144" s="5">
        <f>F144+25</f>
        <v>35</v>
      </c>
      <c r="J144">
        <v>80</v>
      </c>
      <c r="N144" t="str">
        <f t="shared" si="36"/>
        <v>(6,'bt','新增',700,10,780,35),</v>
      </c>
    </row>
    <row r="145" spans="1:14" x14ac:dyDescent="0.25">
      <c r="B145" s="5">
        <v>7</v>
      </c>
      <c r="C145" s="5" t="s">
        <v>165</v>
      </c>
      <c r="D145" s="5" t="s">
        <v>170</v>
      </c>
      <c r="E145" s="5">
        <f t="shared" si="37"/>
        <v>800</v>
      </c>
      <c r="F145" s="5">
        <v>10</v>
      </c>
      <c r="G145" s="5">
        <f t="shared" si="35"/>
        <v>880</v>
      </c>
      <c r="H145" s="5">
        <f>F145+25</f>
        <v>35</v>
      </c>
      <c r="J145">
        <v>80</v>
      </c>
      <c r="N145" t="str">
        <f t="shared" si="36"/>
        <v>(7,'bt','导出',800,10,880,35),</v>
      </c>
    </row>
    <row r="146" spans="1:14" x14ac:dyDescent="0.25">
      <c r="B146" s="5">
        <v>8</v>
      </c>
      <c r="C146" s="5" t="s">
        <v>165</v>
      </c>
      <c r="D146" s="5" t="s">
        <v>171</v>
      </c>
      <c r="E146" s="5">
        <f t="shared" si="37"/>
        <v>900</v>
      </c>
      <c r="F146" s="5">
        <v>10</v>
      </c>
      <c r="G146" s="5">
        <f t="shared" si="35"/>
        <v>980</v>
      </c>
      <c r="H146" s="5">
        <f>F146+25</f>
        <v>35</v>
      </c>
      <c r="J146">
        <v>80</v>
      </c>
      <c r="N146" t="str">
        <f t="shared" si="36"/>
        <v>(8,'bt','删除',900,10,980,35),</v>
      </c>
    </row>
    <row r="147" spans="1:14" x14ac:dyDescent="0.25">
      <c r="B147" s="5">
        <v>9</v>
      </c>
      <c r="C147" s="5" t="s">
        <v>158</v>
      </c>
      <c r="D147" s="5" t="s">
        <v>337</v>
      </c>
      <c r="E147" s="5">
        <v>0</v>
      </c>
      <c r="F147" s="5">
        <v>60</v>
      </c>
      <c r="G147" s="5">
        <f>E147+J147</f>
        <v>150</v>
      </c>
      <c r="H147" s="5">
        <f>F147+15</f>
        <v>75</v>
      </c>
      <c r="J147">
        <v>150</v>
      </c>
      <c r="N147" t="str">
        <f>CONCATENATE("(",B147,",'",C147,"','",D147,"',",E147,",",F147,",",G147,",",H147,"),")</f>
        <v>(9,'text','日期',0,60,150,75),</v>
      </c>
    </row>
    <row r="148" spans="1:14" x14ac:dyDescent="0.25">
      <c r="B148" s="5">
        <v>10</v>
      </c>
      <c r="C148" s="5" t="s">
        <v>166</v>
      </c>
      <c r="E148" s="5">
        <v>0</v>
      </c>
      <c r="F148" s="5">
        <v>90</v>
      </c>
      <c r="G148" s="5">
        <v>1120</v>
      </c>
      <c r="H148" s="5">
        <v>600</v>
      </c>
      <c r="N148" t="str">
        <f>CONCATENATE("(",B148,",'",C148,"','",D148,"',",E148,",",F148,",",G148,",",H148,");",L2)</f>
        <v>(10,'ls','',0,90,1120,600);"</v>
      </c>
    </row>
    <row r="149" spans="1:14" x14ac:dyDescent="0.25">
      <c r="B149" s="5"/>
    </row>
    <row r="150" spans="1:14" x14ac:dyDescent="0.25">
      <c r="A150" t="s">
        <v>190</v>
      </c>
      <c r="B150" s="5">
        <v>0</v>
      </c>
      <c r="C150" s="5" t="s">
        <v>157</v>
      </c>
      <c r="E150" s="5">
        <v>0</v>
      </c>
      <c r="F150" s="5">
        <v>10</v>
      </c>
      <c r="G150" s="5">
        <f>E150+J150</f>
        <v>200</v>
      </c>
      <c r="H150" s="5">
        <f>F150+20</f>
        <v>30</v>
      </c>
      <c r="J150">
        <v>200</v>
      </c>
      <c r="N150" t="str">
        <f>CONCATENATE(L2,"(",B150,",'",C150,"','",D150,"',",E150,",",F150,",",G150,",",H150,"),")</f>
        <v>"(0,'edit','',0,10,200,30),</v>
      </c>
    </row>
    <row r="151" spans="1:14" x14ac:dyDescent="0.25">
      <c r="A151">
        <v>11</v>
      </c>
      <c r="B151" s="5">
        <v>1</v>
      </c>
      <c r="C151" s="5" t="s">
        <v>158</v>
      </c>
      <c r="D151" s="5" t="s">
        <v>159</v>
      </c>
      <c r="E151" s="5">
        <f>G150+$K$2</f>
        <v>220</v>
      </c>
      <c r="F151" s="5">
        <v>10</v>
      </c>
      <c r="G151" s="5">
        <f t="shared" ref="G151:G158" si="38">E151+J151</f>
        <v>290</v>
      </c>
      <c r="H151" s="5">
        <f>F151+20</f>
        <v>30</v>
      </c>
      <c r="J151">
        <v>70</v>
      </c>
      <c r="N151" t="str">
        <f t="shared" ref="N151:N158" si="39">CONCATENATE("(",B151,",'",C151,"','",D151,"',",E151,",",F151,",",G151,",",H151,"),")</f>
        <v>(1,'text','单据日期',220,10,290,30),</v>
      </c>
    </row>
    <row r="152" spans="1:14" x14ac:dyDescent="0.25">
      <c r="B152" s="5">
        <v>2</v>
      </c>
      <c r="C152" s="5" t="s">
        <v>160</v>
      </c>
      <c r="E152" s="5">
        <f>G151+20</f>
        <v>310</v>
      </c>
      <c r="F152" s="5">
        <v>10</v>
      </c>
      <c r="G152" s="5">
        <f t="shared" si="38"/>
        <v>430</v>
      </c>
      <c r="H152" s="5">
        <v>35</v>
      </c>
      <c r="J152">
        <v>120</v>
      </c>
      <c r="N152" t="str">
        <f t="shared" si="39"/>
        <v>(2,'time','',310,10,430,35),</v>
      </c>
    </row>
    <row r="153" spans="1:14" x14ac:dyDescent="0.25">
      <c r="B153" s="5">
        <v>3</v>
      </c>
      <c r="C153" s="5" t="s">
        <v>158</v>
      </c>
      <c r="D153" s="5" t="s">
        <v>236</v>
      </c>
      <c r="E153" s="5">
        <f>G152+10</f>
        <v>440</v>
      </c>
      <c r="F153" s="5">
        <v>10</v>
      </c>
      <c r="G153" s="5">
        <f t="shared" si="38"/>
        <v>450</v>
      </c>
      <c r="H153" s="5">
        <v>35</v>
      </c>
      <c r="J153">
        <v>10</v>
      </c>
      <c r="N153" t="str">
        <f t="shared" si="39"/>
        <v>(3,'text','—',440,10,450,35),</v>
      </c>
    </row>
    <row r="154" spans="1:14" x14ac:dyDescent="0.25">
      <c r="B154" s="5">
        <v>4</v>
      </c>
      <c r="C154" s="5" t="s">
        <v>160</v>
      </c>
      <c r="E154" s="5">
        <f>G153+10</f>
        <v>460</v>
      </c>
      <c r="F154" s="5">
        <v>10</v>
      </c>
      <c r="G154" s="5">
        <f t="shared" si="38"/>
        <v>580</v>
      </c>
      <c r="H154" s="5">
        <v>35</v>
      </c>
      <c r="J154">
        <v>120</v>
      </c>
      <c r="N154" t="str">
        <f t="shared" si="39"/>
        <v>(4,'time','',460,10,580,35),</v>
      </c>
    </row>
    <row r="155" spans="1:14" x14ac:dyDescent="0.25">
      <c r="B155" s="5">
        <v>5</v>
      </c>
      <c r="C155" s="5" t="s">
        <v>314</v>
      </c>
      <c r="D155" s="5" t="s">
        <v>315</v>
      </c>
      <c r="E155" s="5">
        <f>G154+10</f>
        <v>590</v>
      </c>
      <c r="F155" s="5">
        <v>10</v>
      </c>
      <c r="G155" s="5">
        <f t="shared" si="38"/>
        <v>670</v>
      </c>
      <c r="H155" s="5">
        <v>35</v>
      </c>
      <c r="J155">
        <v>80</v>
      </c>
      <c r="N155" t="str">
        <f t="shared" si="39"/>
        <v>(5,'bt','查询',590,10,670,35),</v>
      </c>
    </row>
    <row r="156" spans="1:14" x14ac:dyDescent="0.25">
      <c r="B156" s="5">
        <v>6</v>
      </c>
      <c r="C156" s="5" t="s">
        <v>165</v>
      </c>
      <c r="D156" s="5" t="s">
        <v>169</v>
      </c>
      <c r="E156" s="5">
        <f>G155+20</f>
        <v>690</v>
      </c>
      <c r="F156" s="5">
        <v>10</v>
      </c>
      <c r="G156" s="5">
        <f t="shared" si="38"/>
        <v>770</v>
      </c>
      <c r="H156" s="5">
        <f>F156+25</f>
        <v>35</v>
      </c>
      <c r="J156">
        <v>80</v>
      </c>
      <c r="N156" t="str">
        <f t="shared" si="39"/>
        <v>(6,'bt','新增',690,10,770,35),</v>
      </c>
    </row>
    <row r="157" spans="1:14" x14ac:dyDescent="0.25">
      <c r="B157" s="5">
        <v>7</v>
      </c>
      <c r="C157" s="5" t="s">
        <v>165</v>
      </c>
      <c r="D157" s="5" t="s">
        <v>170</v>
      </c>
      <c r="E157" s="5">
        <f>G156+20</f>
        <v>790</v>
      </c>
      <c r="F157" s="5">
        <v>10</v>
      </c>
      <c r="G157" s="5">
        <f t="shared" si="38"/>
        <v>870</v>
      </c>
      <c r="H157" s="5">
        <f>F157+25</f>
        <v>35</v>
      </c>
      <c r="J157">
        <v>80</v>
      </c>
      <c r="N157" t="str">
        <f t="shared" si="39"/>
        <v>(7,'bt','导出',790,10,870,35),</v>
      </c>
    </row>
    <row r="158" spans="1:14" x14ac:dyDescent="0.25">
      <c r="B158" s="5">
        <v>8</v>
      </c>
      <c r="C158" s="5" t="s">
        <v>165</v>
      </c>
      <c r="D158" s="5" t="s">
        <v>171</v>
      </c>
      <c r="E158" s="5">
        <f>G157+20</f>
        <v>890</v>
      </c>
      <c r="F158" s="5">
        <v>10</v>
      </c>
      <c r="G158" s="5">
        <f t="shared" si="38"/>
        <v>970</v>
      </c>
      <c r="H158" s="5">
        <f>F158+25</f>
        <v>35</v>
      </c>
      <c r="J158">
        <v>80</v>
      </c>
      <c r="N158" t="str">
        <f t="shared" si="39"/>
        <v>(8,'bt','删除',890,10,970,35),</v>
      </c>
    </row>
    <row r="159" spans="1:14" x14ac:dyDescent="0.25">
      <c r="B159" s="5">
        <v>9</v>
      </c>
      <c r="C159" s="5" t="s">
        <v>158</v>
      </c>
      <c r="D159" s="5" t="s">
        <v>337</v>
      </c>
      <c r="E159" s="5">
        <v>0</v>
      </c>
      <c r="F159" s="5">
        <v>50</v>
      </c>
      <c r="G159" s="5">
        <f>E159+J159</f>
        <v>150</v>
      </c>
      <c r="H159" s="5">
        <v>70</v>
      </c>
      <c r="J159">
        <v>150</v>
      </c>
      <c r="N159" t="str">
        <f>CONCATENATE("(",B159,",'",C159,"','",D159,"',",E159,",",F159,",",G159,",",H159,"),")</f>
        <v>(9,'text','日期',0,50,150,70),</v>
      </c>
    </row>
    <row r="160" spans="1:14" x14ac:dyDescent="0.25">
      <c r="B160" s="5">
        <v>10</v>
      </c>
      <c r="C160" s="5" t="s">
        <v>166</v>
      </c>
      <c r="E160" s="5">
        <v>0</v>
      </c>
      <c r="F160" s="5">
        <v>85</v>
      </c>
      <c r="G160" s="5">
        <v>1120</v>
      </c>
      <c r="H160" s="5">
        <v>600</v>
      </c>
      <c r="N160" t="str">
        <f>CONCATENATE("(",B160,",'",C160,"','",D160,"',",E160,",",F160,",",G160,",",H160,");",L2)</f>
        <v>(10,'ls','',0,85,1120,600);"</v>
      </c>
    </row>
    <row r="162" spans="1:14" x14ac:dyDescent="0.25">
      <c r="A162" t="s">
        <v>191</v>
      </c>
      <c r="B162" s="5">
        <v>0</v>
      </c>
      <c r="C162" s="5" t="s">
        <v>158</v>
      </c>
      <c r="D162" s="5" t="s">
        <v>176</v>
      </c>
      <c r="E162">
        <v>0</v>
      </c>
      <c r="F162" s="5">
        <v>10</v>
      </c>
      <c r="G162">
        <f>E162+J162</f>
        <v>30</v>
      </c>
      <c r="H162">
        <v>30</v>
      </c>
      <c r="J162">
        <v>30</v>
      </c>
      <c r="K162">
        <v>20</v>
      </c>
      <c r="N162" t="str">
        <f>CONCATENATE(L2,"(",B162,",'",C162,"','",D162,"',",E162,",",F162,",",G162,",",H162,"),")</f>
        <v>"(0,'text','仓库',0,10,30,30),</v>
      </c>
    </row>
    <row r="163" spans="1:14" x14ac:dyDescent="0.25">
      <c r="B163" s="5">
        <v>1</v>
      </c>
      <c r="C163" s="5" t="s">
        <v>164</v>
      </c>
      <c r="E163">
        <f>G162+10</f>
        <v>40</v>
      </c>
      <c r="F163" s="5">
        <v>10</v>
      </c>
      <c r="G163">
        <f t="shared" ref="G163:G167" si="40">E163+J163</f>
        <v>115</v>
      </c>
      <c r="H163">
        <v>110</v>
      </c>
      <c r="J163">
        <v>75</v>
      </c>
      <c r="N163" t="str">
        <f t="shared" ref="N163:N167" si="41">CONCATENATE("(",B163,",'",C163,"','",D163,"',",E163,",",F163,",",G163,",",H163,"),")</f>
        <v>(1,'combo','',40,10,115,110),</v>
      </c>
    </row>
    <row r="164" spans="1:14" x14ac:dyDescent="0.25">
      <c r="B164" s="5">
        <v>2</v>
      </c>
      <c r="C164" s="5" t="s">
        <v>158</v>
      </c>
      <c r="D164" s="5" t="s">
        <v>177</v>
      </c>
      <c r="E164">
        <f>G163+$K$162</f>
        <v>135</v>
      </c>
      <c r="F164" s="5">
        <v>10</v>
      </c>
      <c r="G164">
        <f t="shared" si="40"/>
        <v>205</v>
      </c>
      <c r="H164">
        <v>30</v>
      </c>
      <c r="J164">
        <v>70</v>
      </c>
      <c r="N164" t="str">
        <f t="shared" si="41"/>
        <v>(2,'text','商品类别',135,10,205,30),</v>
      </c>
    </row>
    <row r="165" spans="1:14" x14ac:dyDescent="0.25">
      <c r="B165" s="5">
        <v>3</v>
      </c>
      <c r="C165" s="5" t="s">
        <v>164</v>
      </c>
      <c r="E165">
        <f>G164+10</f>
        <v>215</v>
      </c>
      <c r="F165" s="5">
        <v>10</v>
      </c>
      <c r="G165">
        <f t="shared" si="40"/>
        <v>325</v>
      </c>
      <c r="H165">
        <v>110</v>
      </c>
      <c r="J165">
        <v>110</v>
      </c>
      <c r="N165" t="str">
        <f t="shared" si="41"/>
        <v>(3,'combo','',215,10,325,110),</v>
      </c>
    </row>
    <row r="166" spans="1:14" x14ac:dyDescent="0.25">
      <c r="B166" s="5">
        <v>4</v>
      </c>
      <c r="C166" s="5" t="s">
        <v>165</v>
      </c>
      <c r="D166" s="5" t="s">
        <v>168</v>
      </c>
      <c r="E166">
        <f>G165+$K$162</f>
        <v>345</v>
      </c>
      <c r="F166" s="5">
        <v>10</v>
      </c>
      <c r="G166">
        <f t="shared" si="40"/>
        <v>425</v>
      </c>
      <c r="H166">
        <v>35</v>
      </c>
      <c r="J166">
        <v>80</v>
      </c>
      <c r="N166" t="str">
        <f t="shared" si="41"/>
        <v>(4,'bt','查询',345,10,425,35),</v>
      </c>
    </row>
    <row r="167" spans="1:14" x14ac:dyDescent="0.25">
      <c r="B167" s="5">
        <v>5</v>
      </c>
      <c r="C167" s="5" t="s">
        <v>165</v>
      </c>
      <c r="D167" s="5" t="s">
        <v>170</v>
      </c>
      <c r="E167">
        <f>G166+$K$162</f>
        <v>445</v>
      </c>
      <c r="F167" s="5">
        <v>10</v>
      </c>
      <c r="G167">
        <f t="shared" si="40"/>
        <v>525</v>
      </c>
      <c r="H167">
        <v>35</v>
      </c>
      <c r="J167">
        <v>80</v>
      </c>
      <c r="N167" t="str">
        <f t="shared" si="41"/>
        <v>(5,'bt','导出',445,10,525,35),</v>
      </c>
    </row>
    <row r="168" spans="1:14" x14ac:dyDescent="0.25">
      <c r="B168" s="5">
        <v>6</v>
      </c>
      <c r="C168" s="5" t="s">
        <v>166</v>
      </c>
      <c r="E168">
        <v>0</v>
      </c>
      <c r="F168" s="5">
        <v>50</v>
      </c>
      <c r="G168">
        <v>1120</v>
      </c>
      <c r="H168">
        <v>600</v>
      </c>
      <c r="N168" t="str">
        <f>CONCATENATE("(",B168,",'",C168,"','",D168,"',",E168,",",F168,",",G168,",",H168,");",L2)</f>
        <v>(6,'ls','',0,50,1120,600);"</v>
      </c>
    </row>
    <row r="169" spans="1:14" x14ac:dyDescent="0.25">
      <c r="B169" s="5"/>
    </row>
    <row r="170" spans="1:14" x14ac:dyDescent="0.25">
      <c r="A170" t="s">
        <v>192</v>
      </c>
      <c r="B170" s="5">
        <v>0</v>
      </c>
      <c r="C170" s="5" t="s">
        <v>158</v>
      </c>
      <c r="D170" s="5" t="s">
        <v>176</v>
      </c>
      <c r="E170">
        <v>0</v>
      </c>
      <c r="F170" s="5">
        <v>10</v>
      </c>
      <c r="G170">
        <f>E170+J170</f>
        <v>30</v>
      </c>
      <c r="H170">
        <v>30</v>
      </c>
      <c r="J170">
        <v>30</v>
      </c>
      <c r="K170">
        <v>20</v>
      </c>
      <c r="N170" t="str">
        <f>CONCATENATE(L2,"(",B170,",'",C170,"','",D170,"',",E170,",",F170,",",G170,",",H170,"),")</f>
        <v>"(0,'text','仓库',0,10,30,30),</v>
      </c>
    </row>
    <row r="171" spans="1:14" x14ac:dyDescent="0.25">
      <c r="B171" s="5">
        <v>1</v>
      </c>
      <c r="C171" s="5" t="s">
        <v>164</v>
      </c>
      <c r="E171">
        <f>G170+10</f>
        <v>40</v>
      </c>
      <c r="F171" s="5">
        <v>10</v>
      </c>
      <c r="G171">
        <f t="shared" ref="G171:G180" si="42">E171+J171</f>
        <v>115</v>
      </c>
      <c r="H171">
        <v>110</v>
      </c>
      <c r="J171">
        <v>75</v>
      </c>
      <c r="N171" t="str">
        <f t="shared" ref="N171:N180" si="43">CONCATENATE("(",B171,",'",C171,"','",D171,"',",E171,",",F171,",",G171,",",H171,"),")</f>
        <v>(1,'combo','',40,10,115,110),</v>
      </c>
    </row>
    <row r="172" spans="1:14" x14ac:dyDescent="0.25">
      <c r="B172" s="5">
        <v>2</v>
      </c>
      <c r="C172" s="5" t="s">
        <v>158</v>
      </c>
      <c r="D172" s="5" t="s">
        <v>177</v>
      </c>
      <c r="E172">
        <f t="shared" ref="E172:E180" si="44">G171+$K$170</f>
        <v>135</v>
      </c>
      <c r="F172" s="5">
        <v>10</v>
      </c>
      <c r="G172">
        <f t="shared" si="42"/>
        <v>205</v>
      </c>
      <c r="H172">
        <v>30</v>
      </c>
      <c r="J172">
        <v>70</v>
      </c>
      <c r="N172" t="str">
        <f t="shared" si="43"/>
        <v>(2,'text','商品类别',135,10,205,30),</v>
      </c>
    </row>
    <row r="173" spans="1:14" x14ac:dyDescent="0.25">
      <c r="B173" s="5">
        <v>3</v>
      </c>
      <c r="C173" s="5" t="s">
        <v>164</v>
      </c>
      <c r="E173">
        <f>G172+10</f>
        <v>215</v>
      </c>
      <c r="F173" s="5">
        <v>10</v>
      </c>
      <c r="G173">
        <f t="shared" si="42"/>
        <v>325</v>
      </c>
      <c r="H173">
        <v>110</v>
      </c>
      <c r="J173">
        <v>110</v>
      </c>
      <c r="N173" t="str">
        <f t="shared" si="43"/>
        <v>(3,'combo','',215,10,325,110),</v>
      </c>
    </row>
    <row r="174" spans="1:14" x14ac:dyDescent="0.25">
      <c r="B174" s="5">
        <v>4</v>
      </c>
      <c r="C174" s="5" t="s">
        <v>158</v>
      </c>
      <c r="D174" s="5" t="s">
        <v>178</v>
      </c>
      <c r="E174">
        <f t="shared" si="44"/>
        <v>345</v>
      </c>
      <c r="F174" s="5">
        <v>10</v>
      </c>
      <c r="G174">
        <f t="shared" si="42"/>
        <v>415</v>
      </c>
      <c r="H174">
        <v>30</v>
      </c>
      <c r="J174">
        <v>70</v>
      </c>
      <c r="N174" t="str">
        <f t="shared" si="43"/>
        <v>(4,'text','商品名称',345,10,415,30),</v>
      </c>
    </row>
    <row r="175" spans="1:14" x14ac:dyDescent="0.25">
      <c r="B175" s="5">
        <v>5</v>
      </c>
      <c r="C175" s="5" t="s">
        <v>164</v>
      </c>
      <c r="E175">
        <f>G174+10</f>
        <v>425</v>
      </c>
      <c r="F175" s="5">
        <v>10</v>
      </c>
      <c r="G175">
        <f t="shared" si="42"/>
        <v>535</v>
      </c>
      <c r="H175">
        <v>110</v>
      </c>
      <c r="J175">
        <v>110</v>
      </c>
      <c r="N175" t="str">
        <f t="shared" si="43"/>
        <v>(5,'combo','',425,10,535,110),</v>
      </c>
    </row>
    <row r="176" spans="1:14" x14ac:dyDescent="0.25">
      <c r="B176" s="5">
        <v>6</v>
      </c>
      <c r="C176" s="5" t="s">
        <v>158</v>
      </c>
      <c r="D176" s="5" t="s">
        <v>193</v>
      </c>
      <c r="E176">
        <f t="shared" si="44"/>
        <v>555</v>
      </c>
      <c r="F176" s="5">
        <v>10</v>
      </c>
      <c r="G176">
        <f t="shared" si="42"/>
        <v>625</v>
      </c>
      <c r="H176">
        <v>30</v>
      </c>
      <c r="J176">
        <v>70</v>
      </c>
      <c r="N176" t="str">
        <f t="shared" si="43"/>
        <v>(6,'text','商品编号',555,10,625,30),</v>
      </c>
    </row>
    <row r="177" spans="1:14" x14ac:dyDescent="0.25">
      <c r="B177" s="5">
        <v>7</v>
      </c>
      <c r="C177" s="5" t="s">
        <v>164</v>
      </c>
      <c r="E177">
        <f>G176+10</f>
        <v>635</v>
      </c>
      <c r="F177" s="5">
        <v>10</v>
      </c>
      <c r="G177">
        <f t="shared" si="42"/>
        <v>745</v>
      </c>
      <c r="H177">
        <v>110</v>
      </c>
      <c r="J177">
        <v>110</v>
      </c>
      <c r="N177" t="str">
        <f t="shared" si="43"/>
        <v>(7,'combo','',635,10,745,110),</v>
      </c>
    </row>
    <row r="178" spans="1:14" x14ac:dyDescent="0.25">
      <c r="B178" s="5">
        <v>8</v>
      </c>
      <c r="C178" s="5" t="s">
        <v>165</v>
      </c>
      <c r="D178" s="5" t="s">
        <v>168</v>
      </c>
      <c r="E178">
        <f t="shared" si="44"/>
        <v>765</v>
      </c>
      <c r="F178" s="5">
        <v>10</v>
      </c>
      <c r="G178">
        <f t="shared" si="42"/>
        <v>845</v>
      </c>
      <c r="H178">
        <v>35</v>
      </c>
      <c r="J178">
        <v>80</v>
      </c>
      <c r="N178" t="str">
        <f t="shared" si="43"/>
        <v>(8,'bt','查询',765,10,845,35),</v>
      </c>
    </row>
    <row r="179" spans="1:14" x14ac:dyDescent="0.25">
      <c r="B179" s="5">
        <v>9</v>
      </c>
      <c r="C179" s="5" t="s">
        <v>165</v>
      </c>
      <c r="D179" s="5" t="s">
        <v>194</v>
      </c>
      <c r="E179">
        <f t="shared" si="44"/>
        <v>865</v>
      </c>
      <c r="F179" s="5">
        <v>10</v>
      </c>
      <c r="G179">
        <f t="shared" si="42"/>
        <v>945</v>
      </c>
      <c r="H179">
        <v>35</v>
      </c>
      <c r="J179">
        <v>80</v>
      </c>
      <c r="N179" t="str">
        <f t="shared" si="43"/>
        <v>(9,'bt','修改',865,10,945,35),</v>
      </c>
    </row>
    <row r="180" spans="1:14" x14ac:dyDescent="0.25">
      <c r="B180" s="5">
        <v>10</v>
      </c>
      <c r="C180" s="5" t="s">
        <v>165</v>
      </c>
      <c r="D180" s="5" t="s">
        <v>195</v>
      </c>
      <c r="E180">
        <f t="shared" si="44"/>
        <v>965</v>
      </c>
      <c r="F180" s="5">
        <v>10</v>
      </c>
      <c r="G180">
        <f t="shared" si="42"/>
        <v>1045</v>
      </c>
      <c r="H180">
        <v>35</v>
      </c>
      <c r="J180">
        <v>80</v>
      </c>
      <c r="N180" t="str">
        <f t="shared" si="43"/>
        <v>(10,'bt','确定',965,10,1045,35),</v>
      </c>
    </row>
    <row r="181" spans="1:14" x14ac:dyDescent="0.25">
      <c r="B181" s="5">
        <v>11</v>
      </c>
      <c r="C181" s="5" t="s">
        <v>166</v>
      </c>
      <c r="E181">
        <v>0</v>
      </c>
      <c r="F181" s="5">
        <v>50</v>
      </c>
      <c r="G181">
        <v>1120</v>
      </c>
      <c r="H181">
        <v>600</v>
      </c>
      <c r="N181" t="str">
        <f>CONCATENATE("(",B181,",'",C181,"','",D181,"',",E181,",",F181,",",G181,",",H181,");",L2)</f>
        <v>(11,'ls','',0,50,1120,600);"</v>
      </c>
    </row>
    <row r="183" spans="1:14" x14ac:dyDescent="0.25">
      <c r="A183" t="s">
        <v>196</v>
      </c>
      <c r="B183" s="5">
        <v>0</v>
      </c>
      <c r="C183" s="5" t="s">
        <v>157</v>
      </c>
      <c r="E183">
        <v>0</v>
      </c>
      <c r="F183" s="5">
        <v>10</v>
      </c>
      <c r="G183">
        <f>E183+J183</f>
        <v>195</v>
      </c>
      <c r="H183">
        <v>30</v>
      </c>
      <c r="J183">
        <v>195</v>
      </c>
      <c r="K183">
        <v>20</v>
      </c>
      <c r="N183" t="str">
        <f>CONCATENATE(L2,"(",B183,",'",C183,"','",D183,"',",E183,",",F183,",",G183,",",H183,"),")</f>
        <v>"(0,'edit','',0,10,195,30),</v>
      </c>
    </row>
    <row r="184" spans="1:14" x14ac:dyDescent="0.25">
      <c r="B184" s="5">
        <v>1</v>
      </c>
      <c r="C184" s="5" t="s">
        <v>158</v>
      </c>
      <c r="D184" s="5" t="s">
        <v>177</v>
      </c>
      <c r="E184">
        <f>G183+$K$183</f>
        <v>215</v>
      </c>
      <c r="F184" s="5">
        <v>10</v>
      </c>
      <c r="G184">
        <f t="shared" ref="G184:G191" si="45">E184+J184</f>
        <v>285</v>
      </c>
      <c r="H184">
        <v>30</v>
      </c>
      <c r="J184">
        <v>70</v>
      </c>
      <c r="N184" t="str">
        <f t="shared" ref="N184:N191" si="46">CONCATENATE("(",B184,",'",C184,"','",D184,"',",E184,",",F184,",",G184,",",H184,"),")</f>
        <v>(1,'text','商品类别',215,10,285,30),</v>
      </c>
    </row>
    <row r="185" spans="1:14" x14ac:dyDescent="0.25">
      <c r="B185" s="5">
        <v>2</v>
      </c>
      <c r="C185" s="5" t="s">
        <v>164</v>
      </c>
      <c r="E185">
        <f>G184+10</f>
        <v>295</v>
      </c>
      <c r="F185" s="5">
        <v>10</v>
      </c>
      <c r="G185">
        <f t="shared" si="45"/>
        <v>405</v>
      </c>
      <c r="H185">
        <v>110</v>
      </c>
      <c r="J185">
        <v>110</v>
      </c>
      <c r="N185" t="str">
        <f t="shared" si="46"/>
        <v>(2,'combo','',295,10,405,110),</v>
      </c>
    </row>
    <row r="186" spans="1:14" x14ac:dyDescent="0.25">
      <c r="B186" s="5">
        <v>3</v>
      </c>
      <c r="C186" s="5" t="s">
        <v>158</v>
      </c>
      <c r="D186" s="5" t="s">
        <v>178</v>
      </c>
      <c r="E186">
        <f>G185+$K$183</f>
        <v>425</v>
      </c>
      <c r="F186" s="5">
        <v>10</v>
      </c>
      <c r="G186">
        <f t="shared" si="45"/>
        <v>495</v>
      </c>
      <c r="H186">
        <v>30</v>
      </c>
      <c r="J186">
        <v>70</v>
      </c>
      <c r="N186" t="str">
        <f t="shared" si="46"/>
        <v>(3,'text','商品名称',425,10,495,30),</v>
      </c>
    </row>
    <row r="187" spans="1:14" x14ac:dyDescent="0.25">
      <c r="B187" s="5">
        <v>4</v>
      </c>
      <c r="C187" s="5" t="s">
        <v>164</v>
      </c>
      <c r="E187">
        <f>G186+10</f>
        <v>505</v>
      </c>
      <c r="F187" s="5">
        <v>10</v>
      </c>
      <c r="G187">
        <f t="shared" si="45"/>
        <v>615</v>
      </c>
      <c r="H187">
        <v>110</v>
      </c>
      <c r="J187">
        <v>110</v>
      </c>
      <c r="N187" t="str">
        <f t="shared" si="46"/>
        <v>(4,'combo','',505,10,615,110),</v>
      </c>
    </row>
    <row r="188" spans="1:14" x14ac:dyDescent="0.25">
      <c r="B188" s="5">
        <v>5</v>
      </c>
      <c r="C188" s="5" t="s">
        <v>158</v>
      </c>
      <c r="D188" s="5" t="s">
        <v>193</v>
      </c>
      <c r="E188">
        <f>G187+$K$183</f>
        <v>635</v>
      </c>
      <c r="F188" s="5">
        <v>10</v>
      </c>
      <c r="G188">
        <f t="shared" si="45"/>
        <v>705</v>
      </c>
      <c r="H188">
        <v>30</v>
      </c>
      <c r="J188">
        <v>70</v>
      </c>
      <c r="N188" t="str">
        <f t="shared" si="46"/>
        <v>(5,'text','商品编号',635,10,705,30),</v>
      </c>
    </row>
    <row r="189" spans="1:14" x14ac:dyDescent="0.25">
      <c r="B189" s="5">
        <v>6</v>
      </c>
      <c r="C189" s="5" t="s">
        <v>164</v>
      </c>
      <c r="E189">
        <f>G188+10</f>
        <v>715</v>
      </c>
      <c r="F189" s="5">
        <v>10</v>
      </c>
      <c r="G189">
        <f t="shared" si="45"/>
        <v>825</v>
      </c>
      <c r="H189">
        <v>110</v>
      </c>
      <c r="J189">
        <v>110</v>
      </c>
      <c r="N189" t="str">
        <f t="shared" si="46"/>
        <v>(6,'combo','',715,10,825,110),</v>
      </c>
    </row>
    <row r="190" spans="1:14" x14ac:dyDescent="0.25">
      <c r="B190" s="5">
        <v>7</v>
      </c>
      <c r="C190" s="5" t="s">
        <v>165</v>
      </c>
      <c r="D190" s="5" t="s">
        <v>168</v>
      </c>
      <c r="E190">
        <f>G189+10</f>
        <v>835</v>
      </c>
      <c r="F190" s="5">
        <v>10</v>
      </c>
      <c r="G190">
        <f t="shared" si="45"/>
        <v>915</v>
      </c>
      <c r="H190">
        <v>35</v>
      </c>
      <c r="J190">
        <v>80</v>
      </c>
      <c r="N190" t="str">
        <f t="shared" si="46"/>
        <v>(7,'bt','查询',835,10,915,35),</v>
      </c>
    </row>
    <row r="191" spans="1:14" x14ac:dyDescent="0.25">
      <c r="B191" s="5">
        <v>8</v>
      </c>
      <c r="C191" s="5" t="s">
        <v>165</v>
      </c>
      <c r="D191" s="5" t="s">
        <v>170</v>
      </c>
      <c r="E191">
        <f>G190+$K$183</f>
        <v>935</v>
      </c>
      <c r="F191" s="5">
        <v>10</v>
      </c>
      <c r="G191">
        <f t="shared" si="45"/>
        <v>1015</v>
      </c>
      <c r="H191">
        <f>F191+25</f>
        <v>35</v>
      </c>
      <c r="J191">
        <v>80</v>
      </c>
      <c r="N191" t="str">
        <f t="shared" si="46"/>
        <v>(8,'bt','导出',935,10,1015,35),</v>
      </c>
    </row>
    <row r="192" spans="1:14" x14ac:dyDescent="0.25">
      <c r="B192" s="5">
        <v>9</v>
      </c>
      <c r="C192" s="5" t="s">
        <v>166</v>
      </c>
      <c r="E192">
        <v>0</v>
      </c>
      <c r="F192">
        <v>50</v>
      </c>
      <c r="G192">
        <v>1120</v>
      </c>
      <c r="H192">
        <v>600</v>
      </c>
      <c r="N192" t="str">
        <f>CONCATENATE("(",B192,",'",C192,"','",D192,"',",E192,",",F192,",",G192,",",H192,");",L2)</f>
        <v>(9,'ls','',0,50,1120,600);"</v>
      </c>
    </row>
    <row r="194" spans="1:14" x14ac:dyDescent="0.25">
      <c r="A194" t="s">
        <v>197</v>
      </c>
      <c r="B194" s="5">
        <v>0</v>
      </c>
      <c r="C194" s="5" t="s">
        <v>158</v>
      </c>
      <c r="D194" s="5" t="s">
        <v>182</v>
      </c>
      <c r="E194">
        <v>0</v>
      </c>
      <c r="F194" s="5">
        <v>10</v>
      </c>
      <c r="G194">
        <f>E194+J194</f>
        <v>70</v>
      </c>
      <c r="H194">
        <v>30</v>
      </c>
      <c r="J194">
        <v>70</v>
      </c>
      <c r="K194">
        <v>20</v>
      </c>
      <c r="N194" t="str">
        <f>CONCATENATE(L2,"(",B194,",'",C194,"','",D194,"',",E194,",",F194,",",G194,",",H194,"),")</f>
        <v>"(0,'text','客户类别',0,10,70,30),</v>
      </c>
    </row>
    <row r="195" spans="1:14" x14ac:dyDescent="0.25">
      <c r="B195" s="5">
        <v>1</v>
      </c>
      <c r="C195" s="5" t="s">
        <v>164</v>
      </c>
      <c r="E195">
        <f>G194+10</f>
        <v>80</v>
      </c>
      <c r="F195" s="5">
        <v>10</v>
      </c>
      <c r="G195">
        <f>E195+J195</f>
        <v>190</v>
      </c>
      <c r="H195">
        <v>110</v>
      </c>
      <c r="J195">
        <v>110</v>
      </c>
      <c r="N195" t="str">
        <f>CONCATENATE("(",B195,",'",C195,"','",D195,"',",E195,",",F195,",",G195,",",H195,"),")</f>
        <v>(1,'combo','',80,10,190,110),</v>
      </c>
    </row>
    <row r="196" spans="1:14" x14ac:dyDescent="0.25">
      <c r="B196" s="5">
        <v>2</v>
      </c>
      <c r="C196" s="5" t="s">
        <v>165</v>
      </c>
      <c r="D196" s="5" t="s">
        <v>169</v>
      </c>
      <c r="E196">
        <f>G196-J196</f>
        <v>790</v>
      </c>
      <c r="F196" s="5">
        <v>10</v>
      </c>
      <c r="G196">
        <f>E197-$K$194</f>
        <v>870</v>
      </c>
      <c r="H196">
        <v>35</v>
      </c>
      <c r="J196">
        <v>80</v>
      </c>
      <c r="N196" t="str">
        <f>CONCATENATE("(",B196,",'",C196,"','",D196,"',",E196,",",F196,",",G196,",",H196,"),")</f>
        <v>(2,'bt','新增',790,10,870,35),</v>
      </c>
    </row>
    <row r="197" spans="1:14" x14ac:dyDescent="0.25">
      <c r="B197" s="5">
        <v>3</v>
      </c>
      <c r="C197" s="5" t="s">
        <v>165</v>
      </c>
      <c r="D197" s="5" t="s">
        <v>198</v>
      </c>
      <c r="E197">
        <f>G197-J197</f>
        <v>890</v>
      </c>
      <c r="F197" s="5">
        <v>10</v>
      </c>
      <c r="G197">
        <f>E198-$K$194</f>
        <v>970</v>
      </c>
      <c r="H197">
        <v>35</v>
      </c>
      <c r="J197">
        <v>80</v>
      </c>
      <c r="N197" t="str">
        <f>CONCATENATE("(",B197,",'",C197,"','",D197,"',",E197,",",F197,",",G197,",",H197,"),")</f>
        <v>(3,'bt','禁用',890,10,970,35),</v>
      </c>
    </row>
    <row r="198" spans="1:14" x14ac:dyDescent="0.25">
      <c r="B198" s="5">
        <v>4</v>
      </c>
      <c r="C198" s="5" t="s">
        <v>165</v>
      </c>
      <c r="D198" s="5" t="s">
        <v>171</v>
      </c>
      <c r="E198">
        <f>G198-J198</f>
        <v>990</v>
      </c>
      <c r="F198" s="5">
        <v>10</v>
      </c>
      <c r="G198">
        <f>G199-50</f>
        <v>1070</v>
      </c>
      <c r="H198">
        <v>35</v>
      </c>
      <c r="J198">
        <v>80</v>
      </c>
      <c r="N198" t="str">
        <f>CONCATENATE("(",B198,",'",C198,"','",D198,"',",E198,",",F198,",",G198,",",H198,"),")</f>
        <v>(4,'bt','删除',990,10,1070,35),</v>
      </c>
    </row>
    <row r="199" spans="1:14" x14ac:dyDescent="0.25">
      <c r="B199" s="5">
        <v>5</v>
      </c>
      <c r="C199" s="5" t="s">
        <v>166</v>
      </c>
      <c r="E199">
        <v>0</v>
      </c>
      <c r="F199">
        <v>50</v>
      </c>
      <c r="G199" s="5">
        <v>1120</v>
      </c>
      <c r="H199" s="5">
        <v>600</v>
      </c>
      <c r="N199" t="str">
        <f>CONCATENATE("(",B199,",'",C199,"','",D199,"',",E199,",",F199,",",G199,",",H199,");",L2)</f>
        <v>(5,'ls','',0,50,1120,600);"</v>
      </c>
    </row>
    <row r="201" spans="1:14" x14ac:dyDescent="0.25">
      <c r="A201" t="s">
        <v>199</v>
      </c>
      <c r="B201" s="5">
        <v>0</v>
      </c>
      <c r="C201" s="5" t="s">
        <v>158</v>
      </c>
      <c r="D201" s="5" t="s">
        <v>167</v>
      </c>
      <c r="E201">
        <v>0</v>
      </c>
      <c r="F201" s="5">
        <v>10</v>
      </c>
      <c r="G201">
        <f>E201+J201</f>
        <v>90</v>
      </c>
      <c r="H201">
        <v>30</v>
      </c>
      <c r="J201">
        <v>90</v>
      </c>
      <c r="K201">
        <v>20</v>
      </c>
      <c r="N201" t="str">
        <f>CONCATENATE(L2,"(",B201,",'",C201,"','",D201,"',",E201,",",F201,",",G201,",",H201,"),")</f>
        <v>"(0,'text','供应商类别',0,10,90,30),</v>
      </c>
    </row>
    <row r="202" spans="1:14" x14ac:dyDescent="0.25">
      <c r="B202" s="5">
        <v>1</v>
      </c>
      <c r="C202" s="5" t="s">
        <v>164</v>
      </c>
      <c r="E202">
        <f>G201+10</f>
        <v>100</v>
      </c>
      <c r="F202" s="5">
        <v>10</v>
      </c>
      <c r="G202">
        <f>E202+J202</f>
        <v>210</v>
      </c>
      <c r="H202">
        <v>110</v>
      </c>
      <c r="J202">
        <v>110</v>
      </c>
      <c r="N202" t="str">
        <f>CONCATENATE("(",B202,",'",C202,"','",D202,"',",E202,",",F202,",",G202,",",H202,"),")</f>
        <v>(1,'combo','',100,10,210,110),</v>
      </c>
    </row>
    <row r="203" spans="1:14" x14ac:dyDescent="0.25">
      <c r="B203" s="5">
        <v>2</v>
      </c>
      <c r="C203" s="5" t="s">
        <v>165</v>
      </c>
      <c r="D203" s="5" t="s">
        <v>169</v>
      </c>
      <c r="E203">
        <f>G203-J203</f>
        <v>790</v>
      </c>
      <c r="F203" s="5">
        <v>10</v>
      </c>
      <c r="G203">
        <f>E204-$K$194</f>
        <v>870</v>
      </c>
      <c r="H203">
        <v>35</v>
      </c>
      <c r="J203">
        <v>80</v>
      </c>
      <c r="N203" t="str">
        <f>CONCATENATE("(",B203,",'",C203,"','",D203,"',",E203,",",F203,",",G203,",",H203,"),")</f>
        <v>(2,'bt','新增',790,10,870,35),</v>
      </c>
    </row>
    <row r="204" spans="1:14" x14ac:dyDescent="0.25">
      <c r="B204" s="5">
        <v>3</v>
      </c>
      <c r="C204" s="5" t="s">
        <v>165</v>
      </c>
      <c r="D204" s="5" t="s">
        <v>198</v>
      </c>
      <c r="E204">
        <f>G204-J204</f>
        <v>890</v>
      </c>
      <c r="F204" s="5">
        <v>10</v>
      </c>
      <c r="G204">
        <f>E205-$K$194</f>
        <v>970</v>
      </c>
      <c r="H204">
        <v>35</v>
      </c>
      <c r="J204">
        <v>80</v>
      </c>
      <c r="N204" t="str">
        <f>CONCATENATE("(",B204,",'",C204,"','",D204,"',",E204,",",F204,",",G204,",",H204,"),")</f>
        <v>(3,'bt','禁用',890,10,970,35),</v>
      </c>
    </row>
    <row r="205" spans="1:14" x14ac:dyDescent="0.25">
      <c r="B205" s="5">
        <v>4</v>
      </c>
      <c r="C205" s="5" t="s">
        <v>165</v>
      </c>
      <c r="D205" s="5" t="s">
        <v>171</v>
      </c>
      <c r="E205">
        <f>G205-J205</f>
        <v>990</v>
      </c>
      <c r="F205" s="5">
        <v>10</v>
      </c>
      <c r="G205">
        <f>G206-50</f>
        <v>1070</v>
      </c>
      <c r="H205">
        <v>35</v>
      </c>
      <c r="J205">
        <v>80</v>
      </c>
      <c r="N205" t="str">
        <f>CONCATENATE("(",B205,",'",C205,"','",D205,"',",E205,",",F205,",",G205,",",H205,"),")</f>
        <v>(4,'bt','删除',990,10,1070,35),</v>
      </c>
    </row>
    <row r="206" spans="1:14" x14ac:dyDescent="0.25">
      <c r="B206" s="5">
        <v>5</v>
      </c>
      <c r="C206" s="5" t="s">
        <v>166</v>
      </c>
      <c r="E206">
        <v>0</v>
      </c>
      <c r="F206">
        <v>50</v>
      </c>
      <c r="G206" s="5">
        <v>1120</v>
      </c>
      <c r="H206" s="5">
        <v>600</v>
      </c>
      <c r="N206" t="str">
        <f>CONCATENATE("(",B206,",'",C206,"','",D206,"',",E206,",",F206,",",G206,",",H206,");",L2)</f>
        <v>(5,'ls','',0,50,1120,600);"</v>
      </c>
    </row>
    <row r="208" spans="1:14" x14ac:dyDescent="0.25">
      <c r="A208" t="s">
        <v>200</v>
      </c>
      <c r="B208" s="5">
        <v>0</v>
      </c>
      <c r="C208" s="5" t="s">
        <v>158</v>
      </c>
      <c r="D208" s="5" t="s">
        <v>177</v>
      </c>
      <c r="E208">
        <v>0</v>
      </c>
      <c r="F208" s="5">
        <v>10</v>
      </c>
      <c r="G208">
        <f>E208+J208</f>
        <v>70</v>
      </c>
      <c r="H208">
        <v>30</v>
      </c>
      <c r="J208">
        <v>70</v>
      </c>
      <c r="K208">
        <v>20</v>
      </c>
      <c r="N208" t="str">
        <f>CONCATENATE(L2,"(",B208,",'",C208,"','",D208,"',",E208,",",F208,",",G208,",",H208,"),")</f>
        <v>"(0,'text','商品类别',0,10,70,30),</v>
      </c>
    </row>
    <row r="209" spans="1:14" x14ac:dyDescent="0.25">
      <c r="B209" s="5">
        <v>1</v>
      </c>
      <c r="C209" s="5" t="s">
        <v>164</v>
      </c>
      <c r="E209">
        <f>G208+10</f>
        <v>80</v>
      </c>
      <c r="F209" s="5">
        <v>10</v>
      </c>
      <c r="G209">
        <f>E209+J209</f>
        <v>190</v>
      </c>
      <c r="H209">
        <v>110</v>
      </c>
      <c r="J209">
        <v>110</v>
      </c>
      <c r="N209" t="str">
        <f>CONCATENATE("(",B209,",'",C209,"','",D209,"',",E209,",",F209,",",G209,",",H209,"),")</f>
        <v>(1,'combo','',80,10,190,110),</v>
      </c>
    </row>
    <row r="210" spans="1:14" x14ac:dyDescent="0.25">
      <c r="B210" s="5">
        <v>2</v>
      </c>
      <c r="C210" s="5" t="s">
        <v>165</v>
      </c>
      <c r="D210" s="5" t="s">
        <v>169</v>
      </c>
      <c r="E210">
        <f>G210-J210</f>
        <v>790</v>
      </c>
      <c r="F210" s="5">
        <v>10</v>
      </c>
      <c r="G210">
        <f>E211-$K$194</f>
        <v>870</v>
      </c>
      <c r="H210">
        <v>35</v>
      </c>
      <c r="J210">
        <v>80</v>
      </c>
      <c r="N210" t="str">
        <f>CONCATENATE("(",B210,",'",C210,"','",D210,"',",E210,",",F210,",",G210,",",H210,"),")</f>
        <v>(2,'bt','新增',790,10,870,35),</v>
      </c>
    </row>
    <row r="211" spans="1:14" x14ac:dyDescent="0.25">
      <c r="B211" s="5">
        <v>3</v>
      </c>
      <c r="C211" s="5" t="s">
        <v>165</v>
      </c>
      <c r="D211" s="5" t="s">
        <v>198</v>
      </c>
      <c r="E211">
        <f>G211-J211</f>
        <v>890</v>
      </c>
      <c r="F211" s="5">
        <v>10</v>
      </c>
      <c r="G211">
        <f>E212-$K$194</f>
        <v>970</v>
      </c>
      <c r="H211">
        <v>35</v>
      </c>
      <c r="J211">
        <v>80</v>
      </c>
      <c r="N211" t="str">
        <f>CONCATENATE("(",B211,",'",C211,"','",D211,"',",E211,",",F211,",",G211,",",H211,"),")</f>
        <v>(3,'bt','禁用',890,10,970,35),</v>
      </c>
    </row>
    <row r="212" spans="1:14" x14ac:dyDescent="0.25">
      <c r="B212" s="5">
        <v>4</v>
      </c>
      <c r="C212" s="5" t="s">
        <v>165</v>
      </c>
      <c r="D212" s="5" t="s">
        <v>171</v>
      </c>
      <c r="E212">
        <f>G212-J212</f>
        <v>990</v>
      </c>
      <c r="F212" s="5">
        <v>10</v>
      </c>
      <c r="G212">
        <f>G213-50</f>
        <v>1070</v>
      </c>
      <c r="H212">
        <v>35</v>
      </c>
      <c r="J212">
        <v>80</v>
      </c>
      <c r="N212" t="str">
        <f>CONCATENATE("(",B212,",'",C212,"','",D212,"',",E212,",",F212,",",G212,",",H212,"),")</f>
        <v>(4,'bt','删除',990,10,1070,35),</v>
      </c>
    </row>
    <row r="213" spans="1:14" x14ac:dyDescent="0.25">
      <c r="B213" s="5">
        <v>5</v>
      </c>
      <c r="C213" s="5" t="s">
        <v>166</v>
      </c>
      <c r="E213">
        <v>0</v>
      </c>
      <c r="F213">
        <v>50</v>
      </c>
      <c r="G213" s="5">
        <v>1120</v>
      </c>
      <c r="H213" s="5">
        <v>600</v>
      </c>
      <c r="N213" t="str">
        <f>CONCATENATE("(",B213,",'",C213,"','",D213,"',",E213,",",F213,",",G213,",",H213,");",L2)</f>
        <v>(5,'ls','',0,50,1120,600);"</v>
      </c>
    </row>
    <row r="215" spans="1:14" x14ac:dyDescent="0.25">
      <c r="A215" t="s">
        <v>201</v>
      </c>
      <c r="B215" s="5">
        <v>0</v>
      </c>
      <c r="C215" s="5" t="s">
        <v>158</v>
      </c>
      <c r="D215" s="5" t="s">
        <v>176</v>
      </c>
      <c r="E215">
        <v>0</v>
      </c>
      <c r="F215" s="5">
        <v>10</v>
      </c>
      <c r="G215">
        <f>E215+J215</f>
        <v>30</v>
      </c>
      <c r="H215">
        <v>30</v>
      </c>
      <c r="J215">
        <v>30</v>
      </c>
      <c r="K215">
        <v>20</v>
      </c>
      <c r="N215" t="str">
        <f>CONCATENATE(L2,"(",B215,",'",C215,"','",D215,"',",E215,",",F215,",",G215,",",H215,"),")</f>
        <v>"(0,'text','仓库',0,10,30,30),</v>
      </c>
    </row>
    <row r="216" spans="1:14" x14ac:dyDescent="0.25">
      <c r="B216" s="5">
        <v>1</v>
      </c>
      <c r="C216" s="5" t="s">
        <v>164</v>
      </c>
      <c r="E216">
        <f>G215+10</f>
        <v>40</v>
      </c>
      <c r="F216" s="5">
        <v>10</v>
      </c>
      <c r="G216">
        <f>E216+J216</f>
        <v>115</v>
      </c>
      <c r="H216">
        <v>110</v>
      </c>
      <c r="J216">
        <v>75</v>
      </c>
      <c r="N216" t="str">
        <f>CONCATENATE("(",B216,",'",C216,"','",D216,"',",E216,",",F216,",",G216,",",H216,"),")</f>
        <v>(1,'combo','',40,10,115,110),</v>
      </c>
    </row>
    <row r="217" spans="1:14" x14ac:dyDescent="0.25">
      <c r="B217" s="5">
        <v>2</v>
      </c>
      <c r="C217" s="5" t="s">
        <v>165</v>
      </c>
      <c r="D217" s="5" t="s">
        <v>169</v>
      </c>
      <c r="E217">
        <f>G217-J217</f>
        <v>790</v>
      </c>
      <c r="F217" s="5">
        <v>10</v>
      </c>
      <c r="G217">
        <f>E218-$K$194</f>
        <v>870</v>
      </c>
      <c r="H217">
        <v>35</v>
      </c>
      <c r="J217">
        <v>80</v>
      </c>
      <c r="N217" t="str">
        <f>CONCATENATE("(",B217,",'",C217,"','",D217,"',",E217,",",F217,",",G217,",",H217,"),")</f>
        <v>(2,'bt','新增',790,10,870,35),</v>
      </c>
    </row>
    <row r="218" spans="1:14" x14ac:dyDescent="0.25">
      <c r="B218" s="5">
        <v>3</v>
      </c>
      <c r="C218" s="5" t="s">
        <v>165</v>
      </c>
      <c r="D218" s="5" t="s">
        <v>198</v>
      </c>
      <c r="E218">
        <f>G218-J218</f>
        <v>890</v>
      </c>
      <c r="F218" s="5">
        <v>10</v>
      </c>
      <c r="G218">
        <f>E219-$K$194</f>
        <v>970</v>
      </c>
      <c r="H218">
        <v>35</v>
      </c>
      <c r="J218">
        <v>80</v>
      </c>
      <c r="N218" t="str">
        <f>CONCATENATE("(",B218,",'",C218,"','",D218,"',",E218,",",F218,",",G218,",",H218,"),")</f>
        <v>(3,'bt','禁用',890,10,970,35),</v>
      </c>
    </row>
    <row r="219" spans="1:14" x14ac:dyDescent="0.25">
      <c r="B219" s="5">
        <v>4</v>
      </c>
      <c r="C219" s="5" t="s">
        <v>165</v>
      </c>
      <c r="D219" s="5" t="s">
        <v>171</v>
      </c>
      <c r="E219">
        <f>G219-J219</f>
        <v>990</v>
      </c>
      <c r="F219" s="5">
        <v>10</v>
      </c>
      <c r="G219">
        <f>G220-50</f>
        <v>1070</v>
      </c>
      <c r="H219">
        <v>35</v>
      </c>
      <c r="J219">
        <v>80</v>
      </c>
      <c r="N219" t="str">
        <f>CONCATENATE("(",B219,",'",C219,"','",D219,"',",E219,",",F219,",",G219,",",H219,"),")</f>
        <v>(4,'bt','删除',990,10,1070,35),</v>
      </c>
    </row>
    <row r="220" spans="1:14" x14ac:dyDescent="0.25">
      <c r="B220" s="5">
        <v>5</v>
      </c>
      <c r="C220" s="5" t="s">
        <v>166</v>
      </c>
      <c r="E220">
        <v>0</v>
      </c>
      <c r="F220">
        <v>50</v>
      </c>
      <c r="G220" s="5">
        <v>1120</v>
      </c>
      <c r="H220" s="5">
        <v>600</v>
      </c>
      <c r="N220" t="str">
        <f>CONCATENATE("(",B220,",'",C220,"','",D220,"',",E220,",",F220,",",G220,",",H220,");",L2)</f>
        <v>(5,'ls','',0,50,1120,600);"</v>
      </c>
    </row>
    <row r="222" spans="1:14" x14ac:dyDescent="0.25">
      <c r="A222" t="s">
        <v>202</v>
      </c>
      <c r="B222" s="5">
        <v>0</v>
      </c>
      <c r="C222" s="5" t="s">
        <v>316</v>
      </c>
      <c r="D222" s="5" t="s">
        <v>318</v>
      </c>
      <c r="E222">
        <v>0</v>
      </c>
      <c r="F222" s="5">
        <v>10</v>
      </c>
      <c r="G222">
        <f>E222+J222</f>
        <v>70</v>
      </c>
      <c r="H222">
        <v>30</v>
      </c>
      <c r="J222">
        <v>70</v>
      </c>
      <c r="N222" t="str">
        <f>CONCATENATE(L2,"(",B222,",'",C222,"','",D222,"',",E222,",",F222,",",G222,",",H222,"),")</f>
        <v>"(0,'text','客户类别',0,10,70,30),</v>
      </c>
    </row>
    <row r="223" spans="1:14" x14ac:dyDescent="0.25">
      <c r="B223" s="5">
        <v>1</v>
      </c>
      <c r="C223" s="5" t="s">
        <v>317</v>
      </c>
      <c r="E223">
        <f>G222+10</f>
        <v>80</v>
      </c>
      <c r="F223" s="5">
        <v>10</v>
      </c>
      <c r="G223">
        <f>E223+J223</f>
        <v>190</v>
      </c>
      <c r="H223">
        <v>35</v>
      </c>
      <c r="J223">
        <v>110</v>
      </c>
      <c r="N223" t="str">
        <f>CONCATENATE("(",B223,",'",C223,"','",D223,"',",E223,",",F223,",",G223,",",H223,"),")</f>
        <v>(1,'combo','',80,10,190,35),</v>
      </c>
    </row>
    <row r="224" spans="1:14" x14ac:dyDescent="0.25">
      <c r="B224" s="5">
        <v>2</v>
      </c>
      <c r="C224" s="5" t="s">
        <v>165</v>
      </c>
      <c r="D224" s="5" t="s">
        <v>169</v>
      </c>
      <c r="E224">
        <f>G224-J224</f>
        <v>790</v>
      </c>
      <c r="F224" s="5">
        <v>10</v>
      </c>
      <c r="G224">
        <f>E225-$K$194</f>
        <v>870</v>
      </c>
      <c r="H224">
        <v>35</v>
      </c>
      <c r="J224">
        <v>80</v>
      </c>
      <c r="K224">
        <v>20</v>
      </c>
      <c r="N224" t="str">
        <f>CONCATENATE("(",B224,",'",C224,"','",D224,"',",E224,",",F224,",",G224,",",H224,"),")</f>
        <v>(2,'bt','新增',790,10,870,35),</v>
      </c>
    </row>
    <row r="225" spans="1:14" x14ac:dyDescent="0.25">
      <c r="B225" s="5">
        <v>3</v>
      </c>
      <c r="C225" s="5" t="s">
        <v>165</v>
      </c>
      <c r="D225" s="5" t="s">
        <v>198</v>
      </c>
      <c r="E225">
        <f>G225-J225</f>
        <v>890</v>
      </c>
      <c r="F225" s="5">
        <v>10</v>
      </c>
      <c r="G225">
        <f>E226-$K$194</f>
        <v>970</v>
      </c>
      <c r="H225">
        <v>35</v>
      </c>
      <c r="J225">
        <v>80</v>
      </c>
      <c r="N225" t="str">
        <f>CONCATENATE("(",B225,",'",C225,"','",D225,"',",E225,",",F225,",",G225,",",H225,"),")</f>
        <v>(3,'bt','禁用',890,10,970,35),</v>
      </c>
    </row>
    <row r="226" spans="1:14" x14ac:dyDescent="0.25">
      <c r="B226" s="5">
        <v>4</v>
      </c>
      <c r="C226" s="5" t="s">
        <v>165</v>
      </c>
      <c r="D226" s="5" t="s">
        <v>171</v>
      </c>
      <c r="E226">
        <f>G226-J226</f>
        <v>990</v>
      </c>
      <c r="F226" s="5">
        <v>10</v>
      </c>
      <c r="G226">
        <f>G227-50</f>
        <v>1070</v>
      </c>
      <c r="H226">
        <v>35</v>
      </c>
      <c r="J226">
        <v>80</v>
      </c>
      <c r="N226" t="str">
        <f>CONCATENATE("(",B226,",'",C226,"','",D226,"',",E226,",",F226,",",G226,",",H226,"),")</f>
        <v>(4,'bt','删除',990,10,1070,35),</v>
      </c>
    </row>
    <row r="227" spans="1:14" x14ac:dyDescent="0.25">
      <c r="B227" s="5">
        <v>5</v>
      </c>
      <c r="C227" s="5" t="s">
        <v>166</v>
      </c>
      <c r="E227">
        <v>0</v>
      </c>
      <c r="F227">
        <v>50</v>
      </c>
      <c r="G227" s="5">
        <v>1120</v>
      </c>
      <c r="H227" s="5">
        <v>600</v>
      </c>
      <c r="N227" t="str">
        <f>CONCATENATE("(",B227,",'",C227,"','",D227,"',",E227,",",F227,",",G227,",",H227,");",L2)</f>
        <v>(5,'ls','',0,50,1120,600);"</v>
      </c>
    </row>
    <row r="228" spans="1:14" x14ac:dyDescent="0.25">
      <c r="B228" s="5"/>
    </row>
    <row r="229" spans="1:14" x14ac:dyDescent="0.25">
      <c r="A229" t="s">
        <v>203</v>
      </c>
      <c r="B229" s="5">
        <v>0</v>
      </c>
      <c r="C229" s="5" t="s">
        <v>157</v>
      </c>
      <c r="E229" s="5">
        <v>0</v>
      </c>
      <c r="F229" s="5">
        <v>10</v>
      </c>
      <c r="G229" s="5">
        <f>E229+J229</f>
        <v>200</v>
      </c>
      <c r="H229" s="5">
        <f>F229+20</f>
        <v>30</v>
      </c>
      <c r="J229">
        <v>200</v>
      </c>
      <c r="N229" t="str">
        <f>CONCATENATE(L2,"(",B229,",'",C229,"','",D229,"',",E229,",",F229,",",G229,",",H229,"),")</f>
        <v>"(0,'edit','',0,10,200,30),</v>
      </c>
    </row>
    <row r="230" spans="1:14" x14ac:dyDescent="0.25">
      <c r="B230" s="5">
        <v>1</v>
      </c>
      <c r="C230" s="5" t="s">
        <v>158</v>
      </c>
      <c r="D230" s="5" t="s">
        <v>159</v>
      </c>
      <c r="E230" s="5">
        <f>G229+$K$2</f>
        <v>220</v>
      </c>
      <c r="F230" s="5">
        <v>10</v>
      </c>
      <c r="G230" s="5">
        <f t="shared" ref="G230:G239" si="47">E230+J230</f>
        <v>280</v>
      </c>
      <c r="H230" s="5">
        <f t="shared" ref="H230:H236" si="48">F230+20</f>
        <v>30</v>
      </c>
      <c r="J230">
        <v>60</v>
      </c>
      <c r="N230" t="str">
        <f t="shared" ref="N230:N242" si="49">CONCATENATE("(",B230,",'",C230,"','",D230,"',",E230,",",F230,",",G230,",",H230,"),")</f>
        <v>(1,'text','单据日期',220,10,280,30),</v>
      </c>
    </row>
    <row r="231" spans="1:14" x14ac:dyDescent="0.25">
      <c r="B231" s="5">
        <v>2</v>
      </c>
      <c r="C231" s="5" t="s">
        <v>160</v>
      </c>
      <c r="E231" s="5">
        <f t="shared" ref="E231:E238" si="50">G230+$K$2</f>
        <v>300</v>
      </c>
      <c r="F231" s="5">
        <v>10</v>
      </c>
      <c r="G231" s="5">
        <f t="shared" si="47"/>
        <v>420</v>
      </c>
      <c r="H231" s="5">
        <v>35</v>
      </c>
      <c r="J231">
        <v>120</v>
      </c>
      <c r="N231" t="str">
        <f t="shared" si="49"/>
        <v>(2,'time','',300,10,420,35),</v>
      </c>
    </row>
    <row r="232" spans="1:14" x14ac:dyDescent="0.25">
      <c r="B232" s="5">
        <v>3</v>
      </c>
      <c r="C232" s="5" t="s">
        <v>158</v>
      </c>
      <c r="D232" s="5" t="s">
        <v>236</v>
      </c>
      <c r="E232" s="5">
        <f>G231+10</f>
        <v>430</v>
      </c>
      <c r="F232" s="5">
        <v>10</v>
      </c>
      <c r="G232" s="5">
        <f t="shared" si="47"/>
        <v>440</v>
      </c>
      <c r="H232" s="5">
        <v>35</v>
      </c>
      <c r="J232">
        <v>10</v>
      </c>
      <c r="N232" t="str">
        <f t="shared" si="49"/>
        <v>(3,'text','—',430,10,440,35),</v>
      </c>
    </row>
    <row r="233" spans="1:14" x14ac:dyDescent="0.25">
      <c r="B233" s="5">
        <v>4</v>
      </c>
      <c r="C233" s="5" t="s">
        <v>160</v>
      </c>
      <c r="E233" s="5">
        <f>G232+10</f>
        <v>450</v>
      </c>
      <c r="F233" s="5">
        <v>10</v>
      </c>
      <c r="G233" s="5">
        <f t="shared" si="47"/>
        <v>570</v>
      </c>
      <c r="H233" s="5">
        <v>35</v>
      </c>
      <c r="J233">
        <v>120</v>
      </c>
      <c r="N233" t="str">
        <f t="shared" si="49"/>
        <v>(4,'time','',450,10,570,35),</v>
      </c>
    </row>
    <row r="234" spans="1:14" x14ac:dyDescent="0.25">
      <c r="B234" s="5">
        <v>5</v>
      </c>
      <c r="C234" s="5" t="s">
        <v>158</v>
      </c>
      <c r="D234" s="5" t="s">
        <v>167</v>
      </c>
      <c r="E234" s="5">
        <f t="shared" si="50"/>
        <v>590</v>
      </c>
      <c r="F234" s="5">
        <v>10</v>
      </c>
      <c r="G234" s="5">
        <f t="shared" si="47"/>
        <v>680</v>
      </c>
      <c r="H234" s="5">
        <f t="shared" si="48"/>
        <v>30</v>
      </c>
      <c r="J234">
        <v>90</v>
      </c>
      <c r="N234" t="str">
        <f t="shared" si="49"/>
        <v>(5,'text','供应商类别',590,10,680,30),</v>
      </c>
    </row>
    <row r="235" spans="1:14" x14ac:dyDescent="0.25">
      <c r="B235" s="5">
        <v>6</v>
      </c>
      <c r="C235" s="5" t="s">
        <v>164</v>
      </c>
      <c r="E235" s="5">
        <f>G234+10</f>
        <v>690</v>
      </c>
      <c r="F235" s="5">
        <v>10</v>
      </c>
      <c r="G235" s="5">
        <f t="shared" si="47"/>
        <v>800</v>
      </c>
      <c r="H235">
        <v>110</v>
      </c>
      <c r="J235">
        <v>110</v>
      </c>
      <c r="N235" t="str">
        <f t="shared" si="49"/>
        <v>(6,'combo','',690,10,800,110),</v>
      </c>
    </row>
    <row r="236" spans="1:14" x14ac:dyDescent="0.25">
      <c r="B236" s="5">
        <v>7</v>
      </c>
      <c r="C236" s="5" t="s">
        <v>158</v>
      </c>
      <c r="D236" s="5" t="s">
        <v>161</v>
      </c>
      <c r="E236" s="5">
        <f t="shared" si="50"/>
        <v>820</v>
      </c>
      <c r="F236" s="5">
        <v>10</v>
      </c>
      <c r="G236" s="5">
        <f t="shared" si="47"/>
        <v>875</v>
      </c>
      <c r="H236" s="5">
        <f t="shared" si="48"/>
        <v>30</v>
      </c>
      <c r="J236">
        <v>55</v>
      </c>
      <c r="N236" t="str">
        <f t="shared" si="49"/>
        <v>(7,'text','供应商',820,10,875,30),</v>
      </c>
    </row>
    <row r="237" spans="1:14" x14ac:dyDescent="0.25">
      <c r="B237" s="5">
        <v>8</v>
      </c>
      <c r="C237" s="5" t="s">
        <v>164</v>
      </c>
      <c r="E237" s="5">
        <f>G236+10</f>
        <v>885</v>
      </c>
      <c r="F237" s="5">
        <v>10</v>
      </c>
      <c r="G237" s="5">
        <f t="shared" si="47"/>
        <v>995</v>
      </c>
      <c r="H237">
        <v>110</v>
      </c>
      <c r="J237">
        <v>110</v>
      </c>
      <c r="N237" t="str">
        <f t="shared" si="49"/>
        <v>(8,'combo','',885,10,995,110),</v>
      </c>
    </row>
    <row r="238" spans="1:14" x14ac:dyDescent="0.25">
      <c r="B238" s="5">
        <v>9</v>
      </c>
      <c r="C238" s="5" t="s">
        <v>165</v>
      </c>
      <c r="D238" s="5" t="s">
        <v>168</v>
      </c>
      <c r="E238" s="5">
        <f t="shared" si="50"/>
        <v>1015</v>
      </c>
      <c r="F238" s="5">
        <v>10</v>
      </c>
      <c r="G238" s="5">
        <f t="shared" si="47"/>
        <v>1095</v>
      </c>
      <c r="H238" s="5">
        <f>F238+25</f>
        <v>35</v>
      </c>
      <c r="J238">
        <v>80</v>
      </c>
      <c r="N238" t="str">
        <f t="shared" si="49"/>
        <v>(9,'bt','查询',1015,10,1095,35),</v>
      </c>
    </row>
    <row r="239" spans="1:14" x14ac:dyDescent="0.25">
      <c r="B239" s="5">
        <v>10</v>
      </c>
      <c r="C239" s="5" t="s">
        <v>158</v>
      </c>
      <c r="D239" s="5" t="s">
        <v>321</v>
      </c>
      <c r="E239" s="5">
        <v>0</v>
      </c>
      <c r="F239" s="5">
        <v>60</v>
      </c>
      <c r="G239" s="5">
        <f t="shared" si="47"/>
        <v>150</v>
      </c>
      <c r="H239" s="5">
        <v>80</v>
      </c>
      <c r="J239">
        <v>150</v>
      </c>
      <c r="N239" t="str">
        <f t="shared" si="49"/>
        <v>(10,'text','日期',0,60,150,80),</v>
      </c>
    </row>
    <row r="240" spans="1:14" x14ac:dyDescent="0.25">
      <c r="B240" s="5">
        <v>11</v>
      </c>
      <c r="C240" s="5" t="s">
        <v>165</v>
      </c>
      <c r="D240" s="5" t="s">
        <v>169</v>
      </c>
      <c r="E240" s="5">
        <f>G240-J240</f>
        <v>815</v>
      </c>
      <c r="F240" s="5">
        <v>50</v>
      </c>
      <c r="G240" s="5">
        <f>E241-20</f>
        <v>895</v>
      </c>
      <c r="H240" s="5">
        <f>F240+25</f>
        <v>75</v>
      </c>
      <c r="J240">
        <v>80</v>
      </c>
      <c r="N240" t="str">
        <f t="shared" si="49"/>
        <v>(11,'bt','新增',815,50,895,75),</v>
      </c>
    </row>
    <row r="241" spans="1:14" x14ac:dyDescent="0.25">
      <c r="B241" s="5">
        <v>12</v>
      </c>
      <c r="C241" s="5" t="s">
        <v>165</v>
      </c>
      <c r="D241" s="5" t="s">
        <v>170</v>
      </c>
      <c r="E241" s="5">
        <f>G241-J241</f>
        <v>915</v>
      </c>
      <c r="F241" s="5">
        <v>50</v>
      </c>
      <c r="G241" s="5">
        <f t="shared" ref="G241" si="51">G237</f>
        <v>995</v>
      </c>
      <c r="H241" s="5">
        <f>F241+25</f>
        <v>75</v>
      </c>
      <c r="J241">
        <v>80</v>
      </c>
      <c r="N241" t="str">
        <f t="shared" si="49"/>
        <v>(12,'bt','导出',915,50,995,75),</v>
      </c>
    </row>
    <row r="242" spans="1:14" x14ac:dyDescent="0.25">
      <c r="B242" s="5">
        <v>13</v>
      </c>
      <c r="C242" s="5" t="s">
        <v>165</v>
      </c>
      <c r="D242" s="5" t="s">
        <v>171</v>
      </c>
      <c r="E242" s="5">
        <f>G242-J242</f>
        <v>1015</v>
      </c>
      <c r="F242" s="5">
        <v>50</v>
      </c>
      <c r="G242" s="5">
        <f>G238</f>
        <v>1095</v>
      </c>
      <c r="H242" s="5">
        <f>F242+25</f>
        <v>75</v>
      </c>
      <c r="J242">
        <v>80</v>
      </c>
      <c r="N242" t="str">
        <f t="shared" si="49"/>
        <v>(13,'bt','删除',1015,50,1095,75),</v>
      </c>
    </row>
    <row r="243" spans="1:14" x14ac:dyDescent="0.25">
      <c r="B243" s="5">
        <v>14</v>
      </c>
      <c r="C243" s="5" t="s">
        <v>166</v>
      </c>
      <c r="E243" s="5">
        <v>0</v>
      </c>
      <c r="F243" s="5">
        <v>90</v>
      </c>
      <c r="G243" s="5">
        <v>1120</v>
      </c>
      <c r="H243" s="5">
        <v>600</v>
      </c>
      <c r="N243" t="str">
        <f>CONCATENATE("(",B243,",'",C243,"','",D243,"',",E243,",",F243,",",G243,",",H243,");",L2)</f>
        <v>(14,'ls','',0,90,1120,600);"</v>
      </c>
    </row>
    <row r="245" spans="1:14" x14ac:dyDescent="0.25">
      <c r="A245" t="s">
        <v>204</v>
      </c>
      <c r="B245" s="5">
        <v>0</v>
      </c>
      <c r="C245" s="5" t="s">
        <v>157</v>
      </c>
      <c r="E245" s="5">
        <v>0</v>
      </c>
      <c r="F245" s="5">
        <v>10</v>
      </c>
      <c r="G245" s="5">
        <f>E245+J245</f>
        <v>200</v>
      </c>
      <c r="H245" s="5">
        <f>F245+20</f>
        <v>30</v>
      </c>
      <c r="J245">
        <v>200</v>
      </c>
      <c r="N245" t="str">
        <f>CONCATENATE(L2,"(",B245,",'",C245,"','",D245,"',",E245,",",F245,",",G245,",",H245,"),")</f>
        <v>"(0,'edit','',0,10,200,30),</v>
      </c>
    </row>
    <row r="246" spans="1:14" x14ac:dyDescent="0.25">
      <c r="B246" s="5">
        <v>1</v>
      </c>
      <c r="C246" s="5" t="s">
        <v>158</v>
      </c>
      <c r="D246" s="5" t="s">
        <v>159</v>
      </c>
      <c r="E246" s="5">
        <f>G245+$K$2</f>
        <v>220</v>
      </c>
      <c r="F246" s="5">
        <v>10</v>
      </c>
      <c r="G246" s="5">
        <f t="shared" ref="G246:G255" si="52">E246+J246</f>
        <v>290</v>
      </c>
      <c r="H246" s="5">
        <f t="shared" ref="H246:H252" si="53">F246+20</f>
        <v>30</v>
      </c>
      <c r="J246">
        <v>70</v>
      </c>
      <c r="N246" t="str">
        <f t="shared" ref="N246:N258" si="54">CONCATENATE("(",B246,",'",C246,"','",D246,"',",E246,",",F246,",",G246,",",H246,"),")</f>
        <v>(1,'text','单据日期',220,10,290,30),</v>
      </c>
    </row>
    <row r="247" spans="1:14" x14ac:dyDescent="0.25">
      <c r="B247" s="5">
        <v>2</v>
      </c>
      <c r="C247" s="5" t="s">
        <v>160</v>
      </c>
      <c r="E247" s="5">
        <f t="shared" ref="E247:E254" si="55">G246+$K$2</f>
        <v>310</v>
      </c>
      <c r="F247" s="5">
        <v>10</v>
      </c>
      <c r="G247" s="5">
        <f t="shared" si="52"/>
        <v>430</v>
      </c>
      <c r="H247" s="5">
        <v>35</v>
      </c>
      <c r="J247">
        <v>120</v>
      </c>
      <c r="N247" t="str">
        <f t="shared" si="54"/>
        <v>(2,'time','',310,10,430,35),</v>
      </c>
    </row>
    <row r="248" spans="1:14" x14ac:dyDescent="0.25">
      <c r="B248" s="5">
        <v>3</v>
      </c>
      <c r="C248" s="5" t="s">
        <v>158</v>
      </c>
      <c r="D248" s="5" t="s">
        <v>236</v>
      </c>
      <c r="E248" s="5">
        <f>G247+10</f>
        <v>440</v>
      </c>
      <c r="F248" s="5">
        <v>10</v>
      </c>
      <c r="G248" s="5">
        <f t="shared" si="52"/>
        <v>450</v>
      </c>
      <c r="H248" s="5">
        <v>35</v>
      </c>
      <c r="J248">
        <v>10</v>
      </c>
      <c r="N248" t="str">
        <f t="shared" si="54"/>
        <v>(3,'text','—',440,10,450,35),</v>
      </c>
    </row>
    <row r="249" spans="1:14" x14ac:dyDescent="0.25">
      <c r="B249" s="5">
        <v>4</v>
      </c>
      <c r="C249" s="5" t="s">
        <v>160</v>
      </c>
      <c r="E249" s="5">
        <f>G248+10</f>
        <v>460</v>
      </c>
      <c r="F249" s="5">
        <v>10</v>
      </c>
      <c r="G249" s="5">
        <f t="shared" si="52"/>
        <v>580</v>
      </c>
      <c r="H249" s="5">
        <v>35</v>
      </c>
      <c r="J249">
        <v>120</v>
      </c>
      <c r="N249" t="str">
        <f t="shared" si="54"/>
        <v>(4,'time','',460,10,580,35),</v>
      </c>
    </row>
    <row r="250" spans="1:14" x14ac:dyDescent="0.25">
      <c r="B250" s="5">
        <v>5</v>
      </c>
      <c r="C250" s="5" t="s">
        <v>158</v>
      </c>
      <c r="D250" s="5" t="s">
        <v>167</v>
      </c>
      <c r="E250" s="5">
        <f t="shared" si="55"/>
        <v>600</v>
      </c>
      <c r="F250" s="5">
        <v>10</v>
      </c>
      <c r="G250" s="5">
        <f t="shared" si="52"/>
        <v>690</v>
      </c>
      <c r="H250" s="5">
        <f t="shared" si="53"/>
        <v>30</v>
      </c>
      <c r="J250">
        <v>90</v>
      </c>
      <c r="N250" t="str">
        <f t="shared" si="54"/>
        <v>(5,'text','供应商类别',600,10,690,30),</v>
      </c>
    </row>
    <row r="251" spans="1:14" x14ac:dyDescent="0.25">
      <c r="B251" s="5">
        <v>6</v>
      </c>
      <c r="C251" s="5" t="s">
        <v>164</v>
      </c>
      <c r="E251" s="5">
        <f>G250+10</f>
        <v>700</v>
      </c>
      <c r="F251" s="5">
        <v>10</v>
      </c>
      <c r="G251" s="5">
        <f t="shared" si="52"/>
        <v>810</v>
      </c>
      <c r="H251">
        <v>110</v>
      </c>
      <c r="J251">
        <v>110</v>
      </c>
      <c r="N251" t="str">
        <f t="shared" si="54"/>
        <v>(6,'combo','',700,10,810,110),</v>
      </c>
    </row>
    <row r="252" spans="1:14" x14ac:dyDescent="0.25">
      <c r="B252" s="5">
        <v>7</v>
      </c>
      <c r="C252" s="5" t="s">
        <v>158</v>
      </c>
      <c r="D252" s="5" t="s">
        <v>161</v>
      </c>
      <c r="E252" s="5">
        <f t="shared" si="55"/>
        <v>830</v>
      </c>
      <c r="F252" s="5">
        <v>10</v>
      </c>
      <c r="G252" s="5">
        <f t="shared" si="52"/>
        <v>885</v>
      </c>
      <c r="H252" s="5">
        <f t="shared" si="53"/>
        <v>30</v>
      </c>
      <c r="J252">
        <v>55</v>
      </c>
      <c r="N252" t="str">
        <f t="shared" si="54"/>
        <v>(7,'text','供应商',830,10,885,30),</v>
      </c>
    </row>
    <row r="253" spans="1:14" x14ac:dyDescent="0.25">
      <c r="B253" s="5">
        <v>8</v>
      </c>
      <c r="C253" s="5" t="s">
        <v>164</v>
      </c>
      <c r="E253" s="5">
        <f>G252+10</f>
        <v>895</v>
      </c>
      <c r="F253" s="5">
        <v>10</v>
      </c>
      <c r="G253" s="5">
        <f t="shared" si="52"/>
        <v>1005</v>
      </c>
      <c r="H253">
        <v>110</v>
      </c>
      <c r="J253">
        <v>110</v>
      </c>
      <c r="N253" t="str">
        <f t="shared" si="54"/>
        <v>(8,'combo','',895,10,1005,110),</v>
      </c>
    </row>
    <row r="254" spans="1:14" x14ac:dyDescent="0.25">
      <c r="B254" s="5">
        <v>9</v>
      </c>
      <c r="C254" s="5" t="s">
        <v>165</v>
      </c>
      <c r="D254" s="5" t="s">
        <v>168</v>
      </c>
      <c r="E254" s="5">
        <f t="shared" si="55"/>
        <v>1025</v>
      </c>
      <c r="F254" s="5">
        <v>10</v>
      </c>
      <c r="G254" s="5">
        <f t="shared" si="52"/>
        <v>1105</v>
      </c>
      <c r="H254" s="5">
        <f>F254+25</f>
        <v>35</v>
      </c>
      <c r="J254">
        <v>80</v>
      </c>
      <c r="N254" t="str">
        <f t="shared" si="54"/>
        <v>(9,'bt','查询',1025,10,1105,35),</v>
      </c>
    </row>
    <row r="255" spans="1:14" x14ac:dyDescent="0.25">
      <c r="B255" s="5">
        <v>10</v>
      </c>
      <c r="C255" s="5" t="s">
        <v>158</v>
      </c>
      <c r="D255" s="5" t="s">
        <v>321</v>
      </c>
      <c r="E255" s="5">
        <v>0</v>
      </c>
      <c r="F255" s="5">
        <v>60</v>
      </c>
      <c r="G255" s="5">
        <f t="shared" si="52"/>
        <v>150</v>
      </c>
      <c r="H255" s="5">
        <v>80</v>
      </c>
      <c r="J255">
        <v>150</v>
      </c>
      <c r="N255" t="str">
        <f t="shared" si="54"/>
        <v>(10,'text','日期',0,60,150,80),</v>
      </c>
    </row>
    <row r="256" spans="1:14" x14ac:dyDescent="0.25">
      <c r="B256" s="5">
        <v>11</v>
      </c>
      <c r="C256" s="5" t="s">
        <v>165</v>
      </c>
      <c r="D256" s="5" t="s">
        <v>169</v>
      </c>
      <c r="E256" s="5">
        <f>G256-J256</f>
        <v>825</v>
      </c>
      <c r="F256" s="5">
        <v>50</v>
      </c>
      <c r="G256" s="5">
        <f>E257-20</f>
        <v>905</v>
      </c>
      <c r="H256" s="5">
        <f>F256+25</f>
        <v>75</v>
      </c>
      <c r="J256">
        <v>80</v>
      </c>
      <c r="N256" t="str">
        <f t="shared" si="54"/>
        <v>(11,'bt','新增',825,50,905,75),</v>
      </c>
    </row>
    <row r="257" spans="1:14" x14ac:dyDescent="0.25">
      <c r="B257" s="5">
        <v>12</v>
      </c>
      <c r="C257" s="5" t="s">
        <v>165</v>
      </c>
      <c r="D257" s="5" t="s">
        <v>170</v>
      </c>
      <c r="E257" s="5">
        <f>G257-J257</f>
        <v>925</v>
      </c>
      <c r="F257" s="5">
        <v>50</v>
      </c>
      <c r="G257" s="5">
        <f t="shared" ref="G257" si="56">G253</f>
        <v>1005</v>
      </c>
      <c r="H257" s="5">
        <f>F257+25</f>
        <v>75</v>
      </c>
      <c r="J257">
        <v>80</v>
      </c>
      <c r="N257" t="str">
        <f t="shared" si="54"/>
        <v>(12,'bt','导出',925,50,1005,75),</v>
      </c>
    </row>
    <row r="258" spans="1:14" x14ac:dyDescent="0.25">
      <c r="B258" s="5">
        <v>13</v>
      </c>
      <c r="C258" s="5" t="s">
        <v>165</v>
      </c>
      <c r="D258" s="5" t="s">
        <v>171</v>
      </c>
      <c r="E258" s="5">
        <f>G258-J258</f>
        <v>1025</v>
      </c>
      <c r="F258" s="5">
        <v>50</v>
      </c>
      <c r="G258" s="5">
        <f>G254</f>
        <v>1105</v>
      </c>
      <c r="H258" s="5">
        <f>F258+25</f>
        <v>75</v>
      </c>
      <c r="J258">
        <v>80</v>
      </c>
      <c r="N258" t="str">
        <f t="shared" si="54"/>
        <v>(13,'bt','删除',1025,50,1105,75),</v>
      </c>
    </row>
    <row r="259" spans="1:14" x14ac:dyDescent="0.25">
      <c r="B259" s="5">
        <v>14</v>
      </c>
      <c r="C259" s="5" t="s">
        <v>166</v>
      </c>
      <c r="E259" s="5">
        <v>0</v>
      </c>
      <c r="F259" s="5">
        <v>90</v>
      </c>
      <c r="G259" s="5">
        <v>1120</v>
      </c>
      <c r="H259" s="5">
        <v>600</v>
      </c>
      <c r="N259" t="str">
        <f>CONCATENATE("(",B259,",'",C259,"','",D259,"',",E259,",",F259,",",G259,",",H259,");",L2)</f>
        <v>(14,'ls','',0,90,1120,600);"</v>
      </c>
    </row>
    <row r="261" spans="1:14" x14ac:dyDescent="0.25">
      <c r="A261" t="s">
        <v>205</v>
      </c>
      <c r="B261" s="5">
        <v>0</v>
      </c>
      <c r="C261" s="5" t="s">
        <v>157</v>
      </c>
      <c r="E261">
        <v>0</v>
      </c>
      <c r="F261" s="5">
        <v>10</v>
      </c>
      <c r="G261">
        <f>E261+J261</f>
        <v>200</v>
      </c>
      <c r="H261">
        <v>30</v>
      </c>
      <c r="J261">
        <v>200</v>
      </c>
      <c r="K261">
        <v>20</v>
      </c>
      <c r="N261" t="str">
        <f>CONCATENATE(L2,"(",B261,",'",C261,"','",D261,"',",E261,",",F261,",",G261,",",H261,"),")</f>
        <v>"(0,'edit','',0,10,200,30),</v>
      </c>
    </row>
    <row r="262" spans="1:14" x14ac:dyDescent="0.25">
      <c r="B262" s="5">
        <v>1</v>
      </c>
      <c r="C262" s="5" t="s">
        <v>158</v>
      </c>
      <c r="D262" s="5" t="s">
        <v>159</v>
      </c>
      <c r="E262">
        <f>G261+$K$261</f>
        <v>220</v>
      </c>
      <c r="F262" s="5">
        <v>10</v>
      </c>
      <c r="G262">
        <f t="shared" ref="G262:G271" si="57">E262+J262</f>
        <v>290</v>
      </c>
      <c r="H262">
        <v>30</v>
      </c>
      <c r="J262">
        <v>70</v>
      </c>
      <c r="N262" t="str">
        <f t="shared" ref="N262:N275" si="58">CONCATENATE("(",B262,",'",C262,"','",D262,"',",E262,",",F262,",",G262,",",H262,"),")</f>
        <v>(1,'text','单据日期',220,10,290,30),</v>
      </c>
    </row>
    <row r="263" spans="1:14" x14ac:dyDescent="0.25">
      <c r="B263" s="5">
        <v>2</v>
      </c>
      <c r="C263" s="5" t="s">
        <v>160</v>
      </c>
      <c r="E263">
        <f t="shared" ref="E263:E270" si="59">G262+$K$261</f>
        <v>310</v>
      </c>
      <c r="F263" s="5">
        <v>10</v>
      </c>
      <c r="G263">
        <f t="shared" si="57"/>
        <v>430</v>
      </c>
      <c r="H263">
        <v>35</v>
      </c>
      <c r="J263">
        <v>120</v>
      </c>
      <c r="N263" t="str">
        <f t="shared" si="58"/>
        <v>(2,'time','',310,10,430,35),</v>
      </c>
    </row>
    <row r="264" spans="1:14" x14ac:dyDescent="0.25">
      <c r="B264" s="5">
        <v>3</v>
      </c>
      <c r="C264" s="5" t="s">
        <v>158</v>
      </c>
      <c r="D264" s="5" t="s">
        <v>236</v>
      </c>
      <c r="E264">
        <f>G263+10</f>
        <v>440</v>
      </c>
      <c r="F264" s="5">
        <v>10</v>
      </c>
      <c r="G264">
        <f t="shared" si="57"/>
        <v>450</v>
      </c>
      <c r="H264">
        <v>35</v>
      </c>
      <c r="J264">
        <v>10</v>
      </c>
      <c r="N264" t="str">
        <f t="shared" si="58"/>
        <v>(3,'text','—',440,10,450,35),</v>
      </c>
    </row>
    <row r="265" spans="1:14" x14ac:dyDescent="0.25">
      <c r="B265" s="5">
        <v>4</v>
      </c>
      <c r="C265" s="5" t="s">
        <v>160</v>
      </c>
      <c r="E265">
        <f>G264+10</f>
        <v>460</v>
      </c>
      <c r="F265" s="5">
        <v>10</v>
      </c>
      <c r="G265">
        <f t="shared" si="57"/>
        <v>580</v>
      </c>
      <c r="H265">
        <v>35</v>
      </c>
      <c r="J265">
        <v>120</v>
      </c>
      <c r="N265" t="str">
        <f t="shared" si="58"/>
        <v>(4,'time','',460,10,580,35),</v>
      </c>
    </row>
    <row r="266" spans="1:14" x14ac:dyDescent="0.25">
      <c r="B266" s="5">
        <v>5</v>
      </c>
      <c r="C266" s="5" t="s">
        <v>158</v>
      </c>
      <c r="D266" s="5" t="s">
        <v>183</v>
      </c>
      <c r="E266">
        <f t="shared" si="59"/>
        <v>600</v>
      </c>
      <c r="F266" s="5">
        <v>10</v>
      </c>
      <c r="G266">
        <f t="shared" si="57"/>
        <v>630</v>
      </c>
      <c r="H266">
        <v>30</v>
      </c>
      <c r="J266">
        <v>30</v>
      </c>
      <c r="N266" t="str">
        <f t="shared" si="58"/>
        <v>(5,'text','客户',600,10,630,30),</v>
      </c>
    </row>
    <row r="267" spans="1:14" x14ac:dyDescent="0.25">
      <c r="B267" s="5">
        <v>6</v>
      </c>
      <c r="C267" s="5" t="s">
        <v>164</v>
      </c>
      <c r="E267">
        <f>G266+10</f>
        <v>640</v>
      </c>
      <c r="F267" s="5">
        <v>10</v>
      </c>
      <c r="G267">
        <f t="shared" si="57"/>
        <v>750</v>
      </c>
      <c r="H267">
        <v>110</v>
      </c>
      <c r="J267">
        <v>110</v>
      </c>
      <c r="N267" t="str">
        <f t="shared" si="58"/>
        <v>(6,'combo','',640,10,750,110),</v>
      </c>
    </row>
    <row r="268" spans="1:14" x14ac:dyDescent="0.25">
      <c r="B268" s="5">
        <v>7</v>
      </c>
      <c r="C268" s="5" t="s">
        <v>158</v>
      </c>
      <c r="D268" s="5" t="s">
        <v>161</v>
      </c>
      <c r="E268">
        <f t="shared" si="59"/>
        <v>770</v>
      </c>
      <c r="F268" s="5">
        <v>10</v>
      </c>
      <c r="G268">
        <f t="shared" si="57"/>
        <v>825</v>
      </c>
      <c r="H268">
        <v>30</v>
      </c>
      <c r="J268">
        <v>55</v>
      </c>
      <c r="N268" t="str">
        <f t="shared" si="58"/>
        <v>(7,'text','供应商',770,10,825,30),</v>
      </c>
    </row>
    <row r="269" spans="1:14" x14ac:dyDescent="0.25">
      <c r="B269" s="5">
        <v>8</v>
      </c>
      <c r="C269" s="5" t="s">
        <v>164</v>
      </c>
      <c r="E269">
        <f>G268+10</f>
        <v>835</v>
      </c>
      <c r="F269" s="5">
        <v>10</v>
      </c>
      <c r="G269">
        <f t="shared" si="57"/>
        <v>945</v>
      </c>
      <c r="H269">
        <v>110</v>
      </c>
      <c r="J269">
        <v>110</v>
      </c>
      <c r="N269" t="str">
        <f t="shared" si="58"/>
        <v>(8,'combo','',835,10,945,110),</v>
      </c>
    </row>
    <row r="270" spans="1:14" x14ac:dyDescent="0.25">
      <c r="B270" s="5">
        <v>9</v>
      </c>
      <c r="C270" s="5" t="s">
        <v>165</v>
      </c>
      <c r="D270" s="5" t="s">
        <v>168</v>
      </c>
      <c r="E270">
        <f t="shared" si="59"/>
        <v>965</v>
      </c>
      <c r="F270" s="5">
        <v>10</v>
      </c>
      <c r="G270">
        <f t="shared" si="57"/>
        <v>1045</v>
      </c>
      <c r="H270">
        <v>35</v>
      </c>
      <c r="J270">
        <v>80</v>
      </c>
      <c r="N270" t="str">
        <f t="shared" si="58"/>
        <v>(9,'bt','查询',965,10,1045,35),</v>
      </c>
    </row>
    <row r="271" spans="1:14" x14ac:dyDescent="0.25">
      <c r="B271" s="5">
        <v>10</v>
      </c>
      <c r="C271" s="5" t="s">
        <v>158</v>
      </c>
      <c r="D271" s="5" t="s">
        <v>321</v>
      </c>
      <c r="E271">
        <v>0</v>
      </c>
      <c r="F271" s="5">
        <v>50</v>
      </c>
      <c r="G271">
        <f t="shared" si="57"/>
        <v>150</v>
      </c>
      <c r="H271">
        <v>70</v>
      </c>
      <c r="J271">
        <v>150</v>
      </c>
      <c r="N271" t="str">
        <f t="shared" si="58"/>
        <v>(10,'text','日期',0,50,150,70),</v>
      </c>
    </row>
    <row r="272" spans="1:14" x14ac:dyDescent="0.25">
      <c r="B272" s="5">
        <v>11</v>
      </c>
      <c r="C272" s="5" t="s">
        <v>166</v>
      </c>
      <c r="E272">
        <v>0</v>
      </c>
      <c r="F272" s="5">
        <v>85</v>
      </c>
      <c r="G272" s="5">
        <v>1120</v>
      </c>
      <c r="H272" s="5">
        <v>300</v>
      </c>
      <c r="N272" t="str">
        <f t="shared" si="58"/>
        <v>(11,'ls','',0,85,1120,300),</v>
      </c>
    </row>
    <row r="273" spans="1:14" x14ac:dyDescent="0.25">
      <c r="B273" s="5">
        <v>12</v>
      </c>
      <c r="C273" s="5" t="s">
        <v>158</v>
      </c>
      <c r="D273" s="5" t="s">
        <v>319</v>
      </c>
      <c r="E273">
        <v>0</v>
      </c>
      <c r="F273" s="5">
        <v>300</v>
      </c>
      <c r="G273" s="5">
        <v>150</v>
      </c>
      <c r="H273" s="5">
        <v>320</v>
      </c>
      <c r="N273" t="str">
        <f t="shared" si="58"/>
        <v>(12,'text','核销金额',0,300,150,320),</v>
      </c>
    </row>
    <row r="274" spans="1:14" x14ac:dyDescent="0.25">
      <c r="B274" s="5">
        <v>13</v>
      </c>
      <c r="C274" s="5" t="s">
        <v>165</v>
      </c>
      <c r="D274" s="5" t="s">
        <v>195</v>
      </c>
      <c r="E274">
        <f>G274-J274</f>
        <v>990</v>
      </c>
      <c r="F274" s="5">
        <v>310</v>
      </c>
      <c r="G274">
        <f>G275-50</f>
        <v>1070</v>
      </c>
      <c r="H274">
        <f>F274+25</f>
        <v>335</v>
      </c>
      <c r="J274">
        <v>80</v>
      </c>
      <c r="N274" t="str">
        <f t="shared" si="58"/>
        <v>(13,'bt','确定',990,310,1070,335),</v>
      </c>
    </row>
    <row r="275" spans="1:14" x14ac:dyDescent="0.25">
      <c r="B275" s="5">
        <v>14</v>
      </c>
      <c r="C275" s="5" t="s">
        <v>166</v>
      </c>
      <c r="E275">
        <v>0</v>
      </c>
      <c r="F275" s="5">
        <v>350</v>
      </c>
      <c r="G275" s="5">
        <v>1120</v>
      </c>
      <c r="H275" s="5">
        <v>580</v>
      </c>
      <c r="N275" t="str">
        <f t="shared" si="58"/>
        <v>(14,'ls','',0,350,1120,580),</v>
      </c>
    </row>
    <row r="276" spans="1:14" x14ac:dyDescent="0.25">
      <c r="B276" s="5">
        <v>15</v>
      </c>
      <c r="C276" s="5" t="s">
        <v>158</v>
      </c>
      <c r="D276" s="5" t="s">
        <v>320</v>
      </c>
      <c r="E276">
        <v>0</v>
      </c>
      <c r="F276">
        <f>600-20</f>
        <v>580</v>
      </c>
      <c r="G276">
        <v>150</v>
      </c>
      <c r="H276">
        <v>600</v>
      </c>
      <c r="J276">
        <v>150</v>
      </c>
      <c r="N276" t="str">
        <f>CONCATENATE("(",B276,",'",C276,"','",D276,"',",E276,",",F276,",",G276,",",H276,");",L2)</f>
        <v>(15,'text','本次核销金额',0,580,150,600);"</v>
      </c>
    </row>
    <row r="278" spans="1:14" x14ac:dyDescent="0.25">
      <c r="A278" t="s">
        <v>206</v>
      </c>
      <c r="B278" s="5">
        <v>0</v>
      </c>
      <c r="C278" s="5" t="s">
        <v>157</v>
      </c>
      <c r="E278">
        <v>0</v>
      </c>
      <c r="F278" s="5">
        <v>10</v>
      </c>
      <c r="G278">
        <f>E278+J278</f>
        <v>200</v>
      </c>
      <c r="H278">
        <v>30</v>
      </c>
      <c r="J278">
        <v>200</v>
      </c>
      <c r="K278">
        <v>20</v>
      </c>
      <c r="N278" t="str">
        <f>CONCATENATE(L2,"(",B278,",'",C278,"','",D278,"',",E278,",",F278,",",G278,",",H278,"),")</f>
        <v>"(0,'edit','',0,10,200,30),</v>
      </c>
    </row>
    <row r="279" spans="1:14" x14ac:dyDescent="0.25">
      <c r="B279" s="5">
        <v>1</v>
      </c>
      <c r="C279" s="5" t="s">
        <v>158</v>
      </c>
      <c r="D279" s="5" t="s">
        <v>159</v>
      </c>
      <c r="E279">
        <f>G278+$K$278</f>
        <v>220</v>
      </c>
      <c r="F279" s="5">
        <v>10</v>
      </c>
      <c r="G279">
        <f t="shared" ref="G279:G286" si="60">E279+J279</f>
        <v>290</v>
      </c>
      <c r="H279">
        <v>30</v>
      </c>
      <c r="J279">
        <v>70</v>
      </c>
      <c r="N279" t="str">
        <f t="shared" ref="N279:N287" si="61">CONCATENATE("(",B279,",'",C279,"','",D279,"',",E279,",",F279,",",G279,",",H279,"),")</f>
        <v>(1,'text','单据日期',220,10,290,30),</v>
      </c>
    </row>
    <row r="280" spans="1:14" x14ac:dyDescent="0.25">
      <c r="B280" s="5">
        <v>2</v>
      </c>
      <c r="C280" s="5" t="s">
        <v>160</v>
      </c>
      <c r="E280">
        <f t="shared" ref="E280:E286" si="62">G279+$K$278</f>
        <v>310</v>
      </c>
      <c r="F280" s="5">
        <v>10</v>
      </c>
      <c r="G280">
        <f t="shared" si="60"/>
        <v>430</v>
      </c>
      <c r="H280">
        <v>35</v>
      </c>
      <c r="J280">
        <v>120</v>
      </c>
      <c r="N280" t="str">
        <f t="shared" si="61"/>
        <v>(2,'time','',310,10,430,35),</v>
      </c>
    </row>
    <row r="281" spans="1:14" x14ac:dyDescent="0.25">
      <c r="B281" s="5">
        <v>3</v>
      </c>
      <c r="C281" s="5" t="s">
        <v>158</v>
      </c>
      <c r="D281" s="5" t="s">
        <v>236</v>
      </c>
      <c r="E281">
        <f>G280+10</f>
        <v>440</v>
      </c>
      <c r="F281" s="5">
        <v>10</v>
      </c>
      <c r="G281">
        <f t="shared" si="60"/>
        <v>450</v>
      </c>
      <c r="H281">
        <v>35</v>
      </c>
      <c r="J281">
        <v>10</v>
      </c>
      <c r="N281" t="str">
        <f t="shared" si="61"/>
        <v>(3,'text','—',440,10,450,35),</v>
      </c>
    </row>
    <row r="282" spans="1:14" x14ac:dyDescent="0.25">
      <c r="B282" s="5">
        <v>4</v>
      </c>
      <c r="C282" s="5" t="s">
        <v>160</v>
      </c>
      <c r="E282">
        <f>G281+10</f>
        <v>460</v>
      </c>
      <c r="F282" s="5">
        <v>10</v>
      </c>
      <c r="G282">
        <f t="shared" si="60"/>
        <v>580</v>
      </c>
      <c r="H282">
        <v>35</v>
      </c>
      <c r="J282">
        <v>120</v>
      </c>
      <c r="N282" t="str">
        <f t="shared" si="61"/>
        <v>(4,'time','',460,10,580,35),</v>
      </c>
    </row>
    <row r="283" spans="1:14" x14ac:dyDescent="0.25">
      <c r="B283" s="5">
        <v>5</v>
      </c>
      <c r="C283" s="5" t="s">
        <v>165</v>
      </c>
      <c r="D283" s="5" t="s">
        <v>168</v>
      </c>
      <c r="E283">
        <f t="shared" si="62"/>
        <v>600</v>
      </c>
      <c r="F283" s="5">
        <v>10</v>
      </c>
      <c r="G283">
        <f t="shared" si="60"/>
        <v>680</v>
      </c>
      <c r="H283">
        <v>35</v>
      </c>
      <c r="J283">
        <v>80</v>
      </c>
      <c r="N283" t="str">
        <f t="shared" si="61"/>
        <v>(5,'bt','查询',600,10,680,35),</v>
      </c>
    </row>
    <row r="284" spans="1:14" x14ac:dyDescent="0.25">
      <c r="B284" s="5">
        <v>6</v>
      </c>
      <c r="C284" s="5" t="s">
        <v>165</v>
      </c>
      <c r="D284" s="5" t="s">
        <v>169</v>
      </c>
      <c r="E284">
        <f t="shared" si="62"/>
        <v>700</v>
      </c>
      <c r="F284" s="5">
        <v>10</v>
      </c>
      <c r="G284">
        <f t="shared" si="60"/>
        <v>780</v>
      </c>
      <c r="H284">
        <v>35</v>
      </c>
      <c r="J284">
        <v>80</v>
      </c>
      <c r="N284" t="str">
        <f t="shared" si="61"/>
        <v>(6,'bt','新增',700,10,780,35),</v>
      </c>
    </row>
    <row r="285" spans="1:14" x14ac:dyDescent="0.25">
      <c r="B285" s="5">
        <v>7</v>
      </c>
      <c r="C285" s="5" t="s">
        <v>165</v>
      </c>
      <c r="D285" s="5" t="s">
        <v>170</v>
      </c>
      <c r="E285">
        <f t="shared" si="62"/>
        <v>800</v>
      </c>
      <c r="F285" s="5">
        <v>10</v>
      </c>
      <c r="G285">
        <f t="shared" si="60"/>
        <v>880</v>
      </c>
      <c r="H285">
        <v>35</v>
      </c>
      <c r="J285">
        <v>80</v>
      </c>
      <c r="N285" t="str">
        <f t="shared" si="61"/>
        <v>(7,'bt','导出',800,10,880,35),</v>
      </c>
    </row>
    <row r="286" spans="1:14" x14ac:dyDescent="0.25">
      <c r="B286" s="5">
        <v>8</v>
      </c>
      <c r="C286" s="5" t="s">
        <v>165</v>
      </c>
      <c r="D286" s="5" t="s">
        <v>171</v>
      </c>
      <c r="E286">
        <f t="shared" si="62"/>
        <v>900</v>
      </c>
      <c r="F286" s="5">
        <v>10</v>
      </c>
      <c r="G286">
        <f t="shared" si="60"/>
        <v>980</v>
      </c>
      <c r="H286">
        <v>35</v>
      </c>
      <c r="J286">
        <v>80</v>
      </c>
      <c r="N286" t="str">
        <f t="shared" si="61"/>
        <v>(8,'bt','删除',900,10,980,35),</v>
      </c>
    </row>
    <row r="287" spans="1:14" x14ac:dyDescent="0.25">
      <c r="B287" s="5">
        <v>9</v>
      </c>
      <c r="C287" s="5" t="s">
        <v>158</v>
      </c>
      <c r="D287" s="5" t="s">
        <v>335</v>
      </c>
      <c r="E287">
        <v>0</v>
      </c>
      <c r="F287" s="5">
        <v>50</v>
      </c>
      <c r="G287" s="5">
        <v>150</v>
      </c>
      <c r="H287" s="5">
        <v>70</v>
      </c>
      <c r="N287" t="str">
        <f t="shared" si="61"/>
        <v>(9,'text','日期',0,50,150,70),</v>
      </c>
    </row>
    <row r="288" spans="1:14" x14ac:dyDescent="0.25">
      <c r="B288" s="5">
        <v>10</v>
      </c>
      <c r="C288" s="5" t="s">
        <v>166</v>
      </c>
      <c r="E288">
        <v>0</v>
      </c>
      <c r="F288" s="5">
        <v>85</v>
      </c>
      <c r="G288" s="5">
        <v>1120</v>
      </c>
      <c r="H288" s="5">
        <v>600</v>
      </c>
      <c r="N288" t="str">
        <f>CONCATENATE("(",B288,",'",C288,"','",D288,"',",E288,",",F288,",",G288,",",H288,");",L2)</f>
        <v>(10,'ls','',0,85,1120,600);"</v>
      </c>
    </row>
    <row r="289" spans="1:14" x14ac:dyDescent="0.25">
      <c r="F289" s="5"/>
    </row>
    <row r="290" spans="1:14" x14ac:dyDescent="0.25">
      <c r="A290" t="s">
        <v>207</v>
      </c>
      <c r="B290" s="5">
        <v>0</v>
      </c>
      <c r="C290" s="5" t="s">
        <v>157</v>
      </c>
      <c r="E290">
        <v>0</v>
      </c>
      <c r="F290" s="5">
        <v>10</v>
      </c>
      <c r="G290">
        <f>E290+J290</f>
        <v>200</v>
      </c>
      <c r="H290">
        <v>30</v>
      </c>
      <c r="J290">
        <v>200</v>
      </c>
      <c r="K290">
        <v>20</v>
      </c>
      <c r="N290" t="str">
        <f>CONCATENATE(L2,"(",B290,",'",C290,"','",D290,"',",E290,",",F290,",",G290,",",H290,"),")</f>
        <v>"(0,'edit','',0,10,200,30),</v>
      </c>
    </row>
    <row r="291" spans="1:14" x14ac:dyDescent="0.25">
      <c r="B291" s="5">
        <v>1</v>
      </c>
      <c r="C291" s="5" t="s">
        <v>158</v>
      </c>
      <c r="D291" s="5" t="s">
        <v>159</v>
      </c>
      <c r="E291">
        <f>G290+$K$278</f>
        <v>220</v>
      </c>
      <c r="F291" s="5">
        <v>10</v>
      </c>
      <c r="G291">
        <f t="shared" ref="G291:G298" si="63">E291+J291</f>
        <v>290</v>
      </c>
      <c r="H291">
        <v>30</v>
      </c>
      <c r="J291">
        <v>70</v>
      </c>
      <c r="N291" t="str">
        <f t="shared" ref="N291:N299" si="64">CONCATENATE("(",B291,",'",C291,"','",D291,"',",E291,",",F291,",",G291,",",H291,"),")</f>
        <v>(1,'text','单据日期',220,10,290,30),</v>
      </c>
    </row>
    <row r="292" spans="1:14" x14ac:dyDescent="0.25">
      <c r="B292" s="5">
        <v>2</v>
      </c>
      <c r="C292" s="5" t="s">
        <v>160</v>
      </c>
      <c r="E292">
        <f t="shared" ref="E292:E298" si="65">G291+$K$278</f>
        <v>310</v>
      </c>
      <c r="F292" s="5">
        <v>10</v>
      </c>
      <c r="G292">
        <f t="shared" si="63"/>
        <v>430</v>
      </c>
      <c r="H292">
        <v>35</v>
      </c>
      <c r="J292">
        <v>120</v>
      </c>
      <c r="N292" t="str">
        <f t="shared" si="64"/>
        <v>(2,'time','',310,10,430,35),</v>
      </c>
    </row>
    <row r="293" spans="1:14" x14ac:dyDescent="0.25">
      <c r="B293" s="5">
        <v>3</v>
      </c>
      <c r="C293" s="5" t="s">
        <v>158</v>
      </c>
      <c r="D293" s="5" t="s">
        <v>236</v>
      </c>
      <c r="E293">
        <f>G292+10</f>
        <v>440</v>
      </c>
      <c r="F293" s="5">
        <v>10</v>
      </c>
      <c r="G293">
        <f t="shared" si="63"/>
        <v>450</v>
      </c>
      <c r="H293">
        <v>35</v>
      </c>
      <c r="J293">
        <v>10</v>
      </c>
      <c r="N293" t="str">
        <f t="shared" si="64"/>
        <v>(3,'text','—',440,10,450,35),</v>
      </c>
    </row>
    <row r="294" spans="1:14" x14ac:dyDescent="0.25">
      <c r="B294" s="5">
        <v>4</v>
      </c>
      <c r="C294" s="5" t="s">
        <v>160</v>
      </c>
      <c r="E294">
        <f>G293+10</f>
        <v>460</v>
      </c>
      <c r="F294" s="5">
        <v>10</v>
      </c>
      <c r="G294">
        <f t="shared" si="63"/>
        <v>580</v>
      </c>
      <c r="H294">
        <v>35</v>
      </c>
      <c r="J294">
        <v>120</v>
      </c>
      <c r="N294" t="str">
        <f t="shared" si="64"/>
        <v>(4,'time','',460,10,580,35),</v>
      </c>
    </row>
    <row r="295" spans="1:14" x14ac:dyDescent="0.25">
      <c r="B295" s="5">
        <v>5</v>
      </c>
      <c r="C295" s="5" t="s">
        <v>165</v>
      </c>
      <c r="D295" s="5" t="s">
        <v>168</v>
      </c>
      <c r="E295">
        <f t="shared" si="65"/>
        <v>600</v>
      </c>
      <c r="F295" s="5">
        <v>10</v>
      </c>
      <c r="G295">
        <f t="shared" si="63"/>
        <v>680</v>
      </c>
      <c r="H295">
        <v>35</v>
      </c>
      <c r="J295">
        <v>80</v>
      </c>
      <c r="N295" t="str">
        <f t="shared" si="64"/>
        <v>(5,'bt','查询',600,10,680,35),</v>
      </c>
    </row>
    <row r="296" spans="1:14" x14ac:dyDescent="0.25">
      <c r="B296" s="5">
        <v>6</v>
      </c>
      <c r="C296" s="5" t="s">
        <v>165</v>
      </c>
      <c r="D296" s="5" t="s">
        <v>169</v>
      </c>
      <c r="E296">
        <f t="shared" si="65"/>
        <v>700</v>
      </c>
      <c r="F296" s="5">
        <v>10</v>
      </c>
      <c r="G296">
        <f t="shared" si="63"/>
        <v>780</v>
      </c>
      <c r="H296">
        <v>35</v>
      </c>
      <c r="J296">
        <v>80</v>
      </c>
      <c r="N296" t="str">
        <f t="shared" si="64"/>
        <v>(6,'bt','新增',700,10,780,35),</v>
      </c>
    </row>
    <row r="297" spans="1:14" x14ac:dyDescent="0.25">
      <c r="B297" s="5">
        <v>7</v>
      </c>
      <c r="C297" s="5" t="s">
        <v>165</v>
      </c>
      <c r="D297" s="5" t="s">
        <v>170</v>
      </c>
      <c r="E297">
        <f t="shared" si="65"/>
        <v>800</v>
      </c>
      <c r="F297" s="5">
        <v>10</v>
      </c>
      <c r="G297">
        <f t="shared" si="63"/>
        <v>880</v>
      </c>
      <c r="H297">
        <v>35</v>
      </c>
      <c r="J297">
        <v>80</v>
      </c>
      <c r="N297" t="str">
        <f t="shared" si="64"/>
        <v>(7,'bt','导出',800,10,880,35),</v>
      </c>
    </row>
    <row r="298" spans="1:14" x14ac:dyDescent="0.25">
      <c r="B298" s="5">
        <v>8</v>
      </c>
      <c r="C298" s="5" t="s">
        <v>165</v>
      </c>
      <c r="D298" s="5" t="s">
        <v>171</v>
      </c>
      <c r="E298">
        <f t="shared" si="65"/>
        <v>900</v>
      </c>
      <c r="F298" s="5">
        <v>10</v>
      </c>
      <c r="G298">
        <f t="shared" si="63"/>
        <v>980</v>
      </c>
      <c r="H298">
        <v>35</v>
      </c>
      <c r="J298">
        <v>80</v>
      </c>
      <c r="N298" t="str">
        <f t="shared" si="64"/>
        <v>(8,'bt','删除',900,10,980,35),</v>
      </c>
    </row>
    <row r="299" spans="1:14" x14ac:dyDescent="0.25">
      <c r="B299" s="5">
        <v>9</v>
      </c>
      <c r="C299" s="5" t="s">
        <v>158</v>
      </c>
      <c r="D299" s="5" t="s">
        <v>335</v>
      </c>
      <c r="E299">
        <v>0</v>
      </c>
      <c r="F299" s="5">
        <v>50</v>
      </c>
      <c r="G299" s="5">
        <v>150</v>
      </c>
      <c r="H299" s="5">
        <v>70</v>
      </c>
      <c r="N299" t="str">
        <f t="shared" si="64"/>
        <v>(9,'text','日期',0,50,150,70),</v>
      </c>
    </row>
    <row r="300" spans="1:14" x14ac:dyDescent="0.25">
      <c r="B300" s="5">
        <v>10</v>
      </c>
      <c r="C300" s="5" t="s">
        <v>166</v>
      </c>
      <c r="E300">
        <v>0</v>
      </c>
      <c r="F300" s="5">
        <v>85</v>
      </c>
      <c r="G300" s="5">
        <v>1120</v>
      </c>
      <c r="H300" s="5">
        <v>600</v>
      </c>
      <c r="N300" t="str">
        <f>CONCATENATE("(",B300,",'",C300,"','",D300,"',",E300,",",F300,",",G300,",",H300,");",L2)</f>
        <v>(10,'ls','',0,85,1120,600);"</v>
      </c>
    </row>
    <row r="302" spans="1:14" x14ac:dyDescent="0.25">
      <c r="A302" t="s">
        <v>208</v>
      </c>
      <c r="B302" s="5">
        <v>0</v>
      </c>
      <c r="C302" s="5" t="s">
        <v>157</v>
      </c>
      <c r="E302">
        <v>0</v>
      </c>
      <c r="F302" s="5">
        <v>10</v>
      </c>
      <c r="G302">
        <f>E302+J302</f>
        <v>200</v>
      </c>
      <c r="H302">
        <v>30</v>
      </c>
      <c r="J302">
        <v>200</v>
      </c>
      <c r="K302">
        <v>20</v>
      </c>
      <c r="N302" t="str">
        <f>CONCATENATE(L2,"(",B302,",'",C302,"','",D302,"',",E302,",",F302,",",G302,",",H302,"),")</f>
        <v>"(0,'edit','',0,10,200,30),</v>
      </c>
    </row>
    <row r="303" spans="1:14" x14ac:dyDescent="0.25">
      <c r="B303" s="5">
        <v>1</v>
      </c>
      <c r="C303" s="5" t="s">
        <v>158</v>
      </c>
      <c r="D303" s="5" t="s">
        <v>159</v>
      </c>
      <c r="E303">
        <f>G302+$K$278</f>
        <v>220</v>
      </c>
      <c r="F303" s="5">
        <v>10</v>
      </c>
      <c r="G303">
        <f t="shared" ref="G303:G310" si="66">E303+J303</f>
        <v>290</v>
      </c>
      <c r="H303">
        <v>30</v>
      </c>
      <c r="J303">
        <v>70</v>
      </c>
      <c r="N303" t="str">
        <f t="shared" ref="N303:N311" si="67">CONCATENATE("(",B303,",'",C303,"','",D303,"',",E303,",",F303,",",G303,",",H303,"),")</f>
        <v>(1,'text','单据日期',220,10,290,30),</v>
      </c>
    </row>
    <row r="304" spans="1:14" x14ac:dyDescent="0.25">
      <c r="B304" s="5">
        <v>2</v>
      </c>
      <c r="C304" s="5" t="s">
        <v>160</v>
      </c>
      <c r="E304">
        <f t="shared" ref="E304:E310" si="68">G303+$K$278</f>
        <v>310</v>
      </c>
      <c r="F304" s="5">
        <v>10</v>
      </c>
      <c r="G304">
        <f t="shared" si="66"/>
        <v>430</v>
      </c>
      <c r="H304">
        <v>35</v>
      </c>
      <c r="J304">
        <v>120</v>
      </c>
      <c r="N304" t="str">
        <f t="shared" si="67"/>
        <v>(2,'time','',310,10,430,35),</v>
      </c>
    </row>
    <row r="305" spans="1:14" x14ac:dyDescent="0.25">
      <c r="B305" s="5">
        <v>3</v>
      </c>
      <c r="C305" s="5" t="s">
        <v>158</v>
      </c>
      <c r="D305" s="5" t="s">
        <v>236</v>
      </c>
      <c r="E305">
        <f>G304+10</f>
        <v>440</v>
      </c>
      <c r="F305" s="5">
        <v>10</v>
      </c>
      <c r="G305">
        <f t="shared" si="66"/>
        <v>450</v>
      </c>
      <c r="H305">
        <v>35</v>
      </c>
      <c r="J305">
        <v>10</v>
      </c>
      <c r="N305" t="str">
        <f t="shared" si="67"/>
        <v>(3,'text','—',440,10,450,35),</v>
      </c>
    </row>
    <row r="306" spans="1:14" x14ac:dyDescent="0.25">
      <c r="B306" s="5">
        <v>4</v>
      </c>
      <c r="C306" s="5" t="s">
        <v>160</v>
      </c>
      <c r="E306">
        <f>G305+10</f>
        <v>460</v>
      </c>
      <c r="F306" s="5">
        <v>10</v>
      </c>
      <c r="G306">
        <f t="shared" si="66"/>
        <v>580</v>
      </c>
      <c r="H306">
        <v>35</v>
      </c>
      <c r="J306">
        <v>120</v>
      </c>
      <c r="N306" t="str">
        <f t="shared" si="67"/>
        <v>(4,'time','',460,10,580,35),</v>
      </c>
    </row>
    <row r="307" spans="1:14" x14ac:dyDescent="0.25">
      <c r="B307" s="5">
        <v>5</v>
      </c>
      <c r="C307" s="5" t="s">
        <v>165</v>
      </c>
      <c r="D307" s="5" t="s">
        <v>168</v>
      </c>
      <c r="E307">
        <f t="shared" si="68"/>
        <v>600</v>
      </c>
      <c r="F307" s="5">
        <v>10</v>
      </c>
      <c r="G307">
        <f t="shared" si="66"/>
        <v>680</v>
      </c>
      <c r="H307">
        <v>35</v>
      </c>
      <c r="J307">
        <v>80</v>
      </c>
      <c r="N307" t="str">
        <f t="shared" si="67"/>
        <v>(5,'bt','查询',600,10,680,35),</v>
      </c>
    </row>
    <row r="308" spans="1:14" x14ac:dyDescent="0.25">
      <c r="B308" s="5">
        <v>6</v>
      </c>
      <c r="C308" s="5" t="s">
        <v>165</v>
      </c>
      <c r="D308" s="5" t="s">
        <v>169</v>
      </c>
      <c r="E308">
        <f t="shared" si="68"/>
        <v>700</v>
      </c>
      <c r="F308" s="5">
        <v>10</v>
      </c>
      <c r="G308">
        <f t="shared" si="66"/>
        <v>780</v>
      </c>
      <c r="H308">
        <v>35</v>
      </c>
      <c r="J308">
        <v>80</v>
      </c>
      <c r="N308" t="str">
        <f t="shared" si="67"/>
        <v>(6,'bt','新增',700,10,780,35),</v>
      </c>
    </row>
    <row r="309" spans="1:14" x14ac:dyDescent="0.25">
      <c r="B309" s="5">
        <v>7</v>
      </c>
      <c r="C309" s="5" t="s">
        <v>165</v>
      </c>
      <c r="D309" s="5" t="s">
        <v>170</v>
      </c>
      <c r="E309">
        <f t="shared" si="68"/>
        <v>800</v>
      </c>
      <c r="F309" s="5">
        <v>10</v>
      </c>
      <c r="G309">
        <f t="shared" si="66"/>
        <v>880</v>
      </c>
      <c r="H309">
        <v>35</v>
      </c>
      <c r="J309">
        <v>80</v>
      </c>
      <c r="N309" t="str">
        <f t="shared" si="67"/>
        <v>(7,'bt','导出',800,10,880,35),</v>
      </c>
    </row>
    <row r="310" spans="1:14" x14ac:dyDescent="0.25">
      <c r="B310" s="5">
        <v>8</v>
      </c>
      <c r="C310" s="5" t="s">
        <v>165</v>
      </c>
      <c r="D310" s="5" t="s">
        <v>189</v>
      </c>
      <c r="E310">
        <f t="shared" si="68"/>
        <v>900</v>
      </c>
      <c r="F310" s="5">
        <v>10</v>
      </c>
      <c r="G310">
        <f t="shared" si="66"/>
        <v>980</v>
      </c>
      <c r="H310">
        <v>35</v>
      </c>
      <c r="J310">
        <v>80</v>
      </c>
      <c r="N310" t="str">
        <f t="shared" si="67"/>
        <v>(8,'bt','确认',900,10,980,35),</v>
      </c>
    </row>
    <row r="311" spans="1:14" x14ac:dyDescent="0.25">
      <c r="B311" s="5">
        <v>9</v>
      </c>
      <c r="C311" s="5" t="s">
        <v>158</v>
      </c>
      <c r="D311" s="5" t="s">
        <v>335</v>
      </c>
      <c r="E311">
        <v>0</v>
      </c>
      <c r="F311" s="5">
        <v>50</v>
      </c>
      <c r="G311" s="5">
        <v>150</v>
      </c>
      <c r="H311" s="5">
        <v>70</v>
      </c>
      <c r="N311" t="str">
        <f t="shared" si="67"/>
        <v>(9,'text','日期',0,50,150,70),</v>
      </c>
    </row>
    <row r="312" spans="1:14" x14ac:dyDescent="0.25">
      <c r="B312" s="5">
        <v>10</v>
      </c>
      <c r="C312" s="5" t="s">
        <v>166</v>
      </c>
      <c r="E312">
        <v>0</v>
      </c>
      <c r="F312" s="5">
        <v>85</v>
      </c>
      <c r="G312" s="5">
        <v>1120</v>
      </c>
      <c r="H312" s="5">
        <v>600</v>
      </c>
      <c r="N312" t="str">
        <f>CONCATENATE("(",B312,",'",C312,"','",D312,"',",E312,",",F312,",",G312,",",H312,");",L2)</f>
        <v>(10,'ls','',0,85,1120,600);"</v>
      </c>
    </row>
    <row r="314" spans="1:14" x14ac:dyDescent="0.25">
      <c r="A314" t="s">
        <v>213</v>
      </c>
      <c r="B314" s="5">
        <v>0</v>
      </c>
      <c r="C314" s="5" t="s">
        <v>157</v>
      </c>
      <c r="E314">
        <v>0</v>
      </c>
      <c r="F314" s="5">
        <v>10</v>
      </c>
      <c r="G314">
        <f>E314+J314</f>
        <v>200</v>
      </c>
      <c r="H314">
        <v>30</v>
      </c>
      <c r="J314">
        <v>200</v>
      </c>
      <c r="K314">
        <v>20</v>
      </c>
      <c r="N314" t="str">
        <f>CONCATENATE(L2,"(",B314,",'",C314,"','",D314,"',",E314,",",F314,",",G314,",",H314,"),")</f>
        <v>"(0,'edit','',0,10,200,30),</v>
      </c>
    </row>
    <row r="315" spans="1:14" x14ac:dyDescent="0.25">
      <c r="B315" s="5">
        <v>1</v>
      </c>
      <c r="C315" s="5" t="s">
        <v>158</v>
      </c>
      <c r="D315" s="5" t="s">
        <v>159</v>
      </c>
      <c r="E315">
        <f>G314+$K$314</f>
        <v>220</v>
      </c>
      <c r="F315" s="5">
        <v>10</v>
      </c>
      <c r="G315">
        <f t="shared" ref="G315:G321" si="69">E315+J315</f>
        <v>290</v>
      </c>
      <c r="H315">
        <v>30</v>
      </c>
      <c r="J315">
        <v>70</v>
      </c>
      <c r="N315" t="str">
        <f t="shared" ref="N315:N321" si="70">CONCATENATE("(",B315,",'",C315,"','",D315,"',",E315,",",F315,",",G315,",",H315,"),")</f>
        <v>(1,'text','单据日期',220,10,290,30),</v>
      </c>
    </row>
    <row r="316" spans="1:14" x14ac:dyDescent="0.25">
      <c r="B316" s="5">
        <v>2</v>
      </c>
      <c r="C316" s="5" t="s">
        <v>160</v>
      </c>
      <c r="E316">
        <f t="shared" ref="E316:E320" si="71">G315+$K$314</f>
        <v>310</v>
      </c>
      <c r="F316" s="5">
        <v>10</v>
      </c>
      <c r="G316">
        <f t="shared" si="69"/>
        <v>430</v>
      </c>
      <c r="H316">
        <v>35</v>
      </c>
      <c r="J316">
        <v>120</v>
      </c>
      <c r="N316" t="str">
        <f t="shared" si="70"/>
        <v>(2,'time','',310,10,430,35),</v>
      </c>
    </row>
    <row r="317" spans="1:14" x14ac:dyDescent="0.25">
      <c r="B317" s="5">
        <v>3</v>
      </c>
      <c r="C317" s="5" t="s">
        <v>158</v>
      </c>
      <c r="D317" s="5" t="s">
        <v>236</v>
      </c>
      <c r="E317">
        <f>G316+10</f>
        <v>440</v>
      </c>
      <c r="F317" s="5">
        <v>10</v>
      </c>
      <c r="G317">
        <f t="shared" si="69"/>
        <v>450</v>
      </c>
      <c r="H317">
        <v>35</v>
      </c>
      <c r="J317">
        <v>10</v>
      </c>
      <c r="N317" t="str">
        <f t="shared" si="70"/>
        <v>(3,'text','—',440,10,450,35),</v>
      </c>
    </row>
    <row r="318" spans="1:14" x14ac:dyDescent="0.25">
      <c r="B318" s="5">
        <v>4</v>
      </c>
      <c r="C318" s="5" t="s">
        <v>160</v>
      </c>
      <c r="E318">
        <f>G317+10</f>
        <v>460</v>
      </c>
      <c r="F318" s="5">
        <v>10</v>
      </c>
      <c r="G318">
        <f t="shared" si="69"/>
        <v>580</v>
      </c>
      <c r="H318">
        <v>35</v>
      </c>
      <c r="J318">
        <v>120</v>
      </c>
      <c r="N318" t="str">
        <f t="shared" si="70"/>
        <v>(4,'time','',460,10,580,35),</v>
      </c>
    </row>
    <row r="319" spans="1:14" x14ac:dyDescent="0.25">
      <c r="B319" s="5">
        <v>5</v>
      </c>
      <c r="C319" s="5" t="s">
        <v>165</v>
      </c>
      <c r="D319" s="5" t="s">
        <v>168</v>
      </c>
      <c r="E319">
        <f t="shared" si="71"/>
        <v>600</v>
      </c>
      <c r="F319" s="5">
        <v>10</v>
      </c>
      <c r="G319">
        <f t="shared" si="69"/>
        <v>680</v>
      </c>
      <c r="H319">
        <v>35</v>
      </c>
      <c r="J319">
        <v>80</v>
      </c>
      <c r="N319" t="str">
        <f t="shared" si="70"/>
        <v>(5,'bt','查询',600,10,680,35),</v>
      </c>
    </row>
    <row r="320" spans="1:14" x14ac:dyDescent="0.25">
      <c r="B320" s="5">
        <v>6</v>
      </c>
      <c r="C320" s="5" t="s">
        <v>165</v>
      </c>
      <c r="D320" s="5" t="s">
        <v>170</v>
      </c>
      <c r="E320">
        <f t="shared" si="71"/>
        <v>700</v>
      </c>
      <c r="F320" s="5">
        <v>10</v>
      </c>
      <c r="G320">
        <f t="shared" si="69"/>
        <v>780</v>
      </c>
      <c r="H320">
        <v>35</v>
      </c>
      <c r="J320">
        <v>80</v>
      </c>
      <c r="N320" t="str">
        <f t="shared" si="70"/>
        <v>(6,'bt','导出',700,10,780,35),</v>
      </c>
    </row>
    <row r="321" spans="1:14" x14ac:dyDescent="0.25">
      <c r="B321" s="5">
        <v>7</v>
      </c>
      <c r="C321" s="5" t="s">
        <v>158</v>
      </c>
      <c r="D321" s="5" t="s">
        <v>335</v>
      </c>
      <c r="E321">
        <v>0</v>
      </c>
      <c r="F321" s="5">
        <v>50</v>
      </c>
      <c r="G321">
        <f t="shared" si="69"/>
        <v>150</v>
      </c>
      <c r="H321">
        <v>70</v>
      </c>
      <c r="J321">
        <v>150</v>
      </c>
      <c r="N321" t="str">
        <f t="shared" si="70"/>
        <v>(7,'text','日期',0,50,150,70),</v>
      </c>
    </row>
    <row r="322" spans="1:14" x14ac:dyDescent="0.25">
      <c r="B322" s="5">
        <v>8</v>
      </c>
      <c r="C322" s="5" t="s">
        <v>166</v>
      </c>
      <c r="E322">
        <v>0</v>
      </c>
      <c r="F322" s="5">
        <v>85</v>
      </c>
      <c r="G322">
        <v>1120</v>
      </c>
      <c r="H322">
        <v>600</v>
      </c>
      <c r="N322" t="str">
        <f>CONCATENATE("(",B322,",'",C322,"','",D322,"',",E322,",",F322,",",G322,",",H322,");",L2)</f>
        <v>(8,'ls','',0,85,1120,600);"</v>
      </c>
    </row>
    <row r="323" spans="1:14" x14ac:dyDescent="0.25">
      <c r="B323" s="5"/>
    </row>
    <row r="324" spans="1:14" x14ac:dyDescent="0.25">
      <c r="A324" t="s">
        <v>214</v>
      </c>
      <c r="B324" s="5">
        <v>0</v>
      </c>
      <c r="C324" s="5" t="s">
        <v>157</v>
      </c>
      <c r="E324">
        <v>0</v>
      </c>
      <c r="F324" s="5">
        <v>10</v>
      </c>
      <c r="G324">
        <f>E324+J324</f>
        <v>200</v>
      </c>
      <c r="H324">
        <v>30</v>
      </c>
      <c r="J324">
        <v>200</v>
      </c>
      <c r="K324">
        <v>20</v>
      </c>
      <c r="N324" t="str">
        <f>CONCATENATE(L2,"(",B324,",'",C324,"','",D324,"',",E324,",",F324,",",G324,",",H324,"),")</f>
        <v>"(0,'edit','',0,10,200,30),</v>
      </c>
    </row>
    <row r="325" spans="1:14" x14ac:dyDescent="0.25">
      <c r="B325" s="5">
        <v>1</v>
      </c>
      <c r="C325" s="5" t="s">
        <v>158</v>
      </c>
      <c r="D325" s="5" t="s">
        <v>159</v>
      </c>
      <c r="E325">
        <f>G324+$K$314</f>
        <v>220</v>
      </c>
      <c r="F325" s="5">
        <v>10</v>
      </c>
      <c r="G325">
        <f t="shared" ref="G325:G331" si="72">E325+J325</f>
        <v>290</v>
      </c>
      <c r="H325">
        <v>30</v>
      </c>
      <c r="J325">
        <v>70</v>
      </c>
      <c r="N325" t="str">
        <f t="shared" ref="N325:N331" si="73">CONCATENATE("(",B325,",'",C325,"','",D325,"',",E325,",",F325,",",G325,",",H325,"),")</f>
        <v>(1,'text','单据日期',220,10,290,30),</v>
      </c>
    </row>
    <row r="326" spans="1:14" x14ac:dyDescent="0.25">
      <c r="B326" s="5">
        <v>2</v>
      </c>
      <c r="C326" s="5" t="s">
        <v>160</v>
      </c>
      <c r="E326">
        <f t="shared" ref="E326:E330" si="74">G325+$K$314</f>
        <v>310</v>
      </c>
      <c r="F326" s="5">
        <v>10</v>
      </c>
      <c r="G326">
        <f t="shared" si="72"/>
        <v>430</v>
      </c>
      <c r="H326">
        <v>35</v>
      </c>
      <c r="J326">
        <v>120</v>
      </c>
      <c r="N326" t="str">
        <f t="shared" si="73"/>
        <v>(2,'time','',310,10,430,35),</v>
      </c>
    </row>
    <row r="327" spans="1:14" x14ac:dyDescent="0.25">
      <c r="B327" s="5">
        <v>3</v>
      </c>
      <c r="C327" s="5" t="s">
        <v>158</v>
      </c>
      <c r="D327" s="5" t="s">
        <v>236</v>
      </c>
      <c r="E327">
        <f>G326+10</f>
        <v>440</v>
      </c>
      <c r="F327" s="5">
        <v>10</v>
      </c>
      <c r="G327">
        <f t="shared" si="72"/>
        <v>450</v>
      </c>
      <c r="H327">
        <v>35</v>
      </c>
      <c r="J327">
        <v>10</v>
      </c>
      <c r="N327" t="str">
        <f t="shared" si="73"/>
        <v>(3,'text','—',440,10,450,35),</v>
      </c>
    </row>
    <row r="328" spans="1:14" x14ac:dyDescent="0.25">
      <c r="B328" s="5">
        <v>4</v>
      </c>
      <c r="C328" s="5" t="s">
        <v>160</v>
      </c>
      <c r="E328">
        <f>G327+10</f>
        <v>460</v>
      </c>
      <c r="F328" s="5">
        <v>10</v>
      </c>
      <c r="G328">
        <f t="shared" si="72"/>
        <v>580</v>
      </c>
      <c r="H328">
        <v>35</v>
      </c>
      <c r="J328">
        <v>120</v>
      </c>
      <c r="N328" t="str">
        <f t="shared" si="73"/>
        <v>(4,'time','',460,10,580,35),</v>
      </c>
    </row>
    <row r="329" spans="1:14" x14ac:dyDescent="0.25">
      <c r="B329" s="5">
        <v>5</v>
      </c>
      <c r="C329" s="5" t="s">
        <v>165</v>
      </c>
      <c r="D329" s="5" t="s">
        <v>168</v>
      </c>
      <c r="E329">
        <f t="shared" si="74"/>
        <v>600</v>
      </c>
      <c r="F329" s="5">
        <v>10</v>
      </c>
      <c r="G329">
        <f t="shared" si="72"/>
        <v>680</v>
      </c>
      <c r="H329">
        <v>35</v>
      </c>
      <c r="J329">
        <v>80</v>
      </c>
      <c r="N329" t="str">
        <f t="shared" si="73"/>
        <v>(5,'bt','查询',600,10,680,35),</v>
      </c>
    </row>
    <row r="330" spans="1:14" x14ac:dyDescent="0.25">
      <c r="B330" s="5">
        <v>6</v>
      </c>
      <c r="C330" s="5" t="s">
        <v>165</v>
      </c>
      <c r="D330" s="5" t="s">
        <v>170</v>
      </c>
      <c r="E330">
        <f t="shared" si="74"/>
        <v>700</v>
      </c>
      <c r="F330" s="5">
        <v>10</v>
      </c>
      <c r="G330">
        <f t="shared" si="72"/>
        <v>780</v>
      </c>
      <c r="H330">
        <v>35</v>
      </c>
      <c r="J330">
        <v>80</v>
      </c>
      <c r="N330" t="str">
        <f t="shared" si="73"/>
        <v>(6,'bt','导出',700,10,780,35),</v>
      </c>
    </row>
    <row r="331" spans="1:14" x14ac:dyDescent="0.25">
      <c r="B331" s="5">
        <v>7</v>
      </c>
      <c r="C331" s="5" t="s">
        <v>158</v>
      </c>
      <c r="D331" s="5" t="s">
        <v>335</v>
      </c>
      <c r="E331">
        <v>0</v>
      </c>
      <c r="F331" s="5">
        <v>50</v>
      </c>
      <c r="G331">
        <f t="shared" si="72"/>
        <v>150</v>
      </c>
      <c r="H331">
        <v>70</v>
      </c>
      <c r="J331">
        <v>150</v>
      </c>
      <c r="N331" t="str">
        <f t="shared" si="73"/>
        <v>(7,'text','日期',0,50,150,70),</v>
      </c>
    </row>
    <row r="332" spans="1:14" x14ac:dyDescent="0.25">
      <c r="B332" s="5">
        <v>8</v>
      </c>
      <c r="C332" s="5" t="s">
        <v>166</v>
      </c>
      <c r="E332">
        <v>0</v>
      </c>
      <c r="F332" s="5">
        <v>85</v>
      </c>
      <c r="G332">
        <v>1120</v>
      </c>
      <c r="H332">
        <v>600</v>
      </c>
      <c r="N332" t="str">
        <f>CONCATENATE("(",B332,",'",C332,"','",D332,"',",E332,",",F332,",",G332,",",H332,");",L2)</f>
        <v>(8,'ls','',0,85,1120,600);"</v>
      </c>
    </row>
    <row r="334" spans="1:14" x14ac:dyDescent="0.25">
      <c r="A334" t="s">
        <v>215</v>
      </c>
      <c r="B334" s="5">
        <v>0</v>
      </c>
      <c r="C334" s="5" t="s">
        <v>158</v>
      </c>
      <c r="D334" s="5" t="s">
        <v>159</v>
      </c>
      <c r="E334">
        <v>0</v>
      </c>
      <c r="F334" s="5">
        <v>10</v>
      </c>
      <c r="G334">
        <f>E334+J334</f>
        <v>70</v>
      </c>
      <c r="H334">
        <v>30</v>
      </c>
      <c r="J334">
        <v>70</v>
      </c>
      <c r="K334">
        <v>20</v>
      </c>
      <c r="N334" t="str">
        <f>CONCATENATE(L2,"(",B334,",'",C334,"','",D334,"',",E334,",",F334,",",G334,",",H334,"),")</f>
        <v>"(0,'text','单据日期',0,10,70,30),</v>
      </c>
    </row>
    <row r="335" spans="1:14" x14ac:dyDescent="0.25">
      <c r="B335" s="5">
        <v>1</v>
      </c>
      <c r="C335" s="5" t="s">
        <v>160</v>
      </c>
      <c r="E335">
        <f t="shared" ref="E335:E343" si="75">G334+$K$334</f>
        <v>90</v>
      </c>
      <c r="F335" s="5">
        <v>10</v>
      </c>
      <c r="G335">
        <f t="shared" ref="G335:G344" si="76">E335+J335</f>
        <v>210</v>
      </c>
      <c r="H335">
        <v>35</v>
      </c>
      <c r="J335">
        <v>120</v>
      </c>
      <c r="N335" t="str">
        <f t="shared" ref="N335:N345" si="77">CONCATENATE("(",B335,",'",C335,"','",D335,"',",E335,",",F335,",",G335,",",H335,"),")</f>
        <v>(1,'time','',90,10,210,35),</v>
      </c>
    </row>
    <row r="336" spans="1:14" x14ac:dyDescent="0.25">
      <c r="B336" s="5">
        <v>2</v>
      </c>
      <c r="C336" s="5" t="s">
        <v>158</v>
      </c>
      <c r="D336" s="5" t="s">
        <v>236</v>
      </c>
      <c r="E336">
        <f>G335+10</f>
        <v>220</v>
      </c>
      <c r="F336" s="5">
        <v>10</v>
      </c>
      <c r="G336">
        <f t="shared" si="76"/>
        <v>230</v>
      </c>
      <c r="H336">
        <v>35</v>
      </c>
      <c r="J336">
        <v>10</v>
      </c>
      <c r="N336" t="str">
        <f t="shared" si="77"/>
        <v>(2,'text','—',220,10,230,35),</v>
      </c>
    </row>
    <row r="337" spans="1:14" x14ac:dyDescent="0.25">
      <c r="B337" s="5">
        <v>3</v>
      </c>
      <c r="C337" s="5" t="s">
        <v>160</v>
      </c>
      <c r="E337">
        <f>G336+10</f>
        <v>240</v>
      </c>
      <c r="F337" s="5">
        <v>10</v>
      </c>
      <c r="G337">
        <f t="shared" si="76"/>
        <v>360</v>
      </c>
      <c r="H337">
        <v>35</v>
      </c>
      <c r="J337">
        <v>120</v>
      </c>
      <c r="N337" t="str">
        <f t="shared" si="77"/>
        <v>(3,'time','',240,10,360,35),</v>
      </c>
    </row>
    <row r="338" spans="1:14" x14ac:dyDescent="0.25">
      <c r="B338" s="5">
        <v>4</v>
      </c>
      <c r="C338" s="5" t="s">
        <v>158</v>
      </c>
      <c r="D338" s="5" t="s">
        <v>167</v>
      </c>
      <c r="E338">
        <f t="shared" si="75"/>
        <v>380</v>
      </c>
      <c r="F338" s="5">
        <v>10</v>
      </c>
      <c r="G338">
        <f t="shared" si="76"/>
        <v>470</v>
      </c>
      <c r="H338">
        <v>30</v>
      </c>
      <c r="J338">
        <v>90</v>
      </c>
      <c r="N338" t="str">
        <f t="shared" si="77"/>
        <v>(4,'text','供应商类别',380,10,470,30),</v>
      </c>
    </row>
    <row r="339" spans="1:14" x14ac:dyDescent="0.25">
      <c r="B339" s="5">
        <v>5</v>
      </c>
      <c r="C339" s="5" t="s">
        <v>164</v>
      </c>
      <c r="E339">
        <f>G338+10</f>
        <v>480</v>
      </c>
      <c r="F339" s="5">
        <v>10</v>
      </c>
      <c r="G339">
        <f t="shared" si="76"/>
        <v>590</v>
      </c>
      <c r="H339">
        <v>110</v>
      </c>
      <c r="J339">
        <v>110</v>
      </c>
      <c r="N339" t="str">
        <f t="shared" si="77"/>
        <v>(5,'combo','',480,10,590,110),</v>
      </c>
    </row>
    <row r="340" spans="1:14" x14ac:dyDescent="0.25">
      <c r="B340" s="5">
        <v>6</v>
      </c>
      <c r="C340" s="5" t="s">
        <v>158</v>
      </c>
      <c r="D340" s="5" t="s">
        <v>161</v>
      </c>
      <c r="E340">
        <f t="shared" si="75"/>
        <v>610</v>
      </c>
      <c r="F340" s="5">
        <v>10</v>
      </c>
      <c r="G340">
        <f t="shared" si="76"/>
        <v>665</v>
      </c>
      <c r="H340">
        <v>30</v>
      </c>
      <c r="J340">
        <v>55</v>
      </c>
      <c r="N340" t="str">
        <f t="shared" si="77"/>
        <v>(6,'text','供应商',610,10,665,30),</v>
      </c>
    </row>
    <row r="341" spans="1:14" x14ac:dyDescent="0.25">
      <c r="B341" s="5">
        <v>7</v>
      </c>
      <c r="C341" s="5" t="s">
        <v>164</v>
      </c>
      <c r="E341">
        <f>G340+10</f>
        <v>675</v>
      </c>
      <c r="F341" s="5">
        <v>10</v>
      </c>
      <c r="G341">
        <f t="shared" si="76"/>
        <v>785</v>
      </c>
      <c r="H341">
        <v>110</v>
      </c>
      <c r="J341">
        <v>110</v>
      </c>
      <c r="N341" t="str">
        <f t="shared" si="77"/>
        <v>(7,'combo','',675,10,785,110),</v>
      </c>
    </row>
    <row r="342" spans="1:14" x14ac:dyDescent="0.25">
      <c r="B342" s="5">
        <v>8</v>
      </c>
      <c r="C342" s="5" t="s">
        <v>165</v>
      </c>
      <c r="D342" s="5" t="s">
        <v>168</v>
      </c>
      <c r="E342">
        <f t="shared" si="75"/>
        <v>805</v>
      </c>
      <c r="F342" s="5">
        <v>10</v>
      </c>
      <c r="G342">
        <f t="shared" si="76"/>
        <v>885</v>
      </c>
      <c r="H342">
        <v>35</v>
      </c>
      <c r="J342">
        <v>80</v>
      </c>
      <c r="N342" t="str">
        <f t="shared" si="77"/>
        <v>(8,'bt','查询',805,10,885,35),</v>
      </c>
    </row>
    <row r="343" spans="1:14" x14ac:dyDescent="0.25">
      <c r="B343" s="5">
        <v>9</v>
      </c>
      <c r="C343" s="5" t="s">
        <v>165</v>
      </c>
      <c r="D343" s="5" t="s">
        <v>170</v>
      </c>
      <c r="E343">
        <f t="shared" si="75"/>
        <v>905</v>
      </c>
      <c r="F343" s="5">
        <v>10</v>
      </c>
      <c r="G343">
        <f t="shared" si="76"/>
        <v>985</v>
      </c>
      <c r="H343">
        <v>35</v>
      </c>
      <c r="J343">
        <v>80</v>
      </c>
      <c r="N343" t="str">
        <f t="shared" si="77"/>
        <v>(9,'bt','导出',905,10,985,35),</v>
      </c>
    </row>
    <row r="344" spans="1:14" x14ac:dyDescent="0.25">
      <c r="B344" s="5">
        <v>10</v>
      </c>
      <c r="C344" s="5" t="s">
        <v>158</v>
      </c>
      <c r="D344" s="5" t="s">
        <v>335</v>
      </c>
      <c r="E344">
        <v>0</v>
      </c>
      <c r="F344" s="5">
        <v>50</v>
      </c>
      <c r="G344">
        <f t="shared" si="76"/>
        <v>150</v>
      </c>
      <c r="H344">
        <v>70</v>
      </c>
      <c r="J344">
        <v>150</v>
      </c>
      <c r="N344" t="str">
        <f t="shared" si="77"/>
        <v>(10,'text','日期',0,50,150,70),</v>
      </c>
    </row>
    <row r="345" spans="1:14" x14ac:dyDescent="0.25">
      <c r="B345" s="5">
        <v>11</v>
      </c>
      <c r="C345" s="5" t="s">
        <v>166</v>
      </c>
      <c r="E345">
        <v>0</v>
      </c>
      <c r="F345" s="5">
        <v>85</v>
      </c>
      <c r="G345">
        <v>1120</v>
      </c>
      <c r="H345">
        <v>580</v>
      </c>
      <c r="N345" t="str">
        <f t="shared" si="77"/>
        <v>(11,'ls','',0,85,1120,580),</v>
      </c>
    </row>
    <row r="346" spans="1:14" x14ac:dyDescent="0.25">
      <c r="B346" s="5">
        <v>12</v>
      </c>
      <c r="C346" s="5" t="s">
        <v>158</v>
      </c>
      <c r="D346" s="5" t="s">
        <v>336</v>
      </c>
      <c r="E346">
        <v>0</v>
      </c>
      <c r="F346" s="5">
        <v>580</v>
      </c>
      <c r="G346" s="5">
        <v>150</v>
      </c>
      <c r="H346" s="5">
        <v>600</v>
      </c>
      <c r="N346" t="str">
        <f>CONCATENATE("(",B346,",'",C346,"','",D346,"',",E346,",",F346,",",G346,",",H346,");",L2)</f>
        <v>(12,'text','金额',0,580,150,600);"</v>
      </c>
    </row>
    <row r="348" spans="1:14" x14ac:dyDescent="0.25">
      <c r="A348" t="s">
        <v>216</v>
      </c>
      <c r="B348" s="5">
        <v>0</v>
      </c>
      <c r="C348" s="5" t="s">
        <v>158</v>
      </c>
      <c r="D348" s="5" t="s">
        <v>159</v>
      </c>
      <c r="E348">
        <v>0</v>
      </c>
      <c r="F348" s="5">
        <v>10</v>
      </c>
      <c r="G348">
        <f>E348+J348</f>
        <v>70</v>
      </c>
      <c r="H348">
        <v>30</v>
      </c>
      <c r="J348">
        <v>70</v>
      </c>
      <c r="K348">
        <v>20</v>
      </c>
      <c r="N348" t="str">
        <f>CONCATENATE(L2,"(",B348,",'",C348,"','",D348,"',",E348,",",F348,",",G348,",",H348,"),")</f>
        <v>"(0,'text','单据日期',0,10,70,30),</v>
      </c>
    </row>
    <row r="349" spans="1:14" x14ac:dyDescent="0.25">
      <c r="B349" s="5">
        <v>1</v>
      </c>
      <c r="C349" s="5" t="s">
        <v>160</v>
      </c>
      <c r="E349">
        <f>G348+$K$334</f>
        <v>90</v>
      </c>
      <c r="F349" s="5">
        <v>10</v>
      </c>
      <c r="G349">
        <f t="shared" ref="G349:G357" si="78">E349+J349</f>
        <v>210</v>
      </c>
      <c r="H349">
        <v>35</v>
      </c>
      <c r="J349">
        <v>120</v>
      </c>
      <c r="N349" t="str">
        <f t="shared" ref="N349:N357" si="79">CONCATENATE("(",B349,",'",C349,"','",D349,"',",E349,",",F349,",",G349,",",H349,"),")</f>
        <v>(1,'time','',90,10,210,35),</v>
      </c>
    </row>
    <row r="350" spans="1:14" x14ac:dyDescent="0.25">
      <c r="B350" s="5">
        <v>2</v>
      </c>
      <c r="C350" s="5" t="s">
        <v>158</v>
      </c>
      <c r="D350" s="5" t="s">
        <v>236</v>
      </c>
      <c r="E350">
        <f>G349+10</f>
        <v>220</v>
      </c>
      <c r="F350" s="5">
        <v>10</v>
      </c>
      <c r="G350">
        <f t="shared" si="78"/>
        <v>230</v>
      </c>
      <c r="H350">
        <v>35</v>
      </c>
      <c r="J350">
        <v>10</v>
      </c>
      <c r="N350" t="str">
        <f t="shared" si="79"/>
        <v>(2,'text','—',220,10,230,35),</v>
      </c>
    </row>
    <row r="351" spans="1:14" x14ac:dyDescent="0.25">
      <c r="B351" s="5">
        <v>3</v>
      </c>
      <c r="C351" s="5" t="s">
        <v>160</v>
      </c>
      <c r="E351">
        <f>G350+10</f>
        <v>240</v>
      </c>
      <c r="F351" s="5">
        <v>10</v>
      </c>
      <c r="G351">
        <f t="shared" si="78"/>
        <v>360</v>
      </c>
      <c r="H351">
        <v>35</v>
      </c>
      <c r="J351">
        <v>120</v>
      </c>
      <c r="N351" t="str">
        <f t="shared" si="79"/>
        <v>(3,'time','',240,10,360,35),</v>
      </c>
    </row>
    <row r="352" spans="1:14" x14ac:dyDescent="0.25">
      <c r="B352" s="5">
        <v>4</v>
      </c>
      <c r="C352" s="5" t="s">
        <v>158</v>
      </c>
      <c r="D352" s="5" t="s">
        <v>182</v>
      </c>
      <c r="E352">
        <f t="shared" ref="E352:E357" si="80">G351+$K$334</f>
        <v>380</v>
      </c>
      <c r="F352" s="5">
        <v>10</v>
      </c>
      <c r="G352">
        <f t="shared" si="78"/>
        <v>450</v>
      </c>
      <c r="H352">
        <v>30</v>
      </c>
      <c r="J352">
        <v>70</v>
      </c>
      <c r="N352" t="str">
        <f t="shared" si="79"/>
        <v>(4,'text','客户类别',380,10,450,30),</v>
      </c>
    </row>
    <row r="353" spans="1:14" x14ac:dyDescent="0.25">
      <c r="B353" s="5">
        <v>5</v>
      </c>
      <c r="C353" s="5" t="s">
        <v>164</v>
      </c>
      <c r="E353">
        <f>G352+10</f>
        <v>460</v>
      </c>
      <c r="F353" s="5">
        <v>10</v>
      </c>
      <c r="G353">
        <f t="shared" si="78"/>
        <v>570</v>
      </c>
      <c r="H353">
        <v>110</v>
      </c>
      <c r="J353">
        <v>110</v>
      </c>
      <c r="N353" t="str">
        <f t="shared" si="79"/>
        <v>(5,'combo','',460,10,570,110),</v>
      </c>
    </row>
    <row r="354" spans="1:14" x14ac:dyDescent="0.25">
      <c r="B354" s="5">
        <v>6</v>
      </c>
      <c r="C354" s="5" t="s">
        <v>158</v>
      </c>
      <c r="D354" s="5" t="s">
        <v>183</v>
      </c>
      <c r="E354">
        <f t="shared" si="80"/>
        <v>590</v>
      </c>
      <c r="F354" s="5">
        <v>10</v>
      </c>
      <c r="G354">
        <f t="shared" si="78"/>
        <v>620</v>
      </c>
      <c r="H354">
        <v>30</v>
      </c>
      <c r="J354">
        <v>30</v>
      </c>
      <c r="N354" t="str">
        <f t="shared" si="79"/>
        <v>(6,'text','客户',590,10,620,30),</v>
      </c>
    </row>
    <row r="355" spans="1:14" x14ac:dyDescent="0.25">
      <c r="B355" s="5">
        <v>7</v>
      </c>
      <c r="C355" s="5" t="s">
        <v>164</v>
      </c>
      <c r="E355">
        <f>G354+10</f>
        <v>630</v>
      </c>
      <c r="F355" s="5">
        <v>10</v>
      </c>
      <c r="G355">
        <f t="shared" si="78"/>
        <v>740</v>
      </c>
      <c r="H355">
        <v>110</v>
      </c>
      <c r="J355">
        <v>110</v>
      </c>
      <c r="N355" t="str">
        <f t="shared" si="79"/>
        <v>(7,'combo','',630,10,740,110),</v>
      </c>
    </row>
    <row r="356" spans="1:14" x14ac:dyDescent="0.25">
      <c r="B356" s="5">
        <v>8</v>
      </c>
      <c r="C356" s="5" t="s">
        <v>165</v>
      </c>
      <c r="D356" s="5" t="s">
        <v>168</v>
      </c>
      <c r="E356">
        <f t="shared" si="80"/>
        <v>760</v>
      </c>
      <c r="F356" s="5">
        <v>10</v>
      </c>
      <c r="G356">
        <f t="shared" si="78"/>
        <v>840</v>
      </c>
      <c r="H356">
        <v>35</v>
      </c>
      <c r="J356">
        <v>80</v>
      </c>
      <c r="N356" t="str">
        <f t="shared" si="79"/>
        <v>(8,'bt','查询',760,10,840,35),</v>
      </c>
    </row>
    <row r="357" spans="1:14" x14ac:dyDescent="0.25">
      <c r="B357" s="5">
        <v>9</v>
      </c>
      <c r="C357" s="5" t="s">
        <v>165</v>
      </c>
      <c r="D357" s="5" t="s">
        <v>170</v>
      </c>
      <c r="E357">
        <f t="shared" si="80"/>
        <v>860</v>
      </c>
      <c r="F357" s="5">
        <v>10</v>
      </c>
      <c r="G357">
        <f t="shared" si="78"/>
        <v>940</v>
      </c>
      <c r="H357">
        <v>35</v>
      </c>
      <c r="J357">
        <v>80</v>
      </c>
      <c r="N357" t="str">
        <f t="shared" si="79"/>
        <v>(9,'bt','导出',860,10,940,35),</v>
      </c>
    </row>
    <row r="358" spans="1:14" x14ac:dyDescent="0.25">
      <c r="B358" s="5">
        <v>10</v>
      </c>
      <c r="C358" s="5" t="s">
        <v>158</v>
      </c>
      <c r="D358" s="5" t="s">
        <v>335</v>
      </c>
      <c r="E358">
        <v>0</v>
      </c>
      <c r="F358" s="5">
        <v>50</v>
      </c>
      <c r="G358">
        <f>E358+J358</f>
        <v>150</v>
      </c>
      <c r="H358">
        <v>70</v>
      </c>
      <c r="J358">
        <v>150</v>
      </c>
      <c r="N358" t="str">
        <f>CONCATENATE("(",B358,",'",C358,"','",D358,"',",E358,",",F358,",",G358,",",H358,"),")</f>
        <v>(10,'text','日期',0,50,150,70),</v>
      </c>
    </row>
    <row r="359" spans="1:14" x14ac:dyDescent="0.25">
      <c r="B359" s="5">
        <v>11</v>
      </c>
      <c r="C359" s="5" t="s">
        <v>166</v>
      </c>
      <c r="E359">
        <v>0</v>
      </c>
      <c r="F359" s="5">
        <v>90</v>
      </c>
      <c r="G359">
        <v>1120</v>
      </c>
      <c r="H359">
        <v>570</v>
      </c>
      <c r="N359" t="str">
        <f>CONCATENATE("(",B359,",'",C359,"','",D358,"',",E359,",",F359,",",G359,",",H359,"),")</f>
        <v>(11,'ls','日期',0,90,1120,570),</v>
      </c>
    </row>
    <row r="360" spans="1:14" x14ac:dyDescent="0.25">
      <c r="B360" s="5">
        <v>12</v>
      </c>
      <c r="C360" s="5" t="s">
        <v>158</v>
      </c>
      <c r="D360" s="5" t="s">
        <v>336</v>
      </c>
      <c r="E360">
        <v>0</v>
      </c>
      <c r="F360" s="5">
        <v>580</v>
      </c>
      <c r="G360" s="5">
        <v>150</v>
      </c>
      <c r="H360" s="5">
        <v>600</v>
      </c>
      <c r="N360" t="str">
        <f>CONCATENATE("(",B360,",'",C360,"','",D360,"',",E360,",",F360,",",G360,",",H360,");",L2)</f>
        <v>(12,'text','金额',0,580,150,600);"</v>
      </c>
    </row>
    <row r="362" spans="1:14" x14ac:dyDescent="0.25">
      <c r="A362" t="s">
        <v>217</v>
      </c>
      <c r="B362" s="5">
        <v>0</v>
      </c>
      <c r="C362" s="5" t="s">
        <v>158</v>
      </c>
      <c r="D362" s="5" t="s">
        <v>159</v>
      </c>
      <c r="E362">
        <v>0</v>
      </c>
      <c r="F362" s="5">
        <v>10</v>
      </c>
      <c r="G362">
        <f>E362+J362</f>
        <v>70</v>
      </c>
      <c r="H362">
        <v>30</v>
      </c>
      <c r="J362">
        <v>70</v>
      </c>
      <c r="K362">
        <v>20</v>
      </c>
      <c r="N362" t="str">
        <f>CONCATENATE(L2,"(",B362,",'",C362,"','",D362,"',",E362,",",F362,",",G362,",",H362,"),")</f>
        <v>"(0,'text','单据日期',0,10,70,30),</v>
      </c>
    </row>
    <row r="363" spans="1:14" x14ac:dyDescent="0.25">
      <c r="B363" s="5">
        <v>1</v>
      </c>
      <c r="C363" s="5" t="s">
        <v>160</v>
      </c>
      <c r="E363">
        <f>G362+$K$334</f>
        <v>90</v>
      </c>
      <c r="F363" s="5">
        <v>10</v>
      </c>
      <c r="G363">
        <f t="shared" ref="G363:G371" si="81">E363+J363</f>
        <v>210</v>
      </c>
      <c r="H363">
        <v>35</v>
      </c>
      <c r="J363">
        <v>120</v>
      </c>
      <c r="N363" t="str">
        <f t="shared" ref="N363:N373" si="82">CONCATENATE("(",B363,",'",C363,"','",D363,"',",E363,",",F363,",",G363,",",H363,"),")</f>
        <v>(1,'time','',90,10,210,35),</v>
      </c>
    </row>
    <row r="364" spans="1:14" x14ac:dyDescent="0.25">
      <c r="B364" s="5">
        <v>2</v>
      </c>
      <c r="C364" s="5" t="s">
        <v>158</v>
      </c>
      <c r="D364" s="5" t="s">
        <v>236</v>
      </c>
      <c r="E364">
        <f>G363+10</f>
        <v>220</v>
      </c>
      <c r="F364" s="5">
        <v>10</v>
      </c>
      <c r="G364">
        <f t="shared" si="81"/>
        <v>230</v>
      </c>
      <c r="H364">
        <v>35</v>
      </c>
      <c r="J364">
        <v>10</v>
      </c>
      <c r="N364" t="str">
        <f t="shared" si="82"/>
        <v>(2,'text','—',220,10,230,35),</v>
      </c>
    </row>
    <row r="365" spans="1:14" x14ac:dyDescent="0.25">
      <c r="B365" s="5">
        <v>3</v>
      </c>
      <c r="C365" s="5" t="s">
        <v>160</v>
      </c>
      <c r="E365">
        <f>G364+10</f>
        <v>240</v>
      </c>
      <c r="F365" s="5">
        <v>10</v>
      </c>
      <c r="G365">
        <f t="shared" si="81"/>
        <v>360</v>
      </c>
      <c r="H365">
        <v>35</v>
      </c>
      <c r="J365">
        <v>120</v>
      </c>
      <c r="N365" t="str">
        <f t="shared" si="82"/>
        <v>(3,'time','',240,10,360,35),</v>
      </c>
    </row>
    <row r="366" spans="1:14" x14ac:dyDescent="0.25">
      <c r="B366" s="5">
        <v>4</v>
      </c>
      <c r="C366" s="5" t="s">
        <v>158</v>
      </c>
      <c r="D366" s="5" t="s">
        <v>182</v>
      </c>
      <c r="E366">
        <f t="shared" ref="E366:E371" si="83">G365+$K$334</f>
        <v>380</v>
      </c>
      <c r="F366" s="5">
        <v>10</v>
      </c>
      <c r="G366">
        <f t="shared" si="81"/>
        <v>450</v>
      </c>
      <c r="H366">
        <v>30</v>
      </c>
      <c r="J366">
        <v>70</v>
      </c>
      <c r="N366" t="str">
        <f t="shared" si="82"/>
        <v>(4,'text','客户类别',380,10,450,30),</v>
      </c>
    </row>
    <row r="367" spans="1:14" x14ac:dyDescent="0.25">
      <c r="B367" s="5">
        <v>5</v>
      </c>
      <c r="C367" s="5" t="s">
        <v>164</v>
      </c>
      <c r="E367">
        <f>G366+10</f>
        <v>460</v>
      </c>
      <c r="F367" s="5">
        <v>10</v>
      </c>
      <c r="G367">
        <f t="shared" si="81"/>
        <v>570</v>
      </c>
      <c r="H367">
        <v>110</v>
      </c>
      <c r="J367">
        <v>110</v>
      </c>
      <c r="N367" t="str">
        <f t="shared" si="82"/>
        <v>(5,'combo','',460,10,570,110),</v>
      </c>
    </row>
    <row r="368" spans="1:14" x14ac:dyDescent="0.25">
      <c r="B368" s="5">
        <v>6</v>
      </c>
      <c r="C368" s="5" t="s">
        <v>158</v>
      </c>
      <c r="D368" s="5" t="s">
        <v>183</v>
      </c>
      <c r="E368">
        <f t="shared" si="83"/>
        <v>590</v>
      </c>
      <c r="F368" s="5">
        <v>10</v>
      </c>
      <c r="G368">
        <f t="shared" si="81"/>
        <v>620</v>
      </c>
      <c r="H368">
        <v>30</v>
      </c>
      <c r="J368">
        <v>30</v>
      </c>
      <c r="N368" t="str">
        <f t="shared" si="82"/>
        <v>(6,'text','客户',590,10,620,30),</v>
      </c>
    </row>
    <row r="369" spans="1:14" x14ac:dyDescent="0.25">
      <c r="B369" s="5">
        <v>7</v>
      </c>
      <c r="C369" s="5" t="s">
        <v>164</v>
      </c>
      <c r="E369">
        <f>G368+10</f>
        <v>630</v>
      </c>
      <c r="F369" s="5">
        <v>10</v>
      </c>
      <c r="G369">
        <f t="shared" si="81"/>
        <v>740</v>
      </c>
      <c r="H369">
        <v>110</v>
      </c>
      <c r="J369">
        <v>110</v>
      </c>
      <c r="N369" t="str">
        <f t="shared" si="82"/>
        <v>(7,'combo','',630,10,740,110),</v>
      </c>
    </row>
    <row r="370" spans="1:14" x14ac:dyDescent="0.25">
      <c r="B370" s="5">
        <v>8</v>
      </c>
      <c r="C370" s="5" t="s">
        <v>165</v>
      </c>
      <c r="D370" s="5" t="s">
        <v>168</v>
      </c>
      <c r="E370">
        <f t="shared" si="83"/>
        <v>760</v>
      </c>
      <c r="F370" s="5">
        <v>10</v>
      </c>
      <c r="G370">
        <f t="shared" si="81"/>
        <v>840</v>
      </c>
      <c r="H370">
        <v>35</v>
      </c>
      <c r="J370">
        <v>80</v>
      </c>
      <c r="N370" t="str">
        <f t="shared" si="82"/>
        <v>(8,'bt','查询',760,10,840,35),</v>
      </c>
    </row>
    <row r="371" spans="1:14" x14ac:dyDescent="0.25">
      <c r="B371" s="5">
        <v>9</v>
      </c>
      <c r="C371" s="5" t="s">
        <v>165</v>
      </c>
      <c r="D371" s="5" t="s">
        <v>170</v>
      </c>
      <c r="E371">
        <f t="shared" si="83"/>
        <v>860</v>
      </c>
      <c r="F371" s="5">
        <v>10</v>
      </c>
      <c r="G371">
        <f t="shared" si="81"/>
        <v>940</v>
      </c>
      <c r="H371">
        <v>35</v>
      </c>
      <c r="J371">
        <v>80</v>
      </c>
      <c r="N371" t="str">
        <f t="shared" si="82"/>
        <v>(9,'bt','导出',860,10,940,35),</v>
      </c>
    </row>
    <row r="372" spans="1:14" x14ac:dyDescent="0.25">
      <c r="B372" s="5">
        <v>10</v>
      </c>
      <c r="C372" s="5" t="s">
        <v>158</v>
      </c>
      <c r="D372" s="5" t="s">
        <v>337</v>
      </c>
      <c r="E372">
        <v>0</v>
      </c>
      <c r="F372" s="5">
        <v>50</v>
      </c>
      <c r="G372">
        <f>E372+J372</f>
        <v>150</v>
      </c>
      <c r="H372">
        <v>70</v>
      </c>
      <c r="J372">
        <v>150</v>
      </c>
      <c r="N372" t="str">
        <f t="shared" si="82"/>
        <v>(10,'text','日期',0,50,150,70),</v>
      </c>
    </row>
    <row r="373" spans="1:14" x14ac:dyDescent="0.25">
      <c r="B373" s="5">
        <v>11</v>
      </c>
      <c r="C373" s="5" t="s">
        <v>166</v>
      </c>
      <c r="E373">
        <v>0</v>
      </c>
      <c r="F373" s="5">
        <v>90</v>
      </c>
      <c r="G373">
        <v>1120</v>
      </c>
      <c r="H373">
        <v>570</v>
      </c>
      <c r="N373" t="str">
        <f t="shared" si="82"/>
        <v>(11,'ls','',0,90,1120,570),</v>
      </c>
    </row>
    <row r="374" spans="1:14" x14ac:dyDescent="0.25">
      <c r="B374" s="5">
        <v>12</v>
      </c>
      <c r="C374" s="5" t="s">
        <v>158</v>
      </c>
      <c r="D374" s="5" t="s">
        <v>336</v>
      </c>
      <c r="E374">
        <v>0</v>
      </c>
      <c r="F374" s="5">
        <v>580</v>
      </c>
      <c r="G374" s="5">
        <v>150</v>
      </c>
      <c r="H374" s="5">
        <v>600</v>
      </c>
      <c r="N374" t="str">
        <f>CONCATENATE("(",B374,",'",C374,"','",D374,"',",E374,",",F374,",",G374,",",H374,");",L2)</f>
        <v>(12,'text','金额',0,580,150,600);"</v>
      </c>
    </row>
    <row r="376" spans="1:14" x14ac:dyDescent="0.25">
      <c r="A376" t="s">
        <v>218</v>
      </c>
      <c r="B376" s="5">
        <v>0</v>
      </c>
      <c r="C376" s="5" t="s">
        <v>158</v>
      </c>
      <c r="D376" s="5" t="s">
        <v>159</v>
      </c>
      <c r="E376">
        <v>0</v>
      </c>
      <c r="F376" s="5">
        <v>10</v>
      </c>
      <c r="G376">
        <f>E376+J376</f>
        <v>70</v>
      </c>
      <c r="H376">
        <v>30</v>
      </c>
      <c r="J376">
        <v>70</v>
      </c>
      <c r="K376">
        <v>20</v>
      </c>
      <c r="N376" t="str">
        <f>CONCATENATE(L2,"(",B376,",'",C376,"','",D376,"',",E376,",",F376,",",G376,",",H376,"),")</f>
        <v>"(0,'text','单据日期',0,10,70,30),</v>
      </c>
    </row>
    <row r="377" spans="1:14" x14ac:dyDescent="0.25">
      <c r="B377" s="5">
        <v>1</v>
      </c>
      <c r="C377" s="5" t="s">
        <v>160</v>
      </c>
      <c r="E377">
        <f>G376+$K$334</f>
        <v>90</v>
      </c>
      <c r="F377" s="5">
        <v>10</v>
      </c>
      <c r="G377">
        <f t="shared" ref="G377:G385" si="84">E377+J377</f>
        <v>210</v>
      </c>
      <c r="H377">
        <v>35</v>
      </c>
      <c r="J377">
        <v>120</v>
      </c>
      <c r="N377" t="str">
        <f t="shared" ref="N377:N387" si="85">CONCATENATE("(",B377,",'",C377,"','",D377,"',",E377,",",F377,",",G377,",",H377,"),")</f>
        <v>(1,'time','',90,10,210,35),</v>
      </c>
    </row>
    <row r="378" spans="1:14" x14ac:dyDescent="0.25">
      <c r="B378" s="5">
        <v>2</v>
      </c>
      <c r="C378" s="5" t="s">
        <v>158</v>
      </c>
      <c r="D378" s="5" t="s">
        <v>236</v>
      </c>
      <c r="E378">
        <f>G377+10</f>
        <v>220</v>
      </c>
      <c r="F378" s="5">
        <v>10</v>
      </c>
      <c r="G378">
        <f t="shared" si="84"/>
        <v>230</v>
      </c>
      <c r="H378">
        <v>35</v>
      </c>
      <c r="J378">
        <v>10</v>
      </c>
      <c r="N378" t="str">
        <f t="shared" si="85"/>
        <v>(2,'text','—',220,10,230,35),</v>
      </c>
    </row>
    <row r="379" spans="1:14" x14ac:dyDescent="0.25">
      <c r="B379" s="5">
        <v>3</v>
      </c>
      <c r="C379" s="5" t="s">
        <v>160</v>
      </c>
      <c r="E379">
        <f>G378+10</f>
        <v>240</v>
      </c>
      <c r="F379" s="5">
        <v>10</v>
      </c>
      <c r="G379">
        <f t="shared" si="84"/>
        <v>360</v>
      </c>
      <c r="H379">
        <v>35</v>
      </c>
      <c r="J379">
        <v>120</v>
      </c>
      <c r="N379" t="str">
        <f t="shared" si="85"/>
        <v>(3,'time','',240,10,360,35),</v>
      </c>
    </row>
    <row r="380" spans="1:14" x14ac:dyDescent="0.25">
      <c r="B380" s="5">
        <v>4</v>
      </c>
      <c r="C380" s="5" t="s">
        <v>158</v>
      </c>
      <c r="D380" s="5" t="s">
        <v>167</v>
      </c>
      <c r="E380">
        <f t="shared" ref="E380:E385" si="86">G379+$K$334</f>
        <v>380</v>
      </c>
      <c r="F380" s="5">
        <v>10</v>
      </c>
      <c r="G380">
        <f t="shared" si="84"/>
        <v>470</v>
      </c>
      <c r="H380">
        <v>30</v>
      </c>
      <c r="J380">
        <v>90</v>
      </c>
      <c r="N380" t="str">
        <f t="shared" si="85"/>
        <v>(4,'text','供应商类别',380,10,470,30),</v>
      </c>
    </row>
    <row r="381" spans="1:14" x14ac:dyDescent="0.25">
      <c r="B381" s="5">
        <v>5</v>
      </c>
      <c r="C381" s="5" t="s">
        <v>164</v>
      </c>
      <c r="E381">
        <f>G380+10</f>
        <v>480</v>
      </c>
      <c r="F381" s="5">
        <v>10</v>
      </c>
      <c r="G381">
        <f t="shared" si="84"/>
        <v>590</v>
      </c>
      <c r="H381">
        <v>110</v>
      </c>
      <c r="J381">
        <v>110</v>
      </c>
      <c r="N381" t="str">
        <f t="shared" si="85"/>
        <v>(5,'combo','',480,10,590,110),</v>
      </c>
    </row>
    <row r="382" spans="1:14" x14ac:dyDescent="0.25">
      <c r="B382" s="5">
        <v>6</v>
      </c>
      <c r="C382" s="5" t="s">
        <v>158</v>
      </c>
      <c r="D382" s="5" t="s">
        <v>161</v>
      </c>
      <c r="E382">
        <f t="shared" si="86"/>
        <v>610</v>
      </c>
      <c r="F382" s="5">
        <v>10</v>
      </c>
      <c r="G382">
        <f t="shared" si="84"/>
        <v>665</v>
      </c>
      <c r="H382">
        <v>30</v>
      </c>
      <c r="J382">
        <v>55</v>
      </c>
      <c r="N382" t="str">
        <f t="shared" si="85"/>
        <v>(6,'text','供应商',610,10,665,30),</v>
      </c>
    </row>
    <row r="383" spans="1:14" x14ac:dyDescent="0.25">
      <c r="B383" s="5">
        <v>7</v>
      </c>
      <c r="C383" s="5" t="s">
        <v>164</v>
      </c>
      <c r="E383">
        <f>G382+10</f>
        <v>675</v>
      </c>
      <c r="F383" s="5">
        <v>10</v>
      </c>
      <c r="G383">
        <f t="shared" si="84"/>
        <v>785</v>
      </c>
      <c r="H383">
        <v>110</v>
      </c>
      <c r="J383">
        <v>110</v>
      </c>
      <c r="N383" t="str">
        <f t="shared" si="85"/>
        <v>(7,'combo','',675,10,785,110),</v>
      </c>
    </row>
    <row r="384" spans="1:14" x14ac:dyDescent="0.25">
      <c r="B384" s="5">
        <v>8</v>
      </c>
      <c r="C384" s="5" t="s">
        <v>165</v>
      </c>
      <c r="D384" s="5" t="s">
        <v>168</v>
      </c>
      <c r="E384">
        <f t="shared" si="86"/>
        <v>805</v>
      </c>
      <c r="F384" s="5">
        <v>10</v>
      </c>
      <c r="G384">
        <f t="shared" si="84"/>
        <v>885</v>
      </c>
      <c r="H384">
        <v>35</v>
      </c>
      <c r="J384">
        <v>80</v>
      </c>
      <c r="N384" t="str">
        <f t="shared" si="85"/>
        <v>(8,'bt','查询',805,10,885,35),</v>
      </c>
    </row>
    <row r="385" spans="1:14" x14ac:dyDescent="0.25">
      <c r="B385" s="5">
        <v>9</v>
      </c>
      <c r="C385" s="5" t="s">
        <v>165</v>
      </c>
      <c r="D385" s="5" t="s">
        <v>170</v>
      </c>
      <c r="E385">
        <f t="shared" si="86"/>
        <v>905</v>
      </c>
      <c r="F385" s="5">
        <v>10</v>
      </c>
      <c r="G385">
        <f t="shared" si="84"/>
        <v>985</v>
      </c>
      <c r="H385">
        <v>35</v>
      </c>
      <c r="J385">
        <v>80</v>
      </c>
      <c r="N385" t="str">
        <f t="shared" si="85"/>
        <v>(9,'bt','导出',905,10,985,35),</v>
      </c>
    </row>
    <row r="386" spans="1:14" x14ac:dyDescent="0.25">
      <c r="B386" s="5">
        <v>10</v>
      </c>
      <c r="C386" s="5" t="s">
        <v>158</v>
      </c>
      <c r="D386" s="5" t="s">
        <v>335</v>
      </c>
      <c r="E386">
        <v>0</v>
      </c>
      <c r="F386" s="5">
        <v>50</v>
      </c>
      <c r="G386">
        <f>E386+J386</f>
        <v>150</v>
      </c>
      <c r="H386">
        <v>70</v>
      </c>
      <c r="J386">
        <v>150</v>
      </c>
      <c r="N386" t="str">
        <f t="shared" si="85"/>
        <v>(10,'text','日期',0,50,150,70),</v>
      </c>
    </row>
    <row r="387" spans="1:14" x14ac:dyDescent="0.25">
      <c r="B387" s="5">
        <v>11</v>
      </c>
      <c r="C387" s="5" t="s">
        <v>166</v>
      </c>
      <c r="E387">
        <v>0</v>
      </c>
      <c r="F387" s="5">
        <v>85</v>
      </c>
      <c r="G387">
        <v>1120</v>
      </c>
      <c r="H387">
        <v>570</v>
      </c>
      <c r="N387" t="str">
        <f t="shared" si="85"/>
        <v>(11,'ls','',0,85,1120,570),</v>
      </c>
    </row>
    <row r="388" spans="1:14" x14ac:dyDescent="0.25">
      <c r="B388" s="5">
        <v>12</v>
      </c>
      <c r="C388" s="5" t="s">
        <v>158</v>
      </c>
      <c r="D388" s="5" t="s">
        <v>336</v>
      </c>
      <c r="E388">
        <v>0</v>
      </c>
      <c r="F388" s="5">
        <v>580</v>
      </c>
      <c r="G388" s="5">
        <v>150</v>
      </c>
      <c r="H388" s="5">
        <v>600</v>
      </c>
      <c r="N388" t="str">
        <f>CONCATENATE("(",B388,",'",C388,"','",D388,"',",E388,",",F388,",",G388,",",H388,");",L2)</f>
        <v>(12,'text','金额',0,580,150,600);"</v>
      </c>
    </row>
    <row r="390" spans="1:14" x14ac:dyDescent="0.25">
      <c r="A390" t="s">
        <v>219</v>
      </c>
      <c r="B390" s="5">
        <v>0</v>
      </c>
      <c r="C390" s="5" t="s">
        <v>158</v>
      </c>
      <c r="D390" s="5" t="s">
        <v>159</v>
      </c>
      <c r="E390">
        <v>0</v>
      </c>
      <c r="F390" s="5">
        <v>10</v>
      </c>
      <c r="G390">
        <f t="shared" ref="G390:G396" si="87">E390+J390</f>
        <v>70</v>
      </c>
      <c r="H390">
        <v>30</v>
      </c>
      <c r="J390">
        <v>70</v>
      </c>
      <c r="K390">
        <v>20</v>
      </c>
      <c r="N390" t="str">
        <f>CONCATENATE(L2,"(",B390,",'",C390,"','",D390,"',",E390,",",F390,",",G390,",",H390,"),")</f>
        <v>"(0,'text','单据日期',0,10,70,30),</v>
      </c>
    </row>
    <row r="391" spans="1:14" x14ac:dyDescent="0.25">
      <c r="B391" s="5">
        <v>1</v>
      </c>
      <c r="C391" s="5" t="s">
        <v>160</v>
      </c>
      <c r="E391">
        <f t="shared" ref="E391:E395" si="88">G390+$K$314</f>
        <v>90</v>
      </c>
      <c r="F391" s="5">
        <v>10</v>
      </c>
      <c r="G391">
        <f t="shared" si="87"/>
        <v>210</v>
      </c>
      <c r="H391">
        <v>35</v>
      </c>
      <c r="J391">
        <v>120</v>
      </c>
      <c r="N391" t="str">
        <f t="shared" ref="N391:N396" si="89">CONCATENATE("(",B391,",'",C391,"','",D391,"',",E391,",",F391,",",G391,",",H391,"),")</f>
        <v>(1,'time','',90,10,210,35),</v>
      </c>
    </row>
    <row r="392" spans="1:14" x14ac:dyDescent="0.25">
      <c r="B392" s="5">
        <v>2</v>
      </c>
      <c r="C392" s="5" t="s">
        <v>158</v>
      </c>
      <c r="D392" s="5" t="s">
        <v>236</v>
      </c>
      <c r="E392">
        <f>G391+10</f>
        <v>220</v>
      </c>
      <c r="F392" s="5">
        <v>10</v>
      </c>
      <c r="G392">
        <f t="shared" si="87"/>
        <v>230</v>
      </c>
      <c r="H392">
        <v>35</v>
      </c>
      <c r="J392">
        <v>10</v>
      </c>
      <c r="N392" t="str">
        <f t="shared" si="89"/>
        <v>(2,'text','—',220,10,230,35),</v>
      </c>
    </row>
    <row r="393" spans="1:14" x14ac:dyDescent="0.25">
      <c r="B393" s="5">
        <v>3</v>
      </c>
      <c r="C393" s="5" t="s">
        <v>160</v>
      </c>
      <c r="E393">
        <f>G392+10</f>
        <v>240</v>
      </c>
      <c r="F393" s="5">
        <v>10</v>
      </c>
      <c r="G393">
        <f t="shared" si="87"/>
        <v>360</v>
      </c>
      <c r="H393">
        <v>35</v>
      </c>
      <c r="J393">
        <v>120</v>
      </c>
      <c r="N393" t="str">
        <f t="shared" si="89"/>
        <v>(3,'time','',240,10,360,35),</v>
      </c>
    </row>
    <row r="394" spans="1:14" x14ac:dyDescent="0.25">
      <c r="B394" s="5">
        <v>4</v>
      </c>
      <c r="C394" s="5" t="s">
        <v>165</v>
      </c>
      <c r="D394" s="5" t="s">
        <v>168</v>
      </c>
      <c r="E394">
        <f t="shared" si="88"/>
        <v>380</v>
      </c>
      <c r="F394" s="5">
        <v>10</v>
      </c>
      <c r="G394">
        <f t="shared" si="87"/>
        <v>460</v>
      </c>
      <c r="H394">
        <v>35</v>
      </c>
      <c r="J394">
        <v>80</v>
      </c>
      <c r="N394" t="str">
        <f t="shared" si="89"/>
        <v>(4,'bt','查询',380,10,460,35),</v>
      </c>
    </row>
    <row r="395" spans="1:14" x14ac:dyDescent="0.25">
      <c r="B395" s="5">
        <v>5</v>
      </c>
      <c r="C395" s="5" t="s">
        <v>165</v>
      </c>
      <c r="D395" s="5" t="s">
        <v>170</v>
      </c>
      <c r="E395">
        <f t="shared" si="88"/>
        <v>480</v>
      </c>
      <c r="F395" s="5">
        <v>10</v>
      </c>
      <c r="G395">
        <f t="shared" si="87"/>
        <v>560</v>
      </c>
      <c r="H395">
        <v>35</v>
      </c>
      <c r="J395">
        <v>80</v>
      </c>
      <c r="N395" t="str">
        <f t="shared" si="89"/>
        <v>(5,'bt','导出',480,10,560,35),</v>
      </c>
    </row>
    <row r="396" spans="1:14" x14ac:dyDescent="0.25">
      <c r="B396" s="5">
        <v>6</v>
      </c>
      <c r="C396" s="5" t="s">
        <v>158</v>
      </c>
      <c r="D396" s="5" t="s">
        <v>335</v>
      </c>
      <c r="E396">
        <v>0</v>
      </c>
      <c r="F396" s="5">
        <v>50</v>
      </c>
      <c r="G396">
        <f t="shared" si="87"/>
        <v>150</v>
      </c>
      <c r="H396">
        <v>70</v>
      </c>
      <c r="J396">
        <v>150</v>
      </c>
      <c r="N396" t="str">
        <f t="shared" si="89"/>
        <v>(6,'text','日期',0,50,150,70),</v>
      </c>
    </row>
    <row r="397" spans="1:14" x14ac:dyDescent="0.25">
      <c r="B397" s="5">
        <v>7</v>
      </c>
      <c r="C397" s="5" t="s">
        <v>166</v>
      </c>
      <c r="E397">
        <v>0</v>
      </c>
      <c r="F397" s="5">
        <v>85</v>
      </c>
      <c r="G397">
        <v>1120</v>
      </c>
      <c r="H397">
        <v>600</v>
      </c>
      <c r="N397" t="str">
        <f>CONCATENATE("(",B397,",'",C397,"','",D397,"',",E397,",",F397,",",G397,",",H397,");",L2)</f>
        <v>(7,'ls','',0,85,1120,600);"</v>
      </c>
    </row>
    <row r="399" spans="1:14" x14ac:dyDescent="0.25">
      <c r="A399" t="s">
        <v>220</v>
      </c>
      <c r="B399" s="5">
        <v>0</v>
      </c>
      <c r="C399" s="5" t="s">
        <v>158</v>
      </c>
      <c r="D399" s="5" t="s">
        <v>234</v>
      </c>
      <c r="E399">
        <v>0</v>
      </c>
      <c r="F399" s="5">
        <v>10</v>
      </c>
      <c r="G399">
        <f>E399+J399</f>
        <v>30</v>
      </c>
      <c r="H399">
        <v>30</v>
      </c>
      <c r="J399">
        <v>30</v>
      </c>
      <c r="N399" t="str">
        <f>CONCATENATE(L2,"(",B399,",'",C399,"','",D399,"',",E399,",",F399,",",G399,",",H399,"),")</f>
        <v>"(0,'text','季度',0,10,30,30),</v>
      </c>
    </row>
    <row r="400" spans="1:14" x14ac:dyDescent="0.25">
      <c r="B400" s="5">
        <v>1</v>
      </c>
      <c r="C400" s="5" t="s">
        <v>164</v>
      </c>
      <c r="E400">
        <f>G399+$K$400</f>
        <v>50</v>
      </c>
      <c r="F400" s="5">
        <v>10</v>
      </c>
      <c r="G400">
        <f>E400+J400</f>
        <v>150</v>
      </c>
      <c r="H400">
        <v>110</v>
      </c>
      <c r="J400">
        <v>100</v>
      </c>
      <c r="K400">
        <v>20</v>
      </c>
      <c r="N400" t="str">
        <f>CONCATENATE("(",B400,",'",C400,"','",D400,"',",E400,",",F400,",",G400,",",H400,"),")</f>
        <v>(1,'combo','',50,10,150,110),</v>
      </c>
    </row>
    <row r="401" spans="1:14" x14ac:dyDescent="0.25">
      <c r="B401" s="5">
        <v>2</v>
      </c>
      <c r="C401" s="5" t="s">
        <v>165</v>
      </c>
      <c r="D401" s="5" t="s">
        <v>170</v>
      </c>
      <c r="E401">
        <f>G400+$K$400</f>
        <v>170</v>
      </c>
      <c r="F401" s="5">
        <v>10</v>
      </c>
      <c r="G401">
        <f>E401+J401</f>
        <v>250</v>
      </c>
      <c r="H401">
        <v>35</v>
      </c>
      <c r="J401">
        <v>80</v>
      </c>
      <c r="N401" t="str">
        <f>CONCATENATE("(",B401,",'",C401,"','",D401,"',",E401,",",F401,",",G401,",",H401,"),")</f>
        <v>(2,'bt','导出',170,10,250,35),</v>
      </c>
    </row>
    <row r="402" spans="1:14" x14ac:dyDescent="0.25">
      <c r="B402" s="5">
        <v>3</v>
      </c>
      <c r="C402" s="5" t="s">
        <v>166</v>
      </c>
      <c r="E402">
        <v>0</v>
      </c>
      <c r="F402" s="5">
        <v>50</v>
      </c>
      <c r="G402" s="5">
        <v>1120</v>
      </c>
      <c r="H402" s="5">
        <v>600</v>
      </c>
      <c r="N402" t="str">
        <f>CONCATENATE("(",B402,",'",C402,"','",D402,"',",E402,",",F402,",",G402,",",H402,");",L2)</f>
        <v>(3,'ls','',0,50,1120,600);"</v>
      </c>
    </row>
    <row r="404" spans="1:14" x14ac:dyDescent="0.25">
      <c r="A404" t="s">
        <v>221</v>
      </c>
      <c r="B404" s="5">
        <v>0</v>
      </c>
      <c r="C404" s="5" t="s">
        <v>158</v>
      </c>
      <c r="D404" s="5" t="s">
        <v>222</v>
      </c>
      <c r="E404">
        <v>0</v>
      </c>
      <c r="F404" s="5">
        <v>10</v>
      </c>
      <c r="G404">
        <f>E404+J404</f>
        <v>70</v>
      </c>
      <c r="H404">
        <v>30</v>
      </c>
      <c r="J404">
        <v>70</v>
      </c>
      <c r="K404">
        <v>20</v>
      </c>
      <c r="N404" t="str">
        <f>CONCATENATE(L2,"(",B404,",'",C404,"','",D404,"',",E404,",",F404,",",G404,",",H404,"),")</f>
        <v>"(0,'text','员工类别',0,10,70,30),</v>
      </c>
    </row>
    <row r="405" spans="1:14" x14ac:dyDescent="0.25">
      <c r="B405" s="5">
        <v>1</v>
      </c>
      <c r="C405" s="5" t="s">
        <v>164</v>
      </c>
      <c r="E405">
        <f>G404+10</f>
        <v>80</v>
      </c>
      <c r="F405" s="5">
        <v>10</v>
      </c>
      <c r="G405">
        <f>E405+J405</f>
        <v>190</v>
      </c>
      <c r="H405">
        <v>110</v>
      </c>
      <c r="J405">
        <v>110</v>
      </c>
      <c r="N405" t="str">
        <f>CONCATENATE("(",B405,",'",C405,"','",D405,"',",E405,",",F405,",",G405,",",H405,"),")</f>
        <v>(1,'combo','',80,10,190,110),</v>
      </c>
    </row>
    <row r="406" spans="1:14" x14ac:dyDescent="0.25">
      <c r="B406" s="5">
        <v>2</v>
      </c>
      <c r="C406" s="5" t="s">
        <v>158</v>
      </c>
      <c r="D406" s="5" t="s">
        <v>222</v>
      </c>
      <c r="E406">
        <f>G405+$K$404</f>
        <v>210</v>
      </c>
      <c r="F406" s="5">
        <v>10</v>
      </c>
      <c r="G406">
        <f>E406+J406</f>
        <v>280</v>
      </c>
      <c r="H406">
        <v>30</v>
      </c>
      <c r="J406">
        <v>70</v>
      </c>
      <c r="N406" t="str">
        <f>CONCATENATE("(",B406,",'",C406,"','",D406,"',",E406,",",F406,",",G406,",",H406,"),")</f>
        <v>(2,'text','员工类别',210,10,280,30),</v>
      </c>
    </row>
    <row r="407" spans="1:14" x14ac:dyDescent="0.25">
      <c r="B407" s="5">
        <v>3</v>
      </c>
      <c r="C407" s="5" t="s">
        <v>164</v>
      </c>
      <c r="E407">
        <f>G406+10</f>
        <v>290</v>
      </c>
      <c r="F407" s="5">
        <v>10</v>
      </c>
      <c r="G407">
        <f>E407+J407</f>
        <v>400</v>
      </c>
      <c r="H407">
        <v>110</v>
      </c>
      <c r="J407">
        <v>110</v>
      </c>
      <c r="N407" t="str">
        <f>CONCATENATE("(",B407,",'",C407,"','",D407,"',",E407,",",F407,",",G407,",",H407,"),")</f>
        <v>(3,'combo','',290,10,400,110),</v>
      </c>
    </row>
    <row r="408" spans="1:14" x14ac:dyDescent="0.25">
      <c r="B408" s="5">
        <v>4</v>
      </c>
      <c r="C408" s="5" t="s">
        <v>165</v>
      </c>
      <c r="D408" s="5" t="s">
        <v>169</v>
      </c>
      <c r="E408">
        <f>G407+$K$404</f>
        <v>420</v>
      </c>
      <c r="F408" s="5">
        <v>10</v>
      </c>
      <c r="G408">
        <f>E408+J408</f>
        <v>500</v>
      </c>
      <c r="H408">
        <v>35</v>
      </c>
      <c r="J408">
        <v>80</v>
      </c>
      <c r="N408" t="str">
        <f>CONCATENATE("(",B408,",'",C408,"','",D408,"',",E408,",",F408,",",G408,",",H408,"),")</f>
        <v>(4,'bt','新增',420,10,500,35),</v>
      </c>
    </row>
    <row r="409" spans="1:14" x14ac:dyDescent="0.25">
      <c r="B409" s="5">
        <v>5</v>
      </c>
      <c r="C409" s="5" t="s">
        <v>166</v>
      </c>
      <c r="E409">
        <v>0</v>
      </c>
      <c r="F409" s="5">
        <v>50</v>
      </c>
      <c r="G409" s="5">
        <v>1120</v>
      </c>
      <c r="H409" s="5">
        <v>600</v>
      </c>
      <c r="N409" t="str">
        <f>CONCATENATE("(",B409,",'",C409,"','",D409,"',",E409,",",F409,",",G409,",",H409,");",L2)</f>
        <v>(5,'ls','',0,50,1120,600);"</v>
      </c>
    </row>
    <row r="411" spans="1:14" x14ac:dyDescent="0.25">
      <c r="A411" t="s">
        <v>223</v>
      </c>
      <c r="B411" s="5">
        <v>0</v>
      </c>
      <c r="C411" s="5" t="s">
        <v>158</v>
      </c>
      <c r="D411" s="5" t="s">
        <v>224</v>
      </c>
      <c r="E411">
        <v>0</v>
      </c>
      <c r="F411" s="5">
        <v>10</v>
      </c>
      <c r="G411">
        <f>E411+J411</f>
        <v>30</v>
      </c>
      <c r="H411">
        <v>30</v>
      </c>
      <c r="J411">
        <v>30</v>
      </c>
      <c r="K411">
        <v>20</v>
      </c>
      <c r="N411" t="str">
        <f>CONCATENATE(L2,"(",B411,",'",C411,"','",D411,"',",E411,",",F411,",",G411,",",H411,"),")</f>
        <v>"(0,'text','日期',0,10,30,30),</v>
      </c>
    </row>
    <row r="412" spans="1:14" x14ac:dyDescent="0.25">
      <c r="B412" s="5">
        <v>1</v>
      </c>
      <c r="C412" s="5" t="s">
        <v>160</v>
      </c>
      <c r="E412">
        <f>G411+$K$411</f>
        <v>50</v>
      </c>
      <c r="F412" s="5">
        <v>10</v>
      </c>
      <c r="G412">
        <f t="shared" ref="G412:G419" si="90">E412+J412</f>
        <v>170</v>
      </c>
      <c r="H412">
        <v>35</v>
      </c>
      <c r="J412">
        <v>120</v>
      </c>
      <c r="N412" t="str">
        <f t="shared" ref="N412:N420" si="91">CONCATENATE("(",B412,",'",C412,"','",D412,"',",E412,",",F412,",",G412,",",H412,"),")</f>
        <v>(1,'time','',50,10,170,35),</v>
      </c>
    </row>
    <row r="413" spans="1:14" x14ac:dyDescent="0.25">
      <c r="B413" s="5">
        <v>2</v>
      </c>
      <c r="C413" s="5" t="s">
        <v>158</v>
      </c>
      <c r="D413" s="5" t="s">
        <v>236</v>
      </c>
      <c r="E413">
        <f>G412+10</f>
        <v>180</v>
      </c>
      <c r="F413" s="5">
        <v>10</v>
      </c>
      <c r="G413">
        <f t="shared" si="90"/>
        <v>190</v>
      </c>
      <c r="H413">
        <v>35</v>
      </c>
      <c r="J413">
        <v>10</v>
      </c>
      <c r="N413" t="str">
        <f t="shared" si="91"/>
        <v>(2,'text','—',180,10,190,35),</v>
      </c>
    </row>
    <row r="414" spans="1:14" x14ac:dyDescent="0.25">
      <c r="B414" s="5">
        <v>3</v>
      </c>
      <c r="C414" s="5" t="s">
        <v>160</v>
      </c>
      <c r="E414">
        <f>G413+10</f>
        <v>200</v>
      </c>
      <c r="F414" s="5">
        <v>10</v>
      </c>
      <c r="G414">
        <f t="shared" si="90"/>
        <v>320</v>
      </c>
      <c r="H414">
        <v>35</v>
      </c>
      <c r="J414">
        <v>120</v>
      </c>
      <c r="N414" t="str">
        <f t="shared" si="91"/>
        <v>(3,'time','',200,10,320,35),</v>
      </c>
    </row>
    <row r="415" spans="1:14" x14ac:dyDescent="0.25">
      <c r="B415" s="5">
        <v>4</v>
      </c>
      <c r="C415" s="5" t="s">
        <v>158</v>
      </c>
      <c r="D415" s="5" t="s">
        <v>225</v>
      </c>
      <c r="E415">
        <f>G414+$K$411</f>
        <v>340</v>
      </c>
      <c r="F415" s="5">
        <v>10</v>
      </c>
      <c r="G415">
        <f t="shared" si="90"/>
        <v>370</v>
      </c>
      <c r="H415">
        <v>30</v>
      </c>
      <c r="J415">
        <v>30</v>
      </c>
      <c r="N415" t="str">
        <f t="shared" si="91"/>
        <v>(4,'text','员工',340,10,370,30),</v>
      </c>
    </row>
    <row r="416" spans="1:14" x14ac:dyDescent="0.25">
      <c r="B416" s="5">
        <v>5</v>
      </c>
      <c r="C416" s="5" t="s">
        <v>164</v>
      </c>
      <c r="E416">
        <f>G415+10</f>
        <v>380</v>
      </c>
      <c r="F416" s="5">
        <v>10</v>
      </c>
      <c r="G416">
        <f t="shared" si="90"/>
        <v>490</v>
      </c>
      <c r="H416">
        <v>110</v>
      </c>
      <c r="J416">
        <v>110</v>
      </c>
      <c r="N416" t="str">
        <f t="shared" si="91"/>
        <v>(5,'combo','',380,10,490,110),</v>
      </c>
    </row>
    <row r="417" spans="2:14" x14ac:dyDescent="0.25">
      <c r="B417" s="5">
        <v>6</v>
      </c>
      <c r="C417" s="5" t="s">
        <v>158</v>
      </c>
      <c r="D417" s="5" t="s">
        <v>226</v>
      </c>
      <c r="E417">
        <f>G416+$K$411</f>
        <v>510</v>
      </c>
      <c r="F417" s="5">
        <v>10</v>
      </c>
      <c r="G417">
        <f t="shared" si="90"/>
        <v>580</v>
      </c>
      <c r="H417">
        <v>30</v>
      </c>
      <c r="J417">
        <v>70</v>
      </c>
      <c r="N417" t="str">
        <f t="shared" si="91"/>
        <v>(6,'text','操作类型',510,10,580,30),</v>
      </c>
    </row>
    <row r="418" spans="2:14" x14ac:dyDescent="0.25">
      <c r="B418" s="5">
        <v>7</v>
      </c>
      <c r="C418" s="5" t="s">
        <v>164</v>
      </c>
      <c r="E418">
        <f>G417+10</f>
        <v>590</v>
      </c>
      <c r="F418" s="5">
        <v>10</v>
      </c>
      <c r="G418">
        <f t="shared" si="90"/>
        <v>700</v>
      </c>
      <c r="H418">
        <v>110</v>
      </c>
      <c r="J418">
        <v>110</v>
      </c>
      <c r="N418" t="str">
        <f t="shared" si="91"/>
        <v>(7,'combo','',590,10,700,110),</v>
      </c>
    </row>
    <row r="419" spans="2:14" x14ac:dyDescent="0.25">
      <c r="B419" s="5">
        <v>8</v>
      </c>
      <c r="C419" s="5" t="s">
        <v>165</v>
      </c>
      <c r="D419" s="5" t="s">
        <v>168</v>
      </c>
      <c r="E419">
        <f>G418+$K$411</f>
        <v>720</v>
      </c>
      <c r="F419" s="5">
        <v>10</v>
      </c>
      <c r="G419">
        <f t="shared" si="90"/>
        <v>800</v>
      </c>
      <c r="H419">
        <v>35</v>
      </c>
      <c r="J419">
        <v>80</v>
      </c>
      <c r="N419" t="str">
        <f t="shared" si="91"/>
        <v>(8,'bt','查询',720,10,800,35),</v>
      </c>
    </row>
    <row r="420" spans="2:14" x14ac:dyDescent="0.25">
      <c r="B420" s="5">
        <v>9</v>
      </c>
      <c r="C420" s="5" t="s">
        <v>158</v>
      </c>
      <c r="D420" s="5" t="s">
        <v>335</v>
      </c>
      <c r="E420">
        <v>0</v>
      </c>
      <c r="F420" s="5">
        <v>50</v>
      </c>
      <c r="G420" s="5">
        <v>150</v>
      </c>
      <c r="H420" s="5">
        <v>70</v>
      </c>
      <c r="J420">
        <v>150</v>
      </c>
      <c r="N420" t="str">
        <f t="shared" si="91"/>
        <v>(9,'text','日期',0,50,150,70),</v>
      </c>
    </row>
    <row r="421" spans="2:14" x14ac:dyDescent="0.25">
      <c r="B421" s="5">
        <v>10</v>
      </c>
      <c r="C421" s="5" t="s">
        <v>166</v>
      </c>
      <c r="E421">
        <v>0</v>
      </c>
      <c r="F421" s="5">
        <v>85</v>
      </c>
      <c r="G421" s="5">
        <v>1120</v>
      </c>
      <c r="H421" s="5">
        <v>600</v>
      </c>
      <c r="N421" t="str">
        <f>CONCATENATE("(",B421,",'",C421,"','",D421,"',",E421,",",F421,",",G421,",",H421,");",L2)</f>
        <v>(10,'ls','',0,85,1120,600);"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2"/>
  <sheetViews>
    <sheetView workbookViewId="0">
      <selection activeCell="A3" sqref="A1:XFD1048576"/>
    </sheetView>
  </sheetViews>
  <sheetFormatPr defaultColWidth="32.88671875" defaultRowHeight="13.8" x14ac:dyDescent="0.25"/>
  <sheetData>
    <row r="1" spans="1:13" x14ac:dyDescent="0.25">
      <c r="A1" t="s">
        <v>227</v>
      </c>
      <c r="B1" t="s">
        <v>138</v>
      </c>
    </row>
    <row r="2" spans="1:13" x14ac:dyDescent="0.25">
      <c r="C2" t="s">
        <v>109</v>
      </c>
      <c r="D2" t="str">
        <f>CONCATENATE($B$1,C2)</f>
        <v>CreateProOrder</v>
      </c>
      <c r="E2" t="str">
        <f>CONCATENATE(D2,"(m_TabRc)")</f>
        <v>CreateProOrder(m_TabRc)</v>
      </c>
      <c r="F2">
        <v>0</v>
      </c>
      <c r="G2" t="str">
        <f>CONCATENATE("case ",F2,":  ",E2,";break;")</f>
        <v>case 0:  CreateProOrder(m_TabRc);break;</v>
      </c>
      <c r="H2" t="str">
        <f>CONCATENATE("case ",F2,":if(count == -1){iDialog.Add(wParam);",E2,";m_Tab.InsertItem(++count,*str);}else{pos = GetDlgPos(wParam);if(pos == -1){m_Tab.InsertItem(++count,*str);iDialog.Add(wParam);m_Tab.SetCurFocus(count);}else{m_Tab.SetCurFocus(pos);}}thisPos =",F2,";break;")</f>
        <v>case 0:if(count == -1){iDialog.Add(wParam);CreateProOrder(m_TabRc);m_Tab.InsertItem(++count,*str);}else{pos = GetDlgPos(wParam);if(pos == -1){m_Tab.InsertItem(++count,*str);iDialog.Add(wParam);m_Tab.SetCurFocus(count);}else{m_Tab.SetCurFocus(pos);}}thisPos =0;break;</v>
      </c>
      <c r="J2" t="str">
        <f>CONCATENATE("case ",F2,":return ",$L$2,M2,$L$2,";break;")</f>
        <v>case 0:return "proOrder";break;</v>
      </c>
      <c r="L2" t="s">
        <v>148</v>
      </c>
      <c r="M2" t="str">
        <f>CONCATENATE($A$1,C2)</f>
        <v>proOrder</v>
      </c>
    </row>
    <row r="3" spans="1:13" x14ac:dyDescent="0.25">
      <c r="C3" t="s">
        <v>110</v>
      </c>
      <c r="D3" t="str">
        <f>CONCATENATE($B$1,C3)</f>
        <v>CreateProQuery</v>
      </c>
      <c r="E3" t="str">
        <f t="shared" ref="E3:E41" si="0">CONCATENATE(D3,"(m_TabRc)")</f>
        <v>CreateProQuery(m_TabRc)</v>
      </c>
      <c r="F3">
        <v>1</v>
      </c>
      <c r="G3" t="str">
        <f t="shared" ref="G3:G39" si="1">CONCATENATE("case ",F3,":  ",E3,";break;")</f>
        <v>case 1:  CreateProQuery(m_TabRc);break;</v>
      </c>
      <c r="H3" t="str">
        <f t="shared" ref="H3:H42" si="2">CONCATENATE("case ",F3,":if(count == -1){iDialog.Add(wParam);",E3,";m_Tab.InsertItem(++count,*str);}else{pos = GetDlgPos(wParam);if(pos == -1){m_Tab.InsertItem(++count,*str);iDialog.Add(wParam);m_Tab.SetCurFocus(count);}else{m_Tab.SetCurFocus(pos);}}thisPos =",F3,";break;")</f>
        <v>case 1:if(count == -1){iDialog.Add(wParam);CreateProQuery(m_TabRc);m_Tab.InsertItem(++count,*str);}else{pos = GetDlgPos(wParam);if(pos == -1){m_Tab.InsertItem(++count,*str);iDialog.Add(wParam);m_Tab.SetCurFocus(count);}else{m_Tab.SetCurFocus(pos);}}thisPos =1;break;</v>
      </c>
      <c r="J3" t="str">
        <f t="shared" ref="J3:J42" si="3">CONCATENATE("case ",F3,":return ",$L$2,M3,$L$2,";break;")</f>
        <v>case 1:return "proQuery";break;</v>
      </c>
      <c r="M3" t="str">
        <f>CONCATENATE($A$1,C3)</f>
        <v>proQuery</v>
      </c>
    </row>
    <row r="4" spans="1:13" x14ac:dyDescent="0.25">
      <c r="C4" t="s">
        <v>111</v>
      </c>
      <c r="D4" t="str">
        <f>CONCATENATE($B$1,C4)</f>
        <v>CreateProTrack</v>
      </c>
      <c r="E4" t="str">
        <f t="shared" si="0"/>
        <v>CreateProTrack(m_TabRc)</v>
      </c>
      <c r="F4">
        <v>2</v>
      </c>
      <c r="G4" t="str">
        <f t="shared" si="1"/>
        <v>case 2:  CreateProTrack(m_TabRc);break;</v>
      </c>
      <c r="H4" t="str">
        <f t="shared" si="2"/>
        <v>case 2:if(count == -1){iDialog.Add(wParam);CreateProTrack(m_TabRc);m_Tab.InsertItem(++count,*str);}else{pos = GetDlgPos(wParam);if(pos == -1){m_Tab.InsertItem(++count,*str);iDialog.Add(wParam);m_Tab.SetCurFocus(count);}else{m_Tab.SetCurFocus(pos);}}thisPos =2;break;</v>
      </c>
      <c r="J4" t="str">
        <f t="shared" si="3"/>
        <v>case 2:return "proTrack";break;</v>
      </c>
      <c r="M4" t="str">
        <f>CONCATENATE($A$1,C4)</f>
        <v>proTrack</v>
      </c>
    </row>
    <row r="5" spans="1:13" x14ac:dyDescent="0.25">
      <c r="C5" t="s">
        <v>112</v>
      </c>
      <c r="D5" t="str">
        <f>CONCATENATE($B$1,C5)</f>
        <v>CreateProReturn</v>
      </c>
      <c r="E5" t="str">
        <f t="shared" si="0"/>
        <v>CreateProReturn(m_TabRc)</v>
      </c>
      <c r="F5">
        <v>3</v>
      </c>
      <c r="G5" t="str">
        <f t="shared" si="1"/>
        <v>case 3:  CreateProReturn(m_TabRc);break;</v>
      </c>
      <c r="H5" t="str">
        <f t="shared" si="2"/>
        <v>case 3:if(count == -1){iDialog.Add(wParam);CreateProReturn(m_TabRc);m_Tab.InsertItem(++count,*str);}else{pos = GetDlgPos(wParam);if(pos == -1){m_Tab.InsertItem(++count,*str);iDialog.Add(wParam);m_Tab.SetCurFocus(count);}else{m_Tab.SetCurFocus(pos);}}thisPos =3;break;</v>
      </c>
      <c r="J5" t="str">
        <f t="shared" si="3"/>
        <v>case 3:return "proReturn";break;</v>
      </c>
      <c r="M5" t="str">
        <f>CONCATENATE($A$1,C5)</f>
        <v>proReturn</v>
      </c>
    </row>
    <row r="6" spans="1:13" x14ac:dyDescent="0.25">
      <c r="C6" t="s">
        <v>113</v>
      </c>
      <c r="D6" t="str">
        <f>CONCATENATE($B$1,C6)</f>
        <v>CreateProIntel</v>
      </c>
      <c r="E6" t="str">
        <f t="shared" si="0"/>
        <v>CreateProIntel(m_TabRc)</v>
      </c>
      <c r="F6">
        <v>4</v>
      </c>
      <c r="G6" t="str">
        <f t="shared" si="1"/>
        <v>case 4:  CreateProIntel(m_TabRc);break;</v>
      </c>
      <c r="H6" t="str">
        <f t="shared" si="2"/>
        <v>case 4:if(count == -1){iDialog.Add(wParam);CreateProIntel(m_TabRc);m_Tab.InsertItem(++count,*str);}else{pos = GetDlgPos(wParam);if(pos == -1){m_Tab.InsertItem(++count,*str);iDialog.Add(wParam);m_Tab.SetCurFocus(count);}else{m_Tab.SetCurFocus(pos);}}thisPos =4;break;</v>
      </c>
      <c r="J6" t="str">
        <f t="shared" si="3"/>
        <v>case 4:return "proIntel";break;</v>
      </c>
      <c r="M6" t="str">
        <f>CONCATENATE($A$1,C6)</f>
        <v>proIntel</v>
      </c>
    </row>
    <row r="7" spans="1:13" x14ac:dyDescent="0.25">
      <c r="A7" t="s">
        <v>228</v>
      </c>
      <c r="B7" t="s">
        <v>139</v>
      </c>
      <c r="M7" t="str">
        <f>CONCATENATE(A6,C7)</f>
        <v/>
      </c>
    </row>
    <row r="8" spans="1:13" x14ac:dyDescent="0.25">
      <c r="C8" t="s">
        <v>114</v>
      </c>
      <c r="D8" t="str">
        <f>CONCATENATE($B$7,C8)</f>
        <v>CreateDistriLs</v>
      </c>
      <c r="E8" t="str">
        <f t="shared" si="0"/>
        <v>CreateDistriLs(m_TabRc)</v>
      </c>
      <c r="F8">
        <v>5</v>
      </c>
      <c r="G8" t="str">
        <f t="shared" si="1"/>
        <v>case 5:  CreateDistriLs(m_TabRc);break;</v>
      </c>
      <c r="H8" t="str">
        <f t="shared" si="2"/>
        <v>case 5:if(count == -1){iDialog.Add(wParam);CreateDistriLs(m_TabRc);m_Tab.InsertItem(++count,*str);}else{pos = GetDlgPos(wParam);if(pos == -1){m_Tab.InsertItem(++count,*str);iDialog.Add(wParam);m_Tab.SetCurFocus(count);}else{m_Tab.SetCurFocus(pos);}}thisPos =5;break;</v>
      </c>
      <c r="J8" t="str">
        <f t="shared" si="3"/>
        <v>case 5:return "distriLs";break;</v>
      </c>
      <c r="M8" t="str">
        <f>CONCATENATE($A$7,C8)</f>
        <v>distriLs</v>
      </c>
    </row>
    <row r="9" spans="1:13" x14ac:dyDescent="0.25">
      <c r="C9" t="s">
        <v>110</v>
      </c>
      <c r="D9" t="str">
        <f>CONCATENATE($B$7,C9)</f>
        <v>CreateDistriQuery</v>
      </c>
      <c r="E9" t="str">
        <f t="shared" si="0"/>
        <v>CreateDistriQuery(m_TabRc)</v>
      </c>
      <c r="F9">
        <v>6</v>
      </c>
      <c r="G9" t="str">
        <f t="shared" si="1"/>
        <v>case 6:  CreateDistriQuery(m_TabRc);break;</v>
      </c>
      <c r="H9" t="str">
        <f t="shared" si="2"/>
        <v>case 6:if(count == -1){iDialog.Add(wParam);CreateDistriQuery(m_TabRc);m_Tab.InsertItem(++count,*str);}else{pos = GetDlgPos(wParam);if(pos == -1){m_Tab.InsertItem(++count,*str);iDialog.Add(wParam);m_Tab.SetCurFocus(count);}else{m_Tab.SetCurFocus(pos);}}thisPos =6;break;</v>
      </c>
      <c r="J9" t="str">
        <f t="shared" si="3"/>
        <v>case 6:return "distriQuery";break;</v>
      </c>
      <c r="M9" t="str">
        <f>CONCATENATE($A$7,C9)</f>
        <v>distriQuery</v>
      </c>
    </row>
    <row r="10" spans="1:13" x14ac:dyDescent="0.25">
      <c r="C10" t="s">
        <v>115</v>
      </c>
      <c r="D10" t="str">
        <f>CONCATENATE($B$7,C10)</f>
        <v>CreateDistriTrack</v>
      </c>
      <c r="E10" t="str">
        <f t="shared" si="0"/>
        <v>CreateDistriTrack(m_TabRc)</v>
      </c>
      <c r="F10">
        <v>7</v>
      </c>
      <c r="G10" t="str">
        <f t="shared" si="1"/>
        <v>case 7:  CreateDistriTrack(m_TabRc);break;</v>
      </c>
      <c r="H10" t="str">
        <f t="shared" si="2"/>
        <v>case 7:if(count == -1){iDialog.Add(wParam);CreateDistriTrack(m_TabRc);m_Tab.InsertItem(++count,*str);}else{pos = GetDlgPos(wParam);if(pos == -1){m_Tab.InsertItem(++count,*str);iDialog.Add(wParam);m_Tab.SetCurFocus(count);}else{m_Tab.SetCurFocus(pos);}}thisPos =7;break;</v>
      </c>
      <c r="J10" t="str">
        <f t="shared" si="3"/>
        <v>case 7:return "distriTrack";break;</v>
      </c>
      <c r="M10" t="str">
        <f>CONCATENATE($A$7,C10)</f>
        <v>distriTrack</v>
      </c>
    </row>
    <row r="11" spans="1:13" x14ac:dyDescent="0.25">
      <c r="A11" t="s">
        <v>229</v>
      </c>
      <c r="B11" t="s">
        <v>140</v>
      </c>
      <c r="M11" t="str">
        <f>CONCATENATE(A10,C11)</f>
        <v/>
      </c>
    </row>
    <row r="12" spans="1:13" x14ac:dyDescent="0.25">
      <c r="C12" t="s">
        <v>116</v>
      </c>
      <c r="D12" t="str">
        <f t="shared" ref="D12:D17" si="4">CONCATENATE($B$11,C12)</f>
        <v>CreateWareRequis</v>
      </c>
      <c r="E12" t="str">
        <f t="shared" si="0"/>
        <v>CreateWareRequis(m_TabRc)</v>
      </c>
      <c r="F12">
        <v>8</v>
      </c>
      <c r="G12" t="str">
        <f t="shared" si="1"/>
        <v>case 8:  CreateWareRequis(m_TabRc);break;</v>
      </c>
      <c r="H12" t="str">
        <f t="shared" si="2"/>
        <v>case 8:if(count == -1){iDialog.Add(wParam);CreateWareRequis(m_TabRc);m_Tab.InsertItem(++count,*str);}else{pos = GetDlgPos(wParam);if(pos == -1){m_Tab.InsertItem(++count,*str);iDialog.Add(wParam);m_Tab.SetCurFocus(count);}else{m_Tab.SetCurFocus(pos);}}thisPos =8;break;</v>
      </c>
      <c r="J12" t="str">
        <f t="shared" si="3"/>
        <v>case 8:return "wareRequis";break;</v>
      </c>
      <c r="M12" t="str">
        <f t="shared" ref="M12:M17" si="5">CONCATENATE($A$11,C12)</f>
        <v>wareRequis</v>
      </c>
    </row>
    <row r="13" spans="1:13" x14ac:dyDescent="0.25">
      <c r="C13" t="s">
        <v>117</v>
      </c>
      <c r="D13" t="str">
        <f t="shared" si="4"/>
        <v>CreateWareIn</v>
      </c>
      <c r="E13" t="str">
        <f t="shared" si="0"/>
        <v>CreateWareIn(m_TabRc)</v>
      </c>
      <c r="F13">
        <v>9</v>
      </c>
      <c r="G13" t="str">
        <f t="shared" si="1"/>
        <v>case 9:  CreateWareIn(m_TabRc);break;</v>
      </c>
      <c r="H13" t="str">
        <f t="shared" si="2"/>
        <v>case 9:if(count == -1){iDialog.Add(wParam);CreateWareIn(m_TabRc);m_Tab.InsertItem(++count,*str);}else{pos = GetDlgPos(wParam);if(pos == -1){m_Tab.InsertItem(++count,*str);iDialog.Add(wParam);m_Tab.SetCurFocus(count);}else{m_Tab.SetCurFocus(pos);}}thisPos =9;break;</v>
      </c>
      <c r="J13" t="str">
        <f t="shared" si="3"/>
        <v>case 9:return "wareIn";break;</v>
      </c>
      <c r="M13" t="str">
        <f t="shared" si="5"/>
        <v>wareIn</v>
      </c>
    </row>
    <row r="14" spans="1:13" x14ac:dyDescent="0.25">
      <c r="C14" t="s">
        <v>118</v>
      </c>
      <c r="D14" t="str">
        <f t="shared" si="4"/>
        <v>CreateWareOut</v>
      </c>
      <c r="E14" t="str">
        <f t="shared" si="0"/>
        <v>CreateWareOut(m_TabRc)</v>
      </c>
      <c r="F14">
        <v>10</v>
      </c>
      <c r="G14" t="str">
        <f t="shared" si="1"/>
        <v>case 10:  CreateWareOut(m_TabRc);break;</v>
      </c>
      <c r="H14" t="str">
        <f t="shared" si="2"/>
        <v>case 10:if(count == -1){iDialog.Add(wParam);CreateWareOut(m_TabRc);m_Tab.InsertItem(++count,*str);}else{pos = GetDlgPos(wParam);if(pos == -1){m_Tab.InsertItem(++count,*str);iDialog.Add(wParam);m_Tab.SetCurFocus(count);}else{m_Tab.SetCurFocus(pos);}}thisPos =10;break;</v>
      </c>
      <c r="J14" t="str">
        <f t="shared" si="3"/>
        <v>case 10:return "wareOut";break;</v>
      </c>
      <c r="M14" t="str">
        <f t="shared" si="5"/>
        <v>wareOut</v>
      </c>
    </row>
    <row r="15" spans="1:13" x14ac:dyDescent="0.25">
      <c r="C15" t="s">
        <v>119</v>
      </c>
      <c r="D15" t="str">
        <f t="shared" si="4"/>
        <v>CreateWareStock</v>
      </c>
      <c r="E15" t="str">
        <f t="shared" si="0"/>
        <v>CreateWareStock(m_TabRc)</v>
      </c>
      <c r="F15">
        <v>11</v>
      </c>
      <c r="G15" t="str">
        <f t="shared" si="1"/>
        <v>case 11:  CreateWareStock(m_TabRc);break;</v>
      </c>
      <c r="H15" t="str">
        <f t="shared" si="2"/>
        <v>case 11:if(count == -1){iDialog.Add(wParam);CreateWareStock(m_TabRc);m_Tab.InsertItem(++count,*str);}else{pos = GetDlgPos(wParam);if(pos == -1){m_Tab.InsertItem(++count,*str);iDialog.Add(wParam);m_Tab.SetCurFocus(count);}else{m_Tab.SetCurFocus(pos);}}thisPos =11;break;</v>
      </c>
      <c r="J15" t="str">
        <f t="shared" si="3"/>
        <v>case 11:return "wareStock";break;</v>
      </c>
      <c r="M15" t="str">
        <f t="shared" si="5"/>
        <v>wareStock</v>
      </c>
    </row>
    <row r="16" spans="1:13" x14ac:dyDescent="0.25">
      <c r="C16" t="s">
        <v>120</v>
      </c>
      <c r="D16" t="str">
        <f t="shared" si="4"/>
        <v>CreateWareChng</v>
      </c>
      <c r="E16" t="str">
        <f t="shared" si="0"/>
        <v>CreateWareChng(m_TabRc)</v>
      </c>
      <c r="F16">
        <v>12</v>
      </c>
      <c r="G16" t="str">
        <f t="shared" si="1"/>
        <v>case 12:  CreateWareChng(m_TabRc);break;</v>
      </c>
      <c r="H16" t="str">
        <f t="shared" si="2"/>
        <v>case 12:if(count == -1){iDialog.Add(wParam);CreateWareChng(m_TabRc);m_Tab.InsertItem(++count,*str);}else{pos = GetDlgPos(wParam);if(pos == -1){m_Tab.InsertItem(++count,*str);iDialog.Add(wParam);m_Tab.SetCurFocus(count);}else{m_Tab.SetCurFocus(pos);}}thisPos =12;break;</v>
      </c>
      <c r="J16" t="str">
        <f t="shared" si="3"/>
        <v>case 12:return "wareChng";break;</v>
      </c>
      <c r="M16" t="str">
        <f t="shared" si="5"/>
        <v>wareChng</v>
      </c>
    </row>
    <row r="17" spans="1:13" x14ac:dyDescent="0.25">
      <c r="C17" t="s">
        <v>110</v>
      </c>
      <c r="D17" t="str">
        <f t="shared" si="4"/>
        <v>CreateWareQuery</v>
      </c>
      <c r="E17" t="str">
        <f t="shared" si="0"/>
        <v>CreateWareQuery(m_TabRc)</v>
      </c>
      <c r="F17">
        <v>13</v>
      </c>
      <c r="G17" t="str">
        <f t="shared" si="1"/>
        <v>case 13:  CreateWareQuery(m_TabRc);break;</v>
      </c>
      <c r="H17" t="str">
        <f t="shared" si="2"/>
        <v>case 13:if(count == -1){iDialog.Add(wParam);CreateWareQuery(m_TabRc);m_Tab.InsertItem(++count,*str);}else{pos = GetDlgPos(wParam);if(pos == -1){m_Tab.InsertItem(++count,*str);iDialog.Add(wParam);m_Tab.SetCurFocus(count);}else{m_Tab.SetCurFocus(pos);}}thisPos =13;break;</v>
      </c>
      <c r="J17" t="str">
        <f t="shared" si="3"/>
        <v>case 13:return "wareQuery";break;</v>
      </c>
      <c r="M17" t="str">
        <f t="shared" si="5"/>
        <v>wareQuery</v>
      </c>
    </row>
    <row r="18" spans="1:13" x14ac:dyDescent="0.25">
      <c r="A18" t="s">
        <v>230</v>
      </c>
      <c r="B18" t="s">
        <v>141</v>
      </c>
      <c r="M18" t="str">
        <f>CONCATENATE(A17,C18)</f>
        <v/>
      </c>
    </row>
    <row r="19" spans="1:13" x14ac:dyDescent="0.25">
      <c r="C19" t="s">
        <v>121</v>
      </c>
      <c r="D19" t="str">
        <f>CONCATENATE($B$18,C19)</f>
        <v>CreateManaCus</v>
      </c>
      <c r="E19" t="str">
        <f t="shared" si="0"/>
        <v>CreateManaCus(m_TabRc)</v>
      </c>
      <c r="F19">
        <v>14</v>
      </c>
      <c r="G19" t="str">
        <f t="shared" si="1"/>
        <v>case 14:  CreateManaCus(m_TabRc);break;</v>
      </c>
      <c r="H19" t="str">
        <f t="shared" si="2"/>
        <v>case 14:if(count == -1){iDialog.Add(wParam);CreateManaCus(m_TabRc);m_Tab.InsertItem(++count,*str);}else{pos = GetDlgPos(wParam);if(pos == -1){m_Tab.InsertItem(++count,*str);iDialog.Add(wParam);m_Tab.SetCurFocus(count);}else{m_Tab.SetCurFocus(pos);}}thisPos =14;break;</v>
      </c>
      <c r="J19" t="str">
        <f t="shared" si="3"/>
        <v>case 14:return "manaCus";break;</v>
      </c>
      <c r="M19" t="str">
        <f>CONCATENATE($A$18,C19)</f>
        <v>manaCus</v>
      </c>
    </row>
    <row r="20" spans="1:13" x14ac:dyDescent="0.25">
      <c r="C20" t="s">
        <v>122</v>
      </c>
      <c r="D20" t="str">
        <f>CONCATENATE($B$18,C20)</f>
        <v>CreateManaSup</v>
      </c>
      <c r="E20" t="str">
        <f t="shared" si="0"/>
        <v>CreateManaSup(m_TabRc)</v>
      </c>
      <c r="F20">
        <v>15</v>
      </c>
      <c r="G20" t="str">
        <f t="shared" si="1"/>
        <v>case 15:  CreateManaSup(m_TabRc);break;</v>
      </c>
      <c r="H20" t="str">
        <f t="shared" si="2"/>
        <v>case 15:if(count == -1){iDialog.Add(wParam);CreateManaSup(m_TabRc);m_Tab.InsertItem(++count,*str);}else{pos = GetDlgPos(wParam);if(pos == -1){m_Tab.InsertItem(++count,*str);iDialog.Add(wParam);m_Tab.SetCurFocus(count);}else{m_Tab.SetCurFocus(pos);}}thisPos =15;break;</v>
      </c>
      <c r="J20" t="str">
        <f t="shared" si="3"/>
        <v>case 15:return "manaSup";break;</v>
      </c>
      <c r="M20" t="str">
        <f>CONCATENATE($A$18,C20)</f>
        <v>manaSup</v>
      </c>
    </row>
    <row r="21" spans="1:13" x14ac:dyDescent="0.25">
      <c r="C21" t="s">
        <v>123</v>
      </c>
      <c r="D21" t="str">
        <f>CONCATENATE($B$18,C21)</f>
        <v>CreateManaGoods</v>
      </c>
      <c r="E21" t="str">
        <f t="shared" si="0"/>
        <v>CreateManaGoods(m_TabRc)</v>
      </c>
      <c r="F21">
        <v>16</v>
      </c>
      <c r="G21" t="str">
        <f t="shared" si="1"/>
        <v>case 16:  CreateManaGoods(m_TabRc);break;</v>
      </c>
      <c r="H21" t="str">
        <f t="shared" si="2"/>
        <v>case 16:if(count == -1){iDialog.Add(wParam);CreateManaGoods(m_TabRc);m_Tab.InsertItem(++count,*str);}else{pos = GetDlgPos(wParam);if(pos == -1){m_Tab.InsertItem(++count,*str);iDialog.Add(wParam);m_Tab.SetCurFocus(count);}else{m_Tab.SetCurFocus(pos);}}thisPos =16;break;</v>
      </c>
      <c r="J21" t="str">
        <f t="shared" si="3"/>
        <v>case 16:return "manaGoods";break;</v>
      </c>
      <c r="M21" t="str">
        <f>CONCATENATE($A$18,C21)</f>
        <v>manaGoods</v>
      </c>
    </row>
    <row r="22" spans="1:13" x14ac:dyDescent="0.25">
      <c r="C22" t="s">
        <v>124</v>
      </c>
      <c r="D22" t="str">
        <f>CONCATENATE($B$18,C22)</f>
        <v>CreateManaWare</v>
      </c>
      <c r="E22" t="str">
        <f t="shared" si="0"/>
        <v>CreateManaWare(m_TabRc)</v>
      </c>
      <c r="F22">
        <v>17</v>
      </c>
      <c r="G22" t="str">
        <f t="shared" si="1"/>
        <v>case 17:  CreateManaWare(m_TabRc);break;</v>
      </c>
      <c r="H22" t="str">
        <f t="shared" si="2"/>
        <v>case 17:if(count == -1){iDialog.Add(wParam);CreateManaWare(m_TabRc);m_Tab.InsertItem(++count,*str);}else{pos = GetDlgPos(wParam);if(pos == -1){m_Tab.InsertItem(++count,*str);iDialog.Add(wParam);m_Tab.SetCurFocus(count);}else{m_Tab.SetCurFocus(pos);}}thisPos =17;break;</v>
      </c>
      <c r="J22" t="str">
        <f t="shared" si="3"/>
        <v>case 17:return "manaWare";break;</v>
      </c>
      <c r="M22" t="str">
        <f>CONCATENATE($A$18,C22)</f>
        <v>manaWare</v>
      </c>
    </row>
    <row r="23" spans="1:13" x14ac:dyDescent="0.25">
      <c r="C23" t="s">
        <v>125</v>
      </c>
      <c r="D23" t="str">
        <f>CONCATENATE($B$18,C23)</f>
        <v>CreateManaAddress</v>
      </c>
      <c r="E23" t="str">
        <f t="shared" si="0"/>
        <v>CreateManaAddress(m_TabRc)</v>
      </c>
      <c r="F23">
        <v>18</v>
      </c>
      <c r="G23" t="str">
        <f t="shared" si="1"/>
        <v>case 18:  CreateManaAddress(m_TabRc);break;</v>
      </c>
      <c r="H23" t="str">
        <f t="shared" si="2"/>
        <v>case 18:if(count == -1){iDialog.Add(wParam);CreateManaAddress(m_TabRc);m_Tab.InsertItem(++count,*str);}else{pos = GetDlgPos(wParam);if(pos == -1){m_Tab.InsertItem(++count,*str);iDialog.Add(wParam);m_Tab.SetCurFocus(count);}else{m_Tab.SetCurFocus(pos);}}thisPos =18;break;</v>
      </c>
      <c r="J23" t="str">
        <f t="shared" si="3"/>
        <v>case 18:return "manaAddress";break;</v>
      </c>
      <c r="M23" t="str">
        <f>CONCATENATE($A$18,C23)</f>
        <v>manaAddress</v>
      </c>
    </row>
    <row r="24" spans="1:13" x14ac:dyDescent="0.25">
      <c r="A24" t="s">
        <v>231</v>
      </c>
      <c r="B24" t="s">
        <v>142</v>
      </c>
      <c r="M24" t="str">
        <f>CONCATENATE(A23,C24)</f>
        <v/>
      </c>
    </row>
    <row r="25" spans="1:13" x14ac:dyDescent="0.25">
      <c r="C25" t="s">
        <v>126</v>
      </c>
      <c r="D25" t="str">
        <f t="shared" ref="D25:D30" si="6">CONCATENATE($B$24,C25)</f>
        <v>CreateDataVoucher</v>
      </c>
      <c r="E25" t="str">
        <f t="shared" si="0"/>
        <v>CreateDataVoucher(m_TabRc)</v>
      </c>
      <c r="F25">
        <v>19</v>
      </c>
      <c r="G25" t="str">
        <f t="shared" si="1"/>
        <v>case 19:  CreateDataVoucher(m_TabRc);break;</v>
      </c>
      <c r="H25" t="str">
        <f t="shared" si="2"/>
        <v>case 19:if(count == -1){iDialog.Add(wParam);CreateDataVoucher(m_TabRc);m_Tab.InsertItem(++count,*str);}else{pos = GetDlgPos(wParam);if(pos == -1){m_Tab.InsertItem(++count,*str);iDialog.Add(wParam);m_Tab.SetCurFocus(count);}else{m_Tab.SetCurFocus(pos);}}thisPos =19;break;</v>
      </c>
      <c r="J25" t="str">
        <f t="shared" si="3"/>
        <v>case 19:return "dataVoucher";break;</v>
      </c>
      <c r="M25" t="str">
        <f t="shared" ref="M25:M30" si="7">CONCATENATE($A$24,C25)</f>
        <v>dataVoucher</v>
      </c>
    </row>
    <row r="26" spans="1:13" x14ac:dyDescent="0.25">
      <c r="C26" t="s">
        <v>127</v>
      </c>
      <c r="D26" t="str">
        <f t="shared" si="6"/>
        <v>CreateDataPayment</v>
      </c>
      <c r="E26" t="str">
        <f t="shared" si="0"/>
        <v>CreateDataPayment(m_TabRc)</v>
      </c>
      <c r="F26">
        <v>20</v>
      </c>
      <c r="G26" t="str">
        <f t="shared" si="1"/>
        <v>case 20:  CreateDataPayment(m_TabRc);break;</v>
      </c>
      <c r="H26" t="str">
        <f t="shared" si="2"/>
        <v>case 20:if(count == -1){iDialog.Add(wParam);CreateDataPayment(m_TabRc);m_Tab.InsertItem(++count,*str);}else{pos = GetDlgPos(wParam);if(pos == -1){m_Tab.InsertItem(++count,*str);iDialog.Add(wParam);m_Tab.SetCurFocus(count);}else{m_Tab.SetCurFocus(pos);}}thisPos =20;break;</v>
      </c>
      <c r="J26" t="str">
        <f t="shared" si="3"/>
        <v>case 20:return "dataPayment";break;</v>
      </c>
      <c r="M26" t="str">
        <f t="shared" si="7"/>
        <v>dataPayment</v>
      </c>
    </row>
    <row r="27" spans="1:13" x14ac:dyDescent="0.25">
      <c r="C27" t="s">
        <v>128</v>
      </c>
      <c r="D27" t="str">
        <f t="shared" si="6"/>
        <v>CreateDataVerification</v>
      </c>
      <c r="E27" t="str">
        <f t="shared" si="0"/>
        <v>CreateDataVerification(m_TabRc)</v>
      </c>
      <c r="F27">
        <v>21</v>
      </c>
      <c r="G27" t="str">
        <f t="shared" si="1"/>
        <v>case 21:  CreateDataVerification(m_TabRc);break;</v>
      </c>
      <c r="H27" t="str">
        <f t="shared" si="2"/>
        <v>case 21:if(count == -1){iDialog.Add(wParam);CreateDataVerification(m_TabRc);m_Tab.InsertItem(++count,*str);}else{pos = GetDlgPos(wParam);if(pos == -1){m_Tab.InsertItem(++count,*str);iDialog.Add(wParam);m_Tab.SetCurFocus(count);}else{m_Tab.SetCurFocus(pos);}}thisPos =21;break;</v>
      </c>
      <c r="J27" t="str">
        <f t="shared" si="3"/>
        <v>case 21:return "dataVerification";break;</v>
      </c>
      <c r="M27" t="str">
        <f t="shared" si="7"/>
        <v>dataVerification</v>
      </c>
    </row>
    <row r="28" spans="1:13" x14ac:dyDescent="0.25">
      <c r="C28" t="s">
        <v>137</v>
      </c>
      <c r="D28" t="str">
        <f t="shared" si="6"/>
        <v>CreateDataOtherIncome</v>
      </c>
      <c r="E28" t="str">
        <f t="shared" si="0"/>
        <v>CreateDataOtherIncome(m_TabRc)</v>
      </c>
      <c r="F28">
        <v>22</v>
      </c>
      <c r="G28" t="str">
        <f t="shared" si="1"/>
        <v>case 22:  CreateDataOtherIncome(m_TabRc);break;</v>
      </c>
      <c r="H28" t="str">
        <f t="shared" si="2"/>
        <v>case 22:if(count == -1){iDialog.Add(wParam);CreateDataOtherIncome(m_TabRc);m_Tab.InsertItem(++count,*str);}else{pos = GetDlgPos(wParam);if(pos == -1){m_Tab.InsertItem(++count,*str);iDialog.Add(wParam);m_Tab.SetCurFocus(count);}else{m_Tab.SetCurFocus(pos);}}thisPos =22;break;</v>
      </c>
      <c r="J28" t="str">
        <f t="shared" si="3"/>
        <v>case 22:return "dataOtherIncome";break;</v>
      </c>
      <c r="M28" t="str">
        <f t="shared" si="7"/>
        <v>dataOtherIncome</v>
      </c>
    </row>
    <row r="29" spans="1:13" x14ac:dyDescent="0.25">
      <c r="C29" t="s">
        <v>129</v>
      </c>
      <c r="D29" t="str">
        <f t="shared" si="6"/>
        <v>CreateDataOtherExpend</v>
      </c>
      <c r="E29" t="str">
        <f t="shared" si="0"/>
        <v>CreateDataOtherExpend(m_TabRc)</v>
      </c>
      <c r="F29">
        <v>23</v>
      </c>
      <c r="G29" t="str">
        <f t="shared" si="1"/>
        <v>case 23:  CreateDataOtherExpend(m_TabRc);break;</v>
      </c>
      <c r="H29" t="str">
        <f t="shared" si="2"/>
        <v>case 23:if(count == -1){iDialog.Add(wParam);CreateDataOtherExpend(m_TabRc);m_Tab.InsertItem(++count,*str);}else{pos = GetDlgPos(wParam);if(pos == -1){m_Tab.InsertItem(++count,*str);iDialog.Add(wParam);m_Tab.SetCurFocus(count);}else{m_Tab.SetCurFocus(pos);}}thisPos =23;break;</v>
      </c>
      <c r="J29" t="str">
        <f t="shared" si="3"/>
        <v>case 23:return "dataOtherExpend";break;</v>
      </c>
      <c r="M29" t="str">
        <f t="shared" si="7"/>
        <v>dataOtherExpend</v>
      </c>
    </row>
    <row r="30" spans="1:13" x14ac:dyDescent="0.25">
      <c r="C30" t="s">
        <v>130</v>
      </c>
      <c r="D30" t="str">
        <f t="shared" si="6"/>
        <v>CreateDataTransfer</v>
      </c>
      <c r="E30" t="str">
        <f t="shared" si="0"/>
        <v>CreateDataTransfer(m_TabRc)</v>
      </c>
      <c r="F30">
        <v>24</v>
      </c>
      <c r="G30" t="str">
        <f t="shared" si="1"/>
        <v>case 24:  CreateDataTransfer(m_TabRc);break;</v>
      </c>
      <c r="H30" t="str">
        <f t="shared" si="2"/>
        <v>case 24:if(count == -1){iDialog.Add(wParam);CreateDataTransfer(m_TabRc);m_Tab.InsertItem(++count,*str);}else{pos = GetDlgPos(wParam);if(pos == -1){m_Tab.InsertItem(++count,*str);iDialog.Add(wParam);m_Tab.SetCurFocus(count);}else{m_Tab.SetCurFocus(pos);}}thisPos =24;break;</v>
      </c>
      <c r="J30" t="str">
        <f t="shared" si="3"/>
        <v>case 24:return "dataTransfer";break;</v>
      </c>
      <c r="M30" t="str">
        <f t="shared" si="7"/>
        <v>dataTransfer</v>
      </c>
    </row>
    <row r="31" spans="1:13" x14ac:dyDescent="0.25">
      <c r="A31" t="s">
        <v>232</v>
      </c>
      <c r="B31" t="s">
        <v>143</v>
      </c>
      <c r="M31" t="str">
        <f>CONCATENATE(A30,C31)</f>
        <v/>
      </c>
    </row>
    <row r="32" spans="1:13" x14ac:dyDescent="0.25">
      <c r="C32" t="s">
        <v>212</v>
      </c>
      <c r="D32" t="str">
        <f>CONCATENATE($B$31,C32)</f>
        <v>CreateAssertIncome</v>
      </c>
      <c r="E32" t="str">
        <f>CONCATENATE(D32,"(m_TabRc)")</f>
        <v>CreateAssertIncome(m_TabRc)</v>
      </c>
      <c r="F32">
        <v>25</v>
      </c>
      <c r="G32" t="str">
        <f>CONCATENATE("case ",F32,":  ",E32,";break;")</f>
        <v>case 25:  CreateAssertIncome(m_TabRc);break;</v>
      </c>
      <c r="H32" t="str">
        <f t="shared" si="2"/>
        <v>case 25:if(count == -1){iDialog.Add(wParam);CreateAssertIncome(m_TabRc);m_Tab.InsertItem(++count,*str);}else{pos = GetDlgPos(wParam);if(pos == -1){m_Tab.InsertItem(++count,*str);iDialog.Add(wParam);m_Tab.SetCurFocus(count);}else{m_Tab.SetCurFocus(pos);}}thisPos =25;break;</v>
      </c>
      <c r="J32" t="str">
        <f t="shared" si="3"/>
        <v>case 25:return "assIncome";break;</v>
      </c>
      <c r="M32" t="str">
        <f>CONCATENATE($A$31,C32)</f>
        <v>assIncome</v>
      </c>
    </row>
    <row r="33" spans="1:13" x14ac:dyDescent="0.25">
      <c r="C33" t="s">
        <v>132</v>
      </c>
      <c r="D33" t="str">
        <f>CONCATENATE($B$31,C33)</f>
        <v>CreateAssertExpense</v>
      </c>
      <c r="E33" t="str">
        <f t="shared" si="0"/>
        <v>CreateAssertExpense(m_TabRc)</v>
      </c>
      <c r="F33">
        <v>26</v>
      </c>
      <c r="G33" t="str">
        <f t="shared" si="1"/>
        <v>case 26:  CreateAssertExpense(m_TabRc);break;</v>
      </c>
      <c r="H33" t="str">
        <f t="shared" si="2"/>
        <v>case 26:if(count == -1){iDialog.Add(wParam);CreateAssertExpense(m_TabRc);m_Tab.InsertItem(++count,*str);}else{pos = GetDlgPos(wParam);if(pos == -1){m_Tab.InsertItem(++count,*str);iDialog.Add(wParam);m_Tab.SetCurFocus(count);}else{m_Tab.SetCurFocus(pos);}}thisPos =26;break;</v>
      </c>
      <c r="J33" t="str">
        <f t="shared" si="3"/>
        <v>case 26:return "assExpense";break;</v>
      </c>
      <c r="M33" t="str">
        <f t="shared" ref="M33:M39" si="8">CONCATENATE($A$31,C33)</f>
        <v>assExpense</v>
      </c>
    </row>
    <row r="34" spans="1:13" x14ac:dyDescent="0.25">
      <c r="C34" t="s">
        <v>131</v>
      </c>
      <c r="D34" t="str">
        <f t="shared" ref="D34:D39" si="9">CONCATENATE($B$31,C34)</f>
        <v>CreateAssertPayable</v>
      </c>
      <c r="E34" t="str">
        <f t="shared" si="0"/>
        <v>CreateAssertPayable(m_TabRc)</v>
      </c>
      <c r="F34">
        <v>27</v>
      </c>
      <c r="G34" t="str">
        <f t="shared" si="1"/>
        <v>case 27:  CreateAssertPayable(m_TabRc);break;</v>
      </c>
      <c r="H34" t="str">
        <f t="shared" si="2"/>
        <v>case 27:if(count == -1){iDialog.Add(wParam);CreateAssertPayable(m_TabRc);m_Tab.InsertItem(++count,*str);}else{pos = GetDlgPos(wParam);if(pos == -1){m_Tab.InsertItem(++count,*str);iDialog.Add(wParam);m_Tab.SetCurFocus(count);}else{m_Tab.SetCurFocus(pos);}}thisPos =27;break;</v>
      </c>
      <c r="J34" t="str">
        <f t="shared" si="3"/>
        <v>case 27:return "assPayable";break;</v>
      </c>
      <c r="M34" t="str">
        <f t="shared" si="8"/>
        <v>assPayable</v>
      </c>
    </row>
    <row r="35" spans="1:13" x14ac:dyDescent="0.25">
      <c r="C35" t="s">
        <v>133</v>
      </c>
      <c r="D35" t="str">
        <f t="shared" si="9"/>
        <v>CreateAssertReceive</v>
      </c>
      <c r="E35" t="str">
        <f t="shared" si="0"/>
        <v>CreateAssertReceive(m_TabRc)</v>
      </c>
      <c r="F35">
        <v>28</v>
      </c>
      <c r="G35" t="str">
        <f t="shared" si="1"/>
        <v>case 28:  CreateAssertReceive(m_TabRc);break;</v>
      </c>
      <c r="H35" t="str">
        <f t="shared" si="2"/>
        <v>case 28:if(count == -1){iDialog.Add(wParam);CreateAssertReceive(m_TabRc);m_Tab.InsertItem(++count,*str);}else{pos = GetDlgPos(wParam);if(pos == -1){m_Tab.InsertItem(++count,*str);iDialog.Add(wParam);m_Tab.SetCurFocus(count);}else{m_Tab.SetCurFocus(pos);}}thisPos =28;break;</v>
      </c>
      <c r="J35" t="str">
        <f t="shared" si="3"/>
        <v>case 28:return "assReceive";break;</v>
      </c>
      <c r="M35" t="str">
        <f t="shared" si="8"/>
        <v>assReceive</v>
      </c>
    </row>
    <row r="36" spans="1:13" x14ac:dyDescent="0.25">
      <c r="C36" t="s">
        <v>134</v>
      </c>
      <c r="D36" t="str">
        <f t="shared" si="9"/>
        <v>CreateAssertCusState</v>
      </c>
      <c r="E36" t="str">
        <f t="shared" si="0"/>
        <v>CreateAssertCusState(m_TabRc)</v>
      </c>
      <c r="F36">
        <v>29</v>
      </c>
      <c r="G36" t="str">
        <f t="shared" si="1"/>
        <v>case 29:  CreateAssertCusState(m_TabRc);break;</v>
      </c>
      <c r="H36" t="str">
        <f t="shared" si="2"/>
        <v>case 29:if(count == -1){iDialog.Add(wParam);CreateAssertCusState(m_TabRc);m_Tab.InsertItem(++count,*str);}else{pos = GetDlgPos(wParam);if(pos == -1){m_Tab.InsertItem(++count,*str);iDialog.Add(wParam);m_Tab.SetCurFocus(count);}else{m_Tab.SetCurFocus(pos);}}thisPos =29;break;</v>
      </c>
      <c r="J36" t="str">
        <f t="shared" si="3"/>
        <v>case 29:return "assCusState";break;</v>
      </c>
      <c r="M36" t="str">
        <f t="shared" si="8"/>
        <v>assCusState</v>
      </c>
    </row>
    <row r="37" spans="1:13" x14ac:dyDescent="0.25">
      <c r="C37" t="s">
        <v>135</v>
      </c>
      <c r="D37" t="str">
        <f t="shared" si="9"/>
        <v>CreateAssertVendorState</v>
      </c>
      <c r="E37" t="str">
        <f t="shared" si="0"/>
        <v>CreateAssertVendorState(m_TabRc)</v>
      </c>
      <c r="F37">
        <v>30</v>
      </c>
      <c r="G37" t="str">
        <f t="shared" si="1"/>
        <v>case 30:  CreateAssertVendorState(m_TabRc);break;</v>
      </c>
      <c r="H37" t="str">
        <f t="shared" si="2"/>
        <v>case 30:if(count == -1){iDialog.Add(wParam);CreateAssertVendorState(m_TabRc);m_Tab.InsertItem(++count,*str);}else{pos = GetDlgPos(wParam);if(pos == -1){m_Tab.InsertItem(++count,*str);iDialog.Add(wParam);m_Tab.SetCurFocus(count);}else{m_Tab.SetCurFocus(pos);}}thisPos =30;break;</v>
      </c>
      <c r="J37" t="str">
        <f t="shared" si="3"/>
        <v>case 30:return "assVendorState";break;</v>
      </c>
      <c r="M37" t="str">
        <f t="shared" si="8"/>
        <v>assVendorState</v>
      </c>
    </row>
    <row r="38" spans="1:13" x14ac:dyDescent="0.25">
      <c r="C38" t="s">
        <v>136</v>
      </c>
      <c r="D38" t="str">
        <f t="shared" si="9"/>
        <v>CreateAssertOtherInOut</v>
      </c>
      <c r="E38" t="str">
        <f t="shared" si="0"/>
        <v>CreateAssertOtherInOut(m_TabRc)</v>
      </c>
      <c r="F38">
        <v>31</v>
      </c>
      <c r="G38" t="str">
        <f t="shared" si="1"/>
        <v>case 31:  CreateAssertOtherInOut(m_TabRc);break;</v>
      </c>
      <c r="H38" t="str">
        <f t="shared" si="2"/>
        <v>case 31:if(count == -1){iDialog.Add(wParam);CreateAssertOtherInOut(m_TabRc);m_Tab.InsertItem(++count,*str);}else{pos = GetDlgPos(wParam);if(pos == -1){m_Tab.InsertItem(++count,*str);iDialog.Add(wParam);m_Tab.SetCurFocus(count);}else{m_Tab.SetCurFocus(pos);}}thisPos =31;break;</v>
      </c>
      <c r="J38" t="str">
        <f t="shared" si="3"/>
        <v>case 31:return "assOtherInOut";break;</v>
      </c>
      <c r="M38" t="str">
        <f t="shared" si="8"/>
        <v>assOtherInOut</v>
      </c>
    </row>
    <row r="39" spans="1:13" x14ac:dyDescent="0.25">
      <c r="C39" t="s">
        <v>147</v>
      </c>
      <c r="D39" t="str">
        <f t="shared" si="9"/>
        <v>CreateAssertIncomeState</v>
      </c>
      <c r="E39" t="str">
        <f>CONCATENATE(D39,"(m_TabRc)")</f>
        <v>CreateAssertIncomeState(m_TabRc)</v>
      </c>
      <c r="F39">
        <v>32</v>
      </c>
      <c r="G39" t="str">
        <f t="shared" si="1"/>
        <v>case 32:  CreateAssertIncomeState(m_TabRc);break;</v>
      </c>
      <c r="H39" t="str">
        <f t="shared" si="2"/>
        <v>case 32:if(count == -1){iDialog.Add(wParam);CreateAssertIncomeState(m_TabRc);m_Tab.InsertItem(++count,*str);}else{pos = GetDlgPos(wParam);if(pos == -1){m_Tab.InsertItem(++count,*str);iDialog.Add(wParam);m_Tab.SetCurFocus(count);}else{m_Tab.SetCurFocus(pos);}}thisPos =32;break;</v>
      </c>
      <c r="J39" t="str">
        <f t="shared" si="3"/>
        <v>case 32:return "assIncomeState";break;</v>
      </c>
      <c r="M39" t="str">
        <f t="shared" si="8"/>
        <v>assIncomeState</v>
      </c>
    </row>
    <row r="40" spans="1:13" x14ac:dyDescent="0.25">
      <c r="A40" t="s">
        <v>233</v>
      </c>
      <c r="B40" t="s">
        <v>146</v>
      </c>
      <c r="M40" t="str">
        <f>CONCATENATE(A39,C40)</f>
        <v/>
      </c>
    </row>
    <row r="41" spans="1:13" x14ac:dyDescent="0.25">
      <c r="C41" t="s">
        <v>144</v>
      </c>
      <c r="D41" t="str">
        <f>CONCATENATE($B$40,C41)</f>
        <v>CreateSetPermis</v>
      </c>
      <c r="E41" t="str">
        <f t="shared" si="0"/>
        <v>CreateSetPermis(m_TabRc)</v>
      </c>
      <c r="F41">
        <v>33</v>
      </c>
      <c r="G41" t="str">
        <f>CONCATENATE("case ",F41,":  ",E41,";")</f>
        <v>case 33:  CreateSetPermis(m_TabRc);</v>
      </c>
      <c r="H41" t="str">
        <f t="shared" si="2"/>
        <v>case 33:if(count == -1){iDialog.Add(wParam);CreateSetPermis(m_TabRc);m_Tab.InsertItem(++count,*str);}else{pos = GetDlgPos(wParam);if(pos == -1){m_Tab.InsertItem(++count,*str);iDialog.Add(wParam);m_Tab.SetCurFocus(count);}else{m_Tab.SetCurFocus(pos);}}thisPos =33;break;</v>
      </c>
      <c r="J41" t="str">
        <f t="shared" si="3"/>
        <v>case 33:return "setPermis";break;</v>
      </c>
      <c r="M41" t="str">
        <f>CONCATENATE($A$40,C41)</f>
        <v>setPermis</v>
      </c>
    </row>
    <row r="42" spans="1:13" x14ac:dyDescent="0.25">
      <c r="C42" t="s">
        <v>145</v>
      </c>
      <c r="D42" t="str">
        <f>CONCATENATE($B$40,C42)</f>
        <v>CreateSetLog</v>
      </c>
      <c r="E42" t="str">
        <f>CONCATENATE(D42,"(m_TabRc)")</f>
        <v>CreateSetLog(m_TabRc)</v>
      </c>
      <c r="F42">
        <v>34</v>
      </c>
      <c r="G42" t="str">
        <f>CONCATENATE("case ",F42,":  ",E42,";")</f>
        <v>case 34:  CreateSetLog(m_TabRc);</v>
      </c>
      <c r="H42" t="str">
        <f t="shared" si="2"/>
        <v>case 34:if(count == -1){iDialog.Add(wParam);CreateSetLog(m_TabRc);m_Tab.InsertItem(++count,*str);}else{pos = GetDlgPos(wParam);if(pos == -1){m_Tab.InsertItem(++count,*str);iDialog.Add(wParam);m_Tab.SetCurFocus(count);}else{m_Tab.SetCurFocus(pos);}}thisPos =34;break;</v>
      </c>
      <c r="J42" t="str">
        <f t="shared" si="3"/>
        <v>case 34:return "setLog";break;</v>
      </c>
      <c r="M42" t="str">
        <f>CONCATENATE($A$40,C42)</f>
        <v>setLog</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9"/>
  <sheetViews>
    <sheetView workbookViewId="0">
      <selection activeCell="F7" sqref="F7"/>
    </sheetView>
  </sheetViews>
  <sheetFormatPr defaultRowHeight="13.8" x14ac:dyDescent="0.25"/>
  <cols>
    <col min="2" max="2" width="3.33203125" customWidth="1"/>
    <col min="3" max="3" width="16" customWidth="1"/>
    <col min="4" max="4" width="7.33203125" customWidth="1"/>
    <col min="5" max="5" width="21" customWidth="1"/>
    <col min="6" max="6" width="7.6640625" customWidth="1"/>
    <col min="7" max="7" width="37.109375" customWidth="1"/>
    <col min="8" max="8" width="116.109375" customWidth="1"/>
    <col min="9" max="9" width="9.6640625" customWidth="1"/>
    <col min="10" max="10" width="28.77734375" customWidth="1"/>
    <col min="11" max="11" width="17.77734375" customWidth="1"/>
    <col min="13" max="13" width="20" customWidth="1"/>
  </cols>
  <sheetData>
    <row r="1" spans="1:13" x14ac:dyDescent="0.25">
      <c r="A1" t="s">
        <v>227</v>
      </c>
      <c r="B1" t="s">
        <v>138</v>
      </c>
    </row>
    <row r="2" spans="1:13" x14ac:dyDescent="0.25">
      <c r="C2" t="s">
        <v>109</v>
      </c>
      <c r="D2" t="str">
        <f>CONCATENATE($B$1,C2)</f>
        <v>CreateProOrder</v>
      </c>
      <c r="E2" t="str">
        <f>CONCATENATE(D2,"(m_TabRc)")</f>
        <v>CreateProOrder(m_TabRc)</v>
      </c>
      <c r="F2">
        <v>0</v>
      </c>
      <c r="G2" t="str">
        <f>CONCATENATE("case ",F2,":  ",E2,";break;")</f>
        <v>case 0:  CreateProOrder(m_TabRc);break;</v>
      </c>
      <c r="H2" t="str">
        <f>CONCATENATE("case ",F2,":if(count == -1){iDialog.Add(wParam);",E2,";m_Tab.InsertItem(++count,*str);}else{pos = GetDlgPos(wParam);if(pos == -1){m_Tab.InsertItem(++count,*str);iDialog.Add(wParam);m_Tab.SetCurFocus(count);}else{m_Tab.SetCurFocus(pos);}}thisPos =",F2,";break;")</f>
        <v>case 0:if(count == -1){iDialog.Add(wParam);CreateProOrder(m_TabRc);m_Tab.InsertItem(++count,*str);}else{pos = GetDlgPos(wParam);if(pos == -1){m_Tab.InsertItem(++count,*str);iDialog.Add(wParam);m_Tab.SetCurFocus(count);}else{m_Tab.SetCurFocus(pos);}}thisPos =0;break;</v>
      </c>
      <c r="J2" t="str">
        <f>CONCATENATE("case ",F2,":return ",$L$2,M2,$L$2,";break;")</f>
        <v>case 0:return "proOrder";break;</v>
      </c>
      <c r="L2" t="s">
        <v>148</v>
      </c>
      <c r="M2" t="str">
        <f>CONCATENATE($A$1,C2)</f>
        <v>proOrder</v>
      </c>
    </row>
    <row r="3" spans="1:13" x14ac:dyDescent="0.25">
      <c r="C3" t="s">
        <v>111</v>
      </c>
      <c r="D3" t="str">
        <f>CONCATENATE($B$1,C3)</f>
        <v>CreateProTrack</v>
      </c>
      <c r="E3" t="str">
        <f t="shared" ref="E3:E27" si="0">CONCATENATE(D3,"(m_TabRc)")</f>
        <v>CreateProTrack(m_TabRc)</v>
      </c>
      <c r="F3">
        <v>1</v>
      </c>
      <c r="G3" t="str">
        <f t="shared" ref="G3:G27" si="1">CONCATENATE("case ",F3,":  ",E3,";break;")</f>
        <v>case 1:  CreateProTrack(m_TabRc);break;</v>
      </c>
      <c r="H3" t="str">
        <f t="shared" ref="H3:H29" si="2">CONCATENATE("case ",F3,":if(count == -1){iDialog.Add(wParam);",E3,";m_Tab.InsertItem(++count,*str);}else{pos = GetDlgPos(wParam);if(pos == -1){m_Tab.InsertItem(++count,*str);iDialog.Add(wParam);m_Tab.SetCurFocus(count);}else{m_Tab.SetCurFocus(pos);}}thisPos =",F3,";break;")</f>
        <v>case 1:if(count == -1){iDialog.Add(wParam);CreateProTrack(m_TabRc);m_Tab.InsertItem(++count,*str);}else{pos = GetDlgPos(wParam);if(pos == -1){m_Tab.InsertItem(++count,*str);iDialog.Add(wParam);m_Tab.SetCurFocus(count);}else{m_Tab.SetCurFocus(pos);}}thisPos =1;break;</v>
      </c>
      <c r="J3" t="str">
        <f t="shared" ref="J3:J29" si="3">CONCATENATE("case ",F3,":return ",$L$2,M3,$L$2,";break;")</f>
        <v>case 1:return "proTrack";break;</v>
      </c>
      <c r="M3" t="str">
        <f>CONCATENATE($A$1,C3)</f>
        <v>proTrack</v>
      </c>
    </row>
    <row r="4" spans="1:13" x14ac:dyDescent="0.25">
      <c r="C4" t="s">
        <v>112</v>
      </c>
      <c r="D4" t="str">
        <f>CONCATENATE($B$1,C4)</f>
        <v>CreateProReturn</v>
      </c>
      <c r="E4" t="str">
        <f t="shared" si="0"/>
        <v>CreateProReturn(m_TabRc)</v>
      </c>
      <c r="F4">
        <v>2</v>
      </c>
      <c r="G4" t="str">
        <f t="shared" si="1"/>
        <v>case 2:  CreateProReturn(m_TabRc);break;</v>
      </c>
      <c r="H4" t="str">
        <f t="shared" si="2"/>
        <v>case 2:if(count == -1){iDialog.Add(wParam);CreateProReturn(m_TabRc);m_Tab.InsertItem(++count,*str);}else{pos = GetDlgPos(wParam);if(pos == -1){m_Tab.InsertItem(++count,*str);iDialog.Add(wParam);m_Tab.SetCurFocus(count);}else{m_Tab.SetCurFocus(pos);}}thisPos =2;break;</v>
      </c>
      <c r="J4" t="str">
        <f t="shared" si="3"/>
        <v>case 2:return "proReturn";break;</v>
      </c>
      <c r="M4" t="str">
        <f>CONCATENATE($A$1,C4)</f>
        <v>proReturn</v>
      </c>
    </row>
    <row r="5" spans="1:13" x14ac:dyDescent="0.25">
      <c r="C5" t="s">
        <v>113</v>
      </c>
      <c r="D5" t="str">
        <f>CONCATENATE($B$1,C5)</f>
        <v>CreateProIntel</v>
      </c>
      <c r="E5" t="str">
        <f t="shared" si="0"/>
        <v>CreateProIntel(m_TabRc)</v>
      </c>
      <c r="F5">
        <v>3</v>
      </c>
      <c r="G5" t="str">
        <f t="shared" si="1"/>
        <v>case 3:  CreateProIntel(m_TabRc);break;</v>
      </c>
      <c r="H5" t="str">
        <f t="shared" si="2"/>
        <v>case 3:if(count == -1){iDialog.Add(wParam);CreateProIntel(m_TabRc);m_Tab.InsertItem(++count,*str);}else{pos = GetDlgPos(wParam);if(pos == -1){m_Tab.InsertItem(++count,*str);iDialog.Add(wParam);m_Tab.SetCurFocus(count);}else{m_Tab.SetCurFocus(pos);}}thisPos =3;break;</v>
      </c>
      <c r="J5" t="str">
        <f t="shared" si="3"/>
        <v>case 3:return "proIntel";break;</v>
      </c>
      <c r="M5" t="str">
        <f>CONCATENATE($A$1,C5)</f>
        <v>proIntel</v>
      </c>
    </row>
    <row r="6" spans="1:13" x14ac:dyDescent="0.25">
      <c r="A6" t="s">
        <v>228</v>
      </c>
      <c r="B6" t="s">
        <v>139</v>
      </c>
      <c r="M6" t="str">
        <f>CONCATENATE(A5,C6)</f>
        <v/>
      </c>
    </row>
    <row r="7" spans="1:13" x14ac:dyDescent="0.25">
      <c r="C7" t="s">
        <v>114</v>
      </c>
      <c r="D7" t="str">
        <f>CONCATENATE($B$6,C7)</f>
        <v>CreateDistriLs</v>
      </c>
      <c r="E7" t="str">
        <f t="shared" si="0"/>
        <v>CreateDistriLs(m_TabRc)</v>
      </c>
      <c r="F7">
        <v>4</v>
      </c>
      <c r="G7" t="str">
        <f t="shared" si="1"/>
        <v>case 4:  CreateDistriLs(m_TabRc);break;</v>
      </c>
      <c r="H7" t="str">
        <f t="shared" si="2"/>
        <v>case 4:if(count == -1){iDialog.Add(wParam);CreateDistriLs(m_TabRc);m_Tab.InsertItem(++count,*str);}else{pos = GetDlgPos(wParam);if(pos == -1){m_Tab.InsertItem(++count,*str);iDialog.Add(wParam);m_Tab.SetCurFocus(count);}else{m_Tab.SetCurFocus(pos);}}thisPos =4;break;</v>
      </c>
      <c r="J7" t="str">
        <f t="shared" si="3"/>
        <v>case 4:return "distriLs";break;</v>
      </c>
      <c r="M7" t="str">
        <f>CONCATENATE($A$6,C7)</f>
        <v>distriLs</v>
      </c>
    </row>
    <row r="8" spans="1:13" x14ac:dyDescent="0.25">
      <c r="C8" t="s">
        <v>111</v>
      </c>
      <c r="D8" t="str">
        <f>CONCATENATE($B$6,C8)</f>
        <v>CreateDistriTrack</v>
      </c>
      <c r="E8" t="str">
        <f t="shared" si="0"/>
        <v>CreateDistriTrack(m_TabRc)</v>
      </c>
      <c r="F8">
        <v>5</v>
      </c>
      <c r="G8" t="str">
        <f t="shared" si="1"/>
        <v>case 5:  CreateDistriTrack(m_TabRc);break;</v>
      </c>
      <c r="H8" t="str">
        <f t="shared" si="2"/>
        <v>case 5:if(count == -1){iDialog.Add(wParam);CreateDistriTrack(m_TabRc);m_Tab.InsertItem(++count,*str);}else{pos = GetDlgPos(wParam);if(pos == -1){m_Tab.InsertItem(++count,*str);iDialog.Add(wParam);m_Tab.SetCurFocus(count);}else{m_Tab.SetCurFocus(pos);}}thisPos =5;break;</v>
      </c>
      <c r="J8" t="str">
        <f t="shared" si="3"/>
        <v>case 5:return "distriTrack";break;</v>
      </c>
      <c r="M8" t="str">
        <f>CONCATENATE($A$6,C8)</f>
        <v>distriTrack</v>
      </c>
    </row>
    <row r="9" spans="1:13" x14ac:dyDescent="0.25">
      <c r="C9" t="s">
        <v>112</v>
      </c>
      <c r="D9" t="str">
        <f>CONCATENATE($B$6,C9)</f>
        <v>CreateDistriReturn</v>
      </c>
      <c r="E9" t="str">
        <f t="shared" si="0"/>
        <v>CreateDistriReturn(m_TabRc)</v>
      </c>
      <c r="F9">
        <v>6</v>
      </c>
      <c r="G9" t="str">
        <f t="shared" si="1"/>
        <v>case 6:  CreateDistriReturn(m_TabRc);break;</v>
      </c>
      <c r="H9" t="str">
        <f t="shared" si="2"/>
        <v>case 6:if(count == -1){iDialog.Add(wParam);CreateDistriReturn(m_TabRc);m_Tab.InsertItem(++count,*str);}else{pos = GetDlgPos(wParam);if(pos == -1){m_Tab.InsertItem(++count,*str);iDialog.Add(wParam);m_Tab.SetCurFocus(count);}else{m_Tab.SetCurFocus(pos);}}thisPos =6;break;</v>
      </c>
      <c r="J9" t="str">
        <f t="shared" si="3"/>
        <v>case 6:return "distriReturn";break;</v>
      </c>
      <c r="M9" t="str">
        <f>CONCATENATE($A$6,C9)</f>
        <v>distriReturn</v>
      </c>
    </row>
    <row r="10" spans="1:13" x14ac:dyDescent="0.25">
      <c r="A10" t="s">
        <v>229</v>
      </c>
      <c r="B10" t="s">
        <v>140</v>
      </c>
      <c r="M10" t="str">
        <f>CONCATENATE(A8,C10)</f>
        <v/>
      </c>
    </row>
    <row r="11" spans="1:13" x14ac:dyDescent="0.25">
      <c r="C11" t="s">
        <v>117</v>
      </c>
      <c r="D11" t="str">
        <f t="shared" ref="D11:D14" si="4">CONCATENATE($B$10,C11)</f>
        <v>CreateWareIn</v>
      </c>
      <c r="E11" t="str">
        <f t="shared" si="0"/>
        <v>CreateWareIn(m_TabRc)</v>
      </c>
      <c r="F11">
        <v>7</v>
      </c>
      <c r="G11" t="str">
        <f t="shared" si="1"/>
        <v>case 7:  CreateWareIn(m_TabRc);break;</v>
      </c>
      <c r="H11" t="str">
        <f t="shared" si="2"/>
        <v>case 7:if(count == -1){iDialog.Add(wParam);CreateWareIn(m_TabRc);m_Tab.InsertItem(++count,*str);}else{pos = GetDlgPos(wParam);if(pos == -1){m_Tab.InsertItem(++count,*str);iDialog.Add(wParam);m_Tab.SetCurFocus(count);}else{m_Tab.SetCurFocus(pos);}}thisPos =7;break;</v>
      </c>
      <c r="J11" t="str">
        <f t="shared" si="3"/>
        <v>case 7:return "wareIn";break;</v>
      </c>
      <c r="M11" t="str">
        <f t="shared" ref="M11:M14" si="5">CONCATENATE($A$10,C11)</f>
        <v>wareIn</v>
      </c>
    </row>
    <row r="12" spans="1:13" x14ac:dyDescent="0.25">
      <c r="C12" t="s">
        <v>118</v>
      </c>
      <c r="D12" t="str">
        <f t="shared" si="4"/>
        <v>CreateWareOut</v>
      </c>
      <c r="E12" t="str">
        <f t="shared" si="0"/>
        <v>CreateWareOut(m_TabRc)</v>
      </c>
      <c r="F12">
        <v>8</v>
      </c>
      <c r="G12" t="str">
        <f t="shared" si="1"/>
        <v>case 8:  CreateWareOut(m_TabRc);break;</v>
      </c>
      <c r="H12" t="str">
        <f t="shared" si="2"/>
        <v>case 8:if(count == -1){iDialog.Add(wParam);CreateWareOut(m_TabRc);m_Tab.InsertItem(++count,*str);}else{pos = GetDlgPos(wParam);if(pos == -1){m_Tab.InsertItem(++count,*str);iDialog.Add(wParam);m_Tab.SetCurFocus(count);}else{m_Tab.SetCurFocus(pos);}}thisPos =8;break;</v>
      </c>
      <c r="J12" t="str">
        <f t="shared" si="3"/>
        <v>case 8:return "wareOut";break;</v>
      </c>
      <c r="M12" t="str">
        <f t="shared" si="5"/>
        <v>wareOut</v>
      </c>
    </row>
    <row r="13" spans="1:13" x14ac:dyDescent="0.25">
      <c r="C13" t="s">
        <v>119</v>
      </c>
      <c r="D13" t="str">
        <f t="shared" si="4"/>
        <v>CreateWareStock</v>
      </c>
      <c r="E13" t="str">
        <f t="shared" si="0"/>
        <v>CreateWareStock(m_TabRc)</v>
      </c>
      <c r="F13">
        <v>9</v>
      </c>
      <c r="G13" t="str">
        <f t="shared" si="1"/>
        <v>case 9:  CreateWareStock(m_TabRc);break;</v>
      </c>
      <c r="H13" t="str">
        <f t="shared" si="2"/>
        <v>case 9:if(count == -1){iDialog.Add(wParam);CreateWareStock(m_TabRc);m_Tab.InsertItem(++count,*str);}else{pos = GetDlgPos(wParam);if(pos == -1){m_Tab.InsertItem(++count,*str);iDialog.Add(wParam);m_Tab.SetCurFocus(count);}else{m_Tab.SetCurFocus(pos);}}thisPos =9;break;</v>
      </c>
      <c r="J13" t="str">
        <f t="shared" si="3"/>
        <v>case 9:return "wareStock";break;</v>
      </c>
      <c r="M13" t="str">
        <f t="shared" si="5"/>
        <v>wareStock</v>
      </c>
    </row>
    <row r="14" spans="1:13" x14ac:dyDescent="0.25">
      <c r="C14" t="s">
        <v>120</v>
      </c>
      <c r="D14" t="str">
        <f t="shared" si="4"/>
        <v>CreateWareChng</v>
      </c>
      <c r="E14" t="str">
        <f t="shared" si="0"/>
        <v>CreateWareChng(m_TabRc)</v>
      </c>
      <c r="F14">
        <v>10</v>
      </c>
      <c r="G14" t="str">
        <f t="shared" si="1"/>
        <v>case 10:  CreateWareChng(m_TabRc);break;</v>
      </c>
      <c r="H14" t="str">
        <f t="shared" si="2"/>
        <v>case 10:if(count == -1){iDialog.Add(wParam);CreateWareChng(m_TabRc);m_Tab.InsertItem(++count,*str);}else{pos = GetDlgPos(wParam);if(pos == -1){m_Tab.InsertItem(++count,*str);iDialog.Add(wParam);m_Tab.SetCurFocus(count);}else{m_Tab.SetCurFocus(pos);}}thisPos =10;break;</v>
      </c>
      <c r="J14" t="str">
        <f t="shared" si="3"/>
        <v>case 10:return "wareChng";break;</v>
      </c>
      <c r="M14" t="str">
        <f t="shared" si="5"/>
        <v>wareChng</v>
      </c>
    </row>
    <row r="15" spans="1:13" x14ac:dyDescent="0.25">
      <c r="A15" t="s">
        <v>230</v>
      </c>
      <c r="B15" t="s">
        <v>141</v>
      </c>
      <c r="M15" t="e">
        <f>CONCATENATE(#REF!,C15)</f>
        <v>#REF!</v>
      </c>
    </row>
    <row r="16" spans="1:13" x14ac:dyDescent="0.25">
      <c r="C16" t="s">
        <v>121</v>
      </c>
      <c r="D16" t="str">
        <f>CONCATENATE($B$15,C16)</f>
        <v>CreateManaCus</v>
      </c>
      <c r="E16" t="str">
        <f t="shared" si="0"/>
        <v>CreateManaCus(m_TabRc)</v>
      </c>
      <c r="F16">
        <v>11</v>
      </c>
      <c r="G16" t="str">
        <f t="shared" si="1"/>
        <v>case 11:  CreateManaCus(m_TabRc);break;</v>
      </c>
      <c r="H16" t="str">
        <f t="shared" si="2"/>
        <v>case 11:if(count == -1){iDialog.Add(wParam);CreateManaCus(m_TabRc);m_Tab.InsertItem(++count,*str);}else{pos = GetDlgPos(wParam);if(pos == -1){m_Tab.InsertItem(++count,*str);iDialog.Add(wParam);m_Tab.SetCurFocus(count);}else{m_Tab.SetCurFocus(pos);}}thisPos =11;break;</v>
      </c>
      <c r="J16" t="str">
        <f t="shared" si="3"/>
        <v>case 11:return "manaCus";break;</v>
      </c>
      <c r="M16" t="str">
        <f>CONCATENATE($A$15,C16)</f>
        <v>manaCus</v>
      </c>
    </row>
    <row r="17" spans="1:13" x14ac:dyDescent="0.25">
      <c r="C17" t="s">
        <v>122</v>
      </c>
      <c r="D17" t="str">
        <f>CONCATENATE($B$15,C17)</f>
        <v>CreateManaSup</v>
      </c>
      <c r="E17" t="str">
        <f t="shared" si="0"/>
        <v>CreateManaSup(m_TabRc)</v>
      </c>
      <c r="F17">
        <v>12</v>
      </c>
      <c r="G17" t="str">
        <f t="shared" si="1"/>
        <v>case 12:  CreateManaSup(m_TabRc);break;</v>
      </c>
      <c r="H17" t="str">
        <f t="shared" si="2"/>
        <v>case 12:if(count == -1){iDialog.Add(wParam);CreateManaSup(m_TabRc);m_Tab.InsertItem(++count,*str);}else{pos = GetDlgPos(wParam);if(pos == -1){m_Tab.InsertItem(++count,*str);iDialog.Add(wParam);m_Tab.SetCurFocus(count);}else{m_Tab.SetCurFocus(pos);}}thisPos =12;break;</v>
      </c>
      <c r="J17" t="str">
        <f t="shared" si="3"/>
        <v>case 12:return "manaSup";break;</v>
      </c>
      <c r="M17" t="str">
        <f>CONCATENATE($A$15,C17)</f>
        <v>manaSup</v>
      </c>
    </row>
    <row r="18" spans="1:13" x14ac:dyDescent="0.25">
      <c r="C18" t="s">
        <v>344</v>
      </c>
      <c r="D18" t="str">
        <f>CONCATENATE($B$15,C18)</f>
        <v>CreateManaEmployees</v>
      </c>
      <c r="E18" t="str">
        <f>CONCATENATE(D18,"(m_TabRc)")</f>
        <v>CreateManaEmployees(m_TabRc)</v>
      </c>
      <c r="F18">
        <v>13</v>
      </c>
      <c r="G18" t="str">
        <f>CONCATENATE("case ",F18,":  ",E18,";break;")</f>
        <v>case 13:  CreateManaEmployees(m_TabRc);break;</v>
      </c>
      <c r="H18" t="str">
        <f>CONCATENATE("case ",F18,":if(count == -1){iDialog.Add(wParam);",E18,";m_Tab.InsertItem(++count,*str);}else{pos = GetDlgPos(wParam);if(pos == -1){m_Tab.InsertItem(++count,*str);iDialog.Add(wParam);m_Tab.SetCurFocus(count);}else{m_Tab.SetCurFocus(pos);}}thisPos =",F18,";break;")</f>
        <v>case 13:if(count == -1){iDialog.Add(wParam);CreateManaEmployees(m_TabRc);m_Tab.InsertItem(++count,*str);}else{pos = GetDlgPos(wParam);if(pos == -1){m_Tab.InsertItem(++count,*str);iDialog.Add(wParam);m_Tab.SetCurFocus(count);}else{m_Tab.SetCurFocus(pos);}}thisPos =13;break;</v>
      </c>
      <c r="J18" t="str">
        <f>CONCATENATE("case ",F18,":return ",$L$2,M18,$L$2,";break;")</f>
        <v>case 13:return "manaEmployees";break;</v>
      </c>
      <c r="M18" t="str">
        <f>CONCATENATE($A$15,C18)</f>
        <v>manaEmployees</v>
      </c>
    </row>
    <row r="19" spans="1:13" x14ac:dyDescent="0.25">
      <c r="C19" t="s">
        <v>123</v>
      </c>
      <c r="D19" t="str">
        <f>CONCATENATE($B$15,C19)</f>
        <v>CreateManaGoods</v>
      </c>
      <c r="E19" t="str">
        <f t="shared" si="0"/>
        <v>CreateManaGoods(m_TabRc)</v>
      </c>
      <c r="F19">
        <v>14</v>
      </c>
      <c r="G19" t="str">
        <f t="shared" si="1"/>
        <v>case 14:  CreateManaGoods(m_TabRc);break;</v>
      </c>
      <c r="H19" t="str">
        <f t="shared" si="2"/>
        <v>case 14:if(count == -1){iDialog.Add(wParam);CreateManaGoods(m_TabRc);m_Tab.InsertItem(++count,*str);}else{pos = GetDlgPos(wParam);if(pos == -1){m_Tab.InsertItem(++count,*str);iDialog.Add(wParam);m_Tab.SetCurFocus(count);}else{m_Tab.SetCurFocus(pos);}}thisPos =14;break;</v>
      </c>
      <c r="J19" t="str">
        <f t="shared" si="3"/>
        <v>case 14:return "manaGoods";break;</v>
      </c>
      <c r="M19" t="str">
        <f>CONCATENATE($A$15,C19)</f>
        <v>manaGoods</v>
      </c>
    </row>
    <row r="20" spans="1:13" x14ac:dyDescent="0.25">
      <c r="C20" t="s">
        <v>124</v>
      </c>
      <c r="D20" t="str">
        <f>CONCATENATE($B$15,C20)</f>
        <v>CreateManaWare</v>
      </c>
      <c r="E20" t="str">
        <f t="shared" si="0"/>
        <v>CreateManaWare(m_TabRc)</v>
      </c>
      <c r="F20">
        <v>15</v>
      </c>
      <c r="G20" t="str">
        <f t="shared" si="1"/>
        <v>case 15:  CreateManaWare(m_TabRc);break;</v>
      </c>
      <c r="H20" t="str">
        <f t="shared" si="2"/>
        <v>case 15:if(count == -1){iDialog.Add(wParam);CreateManaWare(m_TabRc);m_Tab.InsertItem(++count,*str);}else{pos = GetDlgPos(wParam);if(pos == -1){m_Tab.InsertItem(++count,*str);iDialog.Add(wParam);m_Tab.SetCurFocus(count);}else{m_Tab.SetCurFocus(pos);}}thisPos =15;break;</v>
      </c>
      <c r="J20" t="str">
        <f t="shared" si="3"/>
        <v>case 15:return "manaWare";break;</v>
      </c>
      <c r="M20" t="str">
        <f>CONCATENATE($A$15,C20)</f>
        <v>manaWare</v>
      </c>
    </row>
    <row r="21" spans="1:13" x14ac:dyDescent="0.25">
      <c r="A21" t="s">
        <v>231</v>
      </c>
      <c r="B21" t="s">
        <v>142</v>
      </c>
      <c r="M21" t="str">
        <f>CONCATENATE(A18,C21)</f>
        <v/>
      </c>
    </row>
    <row r="22" spans="1:13" x14ac:dyDescent="0.25">
      <c r="C22" t="s">
        <v>126</v>
      </c>
      <c r="D22" t="str">
        <f t="shared" ref="D22:D27" si="6">CONCATENATE($B$21,C22)</f>
        <v>CreateDataVoucher</v>
      </c>
      <c r="E22" t="str">
        <f t="shared" si="0"/>
        <v>CreateDataVoucher(m_TabRc)</v>
      </c>
      <c r="F22">
        <v>16</v>
      </c>
      <c r="G22" t="str">
        <f t="shared" si="1"/>
        <v>case 16:  CreateDataVoucher(m_TabRc);break;</v>
      </c>
      <c r="H22" t="str">
        <f t="shared" si="2"/>
        <v>case 16:if(count == -1){iDialog.Add(wParam);CreateDataVoucher(m_TabRc);m_Tab.InsertItem(++count,*str);}else{pos = GetDlgPos(wParam);if(pos == -1){m_Tab.InsertItem(++count,*str);iDialog.Add(wParam);m_Tab.SetCurFocus(count);}else{m_Tab.SetCurFocus(pos);}}thisPos =16;break;</v>
      </c>
      <c r="J22" t="str">
        <f t="shared" si="3"/>
        <v>case 16:return "dataVoucher";break;</v>
      </c>
      <c r="M22" t="str">
        <f t="shared" ref="M22:M27" si="7">CONCATENATE($A$21,C22)</f>
        <v>dataVoucher</v>
      </c>
    </row>
    <row r="23" spans="1:13" x14ac:dyDescent="0.25">
      <c r="C23" t="s">
        <v>127</v>
      </c>
      <c r="D23" t="str">
        <f t="shared" si="6"/>
        <v>CreateDataPayment</v>
      </c>
      <c r="E23" t="str">
        <f t="shared" si="0"/>
        <v>CreateDataPayment(m_TabRc)</v>
      </c>
      <c r="F23">
        <v>17</v>
      </c>
      <c r="G23" t="str">
        <f t="shared" si="1"/>
        <v>case 17:  CreateDataPayment(m_TabRc);break;</v>
      </c>
      <c r="H23" t="str">
        <f t="shared" si="2"/>
        <v>case 17:if(count == -1){iDialog.Add(wParam);CreateDataPayment(m_TabRc);m_Tab.InsertItem(++count,*str);}else{pos = GetDlgPos(wParam);if(pos == -1){m_Tab.InsertItem(++count,*str);iDialog.Add(wParam);m_Tab.SetCurFocus(count);}else{m_Tab.SetCurFocus(pos);}}thisPos =17;break;</v>
      </c>
      <c r="J23" t="str">
        <f t="shared" si="3"/>
        <v>case 17:return "dataPayment";break;</v>
      </c>
      <c r="M23" t="str">
        <f t="shared" si="7"/>
        <v>dataPayment</v>
      </c>
    </row>
    <row r="24" spans="1:13" x14ac:dyDescent="0.25">
      <c r="C24" t="s">
        <v>351</v>
      </c>
      <c r="D24" t="str">
        <f t="shared" si="6"/>
        <v>CreateDataReceivable</v>
      </c>
      <c r="E24" t="str">
        <f t="shared" si="0"/>
        <v>CreateDataReceivable(m_TabRc)</v>
      </c>
      <c r="F24">
        <v>18</v>
      </c>
      <c r="G24" t="str">
        <f t="shared" si="1"/>
        <v>case 18:  CreateDataReceivable(m_TabRc);break;</v>
      </c>
      <c r="H24" t="str">
        <f t="shared" si="2"/>
        <v>case 18:if(count == -1){iDialog.Add(wParam);CreateDataReceivable(m_TabRc);m_Tab.InsertItem(++count,*str);}else{pos = GetDlgPos(wParam);if(pos == -1){m_Tab.InsertItem(++count,*str);iDialog.Add(wParam);m_Tab.SetCurFocus(count);}else{m_Tab.SetCurFocus(pos);}}thisPos =18;break;</v>
      </c>
      <c r="J24" t="str">
        <f t="shared" si="3"/>
        <v>case 18:return "dataReceivable";break;</v>
      </c>
      <c r="M24" t="str">
        <f t="shared" si="7"/>
        <v>dataReceivable</v>
      </c>
    </row>
    <row r="25" spans="1:13" x14ac:dyDescent="0.25">
      <c r="C25" t="s">
        <v>352</v>
      </c>
      <c r="D25" t="str">
        <f t="shared" si="6"/>
        <v>CreateDataPayable</v>
      </c>
      <c r="E25" t="str">
        <f t="shared" si="0"/>
        <v>CreateDataPayable(m_TabRc)</v>
      </c>
      <c r="F25">
        <v>19</v>
      </c>
      <c r="G25" t="str">
        <f t="shared" si="1"/>
        <v>case 19:  CreateDataPayable(m_TabRc);break;</v>
      </c>
      <c r="H25" t="str">
        <f t="shared" si="2"/>
        <v>case 19:if(count == -1){iDialog.Add(wParam);CreateDataPayable(m_TabRc);m_Tab.InsertItem(++count,*str);}else{pos = GetDlgPos(wParam);if(pos == -1){m_Tab.InsertItem(++count,*str);iDialog.Add(wParam);m_Tab.SetCurFocus(count);}else{m_Tab.SetCurFocus(pos);}}thisPos =19;break;</v>
      </c>
      <c r="J25" t="str">
        <f t="shared" si="3"/>
        <v>case 19:return "dataPayable";break;</v>
      </c>
      <c r="M25" t="str">
        <f t="shared" si="7"/>
        <v>dataPayable</v>
      </c>
    </row>
    <row r="26" spans="1:13" x14ac:dyDescent="0.25">
      <c r="C26" t="s">
        <v>137</v>
      </c>
      <c r="D26" t="str">
        <f t="shared" si="6"/>
        <v>CreateDataOtherIncome</v>
      </c>
      <c r="E26" t="str">
        <f t="shared" si="0"/>
        <v>CreateDataOtherIncome(m_TabRc)</v>
      </c>
      <c r="F26">
        <v>20</v>
      </c>
      <c r="G26" t="str">
        <f t="shared" si="1"/>
        <v>case 20:  CreateDataOtherIncome(m_TabRc);break;</v>
      </c>
      <c r="H26" t="str">
        <f t="shared" si="2"/>
        <v>case 20:if(count == -1){iDialog.Add(wParam);CreateDataOtherIncome(m_TabRc);m_Tab.InsertItem(++count,*str);}else{pos = GetDlgPos(wParam);if(pos == -1){m_Tab.InsertItem(++count,*str);iDialog.Add(wParam);m_Tab.SetCurFocus(count);}else{m_Tab.SetCurFocus(pos);}}thisPos =20;break;</v>
      </c>
      <c r="J26" t="str">
        <f t="shared" si="3"/>
        <v>case 20:return "dataOtherIncome";break;</v>
      </c>
      <c r="M26" t="str">
        <f t="shared" si="7"/>
        <v>dataOtherIncome</v>
      </c>
    </row>
    <row r="27" spans="1:13" x14ac:dyDescent="0.25">
      <c r="C27" t="s">
        <v>129</v>
      </c>
      <c r="D27" t="str">
        <f t="shared" si="6"/>
        <v>CreateDataOtherExpend</v>
      </c>
      <c r="E27" t="str">
        <f t="shared" si="0"/>
        <v>CreateDataOtherExpend(m_TabRc)</v>
      </c>
      <c r="F27">
        <v>21</v>
      </c>
      <c r="G27" t="str">
        <f t="shared" si="1"/>
        <v>case 21:  CreateDataOtherExpend(m_TabRc);break;</v>
      </c>
      <c r="H27" t="str">
        <f t="shared" si="2"/>
        <v>case 21:if(count == -1){iDialog.Add(wParam);CreateDataOtherExpend(m_TabRc);m_Tab.InsertItem(++count,*str);}else{pos = GetDlgPos(wParam);if(pos == -1){m_Tab.InsertItem(++count,*str);iDialog.Add(wParam);m_Tab.SetCurFocus(count);}else{m_Tab.SetCurFocus(pos);}}thisPos =21;break;</v>
      </c>
      <c r="J27" t="str">
        <f t="shared" si="3"/>
        <v>case 21:return "dataOtherExpend";break;</v>
      </c>
      <c r="M27" t="str">
        <f t="shared" si="7"/>
        <v>dataOtherExpend</v>
      </c>
    </row>
    <row r="28" spans="1:13" x14ac:dyDescent="0.25">
      <c r="A28" t="s">
        <v>223</v>
      </c>
      <c r="B28" t="s">
        <v>146</v>
      </c>
    </row>
    <row r="29" spans="1:13" x14ac:dyDescent="0.25">
      <c r="C29" t="s">
        <v>145</v>
      </c>
      <c r="D29" t="str">
        <f>CONCATENATE($B$28,C29)</f>
        <v>CreateSetLog</v>
      </c>
      <c r="E29" t="str">
        <f>CONCATENATE(D29,"(m_TabRc)")</f>
        <v>CreateSetLog(m_TabRc)</v>
      </c>
      <c r="F29">
        <v>22</v>
      </c>
      <c r="G29" t="str">
        <f>CONCATENATE("case ",F29,":  ",E29,";")</f>
        <v>case 22:  CreateSetLog(m_TabRc);</v>
      </c>
      <c r="H29" t="str">
        <f t="shared" si="2"/>
        <v>case 22:if(count == -1){iDialog.Add(wParam);CreateSetLog(m_TabRc);m_Tab.InsertItem(++count,*str);}else{pos = GetDlgPos(wParam);if(pos == -1){m_Tab.InsertItem(++count,*str);iDialog.Add(wParam);m_Tab.SetCurFocus(count);}else{m_Tab.SetCurFocus(pos);}}thisPos =22;break;</v>
      </c>
      <c r="J29" t="str">
        <f t="shared" si="3"/>
        <v>case 22:return "setLog";break;</v>
      </c>
      <c r="M29" t="str">
        <f>CONCATENATE($A$28,C29)</f>
        <v>setLog</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5"/>
  <sheetViews>
    <sheetView topLeftCell="A5" workbookViewId="0">
      <selection activeCell="F33" sqref="F33:F35"/>
    </sheetView>
  </sheetViews>
  <sheetFormatPr defaultRowHeight="13.8" x14ac:dyDescent="0.25"/>
  <sheetData>
    <row r="1" spans="1:1" x14ac:dyDescent="0.25">
      <c r="A1" s="6" t="s">
        <v>362</v>
      </c>
    </row>
    <row r="2" spans="1:1" x14ac:dyDescent="0.25">
      <c r="A2" s="6" t="s">
        <v>363</v>
      </c>
    </row>
    <row r="3" spans="1:1" x14ac:dyDescent="0.25">
      <c r="A3" s="6" t="s">
        <v>364</v>
      </c>
    </row>
    <row r="4" spans="1:1" x14ac:dyDescent="0.25">
      <c r="A4" s="6" t="s">
        <v>365</v>
      </c>
    </row>
    <row r="5" spans="1:1" x14ac:dyDescent="0.25">
      <c r="A5" s="7"/>
    </row>
    <row r="6" spans="1:1" x14ac:dyDescent="0.25">
      <c r="A6" s="6" t="s">
        <v>366</v>
      </c>
    </row>
    <row r="7" spans="1:1" x14ac:dyDescent="0.25">
      <c r="A7" s="6" t="s">
        <v>367</v>
      </c>
    </row>
    <row r="8" spans="1:1" x14ac:dyDescent="0.25">
      <c r="A8" s="6" t="s">
        <v>368</v>
      </c>
    </row>
    <row r="9" spans="1:1" x14ac:dyDescent="0.25">
      <c r="A9" s="7"/>
    </row>
    <row r="10" spans="1:1" x14ac:dyDescent="0.25">
      <c r="A10" s="6" t="s">
        <v>338</v>
      </c>
    </row>
    <row r="11" spans="1:1" x14ac:dyDescent="0.25">
      <c r="A11" s="6" t="s">
        <v>338</v>
      </c>
    </row>
    <row r="12" spans="1:1" x14ac:dyDescent="0.25">
      <c r="A12" s="6" t="s">
        <v>339</v>
      </c>
    </row>
    <row r="13" spans="1:1" x14ac:dyDescent="0.25">
      <c r="A13" s="6" t="s">
        <v>339</v>
      </c>
    </row>
    <row r="14" spans="1:1" x14ac:dyDescent="0.25">
      <c r="A14" s="7"/>
    </row>
    <row r="15" spans="1:1" x14ac:dyDescent="0.25">
      <c r="A15" s="6" t="s">
        <v>340</v>
      </c>
    </row>
    <row r="16" spans="1:1" x14ac:dyDescent="0.25">
      <c r="A16" s="6" t="s">
        <v>341</v>
      </c>
    </row>
    <row r="17" spans="1:1" x14ac:dyDescent="0.25">
      <c r="A17" s="6" t="s">
        <v>342</v>
      </c>
    </row>
    <row r="18" spans="1:1" x14ac:dyDescent="0.25">
      <c r="A18" s="6" t="s">
        <v>343</v>
      </c>
    </row>
    <row r="19" spans="1:1" x14ac:dyDescent="0.25">
      <c r="A19" s="6" t="s">
        <v>295</v>
      </c>
    </row>
    <row r="20" spans="1:1" x14ac:dyDescent="0.25">
      <c r="A20" s="7"/>
    </row>
    <row r="21" spans="1:1" x14ac:dyDescent="0.25">
      <c r="A21" s="6" t="s">
        <v>369</v>
      </c>
    </row>
    <row r="22" spans="1:1" x14ac:dyDescent="0.25">
      <c r="A22" s="6" t="s">
        <v>370</v>
      </c>
    </row>
    <row r="23" spans="1:1" x14ac:dyDescent="0.25">
      <c r="A23" s="6" t="s">
        <v>305</v>
      </c>
    </row>
    <row r="24" spans="1:1" x14ac:dyDescent="0.25">
      <c r="A24" s="6" t="s">
        <v>305</v>
      </c>
    </row>
    <row r="25" spans="1:1" x14ac:dyDescent="0.25">
      <c r="A25" s="8"/>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Message</vt:lpstr>
      <vt:lpstr>Dll</vt:lpstr>
      <vt:lpstr>Sheet3</vt:lpstr>
      <vt:lpstr>newTable</vt:lpstr>
      <vt:lpstr>Sheet1</vt:lpstr>
      <vt:lpstr>Sheet2</vt:lpstr>
      <vt:lpstr>NewMsg</vt:lpstr>
      <vt:lpstr>NewMsg2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2018-12-28T08:35:29Z</dcterms:modified>
</cp:coreProperties>
</file>