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drecunha/Documents/Excel-Santander/Controle de Financas/"/>
    </mc:Choice>
  </mc:AlternateContent>
  <xr:revisionPtr revIDLastSave="0" documentId="13_ncr:1_{0273EE02-FE7D-2F4D-90E8-6B2434C654A7}" xr6:coauthVersionLast="47" xr6:coauthVersionMax="47" xr10:uidLastSave="{00000000-0000-0000-0000-000000000000}"/>
  <bookViews>
    <workbookView xWindow="280" yWindow="500" windowWidth="28240" windowHeight="15800" xr2:uid="{DE2C7705-A4BC-E140-8435-5DE2CC1F4A66}"/>
  </bookViews>
  <sheets>
    <sheet name="Tabela" sheetId="1" r:id="rId1"/>
    <sheet name="Auxiliar" sheetId="2" state="hidden" r:id="rId2"/>
  </sheets>
  <definedNames>
    <definedName name="aporte">Tabela!$D$16</definedName>
    <definedName name="patrimonio_acumulado">Tabela!$D$19</definedName>
    <definedName name="rendimento_carteira">Tabela!$D$11</definedName>
    <definedName name="rendimento_medio">Tabela!$D$18</definedName>
    <definedName name="salario">Tabela!$D$10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10" i="2"/>
  <c r="F16" i="2"/>
  <c r="C35" i="1"/>
  <c r="B5" i="2"/>
  <c r="B6" i="2"/>
  <c r="B7" i="2"/>
  <c r="C40" i="1" s="1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4" i="2"/>
  <c r="C37" i="1" s="1"/>
  <c r="D32" i="1"/>
  <c r="C25" i="1"/>
  <c r="D25" i="1" s="1"/>
  <c r="C26" i="1"/>
  <c r="D26" i="1" s="1"/>
  <c r="C27" i="1"/>
  <c r="D27" i="1" s="1"/>
  <c r="C28" i="1"/>
  <c r="D28" i="1" s="1"/>
  <c r="C24" i="1"/>
  <c r="D24" i="1" s="1"/>
  <c r="D19" i="1"/>
  <c r="D20" i="1" s="1"/>
  <c r="D12" i="1"/>
  <c r="C36" i="1" l="1"/>
  <c r="D36" i="1" s="1"/>
  <c r="C39" i="1"/>
  <c r="C38" i="1"/>
  <c r="D38" i="1" s="1"/>
  <c r="D40" i="1"/>
  <c r="D39" i="1"/>
  <c r="D35" i="1"/>
  <c r="D37" i="1"/>
  <c r="D41" i="1" l="1"/>
</calcChain>
</file>

<file path=xl/sharedStrings.xml><?xml version="1.0" encoding="utf-8"?>
<sst xmlns="http://schemas.openxmlformats.org/spreadsheetml/2006/main" count="71" uniqueCount="35">
  <si>
    <t>CONFIGURAÇÕES</t>
  </si>
  <si>
    <t>Salário</t>
  </si>
  <si>
    <t>Rendimento da carteira</t>
  </si>
  <si>
    <t>Sugestão de investimento (30%)</t>
  </si>
  <si>
    <t>INVESTIMENTO MENSAL</t>
  </si>
  <si>
    <t>Patrimônio acumulado</t>
  </si>
  <si>
    <t>Dividendos mensais</t>
  </si>
  <si>
    <t>CENÁRIOS</t>
  </si>
  <si>
    <t>Quanto em 2 anos</t>
  </si>
  <si>
    <t>Quanto em 5 anos</t>
  </si>
  <si>
    <t>Quanto em 10 anos</t>
  </si>
  <si>
    <t>Quanto em 20 anos</t>
  </si>
  <si>
    <t>Quanto em 30 anos</t>
  </si>
  <si>
    <t xml:space="preserve">Dividendos </t>
  </si>
  <si>
    <t>PERFIL</t>
  </si>
  <si>
    <t>VALOR A SER INVESTIDO</t>
  </si>
  <si>
    <t>TIPO DE FII</t>
  </si>
  <si>
    <t>PERCENTUAL SUGERIDO</t>
  </si>
  <si>
    <t>PAPEL</t>
  </si>
  <si>
    <t>TIJOLO</t>
  </si>
  <si>
    <t>HÍBRIDOS</t>
  </si>
  <si>
    <t>FOFs</t>
  </si>
  <si>
    <t>DESENVOLVIMENTO</t>
  </si>
  <si>
    <t>HOTELARIAS</t>
  </si>
  <si>
    <t>Por quantos anos:</t>
  </si>
  <si>
    <t>Quanto você vai investir por mês:</t>
  </si>
  <si>
    <t>Rendimento médio mensal</t>
  </si>
  <si>
    <t>Moderado</t>
  </si>
  <si>
    <t>Conservador</t>
  </si>
  <si>
    <t>Agressivo</t>
  </si>
  <si>
    <t>VALORES (R$)</t>
  </si>
  <si>
    <t>Chave</t>
  </si>
  <si>
    <t>Percentual</t>
  </si>
  <si>
    <t>Perfil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</si>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</sst>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sz val="12"/>
      <color rgb="FF9C57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theme="0" tint="-0.24994659260841701"/>
      </left>
      <right style="dotted">
        <color theme="0" tint="-0.24994659260841701"/>
      </right>
      <top style="double">
        <color rgb="FF3F3F3F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indexed="64"/>
      </left>
      <right style="dotted">
        <color indexed="64"/>
      </right>
      <top style="double">
        <color rgb="FF3F3F3F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rgb="FF3F3F3F"/>
      </right>
      <top style="medium">
        <color indexed="64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medium">
        <color indexed="64"/>
      </top>
      <bottom style="double">
        <color rgb="FF3F3F3F"/>
      </bottom>
      <diagonal/>
    </border>
    <border>
      <left style="double">
        <color rgb="FF3F3F3F"/>
      </left>
      <right style="medium">
        <color indexed="64"/>
      </right>
      <top style="medium">
        <color indexed="64"/>
      </top>
      <bottom style="double">
        <color rgb="FF3F3F3F"/>
      </bottom>
      <diagonal/>
    </border>
    <border>
      <left style="medium">
        <color indexed="64"/>
      </left>
      <right style="dotted">
        <color indexed="64"/>
      </right>
      <top style="double">
        <color rgb="FF3F3F3F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uble">
        <color rgb="FF3F3F3F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theme="0" tint="-0.24994659260841701"/>
      </right>
      <top style="double">
        <color rgb="FF3F3F3F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medium">
        <color indexed="64"/>
      </right>
      <top style="double">
        <color rgb="FF3F3F3F"/>
      </top>
      <bottom style="dotted">
        <color theme="0" tint="-0.24994659260841701"/>
      </bottom>
      <diagonal/>
    </border>
    <border>
      <left style="medium">
        <color indexed="64"/>
      </left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medium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indexed="64"/>
      </left>
      <right style="dotted">
        <color theme="0" tint="-0.24994659260841701"/>
      </right>
      <top style="dotted">
        <color theme="0" tint="-0.24994659260841701"/>
      </top>
      <bottom style="medium">
        <color indexed="64"/>
      </bottom>
      <diagonal/>
    </border>
    <border>
      <left style="dotted">
        <color theme="0" tint="-0.24994659260841701"/>
      </left>
      <right style="dotted">
        <color theme="0" tint="-0.24994659260841701"/>
      </right>
      <top style="dotted">
        <color theme="0" tint="-0.24994659260841701"/>
      </top>
      <bottom style="medium">
        <color indexed="64"/>
      </bottom>
      <diagonal/>
    </border>
    <border>
      <left style="dotted">
        <color theme="0" tint="-0.24994659260841701"/>
      </left>
      <right style="medium">
        <color indexed="64"/>
      </right>
      <top style="dotted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rgb="FF3F3F3F"/>
      </bottom>
      <diagonal/>
    </border>
    <border>
      <left/>
      <right style="double">
        <color rgb="FF3F3F3F"/>
      </right>
      <top style="medium">
        <color indexed="64"/>
      </top>
      <bottom style="double">
        <color rgb="FF3F3F3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</cellStyleXfs>
  <cellXfs count="57">
    <xf numFmtId="0" fontId="0" fillId="0" borderId="0" xfId="0"/>
    <xf numFmtId="0" fontId="0" fillId="0" borderId="2" xfId="0" applyBorder="1"/>
    <xf numFmtId="10" fontId="0" fillId="0" borderId="2" xfId="1" applyNumberFormat="1" applyFont="1" applyBorder="1"/>
    <xf numFmtId="10" fontId="4" fillId="0" borderId="2" xfId="1" applyNumberFormat="1" applyFont="1" applyBorder="1"/>
    <xf numFmtId="10" fontId="4" fillId="0" borderId="5" xfId="1" applyNumberFormat="1" applyFont="1" applyBorder="1"/>
    <xf numFmtId="10" fontId="0" fillId="0" borderId="0" xfId="0" applyNumberFormat="1"/>
    <xf numFmtId="0" fontId="5" fillId="0" borderId="0" xfId="0" applyFont="1"/>
    <xf numFmtId="0" fontId="7" fillId="0" borderId="0" xfId="0" applyFont="1"/>
    <xf numFmtId="164" fontId="5" fillId="0" borderId="2" xfId="0" applyNumberFormat="1" applyFont="1" applyBorder="1"/>
    <xf numFmtId="0" fontId="8" fillId="2" borderId="2" xfId="2" applyFont="1" applyBorder="1" applyAlignment="1">
      <alignment horizontal="center" vertical="center"/>
    </xf>
    <xf numFmtId="164" fontId="5" fillId="0" borderId="6" xfId="0" applyNumberFormat="1" applyFont="1" applyBorder="1"/>
    <xf numFmtId="164" fontId="5" fillId="0" borderId="7" xfId="0" applyNumberFormat="1" applyFont="1" applyBorder="1"/>
    <xf numFmtId="9" fontId="5" fillId="0" borderId="8" xfId="1" applyFont="1" applyBorder="1" applyAlignment="1">
      <alignment horizontal="center" vertical="center"/>
    </xf>
    <xf numFmtId="9" fontId="5" fillId="0" borderId="9" xfId="1" applyFont="1" applyBorder="1" applyAlignment="1">
      <alignment horizontal="center" vertical="center"/>
    </xf>
    <xf numFmtId="9" fontId="5" fillId="0" borderId="10" xfId="1" applyFont="1" applyBorder="1" applyAlignment="1">
      <alignment horizontal="center" vertical="center"/>
    </xf>
    <xf numFmtId="0" fontId="3" fillId="3" borderId="11" xfId="3" applyBorder="1"/>
    <xf numFmtId="0" fontId="3" fillId="3" borderId="12" xfId="3" applyBorder="1"/>
    <xf numFmtId="0" fontId="3" fillId="3" borderId="13" xfId="3" applyBorder="1" applyAlignment="1">
      <alignment horizontal="center"/>
    </xf>
    <xf numFmtId="0" fontId="5" fillId="0" borderId="14" xfId="0" applyFont="1" applyBorder="1"/>
    <xf numFmtId="164" fontId="5" fillId="0" borderId="15" xfId="0" applyNumberFormat="1" applyFont="1" applyBorder="1"/>
    <xf numFmtId="0" fontId="5" fillId="0" borderId="16" xfId="0" applyFont="1" applyBorder="1"/>
    <xf numFmtId="164" fontId="5" fillId="0" borderId="17" xfId="0" applyNumberFormat="1" applyFont="1" applyBorder="1"/>
    <xf numFmtId="0" fontId="5" fillId="0" borderId="18" xfId="0" applyFont="1" applyBorder="1"/>
    <xf numFmtId="164" fontId="5" fillId="0" borderId="19" xfId="0" applyNumberFormat="1" applyFont="1" applyBorder="1"/>
    <xf numFmtId="164" fontId="6" fillId="4" borderId="22" xfId="0" applyNumberFormat="1" applyFont="1" applyFill="1" applyBorder="1"/>
    <xf numFmtId="0" fontId="5" fillId="0" borderId="23" xfId="0" applyFont="1" applyBorder="1"/>
    <xf numFmtId="164" fontId="5" fillId="0" borderId="24" xfId="0" applyNumberFormat="1" applyFont="1" applyBorder="1"/>
    <xf numFmtId="0" fontId="5" fillId="0" borderId="25" xfId="0" applyFont="1" applyBorder="1"/>
    <xf numFmtId="164" fontId="5" fillId="0" borderId="26" xfId="0" applyNumberFormat="1" applyFont="1" applyBorder="1"/>
    <xf numFmtId="0" fontId="5" fillId="0" borderId="27" xfId="0" applyFont="1" applyBorder="1"/>
    <xf numFmtId="164" fontId="5" fillId="0" borderId="28" xfId="0" applyNumberFormat="1" applyFont="1" applyBorder="1"/>
    <xf numFmtId="164" fontId="5" fillId="0" borderId="29" xfId="0" applyNumberFormat="1" applyFont="1" applyBorder="1"/>
    <xf numFmtId="164" fontId="5" fillId="0" borderId="24" xfId="0" applyNumberFormat="1" applyFont="1" applyBorder="1" applyAlignment="1">
      <alignment horizontal="center" vertical="center"/>
    </xf>
    <xf numFmtId="1" fontId="5" fillId="0" borderId="26" xfId="0" applyNumberFormat="1" applyFont="1" applyBorder="1" applyAlignment="1">
      <alignment horizontal="center" vertical="center"/>
    </xf>
    <xf numFmtId="10" fontId="5" fillId="5" borderId="26" xfId="1" applyNumberFormat="1" applyFont="1" applyFill="1" applyBorder="1" applyAlignment="1">
      <alignment horizontal="center" vertical="center"/>
    </xf>
    <xf numFmtId="164" fontId="5" fillId="5" borderId="29" xfId="0" applyNumberFormat="1" applyFont="1" applyFill="1" applyBorder="1" applyAlignment="1">
      <alignment horizontal="center" vertical="center"/>
    </xf>
    <xf numFmtId="164" fontId="5" fillId="5" borderId="26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4" borderId="20" xfId="0" applyFont="1" applyFill="1" applyBorder="1" applyAlignment="1">
      <alignment horizontal="left"/>
    </xf>
    <xf numFmtId="0" fontId="6" fillId="4" borderId="21" xfId="0" applyFont="1" applyFill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5" borderId="25" xfId="0" applyFont="1" applyFill="1" applyBorder="1" applyAlignment="1">
      <alignment horizontal="left"/>
    </xf>
    <xf numFmtId="0" fontId="5" fillId="5" borderId="7" xfId="0" applyFont="1" applyFill="1" applyBorder="1" applyAlignment="1">
      <alignment horizontal="left"/>
    </xf>
    <xf numFmtId="0" fontId="5" fillId="5" borderId="27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left"/>
    </xf>
    <xf numFmtId="0" fontId="3" fillId="3" borderId="30" xfId="3" applyBorder="1" applyAlignment="1">
      <alignment horizontal="center"/>
    </xf>
    <xf numFmtId="0" fontId="3" fillId="3" borderId="31" xfId="3" applyBorder="1" applyAlignment="1">
      <alignment horizontal="center"/>
    </xf>
    <xf numFmtId="0" fontId="6" fillId="3" borderId="11" xfId="3" applyFont="1" applyBorder="1" applyAlignment="1">
      <alignment horizontal="center"/>
    </xf>
    <xf numFmtId="0" fontId="6" fillId="3" borderId="12" xfId="3" applyFont="1" applyBorder="1" applyAlignment="1">
      <alignment horizontal="center"/>
    </xf>
    <xf numFmtId="0" fontId="6" fillId="3" borderId="13" xfId="3" applyFont="1" applyBorder="1" applyAlignment="1">
      <alignment horizontal="center"/>
    </xf>
    <xf numFmtId="0" fontId="5" fillId="0" borderId="25" xfId="0" applyFont="1" applyFill="1" applyBorder="1" applyAlignment="1">
      <alignment horizontal="left"/>
    </xf>
    <xf numFmtId="0" fontId="5" fillId="0" borderId="7" xfId="0" applyFont="1" applyFill="1" applyBorder="1" applyAlignment="1">
      <alignment horizontal="left"/>
    </xf>
    <xf numFmtId="10" fontId="5" fillId="0" borderId="26" xfId="1" applyNumberFormat="1" applyFont="1" applyFill="1" applyBorder="1" applyAlignment="1">
      <alignment horizontal="center" vertical="center"/>
    </xf>
  </cellXfs>
  <cellStyles count="4">
    <cellStyle name="Célula de Verificação" xfId="3" builtinId="23"/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Tabela!$C$34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FD07-6442-9963-258516646844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6-FD07-6442-9963-258516646844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FD07-6442-9963-258516646844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FD07-6442-9963-258516646844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FD07-6442-9963-258516646844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FD07-6442-9963-2585166468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Tabela!$C$35:$C$40</c:f>
              <c:numCache>
                <c:formatCode>0%</c:formatCode>
                <c:ptCount val="6"/>
                <c:pt idx="0">
                  <c:v>0.25</c:v>
                </c:pt>
                <c:pt idx="1">
                  <c:v>0.3</c:v>
                </c:pt>
                <c:pt idx="2">
                  <c:v>0.25</c:v>
                </c:pt>
                <c:pt idx="3">
                  <c:v>0.1</c:v>
                </c:pt>
                <c:pt idx="4">
                  <c:v>0.05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07-6442-9963-25851664684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1320800</xdr:colOff>
      <xdr:row>6</xdr:row>
      <xdr:rowOff>38100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CFAF91E-03B1-EC72-3382-2D48E53A8A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4285" b="12040"/>
        <a:stretch>
          <a:fillRect/>
        </a:stretch>
      </xdr:blipFill>
      <xdr:spPr>
        <a:xfrm>
          <a:off x="596900" y="0"/>
          <a:ext cx="4864100" cy="1257300"/>
        </a:xfrm>
        <a:prstGeom prst="rect">
          <a:avLst/>
        </a:prstGeom>
      </xdr:spPr>
    </xdr:pic>
    <xdr:clientData/>
  </xdr:twoCellAnchor>
  <xdr:twoCellAnchor>
    <xdr:from>
      <xdr:col>0</xdr:col>
      <xdr:colOff>565150</xdr:colOff>
      <xdr:row>42</xdr:row>
      <xdr:rowOff>171450</xdr:rowOff>
    </xdr:from>
    <xdr:to>
      <xdr:col>4</xdr:col>
      <xdr:colOff>12700</xdr:colOff>
      <xdr:row>56</xdr:row>
      <xdr:rowOff>69850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7C9D5A2-DC10-EB6C-80F2-16B74D4B5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7FBE6-F261-204F-95A5-E17013ECDB6A}">
  <dimension ref="A8:E41"/>
  <sheetViews>
    <sheetView showGridLines="0" tabSelected="1" zoomScaleNormal="100" workbookViewId="0">
      <selection activeCell="D18" sqref="D18"/>
    </sheetView>
  </sheetViews>
  <sheetFormatPr baseColWidth="10" defaultColWidth="0" defaultRowHeight="16" x14ac:dyDescent="0.2"/>
  <cols>
    <col min="1" max="1" width="3" style="6" customWidth="1"/>
    <col min="2" max="2" width="24.6640625" style="6" bestFit="1" customWidth="1"/>
    <col min="3" max="3" width="21.83203125" style="6" bestFit="1" customWidth="1"/>
    <col min="4" max="4" width="18" style="6" customWidth="1"/>
    <col min="5" max="5" width="2.33203125" style="6" customWidth="1"/>
    <col min="6" max="6" width="10.83203125" style="6" hidden="1" customWidth="1"/>
    <col min="7" max="16384" width="10.83203125" style="6" hidden="1"/>
  </cols>
  <sheetData>
    <row r="8" spans="2:4" ht="17" thickBot="1" x14ac:dyDescent="0.25"/>
    <row r="9" spans="2:4" ht="17" thickBot="1" x14ac:dyDescent="0.25">
      <c r="B9" s="51" t="s">
        <v>0</v>
      </c>
      <c r="C9" s="52"/>
      <c r="D9" s="53"/>
    </row>
    <row r="10" spans="2:4" ht="17" thickTop="1" x14ac:dyDescent="0.2">
      <c r="B10" s="41" t="s">
        <v>1</v>
      </c>
      <c r="C10" s="42"/>
      <c r="D10" s="32">
        <v>4800</v>
      </c>
    </row>
    <row r="11" spans="2:4" x14ac:dyDescent="0.2">
      <c r="B11" s="54" t="s">
        <v>2</v>
      </c>
      <c r="C11" s="55"/>
      <c r="D11" s="56">
        <v>1.06E-2</v>
      </c>
    </row>
    <row r="12" spans="2:4" ht="17" thickBot="1" x14ac:dyDescent="0.25">
      <c r="B12" s="47" t="s">
        <v>3</v>
      </c>
      <c r="C12" s="48"/>
      <c r="D12" s="35">
        <f>30%*D10</f>
        <v>1440</v>
      </c>
    </row>
    <row r="14" spans="2:4" ht="17" thickBot="1" x14ac:dyDescent="0.25"/>
    <row r="15" spans="2:4" ht="17" thickBot="1" x14ac:dyDescent="0.25">
      <c r="B15" s="51" t="s">
        <v>4</v>
      </c>
      <c r="C15" s="52"/>
      <c r="D15" s="53"/>
    </row>
    <row r="16" spans="2:4" ht="17" thickTop="1" x14ac:dyDescent="0.2">
      <c r="B16" s="41" t="s">
        <v>25</v>
      </c>
      <c r="C16" s="42"/>
      <c r="D16" s="32">
        <v>500</v>
      </c>
    </row>
    <row r="17" spans="1:4" x14ac:dyDescent="0.2">
      <c r="B17" s="43" t="s">
        <v>24</v>
      </c>
      <c r="C17" s="44"/>
      <c r="D17" s="33">
        <v>5</v>
      </c>
    </row>
    <row r="18" spans="1:4" x14ac:dyDescent="0.2">
      <c r="B18" s="45" t="s">
        <v>26</v>
      </c>
      <c r="C18" s="46"/>
      <c r="D18" s="34">
        <v>0.01</v>
      </c>
    </row>
    <row r="19" spans="1:4" x14ac:dyDescent="0.2">
      <c r="B19" s="45" t="s">
        <v>5</v>
      </c>
      <c r="C19" s="46"/>
      <c r="D19" s="36">
        <f>FV(D18,D17*12,D16*-1)</f>
        <v>40834.834928204567</v>
      </c>
    </row>
    <row r="20" spans="1:4" ht="17" thickBot="1" x14ac:dyDescent="0.25">
      <c r="B20" s="47" t="s">
        <v>6</v>
      </c>
      <c r="C20" s="48"/>
      <c r="D20" s="35">
        <f>D19*D18</f>
        <v>408.34834928204566</v>
      </c>
    </row>
    <row r="22" spans="1:4" ht="17" thickBot="1" x14ac:dyDescent="0.25"/>
    <row r="23" spans="1:4" ht="17" thickBot="1" x14ac:dyDescent="0.25">
      <c r="B23" s="15" t="s">
        <v>7</v>
      </c>
      <c r="C23" s="16" t="s">
        <v>5</v>
      </c>
      <c r="D23" s="17" t="s">
        <v>13</v>
      </c>
    </row>
    <row r="24" spans="1:4" ht="17" thickTop="1" x14ac:dyDescent="0.2">
      <c r="A24" s="7">
        <v>2</v>
      </c>
      <c r="B24" s="25" t="s">
        <v>8</v>
      </c>
      <c r="C24" s="10">
        <f>FV(rendimento_carteira,$A24*12,$D$16*-1)</f>
        <v>13583.113746714709</v>
      </c>
      <c r="D24" s="26">
        <f>C24*rendimento_carteira</f>
        <v>143.98100571517591</v>
      </c>
    </row>
    <row r="25" spans="1:4" x14ac:dyDescent="0.2">
      <c r="A25" s="7">
        <v>5</v>
      </c>
      <c r="B25" s="27" t="s">
        <v>9</v>
      </c>
      <c r="C25" s="11">
        <f>FV(rendimento_carteira,$A25*12,$D$16*-1)</f>
        <v>41631.989547858102</v>
      </c>
      <c r="D25" s="28">
        <f>C25*rendimento_carteira</f>
        <v>441.29908920729588</v>
      </c>
    </row>
    <row r="26" spans="1:4" x14ac:dyDescent="0.2">
      <c r="A26" s="7">
        <v>10</v>
      </c>
      <c r="B26" s="27" t="s">
        <v>10</v>
      </c>
      <c r="C26" s="11">
        <f>FV(rendimento_carteira,$A26*12,$D$16*-1)</f>
        <v>120008.29723443111</v>
      </c>
      <c r="D26" s="28">
        <f>C26*rendimento_carteira</f>
        <v>1272.0879506849699</v>
      </c>
    </row>
    <row r="27" spans="1:4" x14ac:dyDescent="0.2">
      <c r="A27" s="7">
        <v>20</v>
      </c>
      <c r="B27" s="27" t="s">
        <v>11</v>
      </c>
      <c r="C27" s="11">
        <f>FV(rendimento_carteira,$A27*12,$D$16*-1)</f>
        <v>545338.8122571425</v>
      </c>
      <c r="D27" s="28">
        <f>C27*rendimento_carteira</f>
        <v>5780.5914099257106</v>
      </c>
    </row>
    <row r="28" spans="1:4" ht="17" thickBot="1" x14ac:dyDescent="0.25">
      <c r="A28" s="7">
        <v>30</v>
      </c>
      <c r="B28" s="29" t="s">
        <v>12</v>
      </c>
      <c r="C28" s="30">
        <f>FV(rendimento_carteira,$A28*12,$D$16*-1)</f>
        <v>2052784.9737179012</v>
      </c>
      <c r="D28" s="31">
        <f>C28*rendimento_carteira</f>
        <v>21759.520721409754</v>
      </c>
    </row>
    <row r="30" spans="1:4" ht="17" thickBot="1" x14ac:dyDescent="0.25"/>
    <row r="31" spans="1:4" ht="17" thickBot="1" x14ac:dyDescent="0.25">
      <c r="B31" s="49" t="s">
        <v>14</v>
      </c>
      <c r="C31" s="50"/>
      <c r="D31" s="9" t="s">
        <v>28</v>
      </c>
    </row>
    <row r="32" spans="1:4" ht="17" thickTop="1" x14ac:dyDescent="0.2">
      <c r="B32" s="37" t="s">
        <v>15</v>
      </c>
      <c r="C32" s="38"/>
      <c r="D32" s="8">
        <f>aporte</f>
        <v>500</v>
      </c>
    </row>
    <row r="33" spans="2:4" ht="17" thickBot="1" x14ac:dyDescent="0.25"/>
    <row r="34" spans="2:4" ht="17" thickBot="1" x14ac:dyDescent="0.25">
      <c r="B34" s="15" t="s">
        <v>16</v>
      </c>
      <c r="C34" s="16" t="s">
        <v>17</v>
      </c>
      <c r="D34" s="17" t="s">
        <v>30</v>
      </c>
    </row>
    <row r="35" spans="2:4" ht="17" thickTop="1" x14ac:dyDescent="0.2">
      <c r="B35" s="18" t="s">
        <v>18</v>
      </c>
      <c r="C35" s="12">
        <f>VLOOKUP(B35&amp;"-"&amp;$D$31,Auxiliar!$B$3:$E$21,4,FALSE)</f>
        <v>0.25</v>
      </c>
      <c r="D35" s="19">
        <f>C35*$D$32</f>
        <v>125</v>
      </c>
    </row>
    <row r="36" spans="2:4" x14ac:dyDescent="0.2">
      <c r="B36" s="20" t="s">
        <v>19</v>
      </c>
      <c r="C36" s="13">
        <f>VLOOKUP(B36&amp;"-"&amp;$D$31,Auxiliar!$B$3:$E$21,4,FALSE)</f>
        <v>0.3</v>
      </c>
      <c r="D36" s="21">
        <f t="shared" ref="D36:D40" si="0">C36*$D$32</f>
        <v>150</v>
      </c>
    </row>
    <row r="37" spans="2:4" x14ac:dyDescent="0.2">
      <c r="B37" s="20" t="s">
        <v>20</v>
      </c>
      <c r="C37" s="13">
        <f>VLOOKUP(B37&amp;"-"&amp;$D$31,Auxiliar!$B$3:$E$21,4,FALSE)</f>
        <v>0.25</v>
      </c>
      <c r="D37" s="21">
        <f t="shared" si="0"/>
        <v>125</v>
      </c>
    </row>
    <row r="38" spans="2:4" x14ac:dyDescent="0.2">
      <c r="B38" s="20" t="s">
        <v>21</v>
      </c>
      <c r="C38" s="13">
        <f>VLOOKUP(B38&amp;"-"&amp;$D$31,Auxiliar!$B$3:$E$21,4,FALSE)</f>
        <v>0.1</v>
      </c>
      <c r="D38" s="21">
        <f t="shared" si="0"/>
        <v>50</v>
      </c>
    </row>
    <row r="39" spans="2:4" x14ac:dyDescent="0.2">
      <c r="B39" s="20" t="s">
        <v>22</v>
      </c>
      <c r="C39" s="13">
        <f>VLOOKUP(B39&amp;"-"&amp;$D$31,Auxiliar!$B$3:$E$21,4,FALSE)</f>
        <v>0.05</v>
      </c>
      <c r="D39" s="21">
        <f t="shared" si="0"/>
        <v>25</v>
      </c>
    </row>
    <row r="40" spans="2:4" x14ac:dyDescent="0.2">
      <c r="B40" s="22" t="s">
        <v>23</v>
      </c>
      <c r="C40" s="14">
        <f>VLOOKUP(B40&amp;"-"&amp;$D$31,Auxiliar!$B$3:$E$21,4,FALSE)</f>
        <v>0.05</v>
      </c>
      <c r="D40" s="23">
        <f t="shared" si="0"/>
        <v>25</v>
      </c>
    </row>
    <row r="41" spans="2:4" ht="17" thickBot="1" x14ac:dyDescent="0.25">
      <c r="B41" s="39" t="s">
        <v>34</v>
      </c>
      <c r="C41" s="40"/>
      <c r="D41" s="24">
        <f>SUM(D35:D40)</f>
        <v>500</v>
      </c>
    </row>
  </sheetData>
  <mergeCells count="13">
    <mergeCell ref="B10:C10"/>
    <mergeCell ref="B11:C11"/>
    <mergeCell ref="B12:C12"/>
    <mergeCell ref="B9:D9"/>
    <mergeCell ref="B15:D15"/>
    <mergeCell ref="B32:C32"/>
    <mergeCell ref="B41:C41"/>
    <mergeCell ref="B16:C16"/>
    <mergeCell ref="B17:C17"/>
    <mergeCell ref="B18:C18"/>
    <mergeCell ref="B19:C19"/>
    <mergeCell ref="B20:C20"/>
    <mergeCell ref="B31:C31"/>
  </mergeCells>
  <dataValidations count="1">
    <dataValidation type="list" allowBlank="1" showInputMessage="1" showErrorMessage="1" sqref="D31" xr:uid="{9995BA73-87C8-B741-AD88-CB84A60559CD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58EB1-D252-3A4B-AE6E-53D7709752FC}">
  <dimension ref="B3:F21"/>
  <sheetViews>
    <sheetView workbookViewId="0">
      <selection activeCell="G13" sqref="G13"/>
    </sheetView>
  </sheetViews>
  <sheetFormatPr baseColWidth="10" defaultRowHeight="16" x14ac:dyDescent="0.2"/>
  <cols>
    <col min="2" max="2" width="29" bestFit="1" customWidth="1"/>
    <col min="3" max="3" width="11.5" bestFit="1" customWidth="1"/>
    <col min="4" max="4" width="17.6640625" bestFit="1" customWidth="1"/>
    <col min="5" max="5" width="10" bestFit="1" customWidth="1"/>
  </cols>
  <sheetData>
    <row r="3" spans="2:6" x14ac:dyDescent="0.2">
      <c r="B3" s="1" t="s">
        <v>31</v>
      </c>
      <c r="C3" s="1" t="s">
        <v>33</v>
      </c>
      <c r="D3" s="1" t="s">
        <v>16</v>
      </c>
      <c r="E3" s="1" t="s">
        <v>32</v>
      </c>
    </row>
    <row r="4" spans="2:6" x14ac:dyDescent="0.2">
      <c r="B4" s="1" t="str">
        <f>Auxiliar!D4&amp;"-"&amp;Auxiliar!C4</f>
        <v>PAPEL-Conservador</v>
      </c>
      <c r="C4" s="1" t="s">
        <v>28</v>
      </c>
      <c r="D4" s="1" t="s">
        <v>18</v>
      </c>
      <c r="E4" s="2">
        <v>0.25</v>
      </c>
      <c r="F4" s="5">
        <f>SUM(E4:E9)</f>
        <v>1</v>
      </c>
    </row>
    <row r="5" spans="2:6" x14ac:dyDescent="0.2">
      <c r="B5" s="1" t="str">
        <f>Auxiliar!D5&amp;"-"&amp;Auxiliar!C5</f>
        <v>TIJOLO-Conservador</v>
      </c>
      <c r="C5" s="1" t="s">
        <v>28</v>
      </c>
      <c r="D5" s="1" t="s">
        <v>19</v>
      </c>
      <c r="E5" s="2">
        <v>0.3</v>
      </c>
    </row>
    <row r="6" spans="2:6" x14ac:dyDescent="0.2">
      <c r="B6" s="1" t="str">
        <f>Auxiliar!D6&amp;"-"&amp;Auxiliar!C6</f>
        <v>HÍBRIDOS-Conservador</v>
      </c>
      <c r="C6" s="1" t="s">
        <v>28</v>
      </c>
      <c r="D6" s="1" t="s">
        <v>20</v>
      </c>
      <c r="E6" s="2">
        <v>0.25</v>
      </c>
    </row>
    <row r="7" spans="2:6" x14ac:dyDescent="0.2">
      <c r="B7" s="1" t="str">
        <f>Auxiliar!D7&amp;"-"&amp;Auxiliar!C7</f>
        <v>FOFs-Conservador</v>
      </c>
      <c r="C7" s="1" t="s">
        <v>28</v>
      </c>
      <c r="D7" s="1" t="s">
        <v>21</v>
      </c>
      <c r="E7" s="2">
        <v>0.1</v>
      </c>
    </row>
    <row r="8" spans="2:6" x14ac:dyDescent="0.2">
      <c r="B8" s="1" t="str">
        <f>Auxiliar!D8&amp;"-"&amp;Auxiliar!C8</f>
        <v>DESENVOLVIMENTO-Conservador</v>
      </c>
      <c r="C8" s="1" t="s">
        <v>28</v>
      </c>
      <c r="D8" s="1" t="s">
        <v>22</v>
      </c>
      <c r="E8" s="2">
        <v>0.05</v>
      </c>
    </row>
    <row r="9" spans="2:6" x14ac:dyDescent="0.2">
      <c r="B9" s="1" t="str">
        <f>Auxiliar!D9&amp;"-"&amp;Auxiliar!C9</f>
        <v>HOTELARIAS-Conservador</v>
      </c>
      <c r="C9" s="1" t="s">
        <v>28</v>
      </c>
      <c r="D9" s="1" t="s">
        <v>23</v>
      </c>
      <c r="E9" s="2">
        <v>0.05</v>
      </c>
    </row>
    <row r="10" spans="2:6" x14ac:dyDescent="0.2">
      <c r="B10" s="1" t="str">
        <f>Auxiliar!D10&amp;"-"&amp;Auxiliar!C10</f>
        <v>PAPEL-Moderado</v>
      </c>
      <c r="C10" s="1" t="s">
        <v>27</v>
      </c>
      <c r="D10" s="1" t="s">
        <v>18</v>
      </c>
      <c r="E10" s="2">
        <v>0.2</v>
      </c>
      <c r="F10" s="5">
        <f>SUM(E10:E15)</f>
        <v>1</v>
      </c>
    </row>
    <row r="11" spans="2:6" x14ac:dyDescent="0.2">
      <c r="B11" s="1" t="str">
        <f>Auxiliar!D11&amp;"-"&amp;Auxiliar!C11</f>
        <v>TIJOLO-Moderado</v>
      </c>
      <c r="C11" s="1" t="s">
        <v>27</v>
      </c>
      <c r="D11" s="1" t="s">
        <v>19</v>
      </c>
      <c r="E11" s="2">
        <v>0.25</v>
      </c>
    </row>
    <row r="12" spans="2:6" x14ac:dyDescent="0.2">
      <c r="B12" s="1" t="str">
        <f>Auxiliar!D12&amp;"-"&amp;Auxiliar!C12</f>
        <v>HÍBRIDOS-Moderado</v>
      </c>
      <c r="C12" s="1" t="s">
        <v>27</v>
      </c>
      <c r="D12" s="1" t="s">
        <v>20</v>
      </c>
      <c r="E12" s="2">
        <v>0.2</v>
      </c>
    </row>
    <row r="13" spans="2:6" x14ac:dyDescent="0.2">
      <c r="B13" s="1" t="str">
        <f>Auxiliar!D13&amp;"-"&amp;Auxiliar!C13</f>
        <v>FOFs-Moderado</v>
      </c>
      <c r="C13" s="1" t="s">
        <v>27</v>
      </c>
      <c r="D13" s="1" t="s">
        <v>21</v>
      </c>
      <c r="E13" s="2">
        <v>0.15</v>
      </c>
    </row>
    <row r="14" spans="2:6" x14ac:dyDescent="0.2">
      <c r="B14" s="1" t="str">
        <f>Auxiliar!D14&amp;"-"&amp;Auxiliar!C14</f>
        <v>DESENVOLVIMENTO-Moderado</v>
      </c>
      <c r="C14" s="1" t="s">
        <v>27</v>
      </c>
      <c r="D14" s="1" t="s">
        <v>22</v>
      </c>
      <c r="E14" s="2">
        <v>0.1</v>
      </c>
    </row>
    <row r="15" spans="2:6" x14ac:dyDescent="0.2">
      <c r="B15" s="1" t="str">
        <f>Auxiliar!D15&amp;"-"&amp;Auxiliar!C15</f>
        <v>HOTELARIAS-Moderado</v>
      </c>
      <c r="C15" s="1" t="s">
        <v>27</v>
      </c>
      <c r="D15" s="1" t="s">
        <v>23</v>
      </c>
      <c r="E15" s="2">
        <v>0.1</v>
      </c>
    </row>
    <row r="16" spans="2:6" x14ac:dyDescent="0.2">
      <c r="B16" s="1" t="str">
        <f>Auxiliar!D16&amp;"-"&amp;Auxiliar!C16</f>
        <v>PAPEL-Agressivo</v>
      </c>
      <c r="C16" s="1" t="s">
        <v>29</v>
      </c>
      <c r="D16" s="1" t="s">
        <v>18</v>
      </c>
      <c r="E16" s="3">
        <v>0.2</v>
      </c>
      <c r="F16" s="5">
        <f>SUM(E16:E21)</f>
        <v>1.0000000000000002</v>
      </c>
    </row>
    <row r="17" spans="2:5" x14ac:dyDescent="0.2">
      <c r="B17" s="1" t="str">
        <f>Auxiliar!D17&amp;"-"&amp;Auxiliar!C17</f>
        <v>TIJOLO-Agressivo</v>
      </c>
      <c r="C17" s="1" t="s">
        <v>29</v>
      </c>
      <c r="D17" s="1" t="s">
        <v>19</v>
      </c>
      <c r="E17" s="4">
        <v>0.2</v>
      </c>
    </row>
    <row r="18" spans="2:5" x14ac:dyDescent="0.2">
      <c r="B18" s="1" t="str">
        <f>Auxiliar!D18&amp;"-"&amp;Auxiliar!C18</f>
        <v>HÍBRIDOS-Agressivo</v>
      </c>
      <c r="C18" s="1" t="s">
        <v>29</v>
      </c>
      <c r="D18" s="1" t="s">
        <v>20</v>
      </c>
      <c r="E18" s="4">
        <v>0.2</v>
      </c>
    </row>
    <row r="19" spans="2:5" x14ac:dyDescent="0.2">
      <c r="B19" s="1" t="str">
        <f>Auxiliar!D19&amp;"-"&amp;Auxiliar!C19</f>
        <v>FOFs-Agressivo</v>
      </c>
      <c r="C19" s="1" t="s">
        <v>29</v>
      </c>
      <c r="D19" s="1" t="s">
        <v>21</v>
      </c>
      <c r="E19" s="4">
        <v>0.1</v>
      </c>
    </row>
    <row r="20" spans="2:5" x14ac:dyDescent="0.2">
      <c r="B20" s="1" t="str">
        <f>Auxiliar!D20&amp;"-"&amp;Auxiliar!C20</f>
        <v>DESENVOLVIMENTO-Agressivo</v>
      </c>
      <c r="C20" s="1" t="s">
        <v>29</v>
      </c>
      <c r="D20" s="1" t="s">
        <v>22</v>
      </c>
      <c r="E20" s="4">
        <v>0.2</v>
      </c>
    </row>
    <row r="21" spans="2:5" x14ac:dyDescent="0.2">
      <c r="B21" s="1" t="str">
        <f>Auxiliar!D21&amp;"-"&amp;Auxiliar!C21</f>
        <v>HOTELARIAS-Agressivo</v>
      </c>
      <c r="C21" s="1" t="s">
        <v>29</v>
      </c>
      <c r="D21" s="1" t="s">
        <v>23</v>
      </c>
      <c r="E21" s="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Tabela</vt:lpstr>
      <vt:lpstr>Auxiliar</vt:lpstr>
      <vt:lpstr>aporte</vt:lpstr>
      <vt:lpstr>patrimonio_acumulado</vt:lpstr>
      <vt:lpstr>rendimento_carteira</vt:lpstr>
      <vt:lpstr>rendimento_medio</vt:lpstr>
      <vt:lpstr>salario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Wandré Cunha</dc:creator>
  <cp:lastModifiedBy>Wandré Cunha</cp:lastModifiedBy>
  <dcterms:created xsi:type="dcterms:W3CDTF">2025-12-26T21:25:18Z</dcterms:created>
  <dcterms:modified xsi:type="dcterms:W3CDTF">2025-12-27T00:16:43Z</dcterms:modified>
</cp:coreProperties>
</file>