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carrera/data/Dropbox/_Docencia/CPD/1516Q1/A1/"/>
    </mc:Choice>
  </mc:AlternateContent>
  <bookViews>
    <workbookView xWindow="0" yWindow="460" windowWidth="25600" windowHeight="15460" tabRatio="500"/>
  </bookViews>
  <sheets>
    <sheet name="Electricitat" sheetId="2" r:id="rId1"/>
    <sheet name="Bandwidth provider" sheetId="7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2" i="7"/>
  <c r="E3" i="7"/>
  <c r="E4" i="7"/>
  <c r="E5" i="7"/>
  <c r="E6" i="7"/>
  <c r="E2" i="7"/>
  <c r="B18" i="2"/>
  <c r="C18" i="2"/>
  <c r="D18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8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8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8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8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8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8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8" i="2"/>
  <c r="E18" i="2"/>
  <c r="F18" i="2"/>
  <c r="Q38" i="2"/>
  <c r="R7" i="2"/>
  <c r="S7" i="2"/>
  <c r="R8" i="2"/>
  <c r="S8" i="2"/>
  <c r="R9" i="2"/>
  <c r="S9" i="2"/>
  <c r="R10" i="2"/>
  <c r="S10" i="2"/>
  <c r="R11" i="2"/>
  <c r="S11" i="2"/>
  <c r="R12" i="2"/>
  <c r="S12" i="2"/>
  <c r="R13" i="2"/>
  <c r="S13" i="2"/>
  <c r="R14" i="2"/>
  <c r="S14" i="2"/>
  <c r="R15" i="2"/>
  <c r="S15" i="2"/>
  <c r="R16" i="2"/>
  <c r="S16" i="2"/>
  <c r="R17" i="2"/>
  <c r="S17" i="2"/>
  <c r="R18" i="2"/>
  <c r="S18" i="2"/>
  <c r="R19" i="2"/>
  <c r="S19" i="2"/>
  <c r="S20" i="2"/>
  <c r="P20" i="2"/>
  <c r="Q20" i="2"/>
  <c r="R20" i="2"/>
  <c r="B38" i="2"/>
  <c r="C38" i="2"/>
  <c r="D38" i="2"/>
  <c r="E38" i="2"/>
  <c r="F38" i="2"/>
  <c r="G38" i="2"/>
  <c r="B37" i="2"/>
  <c r="C37" i="2"/>
  <c r="D37" i="2"/>
  <c r="E37" i="2"/>
  <c r="F37" i="2"/>
  <c r="G37" i="2"/>
  <c r="B36" i="2"/>
  <c r="C36" i="2"/>
  <c r="D36" i="2"/>
  <c r="E36" i="2"/>
  <c r="F36" i="2"/>
  <c r="G36" i="2"/>
  <c r="B35" i="2"/>
  <c r="C35" i="2"/>
  <c r="D35" i="2"/>
  <c r="E35" i="2"/>
  <c r="F35" i="2"/>
  <c r="G35" i="2"/>
  <c r="B34" i="2"/>
  <c r="C34" i="2"/>
  <c r="D34" i="2"/>
  <c r="E34" i="2"/>
  <c r="F34" i="2"/>
  <c r="G34" i="2"/>
  <c r="B33" i="2"/>
  <c r="C33" i="2"/>
  <c r="D33" i="2"/>
  <c r="E33" i="2"/>
  <c r="F33" i="2"/>
  <c r="G33" i="2"/>
  <c r="B32" i="2"/>
  <c r="C32" i="2"/>
  <c r="D32" i="2"/>
  <c r="E32" i="2"/>
  <c r="F32" i="2"/>
  <c r="G32" i="2"/>
  <c r="B31" i="2"/>
  <c r="C31" i="2"/>
  <c r="D31" i="2"/>
  <c r="E31" i="2"/>
  <c r="F31" i="2"/>
  <c r="G31" i="2"/>
  <c r="B30" i="2"/>
  <c r="C30" i="2"/>
  <c r="D30" i="2"/>
  <c r="E30" i="2"/>
  <c r="F30" i="2"/>
  <c r="G30" i="2"/>
  <c r="B29" i="2"/>
  <c r="C29" i="2"/>
  <c r="D29" i="2"/>
  <c r="E29" i="2"/>
  <c r="F29" i="2"/>
  <c r="G29" i="2"/>
  <c r="B28" i="2"/>
  <c r="C28" i="2"/>
  <c r="D28" i="2"/>
  <c r="E28" i="2"/>
  <c r="F28" i="2"/>
  <c r="G28" i="2"/>
  <c r="B27" i="2"/>
  <c r="C27" i="2"/>
  <c r="D27" i="2"/>
  <c r="E27" i="2"/>
  <c r="F27" i="2"/>
  <c r="G27" i="2"/>
  <c r="B26" i="2"/>
  <c r="C26" i="2"/>
  <c r="D26" i="2"/>
  <c r="E26" i="2"/>
  <c r="F26" i="2"/>
  <c r="G26" i="2"/>
  <c r="B25" i="2"/>
  <c r="C25" i="2"/>
  <c r="D25" i="2"/>
  <c r="E25" i="2"/>
  <c r="F25" i="2"/>
  <c r="G25" i="2"/>
  <c r="B24" i="2"/>
  <c r="C24" i="2"/>
  <c r="D24" i="2"/>
  <c r="E24" i="2"/>
  <c r="F24" i="2"/>
  <c r="G24" i="2"/>
  <c r="B23" i="2"/>
  <c r="C23" i="2"/>
  <c r="D23" i="2"/>
  <c r="E23" i="2"/>
  <c r="F23" i="2"/>
  <c r="G23" i="2"/>
  <c r="B22" i="2"/>
  <c r="C22" i="2"/>
  <c r="D22" i="2"/>
  <c r="E22" i="2"/>
  <c r="F22" i="2"/>
  <c r="G22" i="2"/>
  <c r="B21" i="2"/>
  <c r="C21" i="2"/>
  <c r="D21" i="2"/>
  <c r="E21" i="2"/>
  <c r="F21" i="2"/>
  <c r="G21" i="2"/>
  <c r="B20" i="2"/>
  <c r="C20" i="2"/>
  <c r="D20" i="2"/>
  <c r="E20" i="2"/>
  <c r="F20" i="2"/>
  <c r="G20" i="2"/>
  <c r="B19" i="2"/>
  <c r="C19" i="2"/>
  <c r="D19" i="2"/>
  <c r="E19" i="2"/>
  <c r="F19" i="2"/>
  <c r="G19" i="2"/>
  <c r="G18" i="2"/>
</calcChain>
</file>

<file path=xl/sharedStrings.xml><?xml version="1.0" encoding="utf-8"?>
<sst xmlns="http://schemas.openxmlformats.org/spreadsheetml/2006/main" count="82" uniqueCount="55">
  <si>
    <t>DADES DE CONSUM DELS EQUIPS DE COMPUTACIÓ I COMUNICACIÓ</t>
  </si>
  <si>
    <t>Càlcul aproximat de factura, per una línia d'alta tensió (20kV) en mode tarifari 6.1A</t>
  </si>
  <si>
    <t>Períodes</t>
  </si>
  <si>
    <t>P1</t>
  </si>
  <si>
    <t>P2</t>
  </si>
  <si>
    <t>P3</t>
  </si>
  <si>
    <t>P4</t>
  </si>
  <si>
    <t>P5</t>
  </si>
  <si>
    <t>P6</t>
  </si>
  <si>
    <t>Month / Hours in period per day</t>
  </si>
  <si>
    <t>Cost €/kW contractat i any</t>
  </si>
  <si>
    <t>Week Days</t>
  </si>
  <si>
    <t>Weekend Days</t>
  </si>
  <si>
    <t>Days</t>
  </si>
  <si>
    <t>Total Hours</t>
  </si>
  <si>
    <t>Cost €/kWh consumit</t>
  </si>
  <si>
    <t>January</t>
  </si>
  <si>
    <t>february</t>
  </si>
  <si>
    <t>Sobreprovisionament de potència</t>
  </si>
  <si>
    <t xml:space="preserve">  -&gt; Contracto potència per sobre del màxim consum esperat per seguretat</t>
  </si>
  <si>
    <t>March</t>
  </si>
  <si>
    <t>kW consumits per computació i comunicació</t>
  </si>
  <si>
    <t xml:space="preserve">  -&gt; Potència màxima que espero consumir basat en HW</t>
  </si>
  <si>
    <t>April</t>
  </si>
  <si>
    <t>May</t>
  </si>
  <si>
    <t xml:space="preserve">Tarifas vigentes de electricidad a partir del 1 de enero de 2013, publicadas en el BOE de 27 de diciembre de 2012. </t>
  </si>
  <si>
    <t>June H1</t>
  </si>
  <si>
    <t>June H2</t>
  </si>
  <si>
    <t>Caselles a modificar per l'estudiant</t>
  </si>
  <si>
    <t>July</t>
  </si>
  <si>
    <t>August</t>
  </si>
  <si>
    <t>September</t>
  </si>
  <si>
    <t>PUE</t>
  </si>
  <si>
    <t>Consum Elèctric Total               (kW)</t>
  </si>
  <si>
    <t>kW contractats necessaris</t>
  </si>
  <si>
    <t>Cost "Término Potencia"</t>
  </si>
  <si>
    <t>Cost "Término Energía"</t>
  </si>
  <si>
    <t>Cost Total Energia Anual</t>
  </si>
  <si>
    <t>Sobrecost</t>
  </si>
  <si>
    <t>October</t>
  </si>
  <si>
    <t>November</t>
  </si>
  <si>
    <t>December</t>
  </si>
  <si>
    <t>Month / Hours in period per month</t>
  </si>
  <si>
    <t>Weekend (P6)</t>
  </si>
  <si>
    <t>Yearly</t>
  </si>
  <si>
    <t>SFP-10G-SR</t>
  </si>
  <si>
    <t>1GbE RJ45</t>
  </si>
  <si>
    <t>CFP-100G-SR10</t>
  </si>
  <si>
    <t>CONNECTOR</t>
  </si>
  <si>
    <t>PREU MENSUAL</t>
  </si>
  <si>
    <t>PREU ANUAL</t>
  </si>
  <si>
    <t>OPCIÓ</t>
  </si>
  <si>
    <t>http://drpeering.net/white-papers/Internet-Transit-Pricing-Historical-And-Projected.php</t>
  </si>
  <si>
    <t>BW (Mbps)</t>
  </si>
  <si>
    <t>Projecció cost mensual transit 2014 ($/Mbps)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</si>
</sst>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€&quot;#,##0.000000"/>
    <numFmt numFmtId="165" formatCode="&quot;€&quot;#,##0.00"/>
    <numFmt numFmtId="170" formatCode="0\k\W"/>
    <numFmt numFmtId="172" formatCode="#,##0.00&quot; &quot;[$€-403];[Red]&quot;-&quot;#,##0.00&quot; &quot;[$€-403]"/>
    <numFmt numFmtId="173" formatCode="0&quot;Mbps&quot;"/>
  </numFmts>
  <fonts count="2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 tint="0.34998626667073579"/>
      <name val="Calibri"/>
      <scheme val="minor"/>
    </font>
    <font>
      <sz val="12"/>
      <color rgb="FF707070"/>
      <name val="Trebuchet MS"/>
    </font>
    <font>
      <b/>
      <sz val="12"/>
      <color theme="5" tint="-0.249977111117893"/>
      <name val="Calibri"/>
      <scheme val="minor"/>
    </font>
    <font>
      <sz val="12"/>
      <color theme="0" tint="-0.34998626667073579"/>
      <name val="Calibri"/>
      <scheme val="minor"/>
    </font>
    <font>
      <b/>
      <sz val="10"/>
      <color theme="0" tint="-0.499984740745262"/>
      <name val="TrebuchetMS"/>
    </font>
    <font>
      <b/>
      <sz val="12"/>
      <color theme="0" tint="-0.499984740745262"/>
      <name val="Calibri"/>
      <scheme val="minor"/>
    </font>
    <font>
      <b/>
      <sz val="12"/>
      <color theme="0" tint="-0.14999847407452621"/>
      <name val="Calibri"/>
      <scheme val="minor"/>
    </font>
    <font>
      <b/>
      <sz val="12"/>
      <color theme="5"/>
      <name val="Calibri"/>
      <scheme val="minor"/>
    </font>
    <font>
      <sz val="12"/>
      <color theme="0" tint="-0.499984740745262"/>
      <name val="Calibri"/>
      <scheme val="minor"/>
    </font>
    <font>
      <b/>
      <sz val="12"/>
      <color rgb="FFFF0000"/>
      <name val="Calibri"/>
      <scheme val="minor"/>
    </font>
    <font>
      <sz val="12"/>
      <color theme="0" tint="-0.1499984740745262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sz val="11"/>
      <color theme="1"/>
      <name val="Liberation Sans"/>
    </font>
    <font>
      <sz val="11"/>
      <color rgb="FF000000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sz val="12"/>
      <color theme="1"/>
      <name val="Cambria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3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6" fillId="0" borderId="0"/>
    <xf numFmtId="0" fontId="18" fillId="0" borderId="0">
      <alignment horizontal="center"/>
    </xf>
    <xf numFmtId="0" fontId="18" fillId="0" borderId="0">
      <alignment horizontal="center" textRotation="90"/>
    </xf>
    <xf numFmtId="0" fontId="19" fillId="0" borderId="0"/>
    <xf numFmtId="172" fontId="19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54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  <xf numFmtId="164" fontId="3" fillId="0" borderId="1" xfId="0" applyNumberFormat="1" applyFont="1" applyBorder="1"/>
    <xf numFmtId="1" fontId="3" fillId="0" borderId="1" xfId="0" applyNumberFormat="1" applyFont="1" applyBorder="1"/>
    <xf numFmtId="1" fontId="0" fillId="0" borderId="1" xfId="0" applyNumberFormat="1" applyBorder="1"/>
    <xf numFmtId="0" fontId="0" fillId="0" borderId="0" xfId="0" applyBorder="1"/>
    <xf numFmtId="9" fontId="4" fillId="3" borderId="1" xfId="0" applyNumberFormat="1" applyFont="1" applyFill="1" applyBorder="1"/>
    <xf numFmtId="49" fontId="5" fillId="0" borderId="0" xfId="0" applyNumberFormat="1" applyFont="1"/>
    <xf numFmtId="0" fontId="6" fillId="0" borderId="0" xfId="0" applyFont="1"/>
    <xf numFmtId="165" fontId="0" fillId="0" borderId="0" xfId="0" applyNumberFormat="1"/>
    <xf numFmtId="1" fontId="4" fillId="3" borderId="0" xfId="0" applyNumberFormat="1" applyFont="1" applyFill="1"/>
    <xf numFmtId="165" fontId="0" fillId="2" borderId="0" xfId="0" applyNumberFormat="1" applyFill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right" vertical="center" wrapText="1"/>
    </xf>
    <xf numFmtId="2" fontId="9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1" fillId="0" borderId="1" xfId="0" applyNumberFormat="1" applyFont="1" applyBorder="1" applyAlignment="1">
      <alignment horizontal="center"/>
    </xf>
    <xf numFmtId="10" fontId="0" fillId="2" borderId="0" xfId="0" applyNumberFormat="1" applyFill="1"/>
    <xf numFmtId="1" fontId="5" fillId="2" borderId="0" xfId="0" applyNumberFormat="1" applyFont="1" applyFill="1"/>
    <xf numFmtId="1" fontId="5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2" fontId="0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165" fontId="11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8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1" fontId="12" fillId="0" borderId="1" xfId="0" applyNumberFormat="1" applyFont="1" applyBorder="1" applyAlignment="1">
      <alignment horizontal="center"/>
    </xf>
    <xf numFmtId="165" fontId="12" fillId="0" borderId="1" xfId="0" applyNumberFormat="1" applyFont="1" applyBorder="1" applyAlignment="1">
      <alignment horizontal="center"/>
    </xf>
    <xf numFmtId="165" fontId="8" fillId="0" borderId="1" xfId="0" applyNumberFormat="1" applyFont="1" applyBorder="1" applyAlignment="1">
      <alignment horizontal="center"/>
    </xf>
    <xf numFmtId="10" fontId="5" fillId="2" borderId="0" xfId="0" applyNumberFormat="1" applyFont="1" applyFill="1"/>
    <xf numFmtId="170" fontId="4" fillId="3" borderId="1" xfId="0" applyNumberFormat="1" applyFont="1" applyFill="1" applyBorder="1"/>
    <xf numFmtId="0" fontId="0" fillId="0" borderId="0" xfId="0" applyFill="1"/>
    <xf numFmtId="0" fontId="16" fillId="0" borderId="0" xfId="78" applyFill="1" applyBorder="1"/>
    <xf numFmtId="173" fontId="20" fillId="0" borderId="1" xfId="0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165" fontId="20" fillId="0" borderId="1" xfId="0" applyNumberFormat="1" applyFont="1" applyBorder="1" applyAlignment="1">
      <alignment horizontal="center" vertical="center" wrapText="1"/>
    </xf>
    <xf numFmtId="0" fontId="0" fillId="0" borderId="0" xfId="0" applyFill="1" applyBorder="1"/>
    <xf numFmtId="0" fontId="17" fillId="0" borderId="0" xfId="78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</cellXfs>
  <cellStyles count="1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Heading" xfId="79"/>
    <cellStyle name="Heading1" xfId="80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Normal" xfId="0" builtinId="0"/>
    <cellStyle name="Normal 2" xfId="59"/>
    <cellStyle name="Normal 3" xfId="78"/>
    <cellStyle name="Result" xfId="81"/>
    <cellStyle name="Result2" xfId="8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41937631835051"/>
          <c:y val="0.0481927710843373"/>
          <c:w val="0.873728446569844"/>
          <c:h val="0.760563513898112"/>
        </c:manualLayout>
      </c:layout>
      <c:scatterChart>
        <c:scatterStyle val="smoothMarker"/>
        <c:varyColors val="0"/>
        <c:ser>
          <c:idx val="2"/>
          <c:order val="0"/>
          <c:tx>
            <c:v>Termino Potencia</c:v>
          </c:tx>
          <c:spPr>
            <a:ln w="25400" cap="flat" cmpd="sng" algn="ctr">
              <a:solidFill>
                <a:schemeClr val="accent5"/>
              </a:solidFill>
              <a:prstDash val="solid"/>
            </a:ln>
            <a:effectLst/>
          </c:spPr>
          <c:marker>
            <c:symbol val="none"/>
          </c:marker>
          <c:xVal>
            <c:numRef>
              <c:f>Electricitat!$A$18:$A$38</c:f>
              <c:numCache>
                <c:formatCode>0.00</c:formatCode>
                <c:ptCount val="21"/>
                <c:pt idx="0">
                  <c:v>1.0</c:v>
                </c:pt>
                <c:pt idx="1">
                  <c:v>1.05</c:v>
                </c:pt>
                <c:pt idx="2">
                  <c:v>1.1</c:v>
                </c:pt>
                <c:pt idx="3">
                  <c:v>1.15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2.0</c:v>
                </c:pt>
              </c:numCache>
            </c:numRef>
          </c:xVal>
          <c:yVal>
            <c:numRef>
              <c:f>Electricitat!$D$18:$D$38</c:f>
              <c:numCache>
                <c:formatCode>"€"#,##0.00</c:formatCode>
                <c:ptCount val="21"/>
                <c:pt idx="0">
                  <c:v>5087.221152000001</c:v>
                </c:pt>
                <c:pt idx="1">
                  <c:v>5341.5822096</c:v>
                </c:pt>
                <c:pt idx="2">
                  <c:v>5595.943267200001</c:v>
                </c:pt>
                <c:pt idx="3">
                  <c:v>5850.3043248</c:v>
                </c:pt>
                <c:pt idx="4">
                  <c:v>6104.6653824</c:v>
                </c:pt>
                <c:pt idx="5">
                  <c:v>6359.02644</c:v>
                </c:pt>
                <c:pt idx="6">
                  <c:v>6613.387497600002</c:v>
                </c:pt>
                <c:pt idx="7">
                  <c:v>6867.748555200002</c:v>
                </c:pt>
                <c:pt idx="8">
                  <c:v>7122.109612800001</c:v>
                </c:pt>
                <c:pt idx="9">
                  <c:v>7376.4706704</c:v>
                </c:pt>
                <c:pt idx="10">
                  <c:v>7630.831728000001</c:v>
                </c:pt>
                <c:pt idx="11">
                  <c:v>7885.192785600002</c:v>
                </c:pt>
                <c:pt idx="12">
                  <c:v>8139.553843200001</c:v>
                </c:pt>
                <c:pt idx="13">
                  <c:v>8393.9149008</c:v>
                </c:pt>
                <c:pt idx="14">
                  <c:v>8648.2759584</c:v>
                </c:pt>
                <c:pt idx="15">
                  <c:v>8902.637016</c:v>
                </c:pt>
                <c:pt idx="16">
                  <c:v>9156.998073600002</c:v>
                </c:pt>
                <c:pt idx="17">
                  <c:v>9411.359131200001</c:v>
                </c:pt>
                <c:pt idx="18">
                  <c:v>9665.7201888</c:v>
                </c:pt>
                <c:pt idx="19">
                  <c:v>9920.0812464</c:v>
                </c:pt>
                <c:pt idx="20">
                  <c:v>10174.442304</c:v>
                </c:pt>
              </c:numCache>
            </c:numRef>
          </c:yVal>
          <c:smooth val="0"/>
        </c:ser>
        <c:ser>
          <c:idx val="0"/>
          <c:order val="2"/>
          <c:tx>
            <c:v>Termino Energia</c:v>
          </c:tx>
          <c:spPr>
            <a:ln w="25400" cap="flat" cmpd="sng" algn="ctr">
              <a:solidFill>
                <a:schemeClr val="accent4"/>
              </a:solidFill>
              <a:prstDash val="solid"/>
            </a:ln>
            <a:effectLst/>
          </c:spPr>
          <c:marker>
            <c:symbol val="none"/>
          </c:marker>
          <c:xVal>
            <c:numRef>
              <c:f>Electricitat!$A$18:$A$38</c:f>
              <c:numCache>
                <c:formatCode>0.00</c:formatCode>
                <c:ptCount val="21"/>
                <c:pt idx="0">
                  <c:v>1.0</c:v>
                </c:pt>
                <c:pt idx="1">
                  <c:v>1.05</c:v>
                </c:pt>
                <c:pt idx="2">
                  <c:v>1.1</c:v>
                </c:pt>
                <c:pt idx="3">
                  <c:v>1.15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2.0</c:v>
                </c:pt>
              </c:numCache>
            </c:numRef>
          </c:xVal>
          <c:yVal>
            <c:numRef>
              <c:f>Electricitat!$E$18:$E$38</c:f>
              <c:numCache>
                <c:formatCode>"€"#,##0.00</c:formatCode>
                <c:ptCount val="21"/>
                <c:pt idx="0">
                  <c:v>17962.788896</c:v>
                </c:pt>
                <c:pt idx="1">
                  <c:v>18860.9283408</c:v>
                </c:pt>
                <c:pt idx="2">
                  <c:v>19759.0677856</c:v>
                </c:pt>
                <c:pt idx="3">
                  <c:v>20657.2072304</c:v>
                </c:pt>
                <c:pt idx="4">
                  <c:v>21555.3466752</c:v>
                </c:pt>
                <c:pt idx="5">
                  <c:v>22453.48612</c:v>
                </c:pt>
                <c:pt idx="6">
                  <c:v>23351.6255648</c:v>
                </c:pt>
                <c:pt idx="7">
                  <c:v>24249.7650096</c:v>
                </c:pt>
                <c:pt idx="8">
                  <c:v>25147.9044544</c:v>
                </c:pt>
                <c:pt idx="9">
                  <c:v>26046.0438992</c:v>
                </c:pt>
                <c:pt idx="10">
                  <c:v>26944.183344</c:v>
                </c:pt>
                <c:pt idx="11">
                  <c:v>27842.3227888</c:v>
                </c:pt>
                <c:pt idx="12">
                  <c:v>28740.4622336</c:v>
                </c:pt>
                <c:pt idx="13">
                  <c:v>29638.6016784</c:v>
                </c:pt>
                <c:pt idx="14">
                  <c:v>30536.7411232</c:v>
                </c:pt>
                <c:pt idx="15">
                  <c:v>31434.880568</c:v>
                </c:pt>
                <c:pt idx="16">
                  <c:v>32333.0200128</c:v>
                </c:pt>
                <c:pt idx="17">
                  <c:v>33231.1594576</c:v>
                </c:pt>
                <c:pt idx="18">
                  <c:v>34129.2989024</c:v>
                </c:pt>
                <c:pt idx="19">
                  <c:v>35027.4383472</c:v>
                </c:pt>
                <c:pt idx="20">
                  <c:v>35925.577792</c:v>
                </c:pt>
              </c:numCache>
            </c:numRef>
          </c:yVal>
          <c:smooth val="0"/>
        </c:ser>
        <c:ser>
          <c:idx val="4"/>
          <c:order val="4"/>
          <c:tx>
            <c:v>Factura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Electricitat!$A$18:$A$38</c:f>
              <c:numCache>
                <c:formatCode>0.00</c:formatCode>
                <c:ptCount val="21"/>
                <c:pt idx="0">
                  <c:v>1.0</c:v>
                </c:pt>
                <c:pt idx="1">
                  <c:v>1.05</c:v>
                </c:pt>
                <c:pt idx="2">
                  <c:v>1.1</c:v>
                </c:pt>
                <c:pt idx="3">
                  <c:v>1.15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2.0</c:v>
                </c:pt>
              </c:numCache>
            </c:numRef>
          </c:xVal>
          <c:yVal>
            <c:numRef>
              <c:f>Electricitat!$F$18:$F$38</c:f>
              <c:numCache>
                <c:formatCode>"€"#,##0.00</c:formatCode>
                <c:ptCount val="21"/>
                <c:pt idx="0">
                  <c:v>23050.010048</c:v>
                </c:pt>
                <c:pt idx="1">
                  <c:v>24202.5105504</c:v>
                </c:pt>
                <c:pt idx="2">
                  <c:v>25355.0110528</c:v>
                </c:pt>
                <c:pt idx="3">
                  <c:v>26507.5115552</c:v>
                </c:pt>
                <c:pt idx="4">
                  <c:v>27660.0120576</c:v>
                </c:pt>
                <c:pt idx="5">
                  <c:v>28812.51256</c:v>
                </c:pt>
                <c:pt idx="6">
                  <c:v>29965.0130624</c:v>
                </c:pt>
                <c:pt idx="7">
                  <c:v>31117.5135648</c:v>
                </c:pt>
                <c:pt idx="8">
                  <c:v>32270.0140672</c:v>
                </c:pt>
                <c:pt idx="9">
                  <c:v>33422.5145696</c:v>
                </c:pt>
                <c:pt idx="10">
                  <c:v>34575.015072</c:v>
                </c:pt>
                <c:pt idx="11">
                  <c:v>35727.5155744</c:v>
                </c:pt>
                <c:pt idx="12">
                  <c:v>36880.0160768</c:v>
                </c:pt>
                <c:pt idx="13">
                  <c:v>38032.5165792</c:v>
                </c:pt>
                <c:pt idx="14">
                  <c:v>39185.0170816</c:v>
                </c:pt>
                <c:pt idx="15">
                  <c:v>40337.517584</c:v>
                </c:pt>
                <c:pt idx="16">
                  <c:v>41490.0180864</c:v>
                </c:pt>
                <c:pt idx="17">
                  <c:v>42642.5185888</c:v>
                </c:pt>
                <c:pt idx="18">
                  <c:v>43795.0190912</c:v>
                </c:pt>
                <c:pt idx="19">
                  <c:v>44947.5195936</c:v>
                </c:pt>
                <c:pt idx="20">
                  <c:v>46100.020096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837984"/>
        <c:axId val="-2105352304"/>
      </c:scatterChart>
      <c:scatterChart>
        <c:scatterStyle val="smoothMarker"/>
        <c:varyColors val="0"/>
        <c:ser>
          <c:idx val="3"/>
          <c:order val="1"/>
          <c:tx>
            <c:v>KW Consumits</c:v>
          </c:tx>
          <c:spPr>
            <a:ln w="25400" cap="flat" cmpd="sng" algn="ctr">
              <a:solidFill>
                <a:schemeClr val="dk1"/>
              </a:solidFill>
              <a:prstDash val="dash"/>
            </a:ln>
            <a:effectLst/>
          </c:spPr>
          <c:marker>
            <c:symbol val="none"/>
          </c:marker>
          <c:xVal>
            <c:numRef>
              <c:f>Electricitat!$A$18:$A$38</c:f>
              <c:numCache>
                <c:formatCode>0.00</c:formatCode>
                <c:ptCount val="21"/>
                <c:pt idx="0">
                  <c:v>1.0</c:v>
                </c:pt>
                <c:pt idx="1">
                  <c:v>1.05</c:v>
                </c:pt>
                <c:pt idx="2">
                  <c:v>1.1</c:v>
                </c:pt>
                <c:pt idx="3">
                  <c:v>1.15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2.0</c:v>
                </c:pt>
              </c:numCache>
            </c:numRef>
          </c:xVal>
          <c:yVal>
            <c:numRef>
              <c:f>Electricitat!$B$18:$B$38</c:f>
              <c:numCache>
                <c:formatCode>General</c:formatCode>
                <c:ptCount val="21"/>
                <c:pt idx="0">
                  <c:v>104.0</c:v>
                </c:pt>
                <c:pt idx="1">
                  <c:v>109.2</c:v>
                </c:pt>
                <c:pt idx="2">
                  <c:v>114.4</c:v>
                </c:pt>
                <c:pt idx="3">
                  <c:v>119.6</c:v>
                </c:pt>
                <c:pt idx="4">
                  <c:v>124.8</c:v>
                </c:pt>
                <c:pt idx="5">
                  <c:v>130.0</c:v>
                </c:pt>
                <c:pt idx="6">
                  <c:v>135.2</c:v>
                </c:pt>
                <c:pt idx="7">
                  <c:v>140.4</c:v>
                </c:pt>
                <c:pt idx="8">
                  <c:v>145.6</c:v>
                </c:pt>
                <c:pt idx="9">
                  <c:v>150.8</c:v>
                </c:pt>
                <c:pt idx="10">
                  <c:v>156.0</c:v>
                </c:pt>
                <c:pt idx="11">
                  <c:v>161.2</c:v>
                </c:pt>
                <c:pt idx="12">
                  <c:v>166.4</c:v>
                </c:pt>
                <c:pt idx="13">
                  <c:v>171.6</c:v>
                </c:pt>
                <c:pt idx="14">
                  <c:v>176.8</c:v>
                </c:pt>
                <c:pt idx="15">
                  <c:v>182.0</c:v>
                </c:pt>
                <c:pt idx="16">
                  <c:v>187.2</c:v>
                </c:pt>
                <c:pt idx="17">
                  <c:v>192.4</c:v>
                </c:pt>
                <c:pt idx="18">
                  <c:v>197.6</c:v>
                </c:pt>
                <c:pt idx="19">
                  <c:v>202.8</c:v>
                </c:pt>
                <c:pt idx="20">
                  <c:v>208.0</c:v>
                </c:pt>
              </c:numCache>
            </c:numRef>
          </c:yVal>
          <c:smooth val="0"/>
        </c:ser>
        <c:ser>
          <c:idx val="1"/>
          <c:order val="3"/>
          <c:tx>
            <c:v>KW Contractats</c:v>
          </c:tx>
          <c:spPr>
            <a:ln w="25400" cap="flat" cmpd="sng" algn="ctr">
              <a:solidFill>
                <a:schemeClr val="accent1">
                  <a:shade val="50000"/>
                </a:schemeClr>
              </a:solidFill>
              <a:prstDash val="dash"/>
            </a:ln>
            <a:effectLst/>
          </c:spPr>
          <c:marker>
            <c:symbol val="none"/>
          </c:marker>
          <c:xVal>
            <c:numRef>
              <c:f>Electricitat!$A$18:$A$38</c:f>
              <c:numCache>
                <c:formatCode>0.00</c:formatCode>
                <c:ptCount val="21"/>
                <c:pt idx="0">
                  <c:v>1.0</c:v>
                </c:pt>
                <c:pt idx="1">
                  <c:v>1.05</c:v>
                </c:pt>
                <c:pt idx="2">
                  <c:v>1.1</c:v>
                </c:pt>
                <c:pt idx="3">
                  <c:v>1.15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2.0</c:v>
                </c:pt>
              </c:numCache>
            </c:numRef>
          </c:xVal>
          <c:yVal>
            <c:numRef>
              <c:f>Electricitat!$C$18:$C$38</c:f>
              <c:numCache>
                <c:formatCode>0</c:formatCode>
                <c:ptCount val="21"/>
                <c:pt idx="0">
                  <c:v>104.0</c:v>
                </c:pt>
                <c:pt idx="1">
                  <c:v>109.2</c:v>
                </c:pt>
                <c:pt idx="2">
                  <c:v>114.4</c:v>
                </c:pt>
                <c:pt idx="3">
                  <c:v>119.6</c:v>
                </c:pt>
                <c:pt idx="4">
                  <c:v>124.8</c:v>
                </c:pt>
                <c:pt idx="5">
                  <c:v>130.0</c:v>
                </c:pt>
                <c:pt idx="6">
                  <c:v>135.2</c:v>
                </c:pt>
                <c:pt idx="7">
                  <c:v>140.4</c:v>
                </c:pt>
                <c:pt idx="8">
                  <c:v>145.6</c:v>
                </c:pt>
                <c:pt idx="9">
                  <c:v>150.8</c:v>
                </c:pt>
                <c:pt idx="10">
                  <c:v>156.0</c:v>
                </c:pt>
                <c:pt idx="11">
                  <c:v>161.2</c:v>
                </c:pt>
                <c:pt idx="12">
                  <c:v>166.4</c:v>
                </c:pt>
                <c:pt idx="13">
                  <c:v>171.6</c:v>
                </c:pt>
                <c:pt idx="14">
                  <c:v>176.8</c:v>
                </c:pt>
                <c:pt idx="15">
                  <c:v>182.0</c:v>
                </c:pt>
                <c:pt idx="16">
                  <c:v>187.2</c:v>
                </c:pt>
                <c:pt idx="17">
                  <c:v>192.4</c:v>
                </c:pt>
                <c:pt idx="18">
                  <c:v>197.6</c:v>
                </c:pt>
                <c:pt idx="19">
                  <c:v>202.8</c:v>
                </c:pt>
                <c:pt idx="20">
                  <c:v>208.0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346560"/>
        <c:axId val="-2105349440"/>
      </c:scatterChart>
      <c:valAx>
        <c:axId val="2145837984"/>
        <c:scaling>
          <c:orientation val="minMax"/>
          <c:max val="2.0"/>
          <c:min val="1.0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PUE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-2105352304"/>
        <c:crosses val="autoZero"/>
        <c:crossBetween val="midCat"/>
      </c:valAx>
      <c:valAx>
        <c:axId val="-2105352304"/>
        <c:scaling>
          <c:orientation val="minMax"/>
          <c:min val="0.0"/>
        </c:scaling>
        <c:delete val="0"/>
        <c:axPos val="l"/>
        <c:minorGridlines/>
        <c:numFmt formatCode="#,##0&quot;€&quot;" sourceLinked="0"/>
        <c:majorTickMark val="out"/>
        <c:minorTickMark val="none"/>
        <c:tickLblPos val="nextTo"/>
        <c:crossAx val="2145837984"/>
        <c:crosses val="autoZero"/>
        <c:crossBetween val="midCat"/>
      </c:valAx>
      <c:valAx>
        <c:axId val="-2105349440"/>
        <c:scaling>
          <c:orientation val="minMax"/>
          <c:min val="0.0"/>
        </c:scaling>
        <c:delete val="0"/>
        <c:axPos val="r"/>
        <c:numFmt formatCode="#,##0&quot;kW&quot;" sourceLinked="0"/>
        <c:majorTickMark val="out"/>
        <c:minorTickMark val="none"/>
        <c:tickLblPos val="nextTo"/>
        <c:crossAx val="-2105346560"/>
        <c:crosses val="max"/>
        <c:crossBetween val="midCat"/>
      </c:valAx>
      <c:valAx>
        <c:axId val="-2105346560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-210534944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0832648993979242"/>
          <c:y val="0.93040170164603"/>
          <c:w val="0.855942111316511"/>
          <c:h val="0.0497717803861878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38</xdr:row>
      <xdr:rowOff>146050</xdr:rowOff>
    </xdr:from>
    <xdr:to>
      <xdr:col>12</xdr:col>
      <xdr:colOff>685800</xdr:colOff>
      <xdr:row>63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2"/>
  <sheetViews>
    <sheetView tabSelected="1" workbookViewId="0">
      <selection activeCell="B9" sqref="B9"/>
    </sheetView>
  </sheetViews>
  <sheetFormatPr baseColWidth="10" defaultColWidth="11" defaultRowHeight="16" x14ac:dyDescent="0.2"/>
  <cols>
    <col min="1" max="1" width="38" customWidth="1"/>
    <col min="2" max="2" width="14" customWidth="1"/>
    <col min="4" max="4" width="12" customWidth="1"/>
    <col min="5" max="5" width="14.33203125" customWidth="1"/>
    <col min="6" max="6" width="13.6640625" customWidth="1"/>
    <col min="9" max="9" width="31.1640625" customWidth="1"/>
    <col min="16" max="16" width="12.6640625" bestFit="1" customWidth="1"/>
    <col min="17" max="17" width="14.6640625" customWidth="1"/>
    <col min="18" max="18" width="6" customWidth="1"/>
  </cols>
  <sheetData>
    <row r="1" spans="1:20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">
      <c r="A2" s="52" t="s">
        <v>0</v>
      </c>
      <c r="B2" s="52"/>
      <c r="C2" s="52"/>
      <c r="D2" s="52"/>
      <c r="E2" s="52"/>
      <c r="F2" s="52"/>
      <c r="G2" s="5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2">
      <c r="A3" s="2" t="s">
        <v>1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">
      <c r="B4" s="53" t="s">
        <v>2</v>
      </c>
      <c r="C4" s="53"/>
      <c r="D4" s="53"/>
      <c r="E4" s="53"/>
      <c r="F4" s="53"/>
      <c r="G4" s="53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">
      <c r="A5" s="3"/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  <c r="H5" s="1"/>
      <c r="I5" s="5" t="s">
        <v>9</v>
      </c>
      <c r="J5" s="3"/>
      <c r="K5" s="3"/>
      <c r="L5" s="3"/>
      <c r="M5" s="3"/>
      <c r="N5" s="3"/>
      <c r="O5" s="3"/>
      <c r="P5" s="3"/>
      <c r="Q5" s="3"/>
      <c r="R5" s="3"/>
      <c r="S5" s="3"/>
      <c r="T5" s="1"/>
    </row>
    <row r="6" spans="1:20" x14ac:dyDescent="0.2">
      <c r="A6" s="3" t="s">
        <v>10</v>
      </c>
      <c r="B6" s="6">
        <v>17.683102000000002</v>
      </c>
      <c r="C6" s="6">
        <v>8.8492049999999995</v>
      </c>
      <c r="D6" s="6">
        <v>6.4761480000000002</v>
      </c>
      <c r="E6" s="6">
        <v>6.4761480000000002</v>
      </c>
      <c r="F6" s="6">
        <v>6.4761480000000002</v>
      </c>
      <c r="G6" s="6">
        <v>2.9548369999999999</v>
      </c>
      <c r="H6" s="1"/>
      <c r="I6" s="3"/>
      <c r="J6" s="5" t="s">
        <v>3</v>
      </c>
      <c r="K6" s="5" t="s">
        <v>4</v>
      </c>
      <c r="L6" s="5" t="s">
        <v>5</v>
      </c>
      <c r="M6" s="5" t="s">
        <v>6</v>
      </c>
      <c r="N6" s="5" t="s">
        <v>7</v>
      </c>
      <c r="O6" s="5" t="s">
        <v>8</v>
      </c>
      <c r="P6" s="5" t="s">
        <v>11</v>
      </c>
      <c r="Q6" s="5" t="s">
        <v>12</v>
      </c>
      <c r="R6" s="5" t="s">
        <v>13</v>
      </c>
      <c r="S6" s="5" t="s">
        <v>14</v>
      </c>
      <c r="T6" s="1"/>
    </row>
    <row r="7" spans="1:20" x14ac:dyDescent="0.2">
      <c r="A7" s="3" t="s">
        <v>15</v>
      </c>
      <c r="B7" s="6">
        <v>7.5697E-2</v>
      </c>
      <c r="C7" s="6">
        <v>5.6531999999999999E-2</v>
      </c>
      <c r="D7" s="6">
        <v>3.0124000000000001E-2</v>
      </c>
      <c r="E7" s="6">
        <v>1.4992E-2</v>
      </c>
      <c r="F7" s="6">
        <v>9.6819999999999996E-3</v>
      </c>
      <c r="G7" s="6">
        <v>6.0619999999999997E-3</v>
      </c>
      <c r="H7" s="1"/>
      <c r="I7" s="5" t="s">
        <v>16</v>
      </c>
      <c r="J7" s="7">
        <v>6</v>
      </c>
      <c r="K7" s="8">
        <v>10</v>
      </c>
      <c r="L7" s="8">
        <v>0</v>
      </c>
      <c r="M7" s="8">
        <v>0</v>
      </c>
      <c r="N7" s="8">
        <v>0</v>
      </c>
      <c r="O7" s="8">
        <v>8</v>
      </c>
      <c r="P7" s="8">
        <v>23</v>
      </c>
      <c r="Q7" s="8">
        <v>8</v>
      </c>
      <c r="R7" s="8">
        <f>P7+Q7</f>
        <v>31</v>
      </c>
      <c r="S7" s="3">
        <f>R7*24</f>
        <v>744</v>
      </c>
      <c r="T7" s="1"/>
    </row>
    <row r="8" spans="1:20" x14ac:dyDescent="0.2">
      <c r="A8" s="9"/>
      <c r="B8" s="9"/>
      <c r="C8" s="9"/>
      <c r="D8" s="9"/>
      <c r="E8" s="9"/>
      <c r="F8" s="9"/>
      <c r="G8" s="9"/>
      <c r="H8" s="1"/>
      <c r="I8" s="5" t="s">
        <v>17</v>
      </c>
      <c r="J8" s="8">
        <v>6</v>
      </c>
      <c r="K8" s="8">
        <v>10</v>
      </c>
      <c r="L8" s="8">
        <v>0</v>
      </c>
      <c r="M8" s="8">
        <v>0</v>
      </c>
      <c r="N8" s="8">
        <v>0</v>
      </c>
      <c r="O8" s="8">
        <v>8</v>
      </c>
      <c r="P8" s="8">
        <v>20</v>
      </c>
      <c r="Q8" s="8">
        <v>8</v>
      </c>
      <c r="R8" s="8">
        <f t="shared" ref="R8:R20" si="0">P8+Q8</f>
        <v>28</v>
      </c>
      <c r="S8" s="3">
        <f t="shared" ref="S8:S19" si="1">R8*24</f>
        <v>672</v>
      </c>
      <c r="T8" s="1"/>
    </row>
    <row r="9" spans="1:20" x14ac:dyDescent="0.2">
      <c r="A9" s="9" t="s">
        <v>18</v>
      </c>
      <c r="B9" s="10">
        <v>0</v>
      </c>
      <c r="C9" s="11" t="s">
        <v>19</v>
      </c>
      <c r="H9" s="1"/>
      <c r="I9" s="5" t="s">
        <v>20</v>
      </c>
      <c r="J9" s="8">
        <v>0</v>
      </c>
      <c r="K9" s="8">
        <v>0</v>
      </c>
      <c r="L9" s="8">
        <v>6</v>
      </c>
      <c r="M9" s="8">
        <v>10</v>
      </c>
      <c r="N9" s="8">
        <v>0</v>
      </c>
      <c r="O9" s="8">
        <v>8</v>
      </c>
      <c r="P9" s="8">
        <v>23</v>
      </c>
      <c r="Q9" s="8">
        <v>8</v>
      </c>
      <c r="R9" s="8">
        <f t="shared" si="0"/>
        <v>31</v>
      </c>
      <c r="S9" s="3">
        <f t="shared" si="1"/>
        <v>744</v>
      </c>
      <c r="T9" s="1"/>
    </row>
    <row r="10" spans="1:20" x14ac:dyDescent="0.2">
      <c r="A10" s="3" t="s">
        <v>21</v>
      </c>
      <c r="B10" s="44">
        <v>104</v>
      </c>
      <c r="C10" s="11" t="s">
        <v>22</v>
      </c>
      <c r="H10" s="1"/>
      <c r="I10" s="5" t="s">
        <v>23</v>
      </c>
      <c r="J10" s="8">
        <v>0</v>
      </c>
      <c r="K10" s="8">
        <v>0</v>
      </c>
      <c r="L10" s="8">
        <v>0</v>
      </c>
      <c r="M10" s="8">
        <v>0</v>
      </c>
      <c r="N10" s="8">
        <v>16</v>
      </c>
      <c r="O10" s="8">
        <v>8</v>
      </c>
      <c r="P10" s="8">
        <v>22</v>
      </c>
      <c r="Q10" s="8">
        <v>8</v>
      </c>
      <c r="R10" s="8">
        <f t="shared" si="0"/>
        <v>30</v>
      </c>
      <c r="S10" s="3">
        <f t="shared" si="1"/>
        <v>720</v>
      </c>
      <c r="T10" s="1"/>
    </row>
    <row r="11" spans="1:20" x14ac:dyDescent="0.2">
      <c r="H11" s="1"/>
      <c r="I11" s="5" t="s">
        <v>24</v>
      </c>
      <c r="J11" s="8">
        <v>0</v>
      </c>
      <c r="K11" s="8">
        <v>0</v>
      </c>
      <c r="L11" s="8">
        <v>0</v>
      </c>
      <c r="M11" s="8">
        <v>0</v>
      </c>
      <c r="N11" s="8">
        <v>16</v>
      </c>
      <c r="O11" s="8">
        <v>8</v>
      </c>
      <c r="P11" s="8">
        <v>23</v>
      </c>
      <c r="Q11" s="8">
        <v>8</v>
      </c>
      <c r="R11" s="8">
        <f t="shared" si="0"/>
        <v>31</v>
      </c>
      <c r="S11" s="3">
        <f t="shared" si="1"/>
        <v>744</v>
      </c>
      <c r="T11" s="1"/>
    </row>
    <row r="12" spans="1:20" x14ac:dyDescent="0.2">
      <c r="A12" s="12" t="s">
        <v>25</v>
      </c>
      <c r="B12" s="13"/>
      <c r="H12" s="1"/>
      <c r="I12" s="5" t="s">
        <v>26</v>
      </c>
      <c r="J12" s="8">
        <v>0</v>
      </c>
      <c r="K12" s="8">
        <v>0</v>
      </c>
      <c r="L12" s="8">
        <v>6</v>
      </c>
      <c r="M12" s="8">
        <v>10</v>
      </c>
      <c r="N12" s="8">
        <v>0</v>
      </c>
      <c r="O12" s="8">
        <v>8</v>
      </c>
      <c r="P12" s="8">
        <v>11</v>
      </c>
      <c r="Q12" s="8">
        <v>4</v>
      </c>
      <c r="R12" s="8">
        <f t="shared" si="0"/>
        <v>15</v>
      </c>
      <c r="S12" s="3">
        <f t="shared" si="1"/>
        <v>360</v>
      </c>
      <c r="T12" s="1"/>
    </row>
    <row r="13" spans="1:20" x14ac:dyDescent="0.2">
      <c r="B13" s="13"/>
      <c r="H13" s="1"/>
      <c r="I13" s="5" t="s">
        <v>27</v>
      </c>
      <c r="J13" s="8">
        <v>8</v>
      </c>
      <c r="K13" s="8">
        <v>8</v>
      </c>
      <c r="L13" s="8">
        <v>0</v>
      </c>
      <c r="M13" s="8">
        <v>0</v>
      </c>
      <c r="N13" s="8">
        <v>0</v>
      </c>
      <c r="O13" s="8">
        <v>8</v>
      </c>
      <c r="P13" s="8">
        <v>11</v>
      </c>
      <c r="Q13" s="8">
        <v>4</v>
      </c>
      <c r="R13" s="8">
        <f t="shared" si="0"/>
        <v>15</v>
      </c>
      <c r="S13" s="3">
        <f t="shared" si="1"/>
        <v>360</v>
      </c>
      <c r="T13" s="1"/>
    </row>
    <row r="14" spans="1:20" x14ac:dyDescent="0.2">
      <c r="A14" s="14" t="s">
        <v>28</v>
      </c>
      <c r="B14" s="1"/>
      <c r="C14" s="1"/>
      <c r="D14" s="1"/>
      <c r="E14" s="1"/>
      <c r="F14" s="1"/>
      <c r="G14" s="1"/>
      <c r="H14" s="1"/>
      <c r="I14" s="5" t="s">
        <v>29</v>
      </c>
      <c r="J14" s="8">
        <v>8</v>
      </c>
      <c r="K14" s="8">
        <v>8</v>
      </c>
      <c r="L14" s="8">
        <v>0</v>
      </c>
      <c r="M14" s="8">
        <v>0</v>
      </c>
      <c r="N14" s="8">
        <v>0</v>
      </c>
      <c r="O14" s="8">
        <v>8</v>
      </c>
      <c r="P14" s="8">
        <v>23</v>
      </c>
      <c r="Q14" s="8">
        <v>8</v>
      </c>
      <c r="R14" s="8">
        <f t="shared" si="0"/>
        <v>31</v>
      </c>
      <c r="S14" s="3">
        <f t="shared" si="1"/>
        <v>744</v>
      </c>
      <c r="T14" s="1"/>
    </row>
    <row r="15" spans="1:20" x14ac:dyDescent="0.2">
      <c r="A15" s="1"/>
      <c r="B15" s="15"/>
      <c r="C15" s="1"/>
      <c r="D15" s="1"/>
      <c r="E15" s="1"/>
      <c r="F15" s="1"/>
      <c r="G15" s="1"/>
      <c r="H15" s="1"/>
      <c r="I15" s="5" t="s">
        <v>30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24</v>
      </c>
      <c r="P15" s="8">
        <v>23</v>
      </c>
      <c r="Q15" s="8">
        <v>8</v>
      </c>
      <c r="R15" s="8">
        <f t="shared" si="0"/>
        <v>31</v>
      </c>
      <c r="S15" s="3">
        <f t="shared" si="1"/>
        <v>744</v>
      </c>
      <c r="T15" s="1"/>
    </row>
    <row r="16" spans="1:20" x14ac:dyDescent="0.2">
      <c r="A16" s="1"/>
      <c r="B16" s="1"/>
      <c r="C16" s="1"/>
      <c r="D16" s="1"/>
      <c r="E16" s="1"/>
      <c r="F16" s="1"/>
      <c r="G16" s="1"/>
      <c r="H16" s="1"/>
      <c r="I16" s="5" t="s">
        <v>31</v>
      </c>
      <c r="J16" s="8">
        <v>0</v>
      </c>
      <c r="K16" s="8">
        <v>0</v>
      </c>
      <c r="L16" s="8">
        <v>6</v>
      </c>
      <c r="M16" s="8">
        <v>10</v>
      </c>
      <c r="N16" s="8">
        <v>0</v>
      </c>
      <c r="O16" s="8">
        <v>8</v>
      </c>
      <c r="P16" s="8">
        <v>22</v>
      </c>
      <c r="Q16" s="8">
        <v>8</v>
      </c>
      <c r="R16" s="8">
        <f t="shared" si="0"/>
        <v>30</v>
      </c>
      <c r="S16" s="3">
        <f t="shared" si="1"/>
        <v>720</v>
      </c>
      <c r="T16" s="1"/>
    </row>
    <row r="17" spans="1:20" ht="48" x14ac:dyDescent="0.2">
      <c r="A17" s="16" t="s">
        <v>32</v>
      </c>
      <c r="B17" s="17" t="s">
        <v>33</v>
      </c>
      <c r="C17" s="18" t="s">
        <v>34</v>
      </c>
      <c r="D17" s="17" t="s">
        <v>35</v>
      </c>
      <c r="E17" s="17" t="s">
        <v>36</v>
      </c>
      <c r="F17" s="19" t="s">
        <v>37</v>
      </c>
      <c r="G17" s="20" t="s">
        <v>38</v>
      </c>
      <c r="H17" s="1"/>
      <c r="I17" s="5" t="s">
        <v>39</v>
      </c>
      <c r="J17" s="8">
        <v>0</v>
      </c>
      <c r="K17" s="8">
        <v>0</v>
      </c>
      <c r="L17" s="8">
        <v>6</v>
      </c>
      <c r="M17" s="8">
        <v>10</v>
      </c>
      <c r="N17" s="8">
        <v>0</v>
      </c>
      <c r="O17" s="8">
        <v>8</v>
      </c>
      <c r="P17" s="8">
        <v>23</v>
      </c>
      <c r="Q17" s="8">
        <v>8</v>
      </c>
      <c r="R17" s="8">
        <f t="shared" si="0"/>
        <v>31</v>
      </c>
      <c r="S17" s="3">
        <f t="shared" si="1"/>
        <v>744</v>
      </c>
      <c r="T17" s="1"/>
    </row>
    <row r="18" spans="1:20" x14ac:dyDescent="0.2">
      <c r="A18" s="21">
        <v>1</v>
      </c>
      <c r="B18" s="22">
        <f t="shared" ref="B18:B38" si="2">$B$10*A18</f>
        <v>104</v>
      </c>
      <c r="C18" s="23">
        <f t="shared" ref="C18:C38" si="3">B18*(1+$B$9)</f>
        <v>104</v>
      </c>
      <c r="D18" s="24">
        <f>IF(ISERROR(B18),#N/A,SUM($B$6:$G$6)*$C18)</f>
        <v>5087.221152000001</v>
      </c>
      <c r="E18" s="24">
        <f>($J$38*$B$7+$K$38*$C$7+$L$38*$D$7+$M$38*$E$7+$N$38*$F$7+$O$38*$G$7+$P$38*$G$7)*B18</f>
        <v>17962.788895999998</v>
      </c>
      <c r="F18" s="25">
        <f>D18+E18</f>
        <v>23050.010048</v>
      </c>
      <c r="G18" s="26">
        <f>1-$F$18/F18</f>
        <v>0</v>
      </c>
      <c r="H18" s="1"/>
      <c r="I18" s="5" t="s">
        <v>40</v>
      </c>
      <c r="J18" s="8">
        <v>0</v>
      </c>
      <c r="K18" s="8">
        <v>0</v>
      </c>
      <c r="L18" s="8">
        <v>6</v>
      </c>
      <c r="M18" s="8">
        <v>10</v>
      </c>
      <c r="N18" s="8">
        <v>0</v>
      </c>
      <c r="O18" s="8">
        <v>8</v>
      </c>
      <c r="P18" s="8">
        <v>22</v>
      </c>
      <c r="Q18" s="8">
        <v>8</v>
      </c>
      <c r="R18" s="8">
        <f t="shared" si="0"/>
        <v>30</v>
      </c>
      <c r="S18" s="3">
        <f t="shared" si="1"/>
        <v>720</v>
      </c>
      <c r="T18" s="1"/>
    </row>
    <row r="19" spans="1:20" x14ac:dyDescent="0.2">
      <c r="A19" s="38">
        <v>1.05</v>
      </c>
      <c r="B19" s="39">
        <f t="shared" si="2"/>
        <v>109.2</v>
      </c>
      <c r="C19" s="40">
        <f t="shared" si="3"/>
        <v>109.2</v>
      </c>
      <c r="D19" s="41">
        <f t="shared" ref="D19:D38" si="4">IF(ISERROR(B19),#N/A,SUM($B$6:$G$6)*$C19)</f>
        <v>5341.5822096000011</v>
      </c>
      <c r="E19" s="41">
        <f t="shared" ref="E19:E38" si="5">($J$38*$B$7+$K$38*$C$7+$L$38*$D$7+$M$38*$E$7+$N$38*$F$7+$O$38*$G$7+$P$38*$G$7)*B19</f>
        <v>18860.928340800001</v>
      </c>
      <c r="F19" s="42">
        <f t="shared" ref="F19:F38" si="6">D19+E19</f>
        <v>24202.510550400002</v>
      </c>
      <c r="G19" s="43">
        <f t="shared" ref="G19:G38" si="7">1-$F$18/F19</f>
        <v>4.7619047619047672E-2</v>
      </c>
      <c r="H19" s="1"/>
      <c r="I19" s="5" t="s">
        <v>41</v>
      </c>
      <c r="J19" s="8">
        <v>6</v>
      </c>
      <c r="K19" s="8">
        <v>10</v>
      </c>
      <c r="L19" s="8">
        <v>0</v>
      </c>
      <c r="M19" s="8">
        <v>0</v>
      </c>
      <c r="N19" s="8">
        <v>0</v>
      </c>
      <c r="O19" s="8">
        <v>8</v>
      </c>
      <c r="P19" s="8">
        <v>23</v>
      </c>
      <c r="Q19" s="8">
        <v>7</v>
      </c>
      <c r="R19" s="8">
        <f t="shared" si="0"/>
        <v>30</v>
      </c>
      <c r="S19" s="3">
        <f t="shared" si="1"/>
        <v>720</v>
      </c>
      <c r="T19" s="1"/>
    </row>
    <row r="20" spans="1:20" x14ac:dyDescent="0.2">
      <c r="A20" s="38">
        <v>1.1000000000000001</v>
      </c>
      <c r="B20" s="39">
        <f t="shared" si="2"/>
        <v>114.4</v>
      </c>
      <c r="C20" s="40">
        <f t="shared" si="3"/>
        <v>114.4</v>
      </c>
      <c r="D20" s="41">
        <f t="shared" si="4"/>
        <v>5595.9432672000012</v>
      </c>
      <c r="E20" s="41">
        <f t="shared" si="5"/>
        <v>19759.0677856</v>
      </c>
      <c r="F20" s="42">
        <f t="shared" si="6"/>
        <v>25355.0110528</v>
      </c>
      <c r="G20" s="43">
        <f t="shared" si="7"/>
        <v>9.0909090909090939E-2</v>
      </c>
      <c r="H20" s="1"/>
      <c r="I20" s="1"/>
      <c r="J20" s="1"/>
      <c r="K20" s="1"/>
      <c r="L20" s="1"/>
      <c r="M20" s="1"/>
      <c r="N20" s="1"/>
      <c r="O20" s="1"/>
      <c r="P20" s="27">
        <f>SUM(P7:P19)</f>
        <v>269</v>
      </c>
      <c r="Q20" s="27">
        <f>SUM(Q7:Q19)</f>
        <v>95</v>
      </c>
      <c r="R20" s="27">
        <f t="shared" si="0"/>
        <v>364</v>
      </c>
      <c r="S20" s="27">
        <f>SUM(S7:S19)</f>
        <v>8736</v>
      </c>
      <c r="T20" s="1"/>
    </row>
    <row r="21" spans="1:20" x14ac:dyDescent="0.2">
      <c r="A21" s="38">
        <v>1.1499999999999999</v>
      </c>
      <c r="B21" s="39">
        <f t="shared" si="2"/>
        <v>119.6</v>
      </c>
      <c r="C21" s="40">
        <f t="shared" si="3"/>
        <v>119.6</v>
      </c>
      <c r="D21" s="41">
        <f t="shared" si="4"/>
        <v>5850.3043248000004</v>
      </c>
      <c r="E21" s="41">
        <f t="shared" si="5"/>
        <v>20657.207230399999</v>
      </c>
      <c r="F21" s="42">
        <f t="shared" si="6"/>
        <v>26507.511555199999</v>
      </c>
      <c r="G21" s="43">
        <f t="shared" si="7"/>
        <v>0.13043478260869557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2">
      <c r="A22" s="38">
        <v>1.2</v>
      </c>
      <c r="B22" s="39">
        <f t="shared" si="2"/>
        <v>124.8</v>
      </c>
      <c r="C22" s="40">
        <f t="shared" si="3"/>
        <v>124.8</v>
      </c>
      <c r="D22" s="41">
        <f t="shared" si="4"/>
        <v>6104.6653824000005</v>
      </c>
      <c r="E22" s="41">
        <f t="shared" si="5"/>
        <v>21555.346675199999</v>
      </c>
      <c r="F22" s="42">
        <f t="shared" si="6"/>
        <v>27660.012057599997</v>
      </c>
      <c r="G22" s="43">
        <f t="shared" si="7"/>
        <v>0.16666666666666663</v>
      </c>
      <c r="H22" s="1"/>
      <c r="I22" s="5" t="s">
        <v>42</v>
      </c>
      <c r="J22" s="3"/>
      <c r="K22" s="3"/>
      <c r="L22" s="3"/>
      <c r="M22" s="3"/>
      <c r="N22" s="3"/>
      <c r="O22" s="3"/>
      <c r="P22" s="3"/>
      <c r="Q22" s="1"/>
      <c r="R22" s="1"/>
      <c r="S22" s="1"/>
      <c r="T22" s="1"/>
    </row>
    <row r="23" spans="1:20" x14ac:dyDescent="0.2">
      <c r="A23" s="38">
        <v>1.25</v>
      </c>
      <c r="B23" s="39">
        <f t="shared" si="2"/>
        <v>130</v>
      </c>
      <c r="C23" s="40">
        <f t="shared" si="3"/>
        <v>130</v>
      </c>
      <c r="D23" s="41">
        <f t="shared" si="4"/>
        <v>6359.0264400000005</v>
      </c>
      <c r="E23" s="41">
        <f t="shared" si="5"/>
        <v>22453.486119999998</v>
      </c>
      <c r="F23" s="42">
        <f t="shared" si="6"/>
        <v>28812.512559999999</v>
      </c>
      <c r="G23" s="43">
        <f t="shared" si="7"/>
        <v>0.19999999999999996</v>
      </c>
      <c r="H23" s="1"/>
      <c r="I23" s="3"/>
      <c r="J23" s="5" t="s">
        <v>3</v>
      </c>
      <c r="K23" s="5" t="s">
        <v>4</v>
      </c>
      <c r="L23" s="5" t="s">
        <v>5</v>
      </c>
      <c r="M23" s="5" t="s">
        <v>6</v>
      </c>
      <c r="N23" s="5" t="s">
        <v>7</v>
      </c>
      <c r="O23" s="5" t="s">
        <v>8</v>
      </c>
      <c r="P23" s="5" t="s">
        <v>43</v>
      </c>
      <c r="Q23" s="1"/>
      <c r="R23" s="1"/>
      <c r="S23" s="1"/>
      <c r="T23" s="1"/>
    </row>
    <row r="24" spans="1:20" x14ac:dyDescent="0.2">
      <c r="A24" s="38">
        <v>1.3</v>
      </c>
      <c r="B24" s="39">
        <f t="shared" si="2"/>
        <v>135.20000000000002</v>
      </c>
      <c r="C24" s="40">
        <f t="shared" si="3"/>
        <v>135.20000000000002</v>
      </c>
      <c r="D24" s="41">
        <f t="shared" si="4"/>
        <v>6613.3874976000016</v>
      </c>
      <c r="E24" s="41">
        <f t="shared" si="5"/>
        <v>23351.625564800001</v>
      </c>
      <c r="F24" s="42">
        <f t="shared" si="6"/>
        <v>29965.013062400001</v>
      </c>
      <c r="G24" s="43">
        <f t="shared" si="7"/>
        <v>0.23076923076923084</v>
      </c>
      <c r="H24" s="1"/>
      <c r="I24" s="5" t="s">
        <v>16</v>
      </c>
      <c r="J24" s="7">
        <f t="shared" ref="J24:O36" si="8">J7*$P7</f>
        <v>138</v>
      </c>
      <c r="K24" s="7">
        <f t="shared" si="8"/>
        <v>230</v>
      </c>
      <c r="L24" s="7">
        <f t="shared" si="8"/>
        <v>0</v>
      </c>
      <c r="M24" s="7">
        <f t="shared" si="8"/>
        <v>0</v>
      </c>
      <c r="N24" s="7">
        <f t="shared" si="8"/>
        <v>0</v>
      </c>
      <c r="O24" s="7">
        <f t="shared" si="8"/>
        <v>184</v>
      </c>
      <c r="P24" s="7">
        <f>$Q7*24</f>
        <v>192</v>
      </c>
      <c r="Q24" s="1"/>
      <c r="R24" s="1"/>
      <c r="S24" s="1"/>
      <c r="T24" s="1"/>
    </row>
    <row r="25" spans="1:20" x14ac:dyDescent="0.2">
      <c r="A25" s="38">
        <v>1.35</v>
      </c>
      <c r="B25" s="39">
        <f t="shared" si="2"/>
        <v>140.4</v>
      </c>
      <c r="C25" s="40">
        <f t="shared" si="3"/>
        <v>140.4</v>
      </c>
      <c r="D25" s="41">
        <f t="shared" si="4"/>
        <v>6867.7485552000016</v>
      </c>
      <c r="E25" s="41">
        <f t="shared" si="5"/>
        <v>24249.7650096</v>
      </c>
      <c r="F25" s="42">
        <f t="shared" si="6"/>
        <v>31117.5135648</v>
      </c>
      <c r="G25" s="43">
        <f t="shared" si="7"/>
        <v>0.2592592592592593</v>
      </c>
      <c r="H25" s="1"/>
      <c r="I25" s="5" t="s">
        <v>17</v>
      </c>
      <c r="J25" s="7">
        <f t="shared" si="8"/>
        <v>120</v>
      </c>
      <c r="K25" s="7">
        <f t="shared" si="8"/>
        <v>200</v>
      </c>
      <c r="L25" s="7">
        <f t="shared" si="8"/>
        <v>0</v>
      </c>
      <c r="M25" s="7">
        <f t="shared" si="8"/>
        <v>0</v>
      </c>
      <c r="N25" s="7">
        <f t="shared" si="8"/>
        <v>0</v>
      </c>
      <c r="O25" s="7">
        <f t="shared" si="8"/>
        <v>160</v>
      </c>
      <c r="P25" s="7">
        <f t="shared" ref="P25:P36" si="9">$Q8*24</f>
        <v>192</v>
      </c>
      <c r="Q25" s="1"/>
      <c r="R25" s="1"/>
      <c r="S25" s="1"/>
      <c r="T25" s="1"/>
    </row>
    <row r="26" spans="1:20" x14ac:dyDescent="0.2">
      <c r="A26" s="38">
        <v>1.4</v>
      </c>
      <c r="B26" s="39">
        <f t="shared" si="2"/>
        <v>145.6</v>
      </c>
      <c r="C26" s="40">
        <f t="shared" si="3"/>
        <v>145.6</v>
      </c>
      <c r="D26" s="41">
        <f t="shared" si="4"/>
        <v>7122.1096128000008</v>
      </c>
      <c r="E26" s="41">
        <f t="shared" si="5"/>
        <v>25147.904454399999</v>
      </c>
      <c r="F26" s="42">
        <f t="shared" si="6"/>
        <v>32270.014067199998</v>
      </c>
      <c r="G26" s="43">
        <f t="shared" si="7"/>
        <v>0.2857142857142857</v>
      </c>
      <c r="H26" s="1"/>
      <c r="I26" s="5" t="s">
        <v>20</v>
      </c>
      <c r="J26" s="7">
        <f t="shared" si="8"/>
        <v>0</v>
      </c>
      <c r="K26" s="7">
        <f t="shared" si="8"/>
        <v>0</v>
      </c>
      <c r="L26" s="7">
        <f t="shared" si="8"/>
        <v>138</v>
      </c>
      <c r="M26" s="7">
        <f t="shared" si="8"/>
        <v>230</v>
      </c>
      <c r="N26" s="7">
        <f t="shared" si="8"/>
        <v>0</v>
      </c>
      <c r="O26" s="7">
        <f t="shared" si="8"/>
        <v>184</v>
      </c>
      <c r="P26" s="7">
        <f t="shared" si="9"/>
        <v>192</v>
      </c>
      <c r="Q26" s="1"/>
      <c r="R26" s="1"/>
      <c r="S26" s="1"/>
      <c r="T26" s="1"/>
    </row>
    <row r="27" spans="1:20" x14ac:dyDescent="0.2">
      <c r="A27" s="38">
        <v>1.45</v>
      </c>
      <c r="B27" s="39">
        <f t="shared" si="2"/>
        <v>150.79999999999998</v>
      </c>
      <c r="C27" s="40">
        <f t="shared" si="3"/>
        <v>150.79999999999998</v>
      </c>
      <c r="D27" s="41">
        <f t="shared" si="4"/>
        <v>7376.4706704</v>
      </c>
      <c r="E27" s="41">
        <f t="shared" si="5"/>
        <v>26046.043899199994</v>
      </c>
      <c r="F27" s="42">
        <f t="shared" si="6"/>
        <v>33422.514569599996</v>
      </c>
      <c r="G27" s="43">
        <f t="shared" si="7"/>
        <v>0.31034482758620685</v>
      </c>
      <c r="H27" s="1"/>
      <c r="I27" s="5" t="s">
        <v>23</v>
      </c>
      <c r="J27" s="7">
        <f t="shared" si="8"/>
        <v>0</v>
      </c>
      <c r="K27" s="7">
        <f t="shared" si="8"/>
        <v>0</v>
      </c>
      <c r="L27" s="7">
        <f t="shared" si="8"/>
        <v>0</v>
      </c>
      <c r="M27" s="7">
        <f t="shared" si="8"/>
        <v>0</v>
      </c>
      <c r="N27" s="7">
        <f t="shared" si="8"/>
        <v>352</v>
      </c>
      <c r="O27" s="7">
        <f t="shared" si="8"/>
        <v>176</v>
      </c>
      <c r="P27" s="7">
        <f t="shared" si="9"/>
        <v>192</v>
      </c>
      <c r="Q27" s="1"/>
      <c r="R27" s="1"/>
      <c r="S27" s="1"/>
      <c r="T27" s="1"/>
    </row>
    <row r="28" spans="1:20" x14ac:dyDescent="0.2">
      <c r="A28" s="38">
        <v>1.5</v>
      </c>
      <c r="B28" s="39">
        <f t="shared" si="2"/>
        <v>156</v>
      </c>
      <c r="C28" s="40">
        <f t="shared" si="3"/>
        <v>156</v>
      </c>
      <c r="D28" s="41">
        <f t="shared" si="4"/>
        <v>7630.831728000001</v>
      </c>
      <c r="E28" s="41">
        <f t="shared" si="5"/>
        <v>26944.183343999997</v>
      </c>
      <c r="F28" s="42">
        <f t="shared" si="6"/>
        <v>34575.015071999995</v>
      </c>
      <c r="G28" s="43">
        <f t="shared" si="7"/>
        <v>0.33333333333333326</v>
      </c>
      <c r="H28" s="1"/>
      <c r="I28" s="5" t="s">
        <v>24</v>
      </c>
      <c r="J28" s="7">
        <f t="shared" si="8"/>
        <v>0</v>
      </c>
      <c r="K28" s="7">
        <f t="shared" si="8"/>
        <v>0</v>
      </c>
      <c r="L28" s="7">
        <f t="shared" si="8"/>
        <v>0</v>
      </c>
      <c r="M28" s="7">
        <f t="shared" si="8"/>
        <v>0</v>
      </c>
      <c r="N28" s="7">
        <f t="shared" si="8"/>
        <v>368</v>
      </c>
      <c r="O28" s="7">
        <f t="shared" si="8"/>
        <v>184</v>
      </c>
      <c r="P28" s="7">
        <f t="shared" si="9"/>
        <v>192</v>
      </c>
      <c r="Q28" s="1"/>
      <c r="R28" s="1"/>
      <c r="S28" s="1"/>
      <c r="T28" s="1"/>
    </row>
    <row r="29" spans="1:20" x14ac:dyDescent="0.2">
      <c r="A29" s="38">
        <v>1.55</v>
      </c>
      <c r="B29" s="39">
        <f t="shared" si="2"/>
        <v>161.20000000000002</v>
      </c>
      <c r="C29" s="40">
        <f t="shared" si="3"/>
        <v>161.20000000000002</v>
      </c>
      <c r="D29" s="41">
        <f t="shared" si="4"/>
        <v>7885.192785600002</v>
      </c>
      <c r="E29" s="41">
        <f t="shared" si="5"/>
        <v>27842.3227888</v>
      </c>
      <c r="F29" s="42">
        <f t="shared" si="6"/>
        <v>35727.5155744</v>
      </c>
      <c r="G29" s="43">
        <f t="shared" si="7"/>
        <v>0.35483870967741937</v>
      </c>
      <c r="H29" s="1"/>
      <c r="I29" s="5" t="s">
        <v>26</v>
      </c>
      <c r="J29" s="7">
        <f t="shared" si="8"/>
        <v>0</v>
      </c>
      <c r="K29" s="7">
        <f t="shared" si="8"/>
        <v>0</v>
      </c>
      <c r="L29" s="7">
        <f t="shared" si="8"/>
        <v>66</v>
      </c>
      <c r="M29" s="7">
        <f t="shared" si="8"/>
        <v>110</v>
      </c>
      <c r="N29" s="7">
        <f t="shared" si="8"/>
        <v>0</v>
      </c>
      <c r="O29" s="7">
        <f t="shared" si="8"/>
        <v>88</v>
      </c>
      <c r="P29" s="7">
        <f t="shared" si="9"/>
        <v>96</v>
      </c>
      <c r="Q29" s="1"/>
      <c r="R29" s="1"/>
      <c r="S29" s="1"/>
      <c r="T29" s="1"/>
    </row>
    <row r="30" spans="1:20" x14ac:dyDescent="0.2">
      <c r="A30" s="38">
        <v>1.6</v>
      </c>
      <c r="B30" s="39">
        <f t="shared" si="2"/>
        <v>166.4</v>
      </c>
      <c r="C30" s="40">
        <f t="shared" si="3"/>
        <v>166.4</v>
      </c>
      <c r="D30" s="41">
        <f t="shared" si="4"/>
        <v>8139.5538432000012</v>
      </c>
      <c r="E30" s="41">
        <f t="shared" si="5"/>
        <v>28740.462233599999</v>
      </c>
      <c r="F30" s="42">
        <f t="shared" si="6"/>
        <v>36880.016076799999</v>
      </c>
      <c r="G30" s="43">
        <f t="shared" si="7"/>
        <v>0.375</v>
      </c>
      <c r="H30" s="1"/>
      <c r="I30" s="5" t="s">
        <v>27</v>
      </c>
      <c r="J30" s="7">
        <f t="shared" si="8"/>
        <v>88</v>
      </c>
      <c r="K30" s="7">
        <f t="shared" si="8"/>
        <v>88</v>
      </c>
      <c r="L30" s="7">
        <f t="shared" si="8"/>
        <v>0</v>
      </c>
      <c r="M30" s="7">
        <f t="shared" si="8"/>
        <v>0</v>
      </c>
      <c r="N30" s="7">
        <f t="shared" si="8"/>
        <v>0</v>
      </c>
      <c r="O30" s="7">
        <f t="shared" si="8"/>
        <v>88</v>
      </c>
      <c r="P30" s="7">
        <f t="shared" si="9"/>
        <v>96</v>
      </c>
      <c r="Q30" s="1"/>
      <c r="R30" s="1"/>
      <c r="S30" s="1"/>
      <c r="T30" s="1"/>
    </row>
    <row r="31" spans="1:20" x14ac:dyDescent="0.2">
      <c r="A31" s="38">
        <v>1.65</v>
      </c>
      <c r="B31" s="39">
        <f t="shared" si="2"/>
        <v>171.6</v>
      </c>
      <c r="C31" s="40">
        <f t="shared" si="3"/>
        <v>171.6</v>
      </c>
      <c r="D31" s="41">
        <f t="shared" si="4"/>
        <v>8393.9149008000004</v>
      </c>
      <c r="E31" s="41">
        <f t="shared" si="5"/>
        <v>29638.601678399998</v>
      </c>
      <c r="F31" s="42">
        <f t="shared" si="6"/>
        <v>38032.516579199997</v>
      </c>
      <c r="G31" s="43">
        <f t="shared" si="7"/>
        <v>0.39393939393939392</v>
      </c>
      <c r="H31" s="1"/>
      <c r="I31" s="5" t="s">
        <v>29</v>
      </c>
      <c r="J31" s="7">
        <f t="shared" si="8"/>
        <v>184</v>
      </c>
      <c r="K31" s="7">
        <f t="shared" si="8"/>
        <v>184</v>
      </c>
      <c r="L31" s="7">
        <f t="shared" si="8"/>
        <v>0</v>
      </c>
      <c r="M31" s="7">
        <f t="shared" si="8"/>
        <v>0</v>
      </c>
      <c r="N31" s="7">
        <f t="shared" si="8"/>
        <v>0</v>
      </c>
      <c r="O31" s="7">
        <f t="shared" si="8"/>
        <v>184</v>
      </c>
      <c r="P31" s="7">
        <f t="shared" si="9"/>
        <v>192</v>
      </c>
      <c r="Q31" s="1"/>
      <c r="R31" s="1"/>
      <c r="S31" s="1"/>
      <c r="T31" s="1"/>
    </row>
    <row r="32" spans="1:20" x14ac:dyDescent="0.2">
      <c r="A32" s="38">
        <v>1.7</v>
      </c>
      <c r="B32" s="39">
        <f t="shared" si="2"/>
        <v>176.79999999999998</v>
      </c>
      <c r="C32" s="40">
        <f t="shared" si="3"/>
        <v>176.79999999999998</v>
      </c>
      <c r="D32" s="41">
        <f t="shared" si="4"/>
        <v>8648.2759583999996</v>
      </c>
      <c r="E32" s="41">
        <f t="shared" si="5"/>
        <v>30536.741123199998</v>
      </c>
      <c r="F32" s="42">
        <f t="shared" si="6"/>
        <v>39185.017081599995</v>
      </c>
      <c r="G32" s="43">
        <f t="shared" si="7"/>
        <v>0.41176470588235292</v>
      </c>
      <c r="H32" s="1"/>
      <c r="I32" s="5" t="s">
        <v>30</v>
      </c>
      <c r="J32" s="7">
        <f t="shared" si="8"/>
        <v>0</v>
      </c>
      <c r="K32" s="7">
        <f t="shared" si="8"/>
        <v>0</v>
      </c>
      <c r="L32" s="7">
        <f t="shared" si="8"/>
        <v>0</v>
      </c>
      <c r="M32" s="7">
        <f t="shared" si="8"/>
        <v>0</v>
      </c>
      <c r="N32" s="7">
        <f t="shared" si="8"/>
        <v>0</v>
      </c>
      <c r="O32" s="7">
        <f t="shared" si="8"/>
        <v>552</v>
      </c>
      <c r="P32" s="7">
        <f t="shared" si="9"/>
        <v>192</v>
      </c>
      <c r="Q32" s="1"/>
      <c r="R32" s="1"/>
      <c r="S32" s="1"/>
      <c r="T32" s="1"/>
    </row>
    <row r="33" spans="1:20" x14ac:dyDescent="0.2">
      <c r="A33" s="38">
        <v>1.75</v>
      </c>
      <c r="B33" s="39">
        <f t="shared" si="2"/>
        <v>182</v>
      </c>
      <c r="C33" s="40">
        <f t="shared" si="3"/>
        <v>182</v>
      </c>
      <c r="D33" s="41">
        <f t="shared" si="4"/>
        <v>8902.6370160000006</v>
      </c>
      <c r="E33" s="41">
        <f t="shared" si="5"/>
        <v>31434.880568</v>
      </c>
      <c r="F33" s="42">
        <f t="shared" si="6"/>
        <v>40337.517584000001</v>
      </c>
      <c r="G33" s="43">
        <f t="shared" si="7"/>
        <v>0.4285714285714286</v>
      </c>
      <c r="H33" s="1"/>
      <c r="I33" s="5" t="s">
        <v>31</v>
      </c>
      <c r="J33" s="7">
        <f t="shared" si="8"/>
        <v>0</v>
      </c>
      <c r="K33" s="7">
        <f t="shared" si="8"/>
        <v>0</v>
      </c>
      <c r="L33" s="7">
        <f t="shared" si="8"/>
        <v>132</v>
      </c>
      <c r="M33" s="7">
        <f t="shared" si="8"/>
        <v>220</v>
      </c>
      <c r="N33" s="7">
        <f t="shared" si="8"/>
        <v>0</v>
      </c>
      <c r="O33" s="7">
        <f t="shared" si="8"/>
        <v>176</v>
      </c>
      <c r="P33" s="7">
        <f t="shared" si="9"/>
        <v>192</v>
      </c>
      <c r="Q33" s="1"/>
      <c r="R33" s="1"/>
      <c r="S33" s="1"/>
      <c r="T33" s="1"/>
    </row>
    <row r="34" spans="1:20" x14ac:dyDescent="0.2">
      <c r="A34" s="38">
        <v>1.8</v>
      </c>
      <c r="B34" s="39">
        <f t="shared" si="2"/>
        <v>187.20000000000002</v>
      </c>
      <c r="C34" s="40">
        <f t="shared" si="3"/>
        <v>187.20000000000002</v>
      </c>
      <c r="D34" s="41">
        <f t="shared" si="4"/>
        <v>9156.9980736000016</v>
      </c>
      <c r="E34" s="41">
        <f t="shared" si="5"/>
        <v>32333.020012800003</v>
      </c>
      <c r="F34" s="42">
        <f t="shared" si="6"/>
        <v>41490.018086400007</v>
      </c>
      <c r="G34" s="43">
        <f t="shared" si="7"/>
        <v>0.44444444444444453</v>
      </c>
      <c r="H34" s="1"/>
      <c r="I34" s="5" t="s">
        <v>39</v>
      </c>
      <c r="J34" s="7">
        <f t="shared" si="8"/>
        <v>0</v>
      </c>
      <c r="K34" s="7">
        <f t="shared" si="8"/>
        <v>0</v>
      </c>
      <c r="L34" s="7">
        <f t="shared" si="8"/>
        <v>138</v>
      </c>
      <c r="M34" s="7">
        <f t="shared" si="8"/>
        <v>230</v>
      </c>
      <c r="N34" s="7">
        <f t="shared" si="8"/>
        <v>0</v>
      </c>
      <c r="O34" s="7">
        <f t="shared" si="8"/>
        <v>184</v>
      </c>
      <c r="P34" s="7">
        <f t="shared" si="9"/>
        <v>192</v>
      </c>
      <c r="Q34" s="1"/>
      <c r="R34" s="1"/>
      <c r="S34" s="1"/>
      <c r="T34" s="1"/>
    </row>
    <row r="35" spans="1:20" x14ac:dyDescent="0.2">
      <c r="A35" s="38">
        <v>1.85</v>
      </c>
      <c r="B35" s="39">
        <f t="shared" si="2"/>
        <v>192.4</v>
      </c>
      <c r="C35" s="40">
        <f t="shared" si="3"/>
        <v>192.4</v>
      </c>
      <c r="D35" s="41">
        <f t="shared" si="4"/>
        <v>9411.3591312000008</v>
      </c>
      <c r="E35" s="41">
        <f t="shared" si="5"/>
        <v>33231.159457599999</v>
      </c>
      <c r="F35" s="42">
        <f t="shared" si="6"/>
        <v>42642.518588799998</v>
      </c>
      <c r="G35" s="43">
        <f t="shared" si="7"/>
        <v>0.45945945945945943</v>
      </c>
      <c r="H35" s="1"/>
      <c r="I35" s="5" t="s">
        <v>40</v>
      </c>
      <c r="J35" s="7">
        <f t="shared" si="8"/>
        <v>0</v>
      </c>
      <c r="K35" s="7">
        <f t="shared" si="8"/>
        <v>0</v>
      </c>
      <c r="L35" s="7">
        <f t="shared" si="8"/>
        <v>132</v>
      </c>
      <c r="M35" s="7">
        <f t="shared" si="8"/>
        <v>220</v>
      </c>
      <c r="N35" s="7">
        <f t="shared" si="8"/>
        <v>0</v>
      </c>
      <c r="O35" s="7">
        <f t="shared" si="8"/>
        <v>176</v>
      </c>
      <c r="P35" s="7">
        <f t="shared" si="9"/>
        <v>192</v>
      </c>
      <c r="Q35" s="1"/>
      <c r="R35" s="1"/>
      <c r="S35" s="1"/>
      <c r="T35" s="1"/>
    </row>
    <row r="36" spans="1:20" x14ac:dyDescent="0.2">
      <c r="A36" s="38">
        <v>1.9</v>
      </c>
      <c r="B36" s="39">
        <f t="shared" si="2"/>
        <v>197.6</v>
      </c>
      <c r="C36" s="40">
        <f t="shared" si="3"/>
        <v>197.6</v>
      </c>
      <c r="D36" s="41">
        <f t="shared" si="4"/>
        <v>9665.7201888000018</v>
      </c>
      <c r="E36" s="41">
        <f t="shared" si="5"/>
        <v>34129.298902399998</v>
      </c>
      <c r="F36" s="42">
        <f t="shared" si="6"/>
        <v>43795.019091199996</v>
      </c>
      <c r="G36" s="43">
        <f t="shared" si="7"/>
        <v>0.47368421052631571</v>
      </c>
      <c r="H36" s="1"/>
      <c r="I36" s="5" t="s">
        <v>41</v>
      </c>
      <c r="J36" s="7">
        <f t="shared" si="8"/>
        <v>138</v>
      </c>
      <c r="K36" s="7">
        <f t="shared" si="8"/>
        <v>230</v>
      </c>
      <c r="L36" s="7">
        <f t="shared" si="8"/>
        <v>0</v>
      </c>
      <c r="M36" s="7">
        <f t="shared" si="8"/>
        <v>0</v>
      </c>
      <c r="N36" s="7">
        <f t="shared" si="8"/>
        <v>0</v>
      </c>
      <c r="O36" s="7">
        <f t="shared" si="8"/>
        <v>184</v>
      </c>
      <c r="P36" s="7">
        <f t="shared" si="9"/>
        <v>168</v>
      </c>
      <c r="Q36" s="1"/>
      <c r="R36" s="1"/>
      <c r="S36" s="1"/>
      <c r="T36" s="1"/>
    </row>
    <row r="37" spans="1:20" x14ac:dyDescent="0.2">
      <c r="A37" s="38">
        <v>1.95</v>
      </c>
      <c r="B37" s="39">
        <f t="shared" si="2"/>
        <v>202.79999999999998</v>
      </c>
      <c r="C37" s="40">
        <f t="shared" si="3"/>
        <v>202.79999999999998</v>
      </c>
      <c r="D37" s="41">
        <f t="shared" si="4"/>
        <v>9920.081246400001</v>
      </c>
      <c r="E37" s="41">
        <f t="shared" si="5"/>
        <v>35027.438347199997</v>
      </c>
      <c r="F37" s="42">
        <f t="shared" si="6"/>
        <v>44947.519593599995</v>
      </c>
      <c r="G37" s="43">
        <f t="shared" si="7"/>
        <v>0.48717948717948711</v>
      </c>
      <c r="H37" s="1"/>
      <c r="I37" s="3"/>
      <c r="J37" s="3"/>
      <c r="K37" s="3"/>
      <c r="L37" s="3"/>
      <c r="M37" s="3"/>
      <c r="N37" s="3"/>
      <c r="O37" s="3"/>
      <c r="P37" s="3"/>
      <c r="Q37" s="1"/>
      <c r="R37" s="1"/>
      <c r="S37" s="1"/>
      <c r="T37" s="1"/>
    </row>
    <row r="38" spans="1:20" x14ac:dyDescent="0.2">
      <c r="A38" s="38">
        <v>2</v>
      </c>
      <c r="B38" s="39">
        <f t="shared" si="2"/>
        <v>208</v>
      </c>
      <c r="C38" s="40">
        <f t="shared" si="3"/>
        <v>208</v>
      </c>
      <c r="D38" s="41">
        <f t="shared" si="4"/>
        <v>10174.442304000002</v>
      </c>
      <c r="E38" s="41">
        <f t="shared" si="5"/>
        <v>35925.577791999996</v>
      </c>
      <c r="F38" s="42">
        <f t="shared" si="6"/>
        <v>46100.020096</v>
      </c>
      <c r="G38" s="43">
        <f t="shared" si="7"/>
        <v>0.5</v>
      </c>
      <c r="H38" s="1"/>
      <c r="I38" s="5" t="s">
        <v>44</v>
      </c>
      <c r="J38" s="8">
        <f>SUM(J24:J36)</f>
        <v>668</v>
      </c>
      <c r="K38" s="8">
        <f t="shared" ref="K38:P38" si="10">SUM(K24:K36)</f>
        <v>932</v>
      </c>
      <c r="L38" s="8">
        <f t="shared" si="10"/>
        <v>606</v>
      </c>
      <c r="M38" s="8">
        <f t="shared" si="10"/>
        <v>1010</v>
      </c>
      <c r="N38" s="8">
        <f t="shared" si="10"/>
        <v>720</v>
      </c>
      <c r="O38" s="8">
        <f t="shared" si="10"/>
        <v>2520</v>
      </c>
      <c r="P38" s="8">
        <f t="shared" si="10"/>
        <v>2280</v>
      </c>
      <c r="Q38" s="28">
        <f>SUM(J38:P38)</f>
        <v>8736</v>
      </c>
      <c r="R38" s="27"/>
      <c r="S38" s="1"/>
      <c r="T38" s="1"/>
    </row>
    <row r="39" spans="1:20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2">
      <c r="A42" s="29"/>
      <c r="B42" s="30"/>
      <c r="C42" s="30"/>
      <c r="D42" s="30"/>
      <c r="E42" s="30"/>
      <c r="F42" s="3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2">
      <c r="A43" s="32"/>
      <c r="B43" s="33"/>
      <c r="C43" s="34"/>
      <c r="D43" s="35"/>
      <c r="E43" s="35"/>
      <c r="F43" s="36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2">
      <c r="A44" s="37"/>
      <c r="B44" s="33"/>
      <c r="C44" s="34"/>
      <c r="D44" s="35"/>
      <c r="E44" s="35"/>
      <c r="F44" s="36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2">
      <c r="A45" s="37"/>
      <c r="B45" s="33"/>
      <c r="C45" s="34"/>
      <c r="D45" s="35"/>
      <c r="E45" s="35"/>
      <c r="F45" s="36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2">
      <c r="A46" s="37"/>
      <c r="B46" s="33"/>
      <c r="C46" s="34"/>
      <c r="D46" s="35"/>
      <c r="E46" s="35"/>
      <c r="F46" s="36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2">
      <c r="A47" s="37"/>
      <c r="B47" s="33"/>
      <c r="C47" s="34"/>
      <c r="D47" s="35"/>
      <c r="E47" s="35"/>
      <c r="F47" s="36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2">
      <c r="A48" s="37"/>
      <c r="B48" s="33"/>
      <c r="C48" s="34"/>
      <c r="D48" s="35"/>
      <c r="E48" s="35"/>
      <c r="F48" s="36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2">
      <c r="A49" s="37"/>
      <c r="B49" s="33"/>
      <c r="C49" s="34"/>
      <c r="D49" s="35"/>
      <c r="E49" s="35"/>
      <c r="F49" s="36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2">
      <c r="A50" s="37"/>
      <c r="B50" s="33"/>
      <c r="C50" s="34"/>
      <c r="D50" s="35"/>
      <c r="E50" s="35"/>
      <c r="F50" s="36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2">
      <c r="A51" s="37"/>
      <c r="B51" s="33"/>
      <c r="C51" s="34"/>
      <c r="D51" s="35"/>
      <c r="E51" s="35"/>
      <c r="F51" s="36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x14ac:dyDescent="0.2">
      <c r="A52" s="37"/>
      <c r="B52" s="33"/>
      <c r="C52" s="34"/>
      <c r="D52" s="35"/>
      <c r="E52" s="35"/>
      <c r="F52" s="36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x14ac:dyDescent="0.2">
      <c r="A53" s="37"/>
      <c r="B53" s="33"/>
      <c r="C53" s="34"/>
      <c r="D53" s="35"/>
      <c r="E53" s="35"/>
      <c r="F53" s="36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x14ac:dyDescent="0.2">
      <c r="A54" s="37"/>
      <c r="B54" s="33"/>
      <c r="C54" s="34"/>
      <c r="D54" s="35"/>
      <c r="E54" s="35"/>
      <c r="F54" s="36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x14ac:dyDescent="0.2">
      <c r="A55" s="37"/>
      <c r="B55" s="33"/>
      <c r="C55" s="34"/>
      <c r="D55" s="35"/>
      <c r="E55" s="35"/>
      <c r="F55" s="36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x14ac:dyDescent="0.2">
      <c r="A56" s="37"/>
      <c r="B56" s="33"/>
      <c r="C56" s="34"/>
      <c r="D56" s="35"/>
      <c r="E56" s="35"/>
      <c r="F56" s="36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x14ac:dyDescent="0.2">
      <c r="A57" s="37"/>
      <c r="B57" s="33"/>
      <c r="C57" s="34"/>
      <c r="D57" s="35"/>
      <c r="E57" s="35"/>
      <c r="F57" s="36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x14ac:dyDescent="0.2">
      <c r="A58" s="37"/>
      <c r="B58" s="33"/>
      <c r="C58" s="34"/>
      <c r="D58" s="35"/>
      <c r="E58" s="35"/>
      <c r="F58" s="36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x14ac:dyDescent="0.2">
      <c r="A59" s="37"/>
      <c r="B59" s="33"/>
      <c r="C59" s="34"/>
      <c r="D59" s="35"/>
      <c r="E59" s="35"/>
      <c r="F59" s="36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x14ac:dyDescent="0.2">
      <c r="A60" s="37"/>
      <c r="B60" s="33"/>
      <c r="C60" s="34"/>
      <c r="D60" s="35"/>
      <c r="E60" s="35"/>
      <c r="F60" s="36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x14ac:dyDescent="0.2">
      <c r="A61" s="37"/>
      <c r="B61" s="33"/>
      <c r="C61" s="34"/>
      <c r="D61" s="35"/>
      <c r="E61" s="35"/>
      <c r="F61" s="36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x14ac:dyDescent="0.2">
      <c r="A62" s="37"/>
      <c r="B62" s="33"/>
      <c r="C62" s="34"/>
      <c r="D62" s="35"/>
      <c r="E62" s="35"/>
      <c r="F62" s="36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x14ac:dyDescent="0.2">
      <c r="A63" s="37"/>
      <c r="B63" s="33"/>
      <c r="C63" s="34"/>
      <c r="D63" s="35"/>
      <c r="E63" s="35"/>
      <c r="F63" s="36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x14ac:dyDescent="0.2">
      <c r="A64" s="1"/>
      <c r="B64" s="1"/>
      <c r="C64" s="1"/>
      <c r="D64" s="33"/>
      <c r="E64" s="33"/>
      <c r="F64" s="33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9" spans="1:20" x14ac:dyDescent="0.2">
      <c r="B69" s="13"/>
    </row>
    <row r="70" spans="1:20" x14ac:dyDescent="0.2">
      <c r="B70" s="13"/>
    </row>
    <row r="72" spans="1:20" x14ac:dyDescent="0.2">
      <c r="B72" s="13"/>
    </row>
  </sheetData>
  <mergeCells count="2">
    <mergeCell ref="A2:G2"/>
    <mergeCell ref="B4:G4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E4" sqref="E4"/>
    </sheetView>
  </sheetViews>
  <sheetFormatPr baseColWidth="10" defaultColWidth="11" defaultRowHeight="16" x14ac:dyDescent="0.2"/>
  <cols>
    <col min="1" max="1" width="12.33203125" customWidth="1"/>
    <col min="2" max="2" width="18.83203125" customWidth="1"/>
    <col min="3" max="3" width="11.5" bestFit="1" customWidth="1"/>
    <col min="4" max="4" width="13.83203125" bestFit="1" customWidth="1"/>
    <col min="5" max="5" width="12.1640625" bestFit="1" customWidth="1"/>
    <col min="7" max="7" width="4.6640625" bestFit="1" customWidth="1"/>
    <col min="8" max="8" width="10.6640625" bestFit="1" customWidth="1"/>
    <col min="9" max="9" width="12.5" bestFit="1" customWidth="1"/>
    <col min="10" max="10" width="11.6640625" bestFit="1" customWidth="1"/>
    <col min="11" max="11" width="11.1640625" bestFit="1" customWidth="1"/>
    <col min="12" max="12" width="11.33203125" bestFit="1" customWidth="1"/>
  </cols>
  <sheetData>
    <row r="1" spans="1:10" x14ac:dyDescent="0.2">
      <c r="A1" s="22" t="s">
        <v>51</v>
      </c>
      <c r="B1" s="22" t="s">
        <v>53</v>
      </c>
      <c r="C1" s="22" t="s">
        <v>48</v>
      </c>
      <c r="D1" s="22" t="s">
        <v>49</v>
      </c>
      <c r="E1" s="22" t="s">
        <v>50</v>
      </c>
    </row>
    <row r="2" spans="1:10" x14ac:dyDescent="0.2">
      <c r="A2" s="3">
        <v>1</v>
      </c>
      <c r="B2" s="47">
        <v>10</v>
      </c>
      <c r="C2" s="48" t="s">
        <v>46</v>
      </c>
      <c r="D2" s="49">
        <f>$B2*$D$12</f>
        <v>0.63</v>
      </c>
      <c r="E2" s="49">
        <f>$D2*12</f>
        <v>7.5600000000000005</v>
      </c>
      <c r="F2" s="45"/>
      <c r="G2" s="45"/>
      <c r="H2" s="45"/>
      <c r="I2" s="45"/>
      <c r="J2" s="45"/>
    </row>
    <row r="3" spans="1:10" x14ac:dyDescent="0.2">
      <c r="A3" s="3">
        <v>2</v>
      </c>
      <c r="B3" s="47">
        <v>100</v>
      </c>
      <c r="C3" s="48" t="s">
        <v>46</v>
      </c>
      <c r="D3" s="49">
        <f t="shared" ref="D3:D6" si="0">$B3*$D$12</f>
        <v>6.3</v>
      </c>
      <c r="E3" s="49">
        <f>$D3*12</f>
        <v>75.599999999999994</v>
      </c>
      <c r="F3" s="46"/>
      <c r="G3" s="46"/>
      <c r="H3" s="46"/>
      <c r="I3" s="50"/>
      <c r="J3" s="45"/>
    </row>
    <row r="4" spans="1:10" x14ac:dyDescent="0.2">
      <c r="A4" s="3">
        <v>3</v>
      </c>
      <c r="B4" s="47">
        <v>1000</v>
      </c>
      <c r="C4" s="48" t="s">
        <v>46</v>
      </c>
      <c r="D4" s="49">
        <f t="shared" si="0"/>
        <v>63</v>
      </c>
      <c r="E4" s="49">
        <f>$D4*12</f>
        <v>756</v>
      </c>
      <c r="F4" s="46"/>
      <c r="G4" s="46"/>
      <c r="H4" s="46"/>
      <c r="I4" s="50"/>
      <c r="J4" s="45"/>
    </row>
    <row r="5" spans="1:10" x14ac:dyDescent="0.2">
      <c r="A5" s="3">
        <v>4</v>
      </c>
      <c r="B5" s="47">
        <v>10000</v>
      </c>
      <c r="C5" s="48" t="s">
        <v>45</v>
      </c>
      <c r="D5" s="49">
        <f t="shared" si="0"/>
        <v>630</v>
      </c>
      <c r="E5" s="49">
        <f>$D5*12</f>
        <v>7560</v>
      </c>
      <c r="F5" s="46"/>
      <c r="G5" s="46"/>
      <c r="H5" s="46"/>
      <c r="I5" s="50"/>
      <c r="J5" s="45"/>
    </row>
    <row r="6" spans="1:10" ht="32" x14ac:dyDescent="0.2">
      <c r="A6" s="3">
        <v>5</v>
      </c>
      <c r="B6" s="47">
        <v>100000</v>
      </c>
      <c r="C6" s="48" t="s">
        <v>47</v>
      </c>
      <c r="D6" s="49">
        <f t="shared" si="0"/>
        <v>6300</v>
      </c>
      <c r="E6" s="49">
        <f>$D6*12</f>
        <v>75600</v>
      </c>
      <c r="F6" s="46"/>
      <c r="G6" s="46"/>
      <c r="H6" s="46"/>
      <c r="I6" s="50"/>
      <c r="J6" s="45"/>
    </row>
    <row r="7" spans="1:10" x14ac:dyDescent="0.2">
      <c r="A7" s="51"/>
      <c r="B7" s="46"/>
      <c r="C7" s="46"/>
      <c r="D7" s="46"/>
      <c r="E7" s="46"/>
      <c r="F7" s="46"/>
      <c r="G7" s="46"/>
      <c r="H7" s="46"/>
      <c r="I7" s="50"/>
      <c r="J7" s="45"/>
    </row>
    <row r="8" spans="1:10" x14ac:dyDescent="0.2">
      <c r="A8" s="46"/>
      <c r="B8" s="46"/>
      <c r="C8" s="46"/>
      <c r="D8" s="46"/>
      <c r="E8" s="46"/>
      <c r="F8" s="46"/>
      <c r="G8" s="46"/>
      <c r="H8" s="46"/>
      <c r="I8" s="50"/>
      <c r="J8" s="45"/>
    </row>
    <row r="9" spans="1:10" x14ac:dyDescent="0.2">
      <c r="A9" s="46"/>
      <c r="B9" s="46"/>
      <c r="C9" s="46"/>
      <c r="D9" s="46"/>
      <c r="E9" s="46"/>
      <c r="F9" s="46"/>
      <c r="G9" s="46"/>
      <c r="H9" s="46"/>
      <c r="I9" s="50"/>
      <c r="J9" s="45"/>
    </row>
    <row r="10" spans="1:10" x14ac:dyDescent="0.2">
      <c r="A10" s="45"/>
      <c r="B10" s="45"/>
      <c r="C10" s="45"/>
      <c r="D10" s="45"/>
      <c r="E10" s="45"/>
      <c r="F10" s="45"/>
      <c r="G10" s="45"/>
      <c r="H10" s="45"/>
      <c r="I10" s="45"/>
      <c r="J10" s="45"/>
    </row>
    <row r="11" spans="1:10" x14ac:dyDescent="0.2">
      <c r="B11" s="45"/>
      <c r="C11" s="45"/>
      <c r="D11" s="45"/>
      <c r="E11" s="45"/>
      <c r="F11" s="45"/>
      <c r="G11" s="45"/>
      <c r="H11" s="45"/>
      <c r="I11" s="45"/>
      <c r="J11" s="45"/>
    </row>
    <row r="12" spans="1:10" x14ac:dyDescent="0.2">
      <c r="A12" s="45" t="s">
        <v>54</v>
      </c>
      <c r="B12" s="45"/>
      <c r="D12" s="45">
        <v>6.3E-2</v>
      </c>
      <c r="E12" s="45"/>
      <c r="F12" s="45"/>
      <c r="G12" s="45"/>
      <c r="H12" s="45"/>
      <c r="I12" s="45"/>
      <c r="J12" s="45"/>
    </row>
    <row r="13" spans="1:10" x14ac:dyDescent="0.2">
      <c r="A13" s="45"/>
      <c r="B13" s="45"/>
      <c r="C13" s="45"/>
      <c r="D13" s="45"/>
      <c r="E13" s="45"/>
      <c r="F13" s="45"/>
      <c r="G13" s="45"/>
      <c r="H13" s="45"/>
      <c r="I13" s="45"/>
      <c r="J13" s="45"/>
    </row>
    <row r="14" spans="1:10" x14ac:dyDescent="0.2">
      <c r="A14" t="s">
        <v>52</v>
      </c>
    </row>
  </sheetData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Electricitat</vt:lpstr>
      <vt:lpstr>Bandwidth provider</vt:lpstr>
    </vt:vector>
  </TitlesOfParts>
  <Company>UPC/BSC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Carrera</dc:creator>
  <cp:lastModifiedBy>David Carrera</cp:lastModifiedBy>
  <cp:lastPrinted>2013-04-11T17:26:06Z</cp:lastPrinted>
  <dcterms:created xsi:type="dcterms:W3CDTF">2013-04-11T08:09:46Z</dcterms:created>
  <dcterms:modified xsi:type="dcterms:W3CDTF">2015-10-21T16:18:58Z</dcterms:modified>
</cp:coreProperties>
</file>