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davis_benjamin_epa_gov/Documents/Profile/Documents/Projects/NARMS/FDA-Enrichments/Plasmids/"/>
    </mc:Choice>
  </mc:AlternateContent>
  <xr:revisionPtr revIDLastSave="2021" documentId="8_{3B499C57-02F8-4BCA-85EA-6B12E600180C}" xr6:coauthVersionLast="47" xr6:coauthVersionMax="47" xr10:uidLastSave="{204F7C1E-B5F1-43CA-9C63-A61EC1735D5B}"/>
  <bookViews>
    <workbookView xWindow="-9820" yWindow="10700" windowWidth="19420" windowHeight="10300" firstSheet="9" activeTab="10" xr2:uid="{50282178-A695-44B2-A2C3-A0D5D3747461}"/>
  </bookViews>
  <sheets>
    <sheet name="LAKE data" sheetId="1" r:id="rId1"/>
    <sheet name="LAKE plasmids" sheetId="3" r:id="rId2"/>
    <sheet name="LAKE Resources" sheetId="4" r:id="rId3"/>
    <sheet name="LAKE overlaps" sheetId="5" r:id="rId4"/>
    <sheet name="mpSPAdes overlaps" sheetId="6" r:id="rId5"/>
    <sheet name="megahit overlaps" sheetId="7" r:id="rId6"/>
    <sheet name="CAMI2_Marine" sheetId="2" r:id="rId7"/>
    <sheet name="CAMI2_Marine_Info" sheetId="8" r:id="rId8"/>
    <sheet name="CAMI2_Megahit_Plasmid" sheetId="9" r:id="rId9"/>
    <sheet name="CAMI2_spades_plasmids" sheetId="10" r:id="rId10"/>
    <sheet name="CAMI2_benchmark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2" i="9"/>
  <c r="F3" i="2"/>
  <c r="F4" i="2"/>
  <c r="F5" i="2"/>
  <c r="F6" i="2"/>
  <c r="F7" i="2"/>
  <c r="F8" i="2"/>
  <c r="F9" i="2"/>
  <c r="F10" i="2"/>
  <c r="F11" i="2"/>
  <c r="F2" i="2"/>
  <c r="E11" i="2"/>
  <c r="E10" i="2"/>
  <c r="E9" i="2"/>
  <c r="E8" i="2"/>
  <c r="E7" i="2"/>
  <c r="E6" i="2"/>
  <c r="E5" i="2"/>
  <c r="E4" i="2"/>
  <c r="E3" i="2"/>
  <c r="E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<sst xmlns="http://schemas.openxmlformats.org/spreadsheetml/2006/main" count="473" uniqueCount="243">
  <si>
    <t>LAKE dataset</t>
  </si>
  <si>
    <t>1 metagenome sample, collected from sediment in a polluted lake in India</t>
  </si>
  <si>
    <t>exposed to industrial fluroquinolone antibiotics</t>
  </si>
  <si>
    <t>fastp qc:</t>
  </si>
  <si>
    <t xml:space="preserve">human host filtering: </t>
  </si>
  <si>
    <t>run with default setting</t>
  </si>
  <si>
    <t>LAKE metaplasmidSPAdes</t>
  </si>
  <si>
    <t># circular elements</t>
  </si>
  <si>
    <t>post qc/host removal</t>
  </si>
  <si>
    <t>metaplasmidSPAdes paper</t>
  </si>
  <si>
    <t>pre-fastp (min q 20)</t>
  </si>
  <si>
    <t>plasmidVerify</t>
  </si>
  <si>
    <t>14 hours</t>
  </si>
  <si>
    <t xml:space="preserve">max virtual memory: </t>
  </si>
  <si>
    <t>time:</t>
  </si>
  <si>
    <t>pre-human filter</t>
  </si>
  <si>
    <t>36 G</t>
  </si>
  <si>
    <t>PE reads</t>
  </si>
  <si>
    <t>raw from SRA:</t>
  </si>
  <si>
    <t>% removed</t>
  </si>
  <si>
    <t>max virtual memory:</t>
  </si>
  <si>
    <t>6 hours</t>
  </si>
  <si>
    <t>Sample 0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</si>
  <si>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</si>
  <si>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</si>
  <si>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</si>
  <si>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</si>
  <si>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</si>
  <si>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</si>
  <si>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</si>
  <si>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</si>
  <si>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</si>
  <si>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Name</t>
  </si>
  <si>
    <t>Raw PE reads</t>
  </si>
  <si>
    <t>fastp PE reads</t>
  </si>
  <si>
    <t>read length (bp)</t>
  </si>
  <si>
    <t>N50</t>
  </si>
  <si>
    <t>Total length</t>
  </si>
  <si>
    <t># Contigs</t>
  </si>
  <si>
    <t>GC content</t>
  </si>
  <si>
    <t>bp</t>
  </si>
  <si>
    <t>(quast filters out &lt;500bp contigs)</t>
  </si>
  <si>
    <t>-</t>
  </si>
  <si>
    <t>megahit assembly quality (after removing contigs &lt; 1000bp) (quast)</t>
  </si>
  <si>
    <t>*these are actually all above 1000bp</t>
  </si>
  <si>
    <t>LAKE plasmids</t>
  </si>
  <si>
    <t>Viral Verify</t>
  </si>
  <si>
    <t>virus</t>
  </si>
  <si>
    <t>Contigs</t>
  </si>
  <si>
    <t>megahit</t>
  </si>
  <si>
    <t>Platon</t>
  </si>
  <si>
    <t>PlasX</t>
  </si>
  <si>
    <t>&gt; 0.5: 560
&gt; 0.7: 470
&gt; 0.9: 320</t>
  </si>
  <si>
    <t>mpSPAdes</t>
  </si>
  <si>
    <t>mpSPAdes paper</t>
  </si>
  <si>
    <t>viral verify</t>
  </si>
  <si>
    <t>Time</t>
  </si>
  <si>
    <t>MaxRSS</t>
  </si>
  <si>
    <t>MaxVM</t>
  </si>
  <si>
    <t>platon</t>
  </si>
  <si>
    <t>plasmid</t>
  </si>
  <si>
    <t>9 min</t>
  </si>
  <si>
    <t>1.21 G</t>
  </si>
  <si>
    <t>111.8 M</t>
  </si>
  <si>
    <t>2 hr 5 min</t>
  </si>
  <si>
    <t>2.45 G</t>
  </si>
  <si>
    <t>457.5 M</t>
  </si>
  <si>
    <t>1 hr 27 min</t>
  </si>
  <si>
    <t>32.1 G</t>
  </si>
  <si>
    <t>15.5 G</t>
  </si>
  <si>
    <t>27 hrs 37 min</t>
  </si>
  <si>
    <t>20.2 G</t>
  </si>
  <si>
    <t>40.2 G</t>
  </si>
  <si>
    <t>&gt; 0.5: 3675
&gt; 0.7: 2565
&gt; 0.9: 1315</t>
  </si>
  <si>
    <t>Plasmidfinder</t>
  </si>
  <si>
    <t>mob-recon</t>
  </si>
  <si>
    <t>plasmidfinder</t>
  </si>
  <si>
    <t>1 min</t>
  </si>
  <si>
    <t>3308 K</t>
  </si>
  <si>
    <t>0.20 G</t>
  </si>
  <si>
    <t>17 min</t>
  </si>
  <si>
    <t>1.13 G</t>
  </si>
  <si>
    <t>1.92 G</t>
  </si>
  <si>
    <t>3 min</t>
  </si>
  <si>
    <t>0.73 G</t>
  </si>
  <si>
    <t>1.59 G</t>
  </si>
  <si>
    <t>1 hour, 9 min</t>
  </si>
  <si>
    <t>1.36 G</t>
  </si>
  <si>
    <t>2.77 G</t>
  </si>
  <si>
    <t>strainxpress</t>
  </si>
  <si>
    <t>time</t>
  </si>
  <si>
    <t>MaxVMSize</t>
  </si>
  <si>
    <t>2025-01-23T18:44:09 2025-01-25T16:25:02</t>
  </si>
  <si>
    <t>254037452K</t>
  </si>
  <si>
    <t>284915752K</t>
  </si>
  <si>
    <t>viralverify_virus</t>
  </si>
  <si>
    <t>viralverify_plasmid</t>
  </si>
  <si>
    <t>plasx</t>
  </si>
  <si>
    <t>metaplasmidSPAdes</t>
  </si>
  <si>
    <t>plasx (&gt;.9)</t>
  </si>
  <si>
    <t>Overlaps</t>
  </si>
  <si>
    <t>all 5 plasmid classifiers</t>
  </si>
  <si>
    <t>viralverify, platon, plasx, plasmidfinder</t>
  </si>
  <si>
    <t>viralverify, platon, plasx, mobrecon</t>
  </si>
  <si>
    <t>viralverify, platon, plasmidfinder, mobrecon</t>
  </si>
  <si>
    <t>viralverify, plasx, plasmidfinder, mobrecon</t>
  </si>
  <si>
    <t>platon, plasx, plasmidfinder, mobrecon</t>
  </si>
  <si>
    <t>viralverify, platon, plasx</t>
  </si>
  <si>
    <t>viralverify, platon, plasmidfinder</t>
  </si>
  <si>
    <t>viralverify, platon, mobrecon</t>
  </si>
  <si>
    <t>viralverify, plasx, plasmidfinder</t>
  </si>
  <si>
    <t>viralverify, plasx, mobrecon</t>
  </si>
  <si>
    <t>viralverify, plasmidfinder, mobrecon</t>
  </si>
  <si>
    <t>platon, plasx, mobrecon</t>
  </si>
  <si>
    <t>platon, plasmidfinder, mobrecon</t>
  </si>
  <si>
    <t>plasx, plasmidfinder, mobrecon</t>
  </si>
  <si>
    <t>platon, plasx, plasmidfinder</t>
  </si>
  <si>
    <t>contig overlap</t>
  </si>
  <si>
    <t>genomad</t>
  </si>
  <si>
    <t>plasclass</t>
  </si>
  <si>
    <t>&gt;0.9: 368</t>
  </si>
  <si>
    <t>&gt;0.9: 33202</t>
  </si>
  <si>
    <t>PLASMe</t>
  </si>
  <si>
    <t>DeepMicroClass</t>
  </si>
  <si>
    <t>metaplasmidSPAdes assembly quality (quast) - 1 CPU</t>
  </si>
  <si>
    <t>megahit assembly quality (quast) - 1 CPU</t>
  </si>
  <si>
    <t>firt megahit run on 1 metagenome sample - 1 CPU</t>
  </si>
  <si>
    <t>first metaplasmidSPAdes run on 1 metagenome sample - 1 CPU</t>
  </si>
  <si>
    <t>LAKE plasmids - resources - 1 CPU</t>
  </si>
  <si>
    <t>299 plasmid
190 virus</t>
  </si>
  <si>
    <t>2123 plasmids
2595 viruses</t>
  </si>
  <si>
    <t>725 (highest probability out of 5 classes)</t>
  </si>
  <si>
    <t>1031 (highest probability out of 5 classes)</t>
  </si>
  <si>
    <t>7.32 G</t>
  </si>
  <si>
    <t>28.08 G</t>
  </si>
  <si>
    <t>20 min</t>
  </si>
  <si>
    <t>27.85 G</t>
  </si>
  <si>
    <t>7.71 G</t>
  </si>
  <si>
    <t>9 hr, 36 min</t>
  </si>
  <si>
    <t>slurm id</t>
  </si>
  <si>
    <t>/home/lwang01/plasmids/LAKE/genomad</t>
  </si>
  <si>
    <t>/home/lwang01/plasmids/LAKE/plasclass</t>
  </si>
  <si>
    <t>201.14 M</t>
  </si>
  <si>
    <t>33 sec</t>
  </si>
  <si>
    <t>107.47 G</t>
  </si>
  <si>
    <t>114.50 G</t>
  </si>
  <si>
    <t>11 min 56 sec</t>
  </si>
  <si>
    <t>/home/lwang01/plasmids/LAKE/PLASMe</t>
  </si>
  <si>
    <t>7 min, 9 sec</t>
  </si>
  <si>
    <t>2.03 G</t>
  </si>
  <si>
    <t>6.36 G</t>
  </si>
  <si>
    <t>32 min, 5 sec</t>
  </si>
  <si>
    <t>8.27 G</t>
  </si>
  <si>
    <t>24.12 G</t>
  </si>
  <si>
    <t>/home/lwang01/plasmids/LAKE/DeepMicroClass</t>
  </si>
  <si>
    <t>0.35 G</t>
  </si>
  <si>
    <t>3.47 G</t>
  </si>
  <si>
    <t>1 min 46 sec</t>
  </si>
  <si>
    <t>0.53 G</t>
  </si>
  <si>
    <t>3.68 G</t>
  </si>
  <si>
    <t>26 min 45 sec</t>
  </si>
  <si>
    <t>bbsplit PE reads</t>
  </si>
  <si>
    <t>megahit contigs</t>
  </si>
  <si>
    <t>megahit N50</t>
  </si>
  <si>
    <t>mpSPAdes contigs</t>
  </si>
  <si>
    <t>mpSPAdes N50</t>
  </si>
  <si>
    <t>% retained</t>
  </si>
  <si>
    <t>Data set</t>
  </si>
  <si>
    <t>Marine</t>
  </si>
  <si>
    <t>Number of samples</t>
  </si>
  <si>
    <t>2 x 10</t>
  </si>
  <si>
    <t>Description</t>
  </si>
  <si>
    <t>Simulated short read and long read shotgun metagenome data from samples at different seafloor locations of a marine environment</t>
  </si>
  <si>
    <t>Data set size (per simulation)</t>
  </si>
  <si>
    <t>50 Gb each</t>
  </si>
  <si>
    <t>Sample sizes</t>
  </si>
  <si>
    <t>5 Gb</t>
  </si>
  <si>
    <t>Genomes</t>
  </si>
  <si>
    <t>777 (474 unique, 303 common)</t>
  </si>
  <si>
    <t>Public/New genomes</t>
  </si>
  <si>
    <t>622 public, 155 new</t>
  </si>
  <si>
    <t>Circular elements (plasmids, viruses and other circular elements)</t>
  </si>
  <si>
    <t>Used simulators</t>
  </si>
  <si>
    <t>ART, NanoSim</t>
  </si>
  <si>
    <t>Short read insert size mean, standard deviation</t>
  </si>
  <si>
    <t>270 bp, 27 bp</t>
  </si>
  <si>
    <t>Short read length</t>
  </si>
  <si>
    <t>150 bp</t>
  </si>
  <si>
    <t>Long read size mean</t>
  </si>
  <si>
    <t>7408 bp</t>
  </si>
  <si>
    <t>CAMI2 plasmid contigs</t>
  </si>
  <si>
    <t>CAMI2 non-plasmid contigs</t>
  </si>
  <si>
    <t>VV plasmids</t>
  </si>
  <si>
    <t>VV nonplasmids</t>
  </si>
  <si>
    <t>CAMI2 # contigs</t>
  </si>
  <si>
    <t>CAMI2 contigs N50</t>
  </si>
  <si>
    <t>VV unclassified</t>
  </si>
  <si>
    <t>Genomad plasmids</t>
  </si>
  <si>
    <t>Genomad nonplasmids (virus, unclassified)</t>
  </si>
  <si>
    <t>mobrecon p</t>
  </si>
  <si>
    <t>mobrecon np</t>
  </si>
  <si>
    <t>plasclass p</t>
  </si>
  <si>
    <t>plasclass np</t>
  </si>
  <si>
    <t>plasmidfinder p</t>
  </si>
  <si>
    <t>plasmidfinder np</t>
  </si>
  <si>
    <t>plasme p</t>
  </si>
  <si>
    <t>plasme np</t>
  </si>
  <si>
    <t>platon p</t>
  </si>
  <si>
    <t>platon np</t>
  </si>
  <si>
    <t>DMC p</t>
  </si>
  <si>
    <t>DMC np</t>
  </si>
  <si>
    <t>VV virus/chromosome</t>
  </si>
  <si>
    <t>VV all np</t>
  </si>
  <si>
    <t>TP</t>
  </si>
  <si>
    <t>TN</t>
  </si>
  <si>
    <t>FP</t>
  </si>
  <si>
    <t>FN</t>
  </si>
  <si>
    <t>classifier</t>
  </si>
  <si>
    <t>viralverify mpSPAdes</t>
  </si>
  <si>
    <t>viralverify megahit</t>
  </si>
  <si>
    <t>genomad mpSPAdes</t>
  </si>
  <si>
    <t>genomad megahit</t>
  </si>
  <si>
    <t>mobrecon mpSPAdes</t>
  </si>
  <si>
    <t>mobrecon megahit</t>
  </si>
  <si>
    <t>plasclass megahit</t>
  </si>
  <si>
    <t>plasclass mpSPAdes</t>
  </si>
  <si>
    <t>plasmidfinder mpSPAdes</t>
  </si>
  <si>
    <t>plasmidfinder megahit</t>
  </si>
  <si>
    <t>plasme mpSPAdes</t>
  </si>
  <si>
    <t>plasme megahit</t>
  </si>
  <si>
    <t>platon mpSPAdes</t>
  </si>
  <si>
    <t>platon megahit</t>
  </si>
  <si>
    <t>DMC mpSPAdes</t>
  </si>
  <si>
    <t>DMC megahit</t>
  </si>
  <si>
    <t>plasx 0.9 p</t>
  </si>
  <si>
    <t>plasx 0.75 p</t>
  </si>
  <si>
    <t>plasx 0.5 p</t>
  </si>
  <si>
    <t>plasX mpSPAdes 0.9</t>
  </si>
  <si>
    <t>plasX mpSPAdes 0.75</t>
  </si>
  <si>
    <t>plasX mpSPAdes 0.5</t>
  </si>
  <si>
    <t>plasX megahit 0.9</t>
  </si>
  <si>
    <t>plasX megahit 0.75</t>
  </si>
  <si>
    <t>plasX megahit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</si>
</sst>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1">
    <xf numFmtId="0" fontId="0" fillId="0" borderId="0" xfId="0"/>
    <xf numFmtId="3" fontId="0" fillId="0" borderId="0" xfId="0" applyNumberFormat="1"/>
    <xf numFmtId="0" fontId="1" fillId="0" borderId="0" xfId="0" applyFont="1"/>
    <xf numFmtId="10" fontId="0" fillId="0" borderId="0" xfId="0" applyNumberForma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wrapText="1"/>
    </xf>
    <xf numFmtId="0" fontId="1" fillId="0" borderId="1" xfId="0" applyFont="1" applyFill="1" applyBorder="1"/>
    <xf numFmtId="0" fontId="0" fillId="0" borderId="1" xfId="0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2" borderId="0" xfId="0" applyFont="1" applyFill="1"/>
    <xf numFmtId="0" fontId="0" fillId="3" borderId="0" xfId="0" applyFill="1"/>
    <xf numFmtId="0" fontId="0" fillId="0" borderId="0" xfId="0" applyFont="1" applyFill="1" applyBorder="1"/>
    <xf numFmtId="0" fontId="0" fillId="3" borderId="0" xfId="0" applyFont="1" applyFill="1"/>
    <xf numFmtId="0" fontId="0" fillId="3" borderId="0" xfId="0" applyFont="1" applyFill="1" applyBorder="1"/>
    <xf numFmtId="0" fontId="0" fillId="0" borderId="1" xfId="0" applyBorder="1" applyAlignment="1">
      <alignment wrapText="1"/>
    </xf>
    <xf numFmtId="0" fontId="1" fillId="4" borderId="1" xfId="0" applyFont="1" applyFill="1" applyBorder="1"/>
    <xf numFmtId="0" fontId="0" fillId="0" borderId="1" xfId="0" applyFont="1" applyFill="1" applyBorder="1" applyAlignment="1">
      <alignment horizontal="right"/>
    </xf>
    <xf numFmtId="164" fontId="0" fillId="0" borderId="0" xfId="1" applyNumberFormat="1" applyFont="1"/>
    <xf numFmtId="0" fontId="5" fillId="5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2" xfId="0" applyFont="1" applyFill="1" applyBorder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4" xfId="0" applyBorder="1" applyAlignment="1"/>
    <xf numFmtId="0" fontId="0" fillId="0" borderId="5" xfId="0" applyBorder="1" applyAlignment="1"/>
    <xf numFmtId="0" fontId="1" fillId="0" borderId="6" xfId="0" applyFont="1" applyBorder="1" applyAlignment="1"/>
    <xf numFmtId="0" fontId="6" fillId="5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7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A5A8-E119-4F96-846E-650F4CBBB85D}">
  <dimension ref="A1:E47"/>
  <sheetViews>
    <sheetView topLeftCell="A40" zoomScale="130" zoomScaleNormal="130" workbookViewId="0">
      <selection activeCell="A48" sqref="A48:XFD81"/>
    </sheetView>
  </sheetViews>
  <sheetFormatPr defaultRowHeight="14.5" x14ac:dyDescent="0.35"/>
  <cols>
    <col min="1" max="1" width="18.54296875" customWidth="1"/>
    <col min="2" max="2" width="17.453125" customWidth="1"/>
    <col min="3" max="3" width="14.81640625" customWidth="1"/>
    <col min="4" max="4" width="6.81640625" customWidth="1"/>
    <col min="5" max="5" width="9.453125" customWidth="1"/>
    <col min="6" max="6" width="13" customWidth="1"/>
    <col min="7" max="7" width="13.1796875" customWidth="1"/>
    <col min="8" max="8" width="10.1796875" bestFit="1" customWidth="1"/>
    <col min="10" max="10" width="10.54296875" bestFit="1" customWidth="1"/>
    <col min="12" max="12" width="14.1796875" customWidth="1"/>
  </cols>
  <sheetData>
    <row r="1" spans="1:5" x14ac:dyDescent="0.35">
      <c r="A1" s="2" t="s">
        <v>0</v>
      </c>
      <c r="B1" s="2"/>
    </row>
    <row r="2" spans="1:5" x14ac:dyDescent="0.35">
      <c r="A2" t="s">
        <v>1</v>
      </c>
      <c r="E2" t="s">
        <v>2</v>
      </c>
    </row>
    <row r="3" spans="1:5" x14ac:dyDescent="0.35">
      <c r="C3" s="2" t="s">
        <v>17</v>
      </c>
      <c r="D3" s="2" t="s">
        <v>19</v>
      </c>
    </row>
    <row r="4" spans="1:5" x14ac:dyDescent="0.35">
      <c r="A4" s="2" t="s">
        <v>18</v>
      </c>
      <c r="B4" s="2"/>
      <c r="C4" s="1">
        <v>33466587</v>
      </c>
    </row>
    <row r="5" spans="1:5" x14ac:dyDescent="0.35">
      <c r="A5" s="2" t="s">
        <v>3</v>
      </c>
      <c r="B5" s="2"/>
      <c r="C5" s="1">
        <v>27147385</v>
      </c>
      <c r="D5" s="3">
        <v>0.1988</v>
      </c>
    </row>
    <row r="6" spans="1:5" x14ac:dyDescent="0.35">
      <c r="A6" s="2" t="s">
        <v>4</v>
      </c>
      <c r="B6" s="2"/>
      <c r="C6" s="1">
        <v>27139589</v>
      </c>
      <c r="D6" s="3">
        <v>3.3E-4</v>
      </c>
    </row>
    <row r="9" spans="1:5" x14ac:dyDescent="0.35">
      <c r="A9" s="2" t="s">
        <v>6</v>
      </c>
      <c r="B9" s="2"/>
      <c r="C9" t="s">
        <v>5</v>
      </c>
    </row>
    <row r="10" spans="1:5" x14ac:dyDescent="0.35">
      <c r="C10" s="2" t="s">
        <v>7</v>
      </c>
      <c r="D10" s="2" t="s">
        <v>11</v>
      </c>
    </row>
    <row r="11" spans="1:5" x14ac:dyDescent="0.35">
      <c r="A11" s="2" t="s">
        <v>9</v>
      </c>
      <c r="B11" s="2"/>
      <c r="C11">
        <v>1860</v>
      </c>
      <c r="D11">
        <v>417</v>
      </c>
    </row>
    <row r="12" spans="1:5" x14ac:dyDescent="0.35">
      <c r="A12" s="2" t="s">
        <v>10</v>
      </c>
      <c r="B12" s="2"/>
      <c r="C12">
        <v>1565</v>
      </c>
    </row>
    <row r="13" spans="1:5" x14ac:dyDescent="0.35">
      <c r="A13" s="2" t="s">
        <v>15</v>
      </c>
      <c r="B13" s="2"/>
      <c r="C13">
        <v>1417</v>
      </c>
    </row>
    <row r="14" spans="1:5" x14ac:dyDescent="0.35">
      <c r="A14" s="2" t="s">
        <v>8</v>
      </c>
      <c r="B14" s="2"/>
      <c r="C14">
        <v>1416</v>
      </c>
    </row>
    <row r="16" spans="1:5" x14ac:dyDescent="0.35">
      <c r="A16" s="2" t="s">
        <v>127</v>
      </c>
      <c r="B16" s="2"/>
    </row>
    <row r="17" spans="1:3" x14ac:dyDescent="0.35">
      <c r="A17" s="2" t="s">
        <v>14</v>
      </c>
      <c r="B17" s="2"/>
      <c r="C17" t="s">
        <v>12</v>
      </c>
    </row>
    <row r="18" spans="1:3" x14ac:dyDescent="0.35">
      <c r="A18" s="2" t="s">
        <v>13</v>
      </c>
      <c r="B18" s="2"/>
      <c r="C18" t="s">
        <v>16</v>
      </c>
    </row>
    <row r="20" spans="1:3" x14ac:dyDescent="0.35">
      <c r="A20" s="2" t="s">
        <v>126</v>
      </c>
      <c r="B20" s="2"/>
    </row>
    <row r="21" spans="1:3" x14ac:dyDescent="0.35">
      <c r="A21" s="2" t="s">
        <v>14</v>
      </c>
      <c r="B21" s="2"/>
      <c r="C21" t="s">
        <v>21</v>
      </c>
    </row>
    <row r="22" spans="1:3" x14ac:dyDescent="0.35">
      <c r="A22" s="2" t="s">
        <v>20</v>
      </c>
      <c r="B22" s="2"/>
    </row>
    <row r="24" spans="1:3" x14ac:dyDescent="0.35">
      <c r="A24" s="2" t="s">
        <v>125</v>
      </c>
      <c r="B24" s="2"/>
      <c r="C24" t="s">
        <v>40</v>
      </c>
    </row>
    <row r="25" spans="1:3" x14ac:dyDescent="0.35">
      <c r="A25" s="2" t="s">
        <v>36</v>
      </c>
      <c r="B25" s="2"/>
      <c r="C25">
        <v>1823</v>
      </c>
    </row>
    <row r="26" spans="1:3" x14ac:dyDescent="0.35">
      <c r="A26" s="2" t="s">
        <v>37</v>
      </c>
      <c r="B26" s="2"/>
      <c r="C26">
        <v>111546211</v>
      </c>
    </row>
    <row r="27" spans="1:3" x14ac:dyDescent="0.35">
      <c r="A27" s="2" t="s">
        <v>38</v>
      </c>
      <c r="B27" s="2"/>
      <c r="C27">
        <v>78305</v>
      </c>
    </row>
    <row r="28" spans="1:3" x14ac:dyDescent="0.35">
      <c r="A28" s="2" t="s">
        <v>39</v>
      </c>
      <c r="B28" s="2"/>
      <c r="C28" t="s">
        <v>42</v>
      </c>
    </row>
    <row r="29" spans="1:3" x14ac:dyDescent="0.35">
      <c r="A29" s="2" t="s">
        <v>41</v>
      </c>
      <c r="B29" s="2"/>
    </row>
    <row r="31" spans="1:3" x14ac:dyDescent="0.35">
      <c r="A31" s="2" t="s">
        <v>43</v>
      </c>
      <c r="B31" s="2"/>
    </row>
    <row r="32" spans="1:3" x14ac:dyDescent="0.35">
      <c r="A32" s="2" t="s">
        <v>36</v>
      </c>
      <c r="B32" s="2"/>
    </row>
    <row r="33" spans="1:3" x14ac:dyDescent="0.35">
      <c r="A33" s="2" t="s">
        <v>37</v>
      </c>
      <c r="B33" s="2"/>
    </row>
    <row r="34" spans="1:3" x14ac:dyDescent="0.35">
      <c r="A34" s="2" t="s">
        <v>38</v>
      </c>
      <c r="B34" s="2"/>
    </row>
    <row r="35" spans="1:3" x14ac:dyDescent="0.35">
      <c r="A35" s="2" t="s">
        <v>39</v>
      </c>
      <c r="B35" s="2"/>
    </row>
    <row r="36" spans="1:3" x14ac:dyDescent="0.35">
      <c r="A36" s="2"/>
      <c r="B36" s="2"/>
    </row>
    <row r="37" spans="1:3" x14ac:dyDescent="0.35">
      <c r="A37" s="2" t="s">
        <v>124</v>
      </c>
      <c r="B37" s="2"/>
    </row>
    <row r="38" spans="1:3" x14ac:dyDescent="0.35">
      <c r="A38" s="2" t="s">
        <v>36</v>
      </c>
      <c r="B38" s="2"/>
      <c r="C38">
        <v>3454</v>
      </c>
    </row>
    <row r="39" spans="1:3" x14ac:dyDescent="0.35">
      <c r="A39" s="2" t="s">
        <v>37</v>
      </c>
      <c r="B39" s="2"/>
      <c r="C39">
        <v>4100491</v>
      </c>
    </row>
    <row r="40" spans="1:3" x14ac:dyDescent="0.35">
      <c r="A40" s="2" t="s">
        <v>38</v>
      </c>
      <c r="B40" s="2"/>
      <c r="C40">
        <v>1416</v>
      </c>
    </row>
    <row r="41" spans="1:3" x14ac:dyDescent="0.35">
      <c r="A41" s="2" t="s">
        <v>39</v>
      </c>
      <c r="B41" s="2"/>
      <c r="C41" s="4">
        <v>48.67</v>
      </c>
    </row>
    <row r="42" spans="1:3" x14ac:dyDescent="0.35">
      <c r="A42" s="2" t="s">
        <v>44</v>
      </c>
      <c r="B42" s="2"/>
      <c r="C42" s="2"/>
    </row>
    <row r="43" spans="1:3" x14ac:dyDescent="0.35">
      <c r="A43" s="2"/>
      <c r="B43" s="2"/>
      <c r="C43" s="2"/>
    </row>
    <row r="44" spans="1:3" x14ac:dyDescent="0.35">
      <c r="A44" s="2" t="s">
        <v>89</v>
      </c>
      <c r="B44" s="2"/>
      <c r="C44" s="2"/>
    </row>
    <row r="45" spans="1:3" x14ac:dyDescent="0.35">
      <c r="A45" s="2" t="s">
        <v>90</v>
      </c>
      <c r="B45" s="2" t="s">
        <v>92</v>
      </c>
      <c r="C45" s="2"/>
    </row>
    <row r="46" spans="1:3" x14ac:dyDescent="0.35">
      <c r="A46" s="2" t="s">
        <v>57</v>
      </c>
      <c r="B46" s="2" t="s">
        <v>93</v>
      </c>
      <c r="C46" s="2"/>
    </row>
    <row r="47" spans="1:3" x14ac:dyDescent="0.35">
      <c r="A47" s="2" t="s">
        <v>91</v>
      </c>
      <c r="B47" s="2" t="s">
        <v>94</v>
      </c>
      <c r="C47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6E0EC-42E6-4732-80EA-83A5D99B5FC9}">
  <dimension ref="A1:X11"/>
  <sheetViews>
    <sheetView topLeftCell="Q1" workbookViewId="0">
      <selection activeCell="Y7" sqref="Y7"/>
    </sheetView>
  </sheetViews>
  <sheetFormatPr defaultRowHeight="14.5" x14ac:dyDescent="0.35"/>
  <cols>
    <col min="1" max="1" width="13.453125" bestFit="1" customWidth="1"/>
    <col min="2" max="2" width="17.453125" bestFit="1" customWidth="1"/>
    <col min="3" max="3" width="14" customWidth="1"/>
    <col min="4" max="4" width="18.26953125" customWidth="1"/>
    <col min="5" max="5" width="11.54296875" customWidth="1"/>
    <col min="6" max="6" width="15.54296875" customWidth="1"/>
    <col min="7" max="7" width="14.7265625" bestFit="1" customWidth="1"/>
    <col min="8" max="8" width="17.453125" customWidth="1"/>
    <col min="9" max="9" width="20.54296875" customWidth="1"/>
    <col min="10" max="10" width="12" customWidth="1"/>
    <col min="11" max="11" width="12.81640625" customWidth="1"/>
    <col min="12" max="12" width="10.7265625" customWidth="1"/>
    <col min="14" max="14" width="15" customWidth="1"/>
    <col min="15" max="15" width="15.453125" customWidth="1"/>
    <col min="17" max="17" width="10.1796875" bestFit="1" customWidth="1"/>
    <col min="22" max="22" width="9.6328125" bestFit="1" customWidth="1"/>
    <col min="23" max="23" width="10.6328125" bestFit="1" customWidth="1"/>
  </cols>
  <sheetData>
    <row r="1" spans="1:24" x14ac:dyDescent="0.35">
      <c r="A1" s="2" t="s">
        <v>32</v>
      </c>
      <c r="B1" s="2" t="s">
        <v>164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196</v>
      </c>
      <c r="H1" s="2" t="s">
        <v>197</v>
      </c>
      <c r="I1" s="2" t="s">
        <v>198</v>
      </c>
      <c r="J1" s="2" t="s">
        <v>199</v>
      </c>
      <c r="K1" s="2" t="s">
        <v>200</v>
      </c>
      <c r="L1" s="2" t="s">
        <v>201</v>
      </c>
      <c r="M1" s="2" t="s">
        <v>202</v>
      </c>
      <c r="N1" s="2" t="s">
        <v>203</v>
      </c>
      <c r="O1" s="2" t="s">
        <v>204</v>
      </c>
      <c r="P1" s="2" t="s">
        <v>205</v>
      </c>
      <c r="Q1" s="2" t="s">
        <v>206</v>
      </c>
      <c r="R1" s="2" t="s">
        <v>207</v>
      </c>
      <c r="S1" s="2" t="s">
        <v>208</v>
      </c>
      <c r="T1" s="2" t="s">
        <v>209</v>
      </c>
      <c r="U1" s="2" t="s">
        <v>210</v>
      </c>
      <c r="V1" s="2" t="s">
        <v>234</v>
      </c>
      <c r="W1" s="2" t="s">
        <v>235</v>
      </c>
      <c r="X1" s="2" t="s">
        <v>236</v>
      </c>
    </row>
    <row r="2" spans="1:24" x14ac:dyDescent="0.35">
      <c r="A2" t="s">
        <v>22</v>
      </c>
      <c r="B2">
        <v>198</v>
      </c>
      <c r="C2">
        <v>1704</v>
      </c>
      <c r="D2">
        <v>1474266</v>
      </c>
      <c r="E2">
        <v>19</v>
      </c>
      <c r="F2">
        <v>179</v>
      </c>
      <c r="G2">
        <v>179</v>
      </c>
      <c r="H2">
        <v>78</v>
      </c>
      <c r="I2">
        <v>120</v>
      </c>
      <c r="J2">
        <v>3</v>
      </c>
      <c r="K2">
        <v>195</v>
      </c>
      <c r="L2">
        <v>55</v>
      </c>
      <c r="M2">
        <v>143</v>
      </c>
      <c r="N2">
        <v>0</v>
      </c>
      <c r="O2">
        <v>198</v>
      </c>
      <c r="P2">
        <v>30</v>
      </c>
      <c r="Q2">
        <v>168</v>
      </c>
      <c r="R2">
        <v>198</v>
      </c>
      <c r="S2">
        <v>0</v>
      </c>
      <c r="T2">
        <v>145</v>
      </c>
      <c r="U2">
        <v>53</v>
      </c>
      <c r="V2">
        <v>68</v>
      </c>
      <c r="W2">
        <v>91</v>
      </c>
      <c r="X2">
        <v>109</v>
      </c>
    </row>
    <row r="3" spans="1:24" x14ac:dyDescent="0.35">
      <c r="A3" t="s">
        <v>23</v>
      </c>
      <c r="B3">
        <v>154</v>
      </c>
      <c r="C3">
        <v>2051</v>
      </c>
      <c r="D3">
        <v>1688953</v>
      </c>
      <c r="E3">
        <v>18</v>
      </c>
      <c r="F3">
        <v>136</v>
      </c>
      <c r="G3">
        <v>136</v>
      </c>
      <c r="H3">
        <v>60</v>
      </c>
      <c r="I3">
        <v>94</v>
      </c>
      <c r="J3">
        <v>6</v>
      </c>
      <c r="K3">
        <v>148</v>
      </c>
      <c r="L3">
        <v>43</v>
      </c>
      <c r="M3">
        <v>111</v>
      </c>
      <c r="N3">
        <v>3</v>
      </c>
      <c r="O3">
        <v>151</v>
      </c>
      <c r="P3">
        <v>24</v>
      </c>
      <c r="Q3">
        <v>130</v>
      </c>
      <c r="R3">
        <v>154</v>
      </c>
      <c r="S3">
        <v>0</v>
      </c>
      <c r="T3">
        <v>111</v>
      </c>
      <c r="U3">
        <v>43</v>
      </c>
      <c r="V3">
        <v>53</v>
      </c>
      <c r="W3">
        <v>70</v>
      </c>
      <c r="X3">
        <v>89</v>
      </c>
    </row>
    <row r="4" spans="1:24" x14ac:dyDescent="0.35">
      <c r="A4" t="s">
        <v>24</v>
      </c>
      <c r="B4">
        <v>163</v>
      </c>
      <c r="C4">
        <v>1973</v>
      </c>
      <c r="D4">
        <v>2020247</v>
      </c>
      <c r="E4">
        <v>21</v>
      </c>
      <c r="F4">
        <v>142</v>
      </c>
      <c r="G4">
        <v>142</v>
      </c>
      <c r="H4">
        <v>64</v>
      </c>
      <c r="I4">
        <v>99</v>
      </c>
      <c r="J4">
        <v>5</v>
      </c>
      <c r="K4">
        <v>158</v>
      </c>
      <c r="L4">
        <v>48</v>
      </c>
      <c r="M4">
        <v>115</v>
      </c>
      <c r="N4">
        <v>2</v>
      </c>
      <c r="O4">
        <v>161</v>
      </c>
      <c r="P4">
        <v>25</v>
      </c>
      <c r="Q4">
        <v>138</v>
      </c>
      <c r="R4">
        <v>163</v>
      </c>
      <c r="S4">
        <v>0</v>
      </c>
      <c r="T4">
        <v>117</v>
      </c>
      <c r="U4">
        <v>46</v>
      </c>
      <c r="V4">
        <v>57</v>
      </c>
      <c r="W4">
        <v>74</v>
      </c>
      <c r="X4">
        <v>91</v>
      </c>
    </row>
    <row r="5" spans="1:24" x14ac:dyDescent="0.35">
      <c r="A5" t="s">
        <v>25</v>
      </c>
      <c r="B5">
        <v>158</v>
      </c>
      <c r="C5">
        <v>2143</v>
      </c>
      <c r="D5">
        <v>1585512</v>
      </c>
      <c r="E5">
        <v>17</v>
      </c>
      <c r="F5">
        <v>141</v>
      </c>
      <c r="G5">
        <v>141</v>
      </c>
      <c r="H5">
        <v>66</v>
      </c>
      <c r="I5">
        <v>92</v>
      </c>
      <c r="J5">
        <v>8</v>
      </c>
      <c r="K5">
        <v>150</v>
      </c>
      <c r="L5">
        <v>39</v>
      </c>
      <c r="M5">
        <v>119</v>
      </c>
      <c r="N5">
        <v>3</v>
      </c>
      <c r="O5">
        <v>155</v>
      </c>
      <c r="P5">
        <v>28</v>
      </c>
      <c r="Q5">
        <v>130</v>
      </c>
      <c r="R5">
        <v>158</v>
      </c>
      <c r="S5">
        <v>0</v>
      </c>
      <c r="T5">
        <v>116</v>
      </c>
      <c r="U5">
        <v>42</v>
      </c>
      <c r="V5">
        <v>58</v>
      </c>
      <c r="W5">
        <v>76</v>
      </c>
      <c r="X5">
        <v>92</v>
      </c>
    </row>
    <row r="6" spans="1:24" x14ac:dyDescent="0.35">
      <c r="A6" t="s">
        <v>26</v>
      </c>
      <c r="B6">
        <v>130</v>
      </c>
      <c r="C6">
        <v>2502</v>
      </c>
      <c r="D6">
        <v>1953295</v>
      </c>
      <c r="E6">
        <v>13</v>
      </c>
      <c r="F6">
        <v>117</v>
      </c>
      <c r="G6">
        <v>117</v>
      </c>
      <c r="H6">
        <v>54</v>
      </c>
      <c r="I6">
        <v>76</v>
      </c>
      <c r="J6">
        <v>6</v>
      </c>
      <c r="K6">
        <v>124</v>
      </c>
      <c r="L6">
        <v>31</v>
      </c>
      <c r="M6">
        <v>99</v>
      </c>
      <c r="N6">
        <v>3</v>
      </c>
      <c r="O6">
        <v>127</v>
      </c>
      <c r="P6">
        <v>24</v>
      </c>
      <c r="Q6">
        <v>106</v>
      </c>
      <c r="R6">
        <v>128</v>
      </c>
      <c r="S6">
        <v>2</v>
      </c>
      <c r="T6">
        <v>94</v>
      </c>
      <c r="U6">
        <v>36</v>
      </c>
      <c r="V6">
        <v>41</v>
      </c>
      <c r="W6">
        <v>53</v>
      </c>
      <c r="X6">
        <v>69</v>
      </c>
    </row>
    <row r="7" spans="1:24" x14ac:dyDescent="0.35">
      <c r="A7" t="s">
        <v>27</v>
      </c>
      <c r="B7">
        <v>124</v>
      </c>
      <c r="C7">
        <v>1584</v>
      </c>
      <c r="D7">
        <v>1784366</v>
      </c>
      <c r="E7">
        <v>11</v>
      </c>
      <c r="F7">
        <v>113</v>
      </c>
      <c r="G7">
        <v>113</v>
      </c>
      <c r="H7">
        <v>44</v>
      </c>
      <c r="I7">
        <v>80</v>
      </c>
      <c r="J7">
        <v>2</v>
      </c>
      <c r="K7">
        <v>122</v>
      </c>
      <c r="L7">
        <v>32</v>
      </c>
      <c r="M7">
        <v>92</v>
      </c>
      <c r="N7">
        <v>0</v>
      </c>
      <c r="O7">
        <v>124</v>
      </c>
      <c r="P7">
        <v>18</v>
      </c>
      <c r="Q7">
        <v>106</v>
      </c>
      <c r="R7">
        <v>123</v>
      </c>
      <c r="S7">
        <v>1</v>
      </c>
      <c r="T7">
        <v>87</v>
      </c>
      <c r="U7">
        <v>37</v>
      </c>
      <c r="V7">
        <v>43</v>
      </c>
      <c r="W7">
        <v>53</v>
      </c>
      <c r="X7">
        <v>68</v>
      </c>
    </row>
    <row r="8" spans="1:24" x14ac:dyDescent="0.35">
      <c r="A8" t="s">
        <v>28</v>
      </c>
      <c r="B8">
        <v>135</v>
      </c>
      <c r="C8">
        <v>2864</v>
      </c>
      <c r="D8">
        <v>1873111</v>
      </c>
      <c r="E8">
        <v>12</v>
      </c>
      <c r="F8">
        <v>123</v>
      </c>
      <c r="G8">
        <v>123</v>
      </c>
      <c r="H8">
        <v>52</v>
      </c>
      <c r="I8">
        <v>83</v>
      </c>
      <c r="J8">
        <v>5</v>
      </c>
      <c r="K8">
        <v>130</v>
      </c>
      <c r="L8">
        <v>33</v>
      </c>
      <c r="M8">
        <v>102</v>
      </c>
      <c r="N8">
        <v>2</v>
      </c>
      <c r="O8">
        <v>133</v>
      </c>
      <c r="P8">
        <v>24</v>
      </c>
      <c r="Q8">
        <v>111</v>
      </c>
      <c r="R8">
        <v>134</v>
      </c>
      <c r="S8">
        <v>1</v>
      </c>
      <c r="T8">
        <v>93</v>
      </c>
      <c r="U8">
        <v>42</v>
      </c>
      <c r="V8">
        <v>44</v>
      </c>
      <c r="W8">
        <v>62</v>
      </c>
      <c r="X8">
        <v>79</v>
      </c>
    </row>
    <row r="9" spans="1:24" x14ac:dyDescent="0.35">
      <c r="A9" t="s">
        <v>29</v>
      </c>
      <c r="B9">
        <v>134</v>
      </c>
      <c r="C9">
        <v>1895</v>
      </c>
      <c r="D9">
        <v>1784339</v>
      </c>
      <c r="E9">
        <v>16</v>
      </c>
      <c r="F9">
        <v>118</v>
      </c>
      <c r="G9">
        <v>118</v>
      </c>
      <c r="H9">
        <v>58</v>
      </c>
      <c r="I9">
        <v>76</v>
      </c>
      <c r="J9">
        <v>7</v>
      </c>
      <c r="K9">
        <v>127</v>
      </c>
      <c r="L9">
        <v>40</v>
      </c>
      <c r="M9">
        <v>94</v>
      </c>
      <c r="N9">
        <v>3</v>
      </c>
      <c r="O9">
        <v>131</v>
      </c>
      <c r="P9">
        <v>25</v>
      </c>
      <c r="Q9">
        <v>109</v>
      </c>
      <c r="R9">
        <v>134</v>
      </c>
      <c r="S9">
        <v>0</v>
      </c>
      <c r="T9">
        <v>101</v>
      </c>
      <c r="U9">
        <v>33</v>
      </c>
      <c r="V9">
        <v>46</v>
      </c>
      <c r="W9">
        <v>60</v>
      </c>
      <c r="X9">
        <v>77</v>
      </c>
    </row>
    <row r="10" spans="1:24" x14ac:dyDescent="0.35">
      <c r="A10" t="s">
        <v>30</v>
      </c>
      <c r="B10">
        <v>157</v>
      </c>
      <c r="C10">
        <v>1995</v>
      </c>
      <c r="D10">
        <v>2214054</v>
      </c>
      <c r="E10">
        <v>16</v>
      </c>
      <c r="F10">
        <v>141</v>
      </c>
      <c r="G10">
        <v>141</v>
      </c>
      <c r="H10">
        <v>65</v>
      </c>
      <c r="I10">
        <v>92</v>
      </c>
      <c r="J10">
        <v>4</v>
      </c>
      <c r="K10">
        <v>153</v>
      </c>
      <c r="L10">
        <v>41</v>
      </c>
      <c r="M10">
        <v>116</v>
      </c>
      <c r="N10">
        <v>1</v>
      </c>
      <c r="O10">
        <v>156</v>
      </c>
      <c r="P10">
        <v>27</v>
      </c>
      <c r="Q10">
        <v>130</v>
      </c>
      <c r="R10">
        <v>157</v>
      </c>
      <c r="S10">
        <v>0</v>
      </c>
      <c r="T10">
        <v>110</v>
      </c>
      <c r="U10">
        <v>47</v>
      </c>
      <c r="V10">
        <v>51</v>
      </c>
      <c r="W10">
        <v>69</v>
      </c>
      <c r="X10">
        <v>91</v>
      </c>
    </row>
    <row r="11" spans="1:24" x14ac:dyDescent="0.35">
      <c r="A11" t="s">
        <v>31</v>
      </c>
      <c r="B11">
        <v>131</v>
      </c>
      <c r="C11">
        <v>2481</v>
      </c>
      <c r="D11">
        <v>1658072</v>
      </c>
      <c r="E11">
        <v>15</v>
      </c>
      <c r="F11">
        <v>116</v>
      </c>
      <c r="G11">
        <v>116</v>
      </c>
      <c r="H11">
        <v>51</v>
      </c>
      <c r="I11">
        <v>80</v>
      </c>
      <c r="J11">
        <v>5</v>
      </c>
      <c r="K11">
        <v>126</v>
      </c>
      <c r="L11">
        <v>39</v>
      </c>
      <c r="M11">
        <v>92</v>
      </c>
      <c r="N11">
        <v>3</v>
      </c>
      <c r="O11">
        <v>128</v>
      </c>
      <c r="P11">
        <v>20</v>
      </c>
      <c r="Q11">
        <v>111</v>
      </c>
      <c r="R11">
        <v>130</v>
      </c>
      <c r="S11">
        <v>1</v>
      </c>
      <c r="T11">
        <v>93</v>
      </c>
      <c r="U11">
        <v>38</v>
      </c>
      <c r="V11">
        <v>43</v>
      </c>
      <c r="W11">
        <v>59</v>
      </c>
      <c r="X11">
        <v>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0EBB-E70A-48F0-A5AC-41876BCFA8AF}">
  <dimension ref="A1:CK12"/>
  <sheetViews>
    <sheetView tabSelected="1" workbookViewId="0">
      <pane xSplit="1" topLeftCell="B1" activePane="topRight" state="frozen"/>
      <selection pane="topRight" activeCell="I9" sqref="I9"/>
    </sheetView>
  </sheetViews>
  <sheetFormatPr defaultRowHeight="14.5" x14ac:dyDescent="0.35"/>
  <cols>
    <col min="1" max="1" width="12.26953125" bestFit="1" customWidth="1"/>
  </cols>
  <sheetData>
    <row r="1" spans="1:89" x14ac:dyDescent="0.35">
      <c r="A1" s="2" t="s">
        <v>217</v>
      </c>
      <c r="B1" s="50" t="s">
        <v>218</v>
      </c>
      <c r="C1" s="50"/>
      <c r="D1" s="50"/>
      <c r="E1" s="50"/>
      <c r="F1" s="50" t="s">
        <v>219</v>
      </c>
      <c r="G1" s="50"/>
      <c r="H1" s="50"/>
      <c r="I1" s="50"/>
      <c r="J1" s="50" t="s">
        <v>220</v>
      </c>
      <c r="K1" s="50"/>
      <c r="L1" s="50"/>
      <c r="M1" s="50"/>
      <c r="N1" s="50" t="s">
        <v>221</v>
      </c>
      <c r="O1" s="50"/>
      <c r="P1" s="50"/>
      <c r="Q1" s="50"/>
      <c r="R1" s="50" t="s">
        <v>222</v>
      </c>
      <c r="S1" s="50"/>
      <c r="T1" s="50"/>
      <c r="U1" s="50"/>
      <c r="V1" s="50" t="s">
        <v>223</v>
      </c>
      <c r="W1" s="50"/>
      <c r="X1" s="50"/>
      <c r="Y1" s="50"/>
      <c r="Z1" s="50" t="s">
        <v>225</v>
      </c>
      <c r="AA1" s="50"/>
      <c r="AB1" s="50"/>
      <c r="AC1" s="50"/>
      <c r="AD1" s="50" t="s">
        <v>224</v>
      </c>
      <c r="AE1" s="50"/>
      <c r="AF1" s="50"/>
      <c r="AG1" s="50"/>
      <c r="AH1" s="50" t="s">
        <v>226</v>
      </c>
      <c r="AI1" s="50"/>
      <c r="AJ1" s="50"/>
      <c r="AK1" s="50"/>
      <c r="AL1" s="50" t="s">
        <v>227</v>
      </c>
      <c r="AM1" s="50"/>
      <c r="AN1" s="50"/>
      <c r="AO1" s="50"/>
      <c r="AP1" s="50" t="s">
        <v>228</v>
      </c>
      <c r="AQ1" s="50"/>
      <c r="AR1" s="50"/>
      <c r="AS1" s="50"/>
      <c r="AT1" s="50" t="s">
        <v>229</v>
      </c>
      <c r="AU1" s="50"/>
      <c r="AV1" s="50"/>
      <c r="AW1" s="50"/>
      <c r="AX1" s="50" t="s">
        <v>230</v>
      </c>
      <c r="AY1" s="50"/>
      <c r="AZ1" s="50"/>
      <c r="BA1" s="50"/>
      <c r="BB1" s="50" t="s">
        <v>231</v>
      </c>
      <c r="BC1" s="50"/>
      <c r="BD1" s="50"/>
      <c r="BE1" s="50"/>
      <c r="BF1" s="50" t="s">
        <v>232</v>
      </c>
      <c r="BG1" s="50"/>
      <c r="BH1" s="50"/>
      <c r="BI1" s="50"/>
      <c r="BJ1" s="50" t="s">
        <v>233</v>
      </c>
      <c r="BK1" s="50"/>
      <c r="BL1" s="50"/>
      <c r="BM1" s="50"/>
      <c r="BN1" s="50" t="s">
        <v>237</v>
      </c>
      <c r="BO1" s="50"/>
      <c r="BP1" s="50"/>
      <c r="BQ1" s="50"/>
      <c r="BR1" s="50" t="s">
        <v>238</v>
      </c>
      <c r="BS1" s="50"/>
      <c r="BT1" s="50"/>
      <c r="BU1" s="50"/>
      <c r="BV1" s="50" t="s">
        <v>239</v>
      </c>
      <c r="BW1" s="50"/>
      <c r="BX1" s="50"/>
      <c r="BY1" s="50"/>
      <c r="BZ1" s="50" t="s">
        <v>240</v>
      </c>
      <c r="CA1" s="50"/>
      <c r="CB1" s="50"/>
      <c r="CC1" s="50"/>
      <c r="CD1" s="50" t="s">
        <v>241</v>
      </c>
      <c r="CE1" s="50"/>
      <c r="CF1" s="50"/>
      <c r="CG1" s="50"/>
      <c r="CH1" s="50" t="s">
        <v>242</v>
      </c>
      <c r="CI1" s="50"/>
      <c r="CJ1" s="50"/>
      <c r="CK1" s="50"/>
    </row>
    <row r="2" spans="1:89" x14ac:dyDescent="0.35">
      <c r="A2" s="2" t="s">
        <v>32</v>
      </c>
      <c r="B2" s="51" t="s">
        <v>213</v>
      </c>
      <c r="C2" s="52" t="s">
        <v>214</v>
      </c>
      <c r="D2" s="52" t="s">
        <v>215</v>
      </c>
      <c r="E2" s="53" t="s">
        <v>216</v>
      </c>
      <c r="F2" s="51" t="s">
        <v>213</v>
      </c>
      <c r="G2" s="52" t="s">
        <v>214</v>
      </c>
      <c r="H2" s="52" t="s">
        <v>215</v>
      </c>
      <c r="I2" s="53" t="s">
        <v>216</v>
      </c>
      <c r="J2" s="51" t="s">
        <v>213</v>
      </c>
      <c r="K2" s="52" t="s">
        <v>214</v>
      </c>
      <c r="L2" s="52" t="s">
        <v>215</v>
      </c>
      <c r="M2" s="53" t="s">
        <v>216</v>
      </c>
      <c r="N2" s="51" t="s">
        <v>213</v>
      </c>
      <c r="O2" s="52" t="s">
        <v>214</v>
      </c>
      <c r="P2" s="52" t="s">
        <v>215</v>
      </c>
      <c r="Q2" s="53" t="s">
        <v>216</v>
      </c>
      <c r="R2" s="51" t="s">
        <v>213</v>
      </c>
      <c r="S2" s="52" t="s">
        <v>214</v>
      </c>
      <c r="T2" s="52" t="s">
        <v>215</v>
      </c>
      <c r="U2" s="53" t="s">
        <v>216</v>
      </c>
      <c r="V2" s="51" t="s">
        <v>213</v>
      </c>
      <c r="W2" s="52" t="s">
        <v>214</v>
      </c>
      <c r="X2" s="52" t="s">
        <v>215</v>
      </c>
      <c r="Y2" s="53" t="s">
        <v>216</v>
      </c>
      <c r="Z2" s="51" t="s">
        <v>213</v>
      </c>
      <c r="AA2" s="52" t="s">
        <v>214</v>
      </c>
      <c r="AB2" s="52" t="s">
        <v>215</v>
      </c>
      <c r="AC2" s="53" t="s">
        <v>216</v>
      </c>
      <c r="AD2" s="51" t="s">
        <v>213</v>
      </c>
      <c r="AE2" s="52" t="s">
        <v>214</v>
      </c>
      <c r="AF2" s="52" t="s">
        <v>215</v>
      </c>
      <c r="AG2" s="53" t="s">
        <v>216</v>
      </c>
      <c r="AH2" s="51" t="s">
        <v>213</v>
      </c>
      <c r="AI2" s="52" t="s">
        <v>214</v>
      </c>
      <c r="AJ2" s="52" t="s">
        <v>215</v>
      </c>
      <c r="AK2" s="53" t="s">
        <v>216</v>
      </c>
      <c r="AL2" s="51" t="s">
        <v>213</v>
      </c>
      <c r="AM2" s="52" t="s">
        <v>214</v>
      </c>
      <c r="AN2" s="52" t="s">
        <v>215</v>
      </c>
      <c r="AO2" s="53" t="s">
        <v>216</v>
      </c>
      <c r="AP2" s="51" t="s">
        <v>213</v>
      </c>
      <c r="AQ2" s="52" t="s">
        <v>214</v>
      </c>
      <c r="AR2" s="52" t="s">
        <v>215</v>
      </c>
      <c r="AS2" s="53" t="s">
        <v>216</v>
      </c>
      <c r="AT2" s="51" t="s">
        <v>213</v>
      </c>
      <c r="AU2" s="52" t="s">
        <v>214</v>
      </c>
      <c r="AV2" s="52" t="s">
        <v>215</v>
      </c>
      <c r="AW2" s="53" t="s">
        <v>216</v>
      </c>
      <c r="AX2" s="51" t="s">
        <v>213</v>
      </c>
      <c r="AY2" s="52" t="s">
        <v>214</v>
      </c>
      <c r="AZ2" s="52" t="s">
        <v>215</v>
      </c>
      <c r="BA2" s="53" t="s">
        <v>216</v>
      </c>
      <c r="BB2" s="51" t="s">
        <v>213</v>
      </c>
      <c r="BC2" s="52" t="s">
        <v>214</v>
      </c>
      <c r="BD2" s="52" t="s">
        <v>215</v>
      </c>
      <c r="BE2" s="53" t="s">
        <v>216</v>
      </c>
      <c r="BF2" s="51" t="s">
        <v>213</v>
      </c>
      <c r="BG2" s="52" t="s">
        <v>214</v>
      </c>
      <c r="BH2" s="52" t="s">
        <v>215</v>
      </c>
      <c r="BI2" s="53" t="s">
        <v>216</v>
      </c>
      <c r="BJ2" s="51" t="s">
        <v>213</v>
      </c>
      <c r="BK2" s="52" t="s">
        <v>214</v>
      </c>
      <c r="BL2" s="52" t="s">
        <v>215</v>
      </c>
      <c r="BM2" s="53" t="s">
        <v>216</v>
      </c>
      <c r="BN2" s="51" t="s">
        <v>213</v>
      </c>
      <c r="BO2" s="52" t="s">
        <v>214</v>
      </c>
      <c r="BP2" s="52" t="s">
        <v>215</v>
      </c>
      <c r="BQ2" s="53" t="s">
        <v>216</v>
      </c>
      <c r="BR2" s="51" t="s">
        <v>213</v>
      </c>
      <c r="BS2" s="52" t="s">
        <v>214</v>
      </c>
      <c r="BT2" s="52" t="s">
        <v>215</v>
      </c>
      <c r="BU2" s="53" t="s">
        <v>216</v>
      </c>
      <c r="BV2" s="51" t="s">
        <v>213</v>
      </c>
      <c r="BW2" s="52" t="s">
        <v>214</v>
      </c>
      <c r="BX2" s="52" t="s">
        <v>215</v>
      </c>
      <c r="BY2" s="53" t="s">
        <v>216</v>
      </c>
      <c r="BZ2" s="51" t="s">
        <v>213</v>
      </c>
      <c r="CA2" s="52" t="s">
        <v>214</v>
      </c>
      <c r="CB2" s="52" t="s">
        <v>215</v>
      </c>
      <c r="CC2" s="53" t="s">
        <v>216</v>
      </c>
      <c r="CD2" s="51" t="s">
        <v>213</v>
      </c>
      <c r="CE2" s="52" t="s">
        <v>214</v>
      </c>
      <c r="CF2" s="52" t="s">
        <v>215</v>
      </c>
      <c r="CG2" s="53" t="s">
        <v>216</v>
      </c>
      <c r="CH2" s="51" t="s">
        <v>213</v>
      </c>
      <c r="CI2" s="52" t="s">
        <v>214</v>
      </c>
      <c r="CJ2" s="52" t="s">
        <v>215</v>
      </c>
      <c r="CK2" s="53" t="s">
        <v>216</v>
      </c>
    </row>
    <row r="3" spans="1:89" x14ac:dyDescent="0.35">
      <c r="A3" t="s">
        <v>22</v>
      </c>
      <c r="B3" s="54">
        <v>18</v>
      </c>
      <c r="C3" s="55">
        <v>98</v>
      </c>
      <c r="D3" s="55">
        <v>1</v>
      </c>
      <c r="E3" s="56">
        <v>81</v>
      </c>
      <c r="F3" s="54">
        <v>20</v>
      </c>
      <c r="G3" s="55">
        <v>210558</v>
      </c>
      <c r="H3" s="55">
        <v>87</v>
      </c>
      <c r="I3" s="56">
        <v>88</v>
      </c>
      <c r="J3" s="54">
        <v>57</v>
      </c>
      <c r="K3" s="55">
        <v>78</v>
      </c>
      <c r="L3" s="55">
        <v>21</v>
      </c>
      <c r="M3" s="56">
        <v>42</v>
      </c>
      <c r="N3" s="54">
        <v>61</v>
      </c>
      <c r="O3" s="55">
        <v>209940</v>
      </c>
      <c r="P3" s="55">
        <v>705</v>
      </c>
      <c r="Q3" s="56">
        <v>47</v>
      </c>
      <c r="R3" s="54">
        <v>2</v>
      </c>
      <c r="S3" s="60">
        <v>98</v>
      </c>
      <c r="T3" s="60">
        <v>1</v>
      </c>
      <c r="U3" s="56">
        <v>97</v>
      </c>
      <c r="V3" s="54">
        <v>5</v>
      </c>
      <c r="W3" s="55">
        <v>210159</v>
      </c>
      <c r="X3" s="55">
        <v>486</v>
      </c>
      <c r="Y3" s="56">
        <v>103</v>
      </c>
      <c r="Z3" s="54">
        <v>30</v>
      </c>
      <c r="AA3" s="60">
        <v>74</v>
      </c>
      <c r="AB3" s="60">
        <v>25</v>
      </c>
      <c r="AC3" s="56">
        <v>69</v>
      </c>
      <c r="AD3" s="54">
        <v>32</v>
      </c>
      <c r="AE3" s="60">
        <v>185826</v>
      </c>
      <c r="AF3" s="60">
        <v>24819</v>
      </c>
      <c r="AG3" s="56">
        <v>76</v>
      </c>
      <c r="AH3" s="54">
        <v>0</v>
      </c>
      <c r="AI3" s="60">
        <v>99</v>
      </c>
      <c r="AJ3" s="60">
        <v>0</v>
      </c>
      <c r="AK3" s="56">
        <v>99</v>
      </c>
      <c r="AL3" s="54">
        <v>0</v>
      </c>
      <c r="AM3" s="55">
        <v>210642</v>
      </c>
      <c r="AN3" s="55">
        <v>3</v>
      </c>
      <c r="AO3" s="56">
        <v>108</v>
      </c>
      <c r="AP3" s="54">
        <v>16</v>
      </c>
      <c r="AQ3" s="60">
        <v>85</v>
      </c>
      <c r="AR3" s="60">
        <v>14</v>
      </c>
      <c r="AS3" s="56">
        <v>83</v>
      </c>
      <c r="AT3" s="54">
        <v>21</v>
      </c>
      <c r="AU3" s="60">
        <v>205140</v>
      </c>
      <c r="AV3" s="60">
        <v>5505</v>
      </c>
      <c r="AW3" s="56">
        <v>87</v>
      </c>
      <c r="AX3" s="54">
        <v>99</v>
      </c>
      <c r="AY3" s="60">
        <v>0</v>
      </c>
      <c r="AZ3" s="60">
        <v>99</v>
      </c>
      <c r="BA3" s="56">
        <v>0</v>
      </c>
      <c r="BB3" s="54">
        <v>106</v>
      </c>
      <c r="BC3" s="55">
        <v>210320</v>
      </c>
      <c r="BD3" s="55">
        <v>325</v>
      </c>
      <c r="BE3" s="56">
        <v>2</v>
      </c>
      <c r="BF3" s="54">
        <v>83</v>
      </c>
      <c r="BG3" s="60">
        <v>37</v>
      </c>
      <c r="BH3" s="60">
        <v>62</v>
      </c>
      <c r="BI3" s="56">
        <v>16</v>
      </c>
      <c r="BJ3" s="54">
        <v>93</v>
      </c>
      <c r="BK3" s="55">
        <v>186369</v>
      </c>
      <c r="BL3" s="55">
        <v>24276</v>
      </c>
      <c r="BM3" s="56">
        <v>15</v>
      </c>
      <c r="BN3" s="54">
        <v>55</v>
      </c>
      <c r="BO3" s="60">
        <v>86</v>
      </c>
      <c r="BP3" s="60">
        <v>13</v>
      </c>
      <c r="BQ3" s="56">
        <v>44</v>
      </c>
      <c r="BR3" s="54">
        <v>68</v>
      </c>
      <c r="BS3" s="60">
        <v>76</v>
      </c>
      <c r="BT3" s="60">
        <v>23</v>
      </c>
      <c r="BU3" s="56">
        <v>31</v>
      </c>
      <c r="BV3" s="54">
        <v>77</v>
      </c>
      <c r="BW3" s="60">
        <v>67</v>
      </c>
      <c r="BX3" s="60">
        <v>32</v>
      </c>
      <c r="BY3" s="56">
        <v>22</v>
      </c>
      <c r="BZ3" s="54">
        <v>60</v>
      </c>
      <c r="CA3" s="55">
        <v>210576</v>
      </c>
      <c r="CB3" s="55">
        <v>69</v>
      </c>
      <c r="CC3" s="56">
        <v>48</v>
      </c>
      <c r="CD3" s="54">
        <v>75</v>
      </c>
      <c r="CE3" s="55">
        <v>210489</v>
      </c>
      <c r="CF3" s="60">
        <v>156</v>
      </c>
      <c r="CG3" s="56">
        <v>33</v>
      </c>
      <c r="CH3" s="54">
        <v>91</v>
      </c>
      <c r="CI3" s="55">
        <v>210127</v>
      </c>
      <c r="CJ3" s="60">
        <v>518</v>
      </c>
      <c r="CK3" s="56">
        <v>17</v>
      </c>
    </row>
    <row r="4" spans="1:89" x14ac:dyDescent="0.35">
      <c r="A4" t="s">
        <v>23</v>
      </c>
      <c r="B4" s="54">
        <v>15</v>
      </c>
      <c r="C4" s="55">
        <v>70</v>
      </c>
      <c r="D4" s="55">
        <v>3</v>
      </c>
      <c r="E4" s="56">
        <v>66</v>
      </c>
      <c r="F4" s="54">
        <v>19</v>
      </c>
      <c r="G4" s="55">
        <v>273766</v>
      </c>
      <c r="H4" s="55">
        <v>116</v>
      </c>
      <c r="I4" s="56">
        <v>76</v>
      </c>
      <c r="J4" s="54">
        <v>44</v>
      </c>
      <c r="K4" s="55">
        <v>57</v>
      </c>
      <c r="L4" s="55">
        <v>16</v>
      </c>
      <c r="M4" s="56">
        <v>37</v>
      </c>
      <c r="N4" s="54">
        <v>52</v>
      </c>
      <c r="O4" s="55">
        <v>273081</v>
      </c>
      <c r="P4" s="55">
        <v>801</v>
      </c>
      <c r="Q4" s="56">
        <v>43</v>
      </c>
      <c r="R4" s="54">
        <v>2</v>
      </c>
      <c r="S4" s="60">
        <v>69</v>
      </c>
      <c r="T4" s="60">
        <v>4</v>
      </c>
      <c r="U4" s="56">
        <v>79</v>
      </c>
      <c r="V4" s="54">
        <v>3</v>
      </c>
      <c r="W4" s="55">
        <v>273219</v>
      </c>
      <c r="X4" s="55">
        <v>663</v>
      </c>
      <c r="Y4" s="56">
        <v>92</v>
      </c>
      <c r="Z4" s="54">
        <v>23</v>
      </c>
      <c r="AA4" s="60">
        <v>53</v>
      </c>
      <c r="AB4" s="60">
        <v>20</v>
      </c>
      <c r="AC4" s="56">
        <v>58</v>
      </c>
      <c r="AD4" s="54">
        <v>26</v>
      </c>
      <c r="AE4" s="60">
        <v>241971</v>
      </c>
      <c r="AF4" s="60">
        <v>31911</v>
      </c>
      <c r="AG4" s="56">
        <v>69</v>
      </c>
      <c r="AH4" s="54">
        <v>0</v>
      </c>
      <c r="AI4" s="60">
        <v>70</v>
      </c>
      <c r="AJ4" s="60">
        <v>3</v>
      </c>
      <c r="AK4" s="56">
        <v>81</v>
      </c>
      <c r="AL4" s="54">
        <v>0</v>
      </c>
      <c r="AM4" s="55">
        <v>273876</v>
      </c>
      <c r="AN4" s="55">
        <v>6</v>
      </c>
      <c r="AO4" s="56">
        <v>95</v>
      </c>
      <c r="AP4" s="54">
        <v>13</v>
      </c>
      <c r="AQ4" s="60">
        <v>62</v>
      </c>
      <c r="AR4" s="60">
        <v>11</v>
      </c>
      <c r="AS4" s="56">
        <v>68</v>
      </c>
      <c r="AT4" s="54">
        <v>17</v>
      </c>
      <c r="AU4" s="60">
        <v>267507</v>
      </c>
      <c r="AV4" s="60">
        <v>6375</v>
      </c>
      <c r="AW4" s="56">
        <v>78</v>
      </c>
      <c r="AX4" s="54">
        <v>81</v>
      </c>
      <c r="AY4" s="60">
        <v>0</v>
      </c>
      <c r="AZ4" s="60">
        <v>73</v>
      </c>
      <c r="BA4" s="56">
        <v>0</v>
      </c>
      <c r="BB4" s="54">
        <v>87</v>
      </c>
      <c r="BC4" s="55">
        <v>273492</v>
      </c>
      <c r="BD4" s="55">
        <v>390</v>
      </c>
      <c r="BE4" s="56">
        <v>8</v>
      </c>
      <c r="BF4" s="54">
        <v>68</v>
      </c>
      <c r="BG4" s="60">
        <v>30</v>
      </c>
      <c r="BH4" s="60">
        <v>43</v>
      </c>
      <c r="BI4" s="56">
        <v>13</v>
      </c>
      <c r="BJ4" s="54">
        <v>82</v>
      </c>
      <c r="BK4" s="55">
        <v>242777</v>
      </c>
      <c r="BL4" s="55">
        <v>31105</v>
      </c>
      <c r="BM4" s="56">
        <v>13</v>
      </c>
      <c r="BN4" s="54">
        <v>43</v>
      </c>
      <c r="BO4" s="60">
        <v>63</v>
      </c>
      <c r="BP4" s="60">
        <v>10</v>
      </c>
      <c r="BQ4" s="56">
        <v>38</v>
      </c>
      <c r="BR4" s="54">
        <v>53</v>
      </c>
      <c r="BS4" s="60">
        <v>56</v>
      </c>
      <c r="BT4" s="60">
        <v>17</v>
      </c>
      <c r="BU4" s="56">
        <v>28</v>
      </c>
      <c r="BV4" s="54">
        <v>64</v>
      </c>
      <c r="BW4" s="60">
        <v>48</v>
      </c>
      <c r="BX4" s="60">
        <v>25</v>
      </c>
      <c r="BY4" s="56">
        <v>17</v>
      </c>
      <c r="BZ4" s="54">
        <v>53</v>
      </c>
      <c r="CA4" s="55">
        <v>273788</v>
      </c>
      <c r="CB4" s="55">
        <v>94</v>
      </c>
      <c r="CC4" s="56">
        <v>42</v>
      </c>
      <c r="CD4" s="54">
        <v>68</v>
      </c>
      <c r="CE4" s="55">
        <v>273691</v>
      </c>
      <c r="CF4" s="60">
        <v>191</v>
      </c>
      <c r="CG4" s="56">
        <v>27</v>
      </c>
      <c r="CH4" s="54">
        <v>76</v>
      </c>
      <c r="CI4" s="55">
        <v>273270</v>
      </c>
      <c r="CJ4" s="60">
        <v>612</v>
      </c>
      <c r="CK4" s="56">
        <v>19</v>
      </c>
    </row>
    <row r="5" spans="1:89" x14ac:dyDescent="0.35">
      <c r="A5" t="s">
        <v>24</v>
      </c>
      <c r="B5" s="54">
        <v>17</v>
      </c>
      <c r="C5" s="55">
        <v>76</v>
      </c>
      <c r="D5" s="55">
        <v>3</v>
      </c>
      <c r="E5" s="56">
        <v>65</v>
      </c>
      <c r="F5" s="54">
        <v>18</v>
      </c>
      <c r="G5" s="55">
        <v>278155</v>
      </c>
      <c r="H5" s="55">
        <v>103</v>
      </c>
      <c r="I5" s="56">
        <v>76</v>
      </c>
      <c r="J5" s="54">
        <v>47</v>
      </c>
      <c r="K5" s="55">
        <v>62</v>
      </c>
      <c r="L5" s="55">
        <v>17</v>
      </c>
      <c r="M5" s="56">
        <v>35</v>
      </c>
      <c r="N5" s="54">
        <v>53</v>
      </c>
      <c r="O5" s="55">
        <v>277460</v>
      </c>
      <c r="P5" s="55">
        <v>798</v>
      </c>
      <c r="Q5" s="56">
        <v>41</v>
      </c>
      <c r="R5" s="54">
        <v>2</v>
      </c>
      <c r="S5" s="60">
        <v>76</v>
      </c>
      <c r="T5" s="60">
        <v>3</v>
      </c>
      <c r="U5" s="56">
        <v>80</v>
      </c>
      <c r="V5" s="54">
        <v>4</v>
      </c>
      <c r="W5" s="55">
        <v>277442</v>
      </c>
      <c r="X5" s="55">
        <v>816</v>
      </c>
      <c r="Y5" s="56">
        <v>90</v>
      </c>
      <c r="Z5" s="54">
        <v>26</v>
      </c>
      <c r="AA5" s="60">
        <v>57</v>
      </c>
      <c r="AB5" s="60">
        <v>22</v>
      </c>
      <c r="AC5" s="56">
        <v>56</v>
      </c>
      <c r="AD5" s="54">
        <v>29</v>
      </c>
      <c r="AE5" s="60">
        <v>246037</v>
      </c>
      <c r="AF5" s="60">
        <v>32221</v>
      </c>
      <c r="AG5" s="56">
        <v>65</v>
      </c>
      <c r="AH5" s="54">
        <v>0</v>
      </c>
      <c r="AI5" s="60">
        <v>77</v>
      </c>
      <c r="AJ5" s="60">
        <v>2</v>
      </c>
      <c r="AK5" s="56">
        <v>82</v>
      </c>
      <c r="AL5" s="54">
        <v>0</v>
      </c>
      <c r="AM5" s="55">
        <v>278255</v>
      </c>
      <c r="AN5" s="55">
        <v>3</v>
      </c>
      <c r="AO5" s="56">
        <v>94</v>
      </c>
      <c r="AP5" s="54">
        <v>15</v>
      </c>
      <c r="AQ5" s="60">
        <v>69</v>
      </c>
      <c r="AR5" s="60">
        <v>10</v>
      </c>
      <c r="AS5" s="56">
        <v>67</v>
      </c>
      <c r="AT5" s="54">
        <v>17</v>
      </c>
      <c r="AU5" s="60">
        <v>271524</v>
      </c>
      <c r="AV5" s="60">
        <v>6734</v>
      </c>
      <c r="AW5" s="56">
        <v>77</v>
      </c>
      <c r="AX5" s="54">
        <v>82</v>
      </c>
      <c r="AY5" s="60">
        <v>0</v>
      </c>
      <c r="AZ5" s="60">
        <v>79</v>
      </c>
      <c r="BA5" s="56">
        <v>0</v>
      </c>
      <c r="BB5" s="54">
        <v>90</v>
      </c>
      <c r="BC5" s="55">
        <v>277718</v>
      </c>
      <c r="BD5" s="55">
        <v>540</v>
      </c>
      <c r="BE5" s="56">
        <v>4</v>
      </c>
      <c r="BF5" s="54">
        <v>71</v>
      </c>
      <c r="BG5" s="60">
        <v>33</v>
      </c>
      <c r="BH5" s="60">
        <v>46</v>
      </c>
      <c r="BI5" s="56">
        <v>11</v>
      </c>
      <c r="BJ5" s="54">
        <v>81</v>
      </c>
      <c r="BK5" s="55">
        <v>243532</v>
      </c>
      <c r="BL5" s="55">
        <v>34726</v>
      </c>
      <c r="BM5" s="56">
        <v>13</v>
      </c>
      <c r="BN5" s="54">
        <v>45</v>
      </c>
      <c r="BO5" s="60">
        <v>67</v>
      </c>
      <c r="BP5" s="60">
        <v>12</v>
      </c>
      <c r="BQ5" s="56">
        <v>37</v>
      </c>
      <c r="BR5" s="54">
        <v>54</v>
      </c>
      <c r="BS5" s="60">
        <v>59</v>
      </c>
      <c r="BT5" s="60">
        <v>20</v>
      </c>
      <c r="BU5" s="56">
        <v>28</v>
      </c>
      <c r="BV5" s="54">
        <v>64</v>
      </c>
      <c r="BW5" s="60">
        <v>52</v>
      </c>
      <c r="BX5" s="60">
        <v>27</v>
      </c>
      <c r="BY5" s="56">
        <v>18</v>
      </c>
      <c r="BZ5" s="54">
        <v>51</v>
      </c>
      <c r="CA5" s="55">
        <v>278173</v>
      </c>
      <c r="CB5" s="55">
        <v>85</v>
      </c>
      <c r="CC5" s="56">
        <v>43</v>
      </c>
      <c r="CD5" s="54">
        <v>61</v>
      </c>
      <c r="CE5" s="55">
        <v>278068</v>
      </c>
      <c r="CF5" s="60">
        <v>190</v>
      </c>
      <c r="CG5" s="56">
        <v>33</v>
      </c>
      <c r="CH5" s="54">
        <v>72</v>
      </c>
      <c r="CI5" s="55">
        <v>277582</v>
      </c>
      <c r="CJ5" s="60">
        <v>676</v>
      </c>
      <c r="CK5" s="56">
        <v>22</v>
      </c>
    </row>
    <row r="6" spans="1:89" x14ac:dyDescent="0.35">
      <c r="A6" t="s">
        <v>25</v>
      </c>
      <c r="B6" s="54">
        <v>15</v>
      </c>
      <c r="C6" s="55">
        <v>71</v>
      </c>
      <c r="D6" s="55">
        <v>2</v>
      </c>
      <c r="E6" s="56">
        <v>70</v>
      </c>
      <c r="F6" s="54">
        <v>16</v>
      </c>
      <c r="G6" s="55">
        <v>284717</v>
      </c>
      <c r="H6" s="55">
        <v>111</v>
      </c>
      <c r="I6" s="56">
        <v>106</v>
      </c>
      <c r="J6" s="54">
        <v>50</v>
      </c>
      <c r="K6" s="55">
        <v>57</v>
      </c>
      <c r="L6" s="55">
        <v>16</v>
      </c>
      <c r="M6" s="56">
        <v>35</v>
      </c>
      <c r="N6" s="54">
        <v>57</v>
      </c>
      <c r="O6" s="55">
        <v>284038</v>
      </c>
      <c r="P6" s="55">
        <v>790</v>
      </c>
      <c r="Q6" s="56">
        <v>65</v>
      </c>
      <c r="R6" s="54">
        <v>3</v>
      </c>
      <c r="S6" s="60">
        <v>68</v>
      </c>
      <c r="T6" s="60">
        <v>5</v>
      </c>
      <c r="U6" s="56">
        <v>82</v>
      </c>
      <c r="V6" s="54">
        <v>4</v>
      </c>
      <c r="W6" s="60">
        <v>284286</v>
      </c>
      <c r="X6" s="60">
        <v>542</v>
      </c>
      <c r="Y6" s="56">
        <v>118</v>
      </c>
      <c r="Z6" s="54">
        <v>21</v>
      </c>
      <c r="AA6" s="60">
        <v>55</v>
      </c>
      <c r="AB6" s="60">
        <v>18</v>
      </c>
      <c r="AC6" s="56">
        <v>64</v>
      </c>
      <c r="AD6" s="54">
        <v>31</v>
      </c>
      <c r="AE6" s="55">
        <v>252252</v>
      </c>
      <c r="AF6" s="60">
        <v>32576</v>
      </c>
      <c r="AG6" s="56">
        <v>91</v>
      </c>
      <c r="AH6" s="54">
        <v>0</v>
      </c>
      <c r="AI6" s="60">
        <v>70</v>
      </c>
      <c r="AJ6" s="60">
        <v>3</v>
      </c>
      <c r="AK6" s="56">
        <v>85</v>
      </c>
      <c r="AL6" s="54">
        <v>0</v>
      </c>
      <c r="AM6" s="60">
        <v>284825</v>
      </c>
      <c r="AN6" s="60">
        <v>3</v>
      </c>
      <c r="AO6" s="56">
        <v>122</v>
      </c>
      <c r="AP6" s="54">
        <v>14</v>
      </c>
      <c r="AQ6" s="60">
        <v>59</v>
      </c>
      <c r="AR6" s="60">
        <v>14</v>
      </c>
      <c r="AS6" s="56">
        <v>71</v>
      </c>
      <c r="AT6" s="54">
        <v>20</v>
      </c>
      <c r="AU6" s="60">
        <v>277581</v>
      </c>
      <c r="AV6" s="60">
        <v>7247</v>
      </c>
      <c r="AW6" s="56">
        <v>102</v>
      </c>
      <c r="AX6" s="54">
        <v>85</v>
      </c>
      <c r="AY6" s="60">
        <v>0</v>
      </c>
      <c r="AZ6" s="60">
        <v>73</v>
      </c>
      <c r="BA6" s="56">
        <v>0</v>
      </c>
      <c r="BB6" s="54">
        <v>89</v>
      </c>
      <c r="BC6" s="60">
        <v>284371</v>
      </c>
      <c r="BD6" s="60">
        <v>457</v>
      </c>
      <c r="BE6" s="56">
        <v>33</v>
      </c>
      <c r="BF6" s="54">
        <v>74</v>
      </c>
      <c r="BG6" s="60">
        <v>31</v>
      </c>
      <c r="BH6" s="60">
        <v>42</v>
      </c>
      <c r="BI6" s="56">
        <v>11</v>
      </c>
      <c r="BJ6" s="54">
        <v>97</v>
      </c>
      <c r="BK6" s="55">
        <v>251971</v>
      </c>
      <c r="BL6" s="55">
        <v>32857</v>
      </c>
      <c r="BM6" s="56">
        <v>25</v>
      </c>
      <c r="BN6" s="54">
        <v>48</v>
      </c>
      <c r="BO6" s="60">
        <v>63</v>
      </c>
      <c r="BP6" s="60">
        <v>10</v>
      </c>
      <c r="BQ6" s="56">
        <v>37</v>
      </c>
      <c r="BR6" s="54">
        <v>59</v>
      </c>
      <c r="BS6" s="60">
        <v>56</v>
      </c>
      <c r="BT6" s="60">
        <v>17</v>
      </c>
      <c r="BU6" s="56">
        <v>26</v>
      </c>
      <c r="BV6" s="54">
        <v>67</v>
      </c>
      <c r="BW6" s="60">
        <v>48</v>
      </c>
      <c r="BX6" s="60">
        <v>25</v>
      </c>
      <c r="BY6" s="56">
        <v>18</v>
      </c>
      <c r="BZ6" s="54">
        <v>52</v>
      </c>
      <c r="CA6" s="55">
        <v>284761</v>
      </c>
      <c r="CB6" s="60">
        <v>67</v>
      </c>
      <c r="CC6" s="56">
        <v>70</v>
      </c>
      <c r="CD6" s="54">
        <v>69</v>
      </c>
      <c r="CE6" s="55">
        <v>284647</v>
      </c>
      <c r="CF6" s="60">
        <v>181</v>
      </c>
      <c r="CG6" s="56">
        <v>53</v>
      </c>
      <c r="CH6" s="54">
        <v>86</v>
      </c>
      <c r="CI6" s="55">
        <v>284262</v>
      </c>
      <c r="CJ6" s="60">
        <v>566</v>
      </c>
      <c r="CK6" s="56">
        <v>36</v>
      </c>
    </row>
    <row r="7" spans="1:89" x14ac:dyDescent="0.35">
      <c r="A7" t="s">
        <v>26</v>
      </c>
      <c r="B7" s="54">
        <v>11</v>
      </c>
      <c r="C7" s="55">
        <v>64</v>
      </c>
      <c r="D7" s="55">
        <v>2</v>
      </c>
      <c r="E7" s="56">
        <v>52</v>
      </c>
      <c r="F7" s="54">
        <v>14</v>
      </c>
      <c r="G7" s="55">
        <v>191903</v>
      </c>
      <c r="H7" s="55">
        <v>95</v>
      </c>
      <c r="I7" s="56">
        <v>82</v>
      </c>
      <c r="J7" s="54">
        <v>36</v>
      </c>
      <c r="K7" s="55">
        <v>48</v>
      </c>
      <c r="L7" s="55">
        <v>18</v>
      </c>
      <c r="M7" s="56">
        <v>27</v>
      </c>
      <c r="N7" s="54">
        <v>52</v>
      </c>
      <c r="O7" s="55">
        <v>191406</v>
      </c>
      <c r="P7" s="55">
        <v>592</v>
      </c>
      <c r="Q7" s="56">
        <v>44</v>
      </c>
      <c r="R7" s="54">
        <v>2</v>
      </c>
      <c r="S7" s="60">
        <v>62</v>
      </c>
      <c r="T7" s="60">
        <v>4</v>
      </c>
      <c r="U7" s="56">
        <v>61</v>
      </c>
      <c r="V7" s="54">
        <v>6</v>
      </c>
      <c r="W7" s="60">
        <v>191665</v>
      </c>
      <c r="X7" s="60">
        <v>333</v>
      </c>
      <c r="Y7" s="56">
        <v>90</v>
      </c>
      <c r="Z7" s="54">
        <v>16</v>
      </c>
      <c r="AA7" s="60">
        <v>51</v>
      </c>
      <c r="AB7" s="60">
        <v>15</v>
      </c>
      <c r="AC7" s="56">
        <v>47</v>
      </c>
      <c r="AD7" s="54">
        <v>35</v>
      </c>
      <c r="AE7" s="55">
        <v>171146</v>
      </c>
      <c r="AF7" s="60">
        <v>20852</v>
      </c>
      <c r="AG7" s="56">
        <v>61</v>
      </c>
      <c r="AH7" s="54">
        <v>0</v>
      </c>
      <c r="AI7" s="60">
        <v>63</v>
      </c>
      <c r="AJ7" s="60">
        <v>3</v>
      </c>
      <c r="AK7" s="56">
        <v>63</v>
      </c>
      <c r="AL7" s="54">
        <v>0</v>
      </c>
      <c r="AM7" s="60">
        <v>191995</v>
      </c>
      <c r="AN7" s="60">
        <v>3</v>
      </c>
      <c r="AO7" s="56">
        <v>96</v>
      </c>
      <c r="AP7" s="54">
        <v>9</v>
      </c>
      <c r="AQ7" s="60">
        <v>51</v>
      </c>
      <c r="AR7" s="60">
        <v>15</v>
      </c>
      <c r="AS7" s="56">
        <v>54</v>
      </c>
      <c r="AT7" s="54">
        <v>15</v>
      </c>
      <c r="AU7" s="60">
        <v>187062</v>
      </c>
      <c r="AV7" s="60">
        <v>4936</v>
      </c>
      <c r="AW7" s="56">
        <v>81</v>
      </c>
      <c r="AX7" s="54">
        <v>63</v>
      </c>
      <c r="AY7" s="60">
        <v>2</v>
      </c>
      <c r="AZ7" s="60">
        <v>64</v>
      </c>
      <c r="BA7" s="56">
        <v>0</v>
      </c>
      <c r="BB7" s="54">
        <v>78</v>
      </c>
      <c r="BC7" s="60">
        <v>191627</v>
      </c>
      <c r="BD7" s="60">
        <v>371</v>
      </c>
      <c r="BE7" s="56">
        <v>18</v>
      </c>
      <c r="BF7" s="54">
        <v>54</v>
      </c>
      <c r="BG7" s="60">
        <v>26</v>
      </c>
      <c r="BH7" s="60">
        <v>40</v>
      </c>
      <c r="BI7" s="56">
        <v>9</v>
      </c>
      <c r="BJ7" s="54">
        <v>77</v>
      </c>
      <c r="BK7" s="55">
        <v>169833</v>
      </c>
      <c r="BL7" s="55">
        <v>22165</v>
      </c>
      <c r="BM7" s="56">
        <v>19</v>
      </c>
      <c r="BN7" s="54">
        <v>32</v>
      </c>
      <c r="BO7" s="60">
        <v>57</v>
      </c>
      <c r="BP7" s="60">
        <v>9</v>
      </c>
      <c r="BQ7" s="56">
        <v>31</v>
      </c>
      <c r="BR7" s="54">
        <v>40</v>
      </c>
      <c r="BS7" s="60">
        <v>53</v>
      </c>
      <c r="BT7" s="60">
        <v>13</v>
      </c>
      <c r="BU7" s="56">
        <v>23</v>
      </c>
      <c r="BV7" s="54">
        <v>48</v>
      </c>
      <c r="BW7" s="60">
        <v>45</v>
      </c>
      <c r="BX7" s="60">
        <v>21</v>
      </c>
      <c r="BY7" s="56">
        <v>15</v>
      </c>
      <c r="BZ7" s="54">
        <v>46</v>
      </c>
      <c r="CA7" s="55">
        <v>191926</v>
      </c>
      <c r="CB7" s="60">
        <v>72</v>
      </c>
      <c r="CC7" s="56">
        <v>50</v>
      </c>
      <c r="CD7" s="54">
        <v>58</v>
      </c>
      <c r="CE7" s="55">
        <v>191848</v>
      </c>
      <c r="CF7" s="60">
        <v>150</v>
      </c>
      <c r="CG7" s="56">
        <v>38</v>
      </c>
      <c r="CH7" s="54">
        <v>73</v>
      </c>
      <c r="CI7" s="55">
        <v>191551</v>
      </c>
      <c r="CJ7" s="60">
        <v>447</v>
      </c>
      <c r="CK7" s="56">
        <v>23</v>
      </c>
    </row>
    <row r="8" spans="1:89" x14ac:dyDescent="0.35">
      <c r="A8" t="s">
        <v>27</v>
      </c>
      <c r="B8" s="54">
        <v>11</v>
      </c>
      <c r="C8" s="55">
        <v>65</v>
      </c>
      <c r="D8" s="55">
        <v>0</v>
      </c>
      <c r="E8" s="56">
        <v>47</v>
      </c>
      <c r="F8" s="54">
        <v>13</v>
      </c>
      <c r="G8" s="55">
        <v>228916</v>
      </c>
      <c r="H8" s="55">
        <v>103</v>
      </c>
      <c r="I8" s="56">
        <v>113</v>
      </c>
      <c r="J8" s="54">
        <v>35</v>
      </c>
      <c r="K8" s="55">
        <v>56</v>
      </c>
      <c r="L8" s="55">
        <v>9</v>
      </c>
      <c r="M8" s="56">
        <v>23</v>
      </c>
      <c r="N8" s="54">
        <v>50</v>
      </c>
      <c r="O8" s="55">
        <v>228405</v>
      </c>
      <c r="P8" s="55">
        <v>614</v>
      </c>
      <c r="Q8" s="56">
        <v>76</v>
      </c>
      <c r="R8" s="54">
        <v>2</v>
      </c>
      <c r="S8" s="60">
        <v>65</v>
      </c>
      <c r="T8" s="60">
        <v>0</v>
      </c>
      <c r="U8" s="56">
        <v>56</v>
      </c>
      <c r="V8" s="54">
        <v>3</v>
      </c>
      <c r="W8" s="60">
        <v>228617</v>
      </c>
      <c r="X8" s="60">
        <v>402</v>
      </c>
      <c r="Y8" s="56">
        <v>123</v>
      </c>
      <c r="Z8" s="54">
        <v>19</v>
      </c>
      <c r="AA8" s="60">
        <v>52</v>
      </c>
      <c r="AB8" s="60">
        <v>13</v>
      </c>
      <c r="AC8" s="56">
        <v>39</v>
      </c>
      <c r="AD8" s="54">
        <v>39</v>
      </c>
      <c r="AE8" s="60">
        <v>202473</v>
      </c>
      <c r="AF8" s="60">
        <v>26546</v>
      </c>
      <c r="AG8" s="56">
        <v>87</v>
      </c>
      <c r="AH8" s="54">
        <v>0</v>
      </c>
      <c r="AI8" s="60">
        <v>65</v>
      </c>
      <c r="AJ8" s="60">
        <v>0</v>
      </c>
      <c r="AK8" s="56">
        <v>58</v>
      </c>
      <c r="AL8" s="54">
        <v>0</v>
      </c>
      <c r="AM8" s="60">
        <v>229016</v>
      </c>
      <c r="AN8" s="60">
        <v>3</v>
      </c>
      <c r="AO8" s="56">
        <v>126</v>
      </c>
      <c r="AP8" s="54">
        <v>9</v>
      </c>
      <c r="AQ8" s="60">
        <v>56</v>
      </c>
      <c r="AR8" s="60">
        <v>9</v>
      </c>
      <c r="AS8" s="56">
        <v>49</v>
      </c>
      <c r="AT8" s="54">
        <v>15</v>
      </c>
      <c r="AU8" s="60">
        <v>223736</v>
      </c>
      <c r="AV8" s="60">
        <v>5283</v>
      </c>
      <c r="AW8" s="56">
        <v>111</v>
      </c>
      <c r="AX8" s="54">
        <v>58</v>
      </c>
      <c r="AY8" s="60">
        <v>1</v>
      </c>
      <c r="AZ8" s="60">
        <v>64</v>
      </c>
      <c r="BA8" s="56">
        <v>0</v>
      </c>
      <c r="BB8" s="54">
        <v>68</v>
      </c>
      <c r="BC8" s="60">
        <v>228640</v>
      </c>
      <c r="BD8" s="60">
        <v>379</v>
      </c>
      <c r="BE8" s="56">
        <v>58</v>
      </c>
      <c r="BF8" s="54">
        <v>48</v>
      </c>
      <c r="BG8" s="60">
        <v>26</v>
      </c>
      <c r="BH8" s="60">
        <v>39</v>
      </c>
      <c r="BI8" s="56">
        <v>10</v>
      </c>
      <c r="BJ8" s="54">
        <v>86</v>
      </c>
      <c r="BK8" s="55">
        <v>202608</v>
      </c>
      <c r="BL8" s="55">
        <v>26411</v>
      </c>
      <c r="BM8" s="56">
        <v>40</v>
      </c>
      <c r="BN8" s="54">
        <v>32</v>
      </c>
      <c r="BO8" s="60">
        <v>54</v>
      </c>
      <c r="BP8" s="60">
        <v>11</v>
      </c>
      <c r="BQ8" s="56">
        <v>26</v>
      </c>
      <c r="BR8" s="54">
        <v>38</v>
      </c>
      <c r="BS8" s="60">
        <v>50</v>
      </c>
      <c r="BT8" s="60">
        <v>15</v>
      </c>
      <c r="BU8" s="56">
        <v>20</v>
      </c>
      <c r="BV8" s="54">
        <v>50</v>
      </c>
      <c r="BW8" s="60">
        <v>47</v>
      </c>
      <c r="BX8" s="60">
        <v>18</v>
      </c>
      <c r="BY8" s="56">
        <v>8</v>
      </c>
      <c r="BZ8" s="54">
        <v>50</v>
      </c>
      <c r="CA8" s="55">
        <v>228925</v>
      </c>
      <c r="CB8" s="60">
        <v>94</v>
      </c>
      <c r="CC8" s="56">
        <v>76</v>
      </c>
      <c r="CD8" s="54">
        <v>59</v>
      </c>
      <c r="CE8" s="55">
        <v>228837</v>
      </c>
      <c r="CF8" s="60">
        <v>182</v>
      </c>
      <c r="CG8" s="56">
        <v>67</v>
      </c>
      <c r="CH8" s="54">
        <v>69</v>
      </c>
      <c r="CI8" s="55">
        <v>228533</v>
      </c>
      <c r="CJ8" s="60">
        <v>486</v>
      </c>
      <c r="CK8" s="56">
        <v>57</v>
      </c>
    </row>
    <row r="9" spans="1:89" x14ac:dyDescent="0.35">
      <c r="A9" t="s">
        <v>28</v>
      </c>
      <c r="B9" s="54">
        <v>11</v>
      </c>
      <c r="C9" s="55">
        <v>69</v>
      </c>
      <c r="D9" s="55">
        <v>1</v>
      </c>
      <c r="E9" s="56">
        <v>52</v>
      </c>
      <c r="F9" s="54">
        <v>15</v>
      </c>
      <c r="G9" s="55">
        <v>246322</v>
      </c>
      <c r="H9" s="55">
        <v>112</v>
      </c>
      <c r="I9" s="56">
        <v>76</v>
      </c>
      <c r="J9" s="54">
        <v>39</v>
      </c>
      <c r="K9" s="55">
        <v>57</v>
      </c>
      <c r="L9" s="55">
        <v>13</v>
      </c>
      <c r="M9" s="56">
        <v>24</v>
      </c>
      <c r="N9" s="54">
        <v>45</v>
      </c>
      <c r="O9" s="55">
        <v>245678</v>
      </c>
      <c r="P9" s="55">
        <v>756</v>
      </c>
      <c r="Q9" s="56">
        <v>46</v>
      </c>
      <c r="R9" s="54">
        <v>2</v>
      </c>
      <c r="S9" s="60">
        <v>67</v>
      </c>
      <c r="T9" s="60">
        <v>3</v>
      </c>
      <c r="U9" s="56">
        <v>61</v>
      </c>
      <c r="V9" s="54">
        <v>3</v>
      </c>
      <c r="W9" s="60">
        <v>245751</v>
      </c>
      <c r="X9" s="60">
        <v>683</v>
      </c>
      <c r="Y9" s="56">
        <v>88</v>
      </c>
      <c r="Z9" s="54">
        <v>20</v>
      </c>
      <c r="AA9" s="60">
        <v>57</v>
      </c>
      <c r="AB9" s="60">
        <v>13</v>
      </c>
      <c r="AC9" s="56">
        <v>43</v>
      </c>
      <c r="AD9" s="54">
        <v>31</v>
      </c>
      <c r="AE9" s="60">
        <v>218801</v>
      </c>
      <c r="AF9" s="60">
        <v>27633</v>
      </c>
      <c r="AG9" s="56">
        <v>60</v>
      </c>
      <c r="AH9" s="54">
        <v>0</v>
      </c>
      <c r="AI9" s="60">
        <v>68</v>
      </c>
      <c r="AJ9" s="60">
        <v>2</v>
      </c>
      <c r="AK9" s="56">
        <v>63</v>
      </c>
      <c r="AL9" s="54">
        <v>0</v>
      </c>
      <c r="AM9" s="60">
        <v>246430</v>
      </c>
      <c r="AN9" s="60">
        <v>4</v>
      </c>
      <c r="AO9" s="56">
        <v>91</v>
      </c>
      <c r="AP9" s="54">
        <v>9</v>
      </c>
      <c r="AQ9" s="60">
        <v>55</v>
      </c>
      <c r="AR9" s="60">
        <v>15</v>
      </c>
      <c r="AS9" s="56">
        <v>54</v>
      </c>
      <c r="AT9" s="54">
        <v>16</v>
      </c>
      <c r="AU9" s="60">
        <v>240631</v>
      </c>
      <c r="AV9" s="60">
        <v>5803</v>
      </c>
      <c r="AW9" s="56">
        <v>75</v>
      </c>
      <c r="AX9" s="54">
        <v>63</v>
      </c>
      <c r="AY9" s="60">
        <v>1</v>
      </c>
      <c r="AZ9" s="60">
        <v>69</v>
      </c>
      <c r="BA9" s="56">
        <v>0</v>
      </c>
      <c r="BB9" s="54">
        <v>69</v>
      </c>
      <c r="BC9" s="60">
        <v>245969</v>
      </c>
      <c r="BD9" s="60">
        <v>465</v>
      </c>
      <c r="BE9" s="56">
        <v>22</v>
      </c>
      <c r="BF9" s="54">
        <v>51</v>
      </c>
      <c r="BG9" s="60">
        <v>28</v>
      </c>
      <c r="BH9" s="60">
        <v>42</v>
      </c>
      <c r="BI9" s="56">
        <v>12</v>
      </c>
      <c r="BJ9" s="54">
        <v>72</v>
      </c>
      <c r="BK9" s="60">
        <v>218154</v>
      </c>
      <c r="BL9" s="55">
        <v>28280</v>
      </c>
      <c r="BM9" s="56">
        <v>19</v>
      </c>
      <c r="BN9" s="54">
        <v>32</v>
      </c>
      <c r="BO9" s="60">
        <v>58</v>
      </c>
      <c r="BP9" s="60">
        <v>12</v>
      </c>
      <c r="BQ9" s="56">
        <v>31</v>
      </c>
      <c r="BR9" s="54">
        <v>43</v>
      </c>
      <c r="BS9" s="60">
        <v>51</v>
      </c>
      <c r="BT9" s="60">
        <v>19</v>
      </c>
      <c r="BU9" s="56">
        <v>20</v>
      </c>
      <c r="BV9" s="54">
        <v>54</v>
      </c>
      <c r="BW9" s="60">
        <v>45</v>
      </c>
      <c r="BX9" s="60">
        <v>25</v>
      </c>
      <c r="BY9" s="56">
        <v>9</v>
      </c>
      <c r="BZ9" s="54">
        <v>47</v>
      </c>
      <c r="CA9" s="55">
        <v>246343</v>
      </c>
      <c r="CB9" s="60">
        <v>91</v>
      </c>
      <c r="CC9" s="56">
        <v>44</v>
      </c>
      <c r="CD9" s="54">
        <v>62</v>
      </c>
      <c r="CE9" s="55">
        <v>246241</v>
      </c>
      <c r="CF9" s="60">
        <v>193</v>
      </c>
      <c r="CG9" s="56">
        <v>29</v>
      </c>
      <c r="CH9" s="54">
        <v>69</v>
      </c>
      <c r="CI9" s="55">
        <v>245880</v>
      </c>
      <c r="CJ9" s="60">
        <v>554</v>
      </c>
      <c r="CK9" s="56">
        <v>22</v>
      </c>
    </row>
    <row r="10" spans="1:89" x14ac:dyDescent="0.35">
      <c r="A10" t="s">
        <v>29</v>
      </c>
      <c r="B10" s="54">
        <v>14</v>
      </c>
      <c r="C10" s="55">
        <v>66</v>
      </c>
      <c r="D10" s="55">
        <v>2</v>
      </c>
      <c r="E10" s="56">
        <v>52</v>
      </c>
      <c r="F10" s="54">
        <v>16</v>
      </c>
      <c r="G10" s="55">
        <v>230903</v>
      </c>
      <c r="H10" s="55">
        <v>114</v>
      </c>
      <c r="I10" s="56">
        <v>78</v>
      </c>
      <c r="J10" s="54">
        <v>42</v>
      </c>
      <c r="K10" s="55">
        <v>52</v>
      </c>
      <c r="L10" s="55">
        <v>16</v>
      </c>
      <c r="M10" s="56">
        <v>24</v>
      </c>
      <c r="N10" s="54">
        <v>54</v>
      </c>
      <c r="O10" s="55">
        <v>230441</v>
      </c>
      <c r="P10" s="55">
        <v>576</v>
      </c>
      <c r="Q10" s="56">
        <v>40</v>
      </c>
      <c r="R10" s="54">
        <v>3</v>
      </c>
      <c r="S10" s="60">
        <v>64</v>
      </c>
      <c r="T10" s="60">
        <v>4</v>
      </c>
      <c r="U10" s="56">
        <v>63</v>
      </c>
      <c r="V10" s="54">
        <v>3</v>
      </c>
      <c r="W10" s="60">
        <v>230517</v>
      </c>
      <c r="X10" s="60">
        <v>500</v>
      </c>
      <c r="Y10" s="56">
        <v>91</v>
      </c>
      <c r="Z10" s="54">
        <v>22</v>
      </c>
      <c r="AA10" s="60">
        <v>50</v>
      </c>
      <c r="AB10" s="60">
        <v>18</v>
      </c>
      <c r="AC10" s="56">
        <v>44</v>
      </c>
      <c r="AD10" s="54">
        <v>29</v>
      </c>
      <c r="AE10" s="60">
        <v>204463</v>
      </c>
      <c r="AF10" s="55">
        <v>26554</v>
      </c>
      <c r="AG10" s="56">
        <v>65</v>
      </c>
      <c r="AH10" s="54">
        <v>0</v>
      </c>
      <c r="AI10" s="60">
        <v>65</v>
      </c>
      <c r="AJ10" s="60">
        <v>3</v>
      </c>
      <c r="AK10" s="56">
        <v>66</v>
      </c>
      <c r="AL10" s="54">
        <v>0</v>
      </c>
      <c r="AM10" s="60">
        <v>231014</v>
      </c>
      <c r="AN10" s="60">
        <v>3</v>
      </c>
      <c r="AO10" s="56">
        <v>94</v>
      </c>
      <c r="AP10" s="54">
        <v>12</v>
      </c>
      <c r="AQ10" s="60">
        <v>55</v>
      </c>
      <c r="AR10" s="60">
        <v>13</v>
      </c>
      <c r="AS10" s="56">
        <v>54</v>
      </c>
      <c r="AT10" s="54">
        <v>18</v>
      </c>
      <c r="AU10" s="60">
        <v>225685</v>
      </c>
      <c r="AV10" s="60">
        <v>5332</v>
      </c>
      <c r="AW10" s="56">
        <v>76</v>
      </c>
      <c r="AX10" s="54">
        <v>66</v>
      </c>
      <c r="AY10" s="60">
        <v>0</v>
      </c>
      <c r="AZ10" s="60">
        <v>68</v>
      </c>
      <c r="BA10" s="56">
        <v>0</v>
      </c>
      <c r="BB10" s="54">
        <v>79</v>
      </c>
      <c r="BC10" s="60">
        <v>230695</v>
      </c>
      <c r="BD10" s="60">
        <v>322</v>
      </c>
      <c r="BE10" s="56">
        <v>15</v>
      </c>
      <c r="BF10" s="54">
        <v>57</v>
      </c>
      <c r="BG10" s="60">
        <v>24</v>
      </c>
      <c r="BH10" s="60">
        <v>44</v>
      </c>
      <c r="BI10" s="56">
        <v>9</v>
      </c>
      <c r="BJ10" s="54">
        <v>76</v>
      </c>
      <c r="BK10" s="60">
        <v>202935</v>
      </c>
      <c r="BL10" s="55">
        <v>28082</v>
      </c>
      <c r="BM10" s="56">
        <v>18</v>
      </c>
      <c r="BN10" s="54">
        <v>37</v>
      </c>
      <c r="BO10" s="60">
        <v>59</v>
      </c>
      <c r="BP10" s="60">
        <v>9</v>
      </c>
      <c r="BQ10" s="56">
        <v>29</v>
      </c>
      <c r="BR10" s="54">
        <v>45</v>
      </c>
      <c r="BS10" s="60">
        <v>53</v>
      </c>
      <c r="BT10" s="60">
        <v>15</v>
      </c>
      <c r="BU10" s="56">
        <v>21</v>
      </c>
      <c r="BV10" s="54">
        <v>55</v>
      </c>
      <c r="BW10" s="60">
        <v>46</v>
      </c>
      <c r="BX10" s="60">
        <v>22</v>
      </c>
      <c r="BY10" s="56">
        <v>11</v>
      </c>
      <c r="BZ10" s="54">
        <v>50</v>
      </c>
      <c r="CA10" s="55">
        <v>230939</v>
      </c>
      <c r="CB10" s="60">
        <v>78</v>
      </c>
      <c r="CC10" s="56">
        <v>44</v>
      </c>
      <c r="CD10" s="54">
        <v>58</v>
      </c>
      <c r="CE10" s="55">
        <v>230851</v>
      </c>
      <c r="CF10" s="60">
        <v>166</v>
      </c>
      <c r="CG10" s="56">
        <v>36</v>
      </c>
      <c r="CH10" s="54">
        <v>74</v>
      </c>
      <c r="CI10" s="55">
        <v>230490</v>
      </c>
      <c r="CJ10" s="60">
        <v>527</v>
      </c>
      <c r="CK10" s="56">
        <v>20</v>
      </c>
    </row>
    <row r="11" spans="1:89" x14ac:dyDescent="0.35">
      <c r="A11" t="s">
        <v>30</v>
      </c>
      <c r="B11" s="54">
        <v>13</v>
      </c>
      <c r="C11" s="55">
        <v>73</v>
      </c>
      <c r="D11" s="55">
        <v>3</v>
      </c>
      <c r="E11" s="56">
        <v>68</v>
      </c>
      <c r="F11" s="54">
        <v>15</v>
      </c>
      <c r="G11" s="55">
        <v>298714</v>
      </c>
      <c r="H11" s="55">
        <v>92</v>
      </c>
      <c r="I11" s="56">
        <v>92</v>
      </c>
      <c r="J11" s="54">
        <v>47</v>
      </c>
      <c r="K11" s="55">
        <v>58</v>
      </c>
      <c r="L11" s="55">
        <v>18</v>
      </c>
      <c r="M11" s="56">
        <v>34</v>
      </c>
      <c r="N11" s="54">
        <v>53</v>
      </c>
      <c r="O11" s="55">
        <v>298168</v>
      </c>
      <c r="P11" s="55">
        <v>638</v>
      </c>
      <c r="Q11" s="56">
        <v>54</v>
      </c>
      <c r="R11" s="54">
        <v>2</v>
      </c>
      <c r="S11" s="60">
        <v>74</v>
      </c>
      <c r="T11" s="60">
        <v>2</v>
      </c>
      <c r="U11" s="56">
        <v>79</v>
      </c>
      <c r="V11" s="54">
        <v>4</v>
      </c>
      <c r="W11" s="60">
        <v>298169</v>
      </c>
      <c r="X11" s="60">
        <v>637</v>
      </c>
      <c r="Y11" s="56">
        <v>103</v>
      </c>
      <c r="Z11" s="54">
        <v>24</v>
      </c>
      <c r="AA11" s="60">
        <v>59</v>
      </c>
      <c r="AB11" s="60">
        <v>17</v>
      </c>
      <c r="AC11" s="56">
        <v>57</v>
      </c>
      <c r="AD11" s="54">
        <v>38</v>
      </c>
      <c r="AE11" s="60">
        <v>264979</v>
      </c>
      <c r="AF11" s="55">
        <v>33827</v>
      </c>
      <c r="AG11" s="56">
        <v>69</v>
      </c>
      <c r="AH11" s="54">
        <v>0</v>
      </c>
      <c r="AI11" s="60">
        <v>75</v>
      </c>
      <c r="AJ11" s="60">
        <v>1</v>
      </c>
      <c r="AK11" s="56">
        <v>81</v>
      </c>
      <c r="AL11" s="54">
        <v>0</v>
      </c>
      <c r="AM11" s="60">
        <v>298802</v>
      </c>
      <c r="AN11" s="60">
        <v>4</v>
      </c>
      <c r="AO11" s="56">
        <v>107</v>
      </c>
      <c r="AP11" s="54">
        <v>12</v>
      </c>
      <c r="AQ11" s="60">
        <v>61</v>
      </c>
      <c r="AR11" s="60">
        <v>15</v>
      </c>
      <c r="AS11" s="56">
        <v>69</v>
      </c>
      <c r="AT11" s="54">
        <v>20</v>
      </c>
      <c r="AU11" s="60">
        <v>292443</v>
      </c>
      <c r="AV11" s="60">
        <v>6363</v>
      </c>
      <c r="AW11" s="56">
        <v>87</v>
      </c>
      <c r="AX11" s="54">
        <v>81</v>
      </c>
      <c r="AY11" s="60">
        <v>0</v>
      </c>
      <c r="AZ11" s="60">
        <v>76</v>
      </c>
      <c r="BA11" s="56">
        <v>0</v>
      </c>
      <c r="BB11" s="54">
        <v>84</v>
      </c>
      <c r="BC11" s="60">
        <v>298419</v>
      </c>
      <c r="BD11" s="60">
        <v>387</v>
      </c>
      <c r="BE11" s="56">
        <v>23</v>
      </c>
      <c r="BF11" s="54">
        <v>69</v>
      </c>
      <c r="BG11" s="60">
        <v>35</v>
      </c>
      <c r="BH11" s="60">
        <v>41</v>
      </c>
      <c r="BI11" s="56">
        <v>12</v>
      </c>
      <c r="BJ11" s="54">
        <v>89</v>
      </c>
      <c r="BK11" s="60">
        <v>263592</v>
      </c>
      <c r="BL11" s="55">
        <v>35214</v>
      </c>
      <c r="BM11" s="56">
        <v>18</v>
      </c>
      <c r="BN11" s="54">
        <v>41</v>
      </c>
      <c r="BO11" s="60">
        <v>66</v>
      </c>
      <c r="BP11" s="60">
        <v>10</v>
      </c>
      <c r="BQ11" s="56">
        <v>40</v>
      </c>
      <c r="BR11" s="54">
        <v>52</v>
      </c>
      <c r="BS11" s="60">
        <v>59</v>
      </c>
      <c r="BT11" s="60">
        <v>17</v>
      </c>
      <c r="BU11" s="56">
        <v>29</v>
      </c>
      <c r="BV11" s="54">
        <v>65</v>
      </c>
      <c r="BW11" s="60">
        <v>50</v>
      </c>
      <c r="BX11" s="60">
        <v>26</v>
      </c>
      <c r="BY11" s="56">
        <v>16</v>
      </c>
      <c r="BZ11" s="54">
        <v>51</v>
      </c>
      <c r="CA11" s="55">
        <v>298717</v>
      </c>
      <c r="CB11" s="60">
        <v>89</v>
      </c>
      <c r="CC11" s="56">
        <v>56</v>
      </c>
      <c r="CD11" s="54">
        <v>66</v>
      </c>
      <c r="CE11" s="55">
        <v>298608</v>
      </c>
      <c r="CF11" s="60">
        <v>198</v>
      </c>
      <c r="CG11" s="56">
        <v>41</v>
      </c>
      <c r="CH11" s="54">
        <v>78</v>
      </c>
      <c r="CI11" s="55">
        <v>298222</v>
      </c>
      <c r="CJ11" s="60">
        <v>584</v>
      </c>
      <c r="CK11" s="56">
        <v>29</v>
      </c>
    </row>
    <row r="12" spans="1:89" x14ac:dyDescent="0.35">
      <c r="A12" t="s">
        <v>31</v>
      </c>
      <c r="B12" s="57">
        <v>13</v>
      </c>
      <c r="C12" s="58">
        <v>68</v>
      </c>
      <c r="D12" s="58">
        <v>2</v>
      </c>
      <c r="E12" s="59">
        <v>47</v>
      </c>
      <c r="F12" s="57">
        <v>17</v>
      </c>
      <c r="G12" s="58">
        <v>227491</v>
      </c>
      <c r="H12" s="58">
        <v>99</v>
      </c>
      <c r="I12" s="59">
        <v>73</v>
      </c>
      <c r="J12" s="57">
        <v>37</v>
      </c>
      <c r="K12" s="58">
        <v>56</v>
      </c>
      <c r="L12" s="58">
        <v>14</v>
      </c>
      <c r="M12" s="59">
        <v>23</v>
      </c>
      <c r="N12" s="57">
        <v>51</v>
      </c>
      <c r="O12" s="58">
        <v>226961</v>
      </c>
      <c r="P12" s="58">
        <v>629</v>
      </c>
      <c r="Q12" s="59">
        <v>39</v>
      </c>
      <c r="R12" s="57">
        <v>1</v>
      </c>
      <c r="S12" s="58">
        <v>66</v>
      </c>
      <c r="T12" s="58">
        <v>4</v>
      </c>
      <c r="U12" s="59">
        <v>59</v>
      </c>
      <c r="V12" s="57">
        <v>2</v>
      </c>
      <c r="W12" s="58">
        <v>227167</v>
      </c>
      <c r="X12" s="58">
        <v>423</v>
      </c>
      <c r="Y12" s="59">
        <v>88</v>
      </c>
      <c r="Z12" s="57">
        <v>23</v>
      </c>
      <c r="AA12" s="58">
        <v>54</v>
      </c>
      <c r="AB12" s="58">
        <v>16</v>
      </c>
      <c r="AC12" s="59">
        <v>37</v>
      </c>
      <c r="AD12" s="57">
        <v>26</v>
      </c>
      <c r="AE12" s="58">
        <v>202524</v>
      </c>
      <c r="AF12" s="58">
        <v>25066</v>
      </c>
      <c r="AG12" s="59">
        <v>64</v>
      </c>
      <c r="AH12" s="54">
        <v>0</v>
      </c>
      <c r="AI12" s="58">
        <v>67</v>
      </c>
      <c r="AJ12" s="58">
        <v>3</v>
      </c>
      <c r="AK12" s="59">
        <v>60</v>
      </c>
      <c r="AL12" s="57">
        <v>0</v>
      </c>
      <c r="AM12" s="58">
        <v>227587</v>
      </c>
      <c r="AN12" s="58">
        <v>3</v>
      </c>
      <c r="AO12" s="59">
        <v>90</v>
      </c>
      <c r="AP12" s="57">
        <v>8</v>
      </c>
      <c r="AQ12" s="58">
        <v>58</v>
      </c>
      <c r="AR12" s="58">
        <v>12</v>
      </c>
      <c r="AS12" s="59">
        <v>52</v>
      </c>
      <c r="AT12" s="57">
        <v>17</v>
      </c>
      <c r="AU12" s="58">
        <v>223143</v>
      </c>
      <c r="AV12" s="58">
        <v>4447</v>
      </c>
      <c r="AW12" s="59">
        <v>73</v>
      </c>
      <c r="AX12" s="57">
        <v>60</v>
      </c>
      <c r="AY12" s="58">
        <v>1</v>
      </c>
      <c r="AZ12" s="58">
        <v>69</v>
      </c>
      <c r="BA12" s="59">
        <v>0</v>
      </c>
      <c r="BB12" s="57">
        <v>75</v>
      </c>
      <c r="BC12" s="58">
        <v>227300</v>
      </c>
      <c r="BD12" s="58">
        <v>290</v>
      </c>
      <c r="BE12" s="59">
        <v>15</v>
      </c>
      <c r="BF12" s="57">
        <v>53</v>
      </c>
      <c r="BG12" s="58">
        <v>30</v>
      </c>
      <c r="BH12" s="58">
        <v>40</v>
      </c>
      <c r="BI12" s="59">
        <v>7</v>
      </c>
      <c r="BJ12" s="57">
        <v>69</v>
      </c>
      <c r="BK12" s="58">
        <v>202590</v>
      </c>
      <c r="BL12" s="58">
        <v>25000</v>
      </c>
      <c r="BM12" s="59">
        <v>21</v>
      </c>
      <c r="BN12" s="57">
        <v>34</v>
      </c>
      <c r="BO12" s="58">
        <v>61</v>
      </c>
      <c r="BP12" s="58">
        <v>9</v>
      </c>
      <c r="BQ12" s="59">
        <v>26</v>
      </c>
      <c r="BR12" s="57">
        <v>41</v>
      </c>
      <c r="BS12" s="58">
        <v>52</v>
      </c>
      <c r="BT12" s="58">
        <v>18</v>
      </c>
      <c r="BU12" s="59">
        <v>19</v>
      </c>
      <c r="BV12" s="57">
        <v>48</v>
      </c>
      <c r="BW12" s="58">
        <v>46</v>
      </c>
      <c r="BX12" s="58">
        <v>24</v>
      </c>
      <c r="BY12" s="59">
        <v>12</v>
      </c>
      <c r="BZ12" s="57">
        <v>49</v>
      </c>
      <c r="CA12" s="58">
        <v>227516</v>
      </c>
      <c r="CB12" s="58">
        <v>74</v>
      </c>
      <c r="CC12" s="59">
        <v>41</v>
      </c>
      <c r="CD12" s="57">
        <v>59</v>
      </c>
      <c r="CE12" s="58">
        <v>227434</v>
      </c>
      <c r="CF12" s="58">
        <v>156</v>
      </c>
      <c r="CG12" s="59">
        <v>31</v>
      </c>
      <c r="CH12" s="57">
        <v>70</v>
      </c>
      <c r="CI12" s="58">
        <v>227110</v>
      </c>
      <c r="CJ12" s="58">
        <v>480</v>
      </c>
      <c r="CK12" s="59">
        <v>20</v>
      </c>
    </row>
  </sheetData>
  <mergeCells count="22">
    <mergeCell ref="BZ1:CC1"/>
    <mergeCell ref="CD1:CG1"/>
    <mergeCell ref="CH1:CK1"/>
    <mergeCell ref="BB1:BE1"/>
    <mergeCell ref="BF1:BI1"/>
    <mergeCell ref="BJ1:BM1"/>
    <mergeCell ref="BN1:BQ1"/>
    <mergeCell ref="BR1:BU1"/>
    <mergeCell ref="BV1:BY1"/>
    <mergeCell ref="Z1:AC1"/>
    <mergeCell ref="AD1:AG1"/>
    <mergeCell ref="AH1:AK1"/>
    <mergeCell ref="AL1:AO1"/>
    <mergeCell ref="AP1:AS1"/>
    <mergeCell ref="AT1:AW1"/>
    <mergeCell ref="AX1:BA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9ED5-ACBF-47AE-A600-61C20796E2D4}">
  <dimension ref="A1:L6"/>
  <sheetViews>
    <sheetView topLeftCell="AU1" workbookViewId="0">
      <selection activeCell="H2" sqref="H2"/>
    </sheetView>
  </sheetViews>
  <sheetFormatPr defaultRowHeight="14.5" x14ac:dyDescent="0.35"/>
  <cols>
    <col min="1" max="1" width="15" bestFit="1" customWidth="1"/>
    <col min="7" max="7" width="12.453125" bestFit="1" customWidth="1"/>
    <col min="8" max="8" width="10" bestFit="1" customWidth="1"/>
    <col min="10" max="10" width="10.453125" bestFit="1" customWidth="1"/>
    <col min="12" max="12" width="14.26953125" bestFit="1" customWidth="1"/>
  </cols>
  <sheetData>
    <row r="1" spans="1:12" x14ac:dyDescent="0.35">
      <c r="A1" s="2" t="s">
        <v>45</v>
      </c>
      <c r="B1" s="2"/>
    </row>
    <row r="2" spans="1:12" x14ac:dyDescent="0.35">
      <c r="A2" s="7"/>
      <c r="B2" s="7" t="s">
        <v>48</v>
      </c>
      <c r="C2" s="42" t="s">
        <v>46</v>
      </c>
      <c r="D2" s="42"/>
      <c r="E2" s="41" t="s">
        <v>50</v>
      </c>
      <c r="F2" s="41" t="s">
        <v>51</v>
      </c>
      <c r="G2" s="19" t="s">
        <v>74</v>
      </c>
      <c r="H2" s="19" t="s">
        <v>75</v>
      </c>
      <c r="I2" s="19" t="s">
        <v>118</v>
      </c>
      <c r="J2" s="19" t="s">
        <v>119</v>
      </c>
      <c r="K2" s="29" t="s">
        <v>122</v>
      </c>
      <c r="L2" s="19" t="s">
        <v>123</v>
      </c>
    </row>
    <row r="3" spans="1:12" x14ac:dyDescent="0.35">
      <c r="A3" s="13"/>
      <c r="B3" s="10"/>
      <c r="C3" s="11" t="s">
        <v>60</v>
      </c>
      <c r="D3" s="11" t="s">
        <v>47</v>
      </c>
      <c r="E3" s="10"/>
      <c r="F3" s="12"/>
      <c r="G3" s="6"/>
      <c r="H3" s="6"/>
      <c r="I3" s="6"/>
      <c r="J3" s="6"/>
      <c r="K3" s="6"/>
      <c r="L3" s="6"/>
    </row>
    <row r="4" spans="1:12" ht="87" x14ac:dyDescent="0.35">
      <c r="A4" s="8" t="s">
        <v>53</v>
      </c>
      <c r="B4" s="15">
        <v>1416</v>
      </c>
      <c r="C4" s="15">
        <v>66</v>
      </c>
      <c r="D4" s="15">
        <v>155</v>
      </c>
      <c r="E4" s="15">
        <v>140</v>
      </c>
      <c r="F4" s="9" t="s">
        <v>52</v>
      </c>
      <c r="G4" s="20">
        <v>2</v>
      </c>
      <c r="H4" s="6">
        <v>18</v>
      </c>
      <c r="I4" s="28" t="s">
        <v>129</v>
      </c>
      <c r="J4" s="6" t="s">
        <v>120</v>
      </c>
      <c r="K4" s="6">
        <v>89</v>
      </c>
      <c r="L4" s="28" t="s">
        <v>131</v>
      </c>
    </row>
    <row r="5" spans="1:12" x14ac:dyDescent="0.35">
      <c r="A5" s="16" t="s">
        <v>54</v>
      </c>
      <c r="B5" s="14">
        <v>1860</v>
      </c>
      <c r="C5" s="14">
        <v>417</v>
      </c>
      <c r="D5" s="14" t="s">
        <v>42</v>
      </c>
      <c r="E5" s="14" t="s">
        <v>42</v>
      </c>
      <c r="F5" s="14" t="s">
        <v>42</v>
      </c>
      <c r="G5" s="6" t="s">
        <v>42</v>
      </c>
      <c r="H5" s="6" t="s">
        <v>42</v>
      </c>
      <c r="I5" s="6" t="s">
        <v>42</v>
      </c>
      <c r="J5" s="6" t="s">
        <v>42</v>
      </c>
      <c r="K5" s="6" t="s">
        <v>42</v>
      </c>
      <c r="L5" s="6" t="s">
        <v>42</v>
      </c>
    </row>
    <row r="6" spans="1:12" ht="87" x14ac:dyDescent="0.35">
      <c r="A6" s="6" t="s">
        <v>49</v>
      </c>
      <c r="B6" s="14">
        <v>186252</v>
      </c>
      <c r="C6" s="14">
        <v>256</v>
      </c>
      <c r="D6" s="14">
        <v>524</v>
      </c>
      <c r="E6" s="14">
        <v>2093</v>
      </c>
      <c r="F6" s="18" t="s">
        <v>73</v>
      </c>
      <c r="G6" s="6">
        <v>59</v>
      </c>
      <c r="H6" s="6">
        <v>328</v>
      </c>
      <c r="I6" s="28" t="s">
        <v>130</v>
      </c>
      <c r="J6" s="6" t="s">
        <v>121</v>
      </c>
      <c r="K6" s="6">
        <v>4231</v>
      </c>
      <c r="L6" s="28" t="s">
        <v>132</v>
      </c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E6C3-25FC-461E-84DC-F656B6FAEEF2}">
  <dimension ref="A1:D37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29.26953125" bestFit="1" customWidth="1"/>
    <col min="2" max="2" width="10.1796875" bestFit="1" customWidth="1"/>
    <col min="3" max="3" width="12" bestFit="1" customWidth="1"/>
  </cols>
  <sheetData>
    <row r="1" spans="1:3" x14ac:dyDescent="0.35">
      <c r="A1" s="5" t="s">
        <v>128</v>
      </c>
      <c r="B1" s="5" t="s">
        <v>53</v>
      </c>
      <c r="C1" s="5" t="s">
        <v>49</v>
      </c>
    </row>
    <row r="2" spans="1:3" x14ac:dyDescent="0.35">
      <c r="A2" s="46" t="s">
        <v>55</v>
      </c>
      <c r="B2" s="44"/>
      <c r="C2" s="45"/>
    </row>
    <row r="3" spans="1:3" x14ac:dyDescent="0.35">
      <c r="A3" s="17" t="s">
        <v>56</v>
      </c>
      <c r="B3" s="6" t="s">
        <v>61</v>
      </c>
      <c r="C3" s="6" t="s">
        <v>64</v>
      </c>
    </row>
    <row r="4" spans="1:3" x14ac:dyDescent="0.35">
      <c r="A4" s="17" t="s">
        <v>57</v>
      </c>
      <c r="B4" s="6" t="s">
        <v>63</v>
      </c>
      <c r="C4" s="6" t="s">
        <v>66</v>
      </c>
    </row>
    <row r="5" spans="1:3" x14ac:dyDescent="0.35">
      <c r="A5" s="17" t="s">
        <v>58</v>
      </c>
      <c r="B5" s="6" t="s">
        <v>62</v>
      </c>
      <c r="C5" s="6" t="s">
        <v>65</v>
      </c>
    </row>
    <row r="6" spans="1:3" x14ac:dyDescent="0.35">
      <c r="A6" s="43" t="s">
        <v>59</v>
      </c>
      <c r="B6" s="44"/>
      <c r="C6" s="45"/>
    </row>
    <row r="7" spans="1:3" x14ac:dyDescent="0.35">
      <c r="A7" s="17" t="s">
        <v>56</v>
      </c>
      <c r="B7" s="6" t="s">
        <v>67</v>
      </c>
      <c r="C7" s="6" t="s">
        <v>70</v>
      </c>
    </row>
    <row r="8" spans="1:3" x14ac:dyDescent="0.35">
      <c r="A8" s="17" t="s">
        <v>57</v>
      </c>
      <c r="B8" s="6" t="s">
        <v>69</v>
      </c>
      <c r="C8" s="6" t="s">
        <v>71</v>
      </c>
    </row>
    <row r="9" spans="1:3" x14ac:dyDescent="0.35">
      <c r="A9" s="17" t="s">
        <v>58</v>
      </c>
      <c r="B9" s="6" t="s">
        <v>68</v>
      </c>
      <c r="C9" s="6" t="s">
        <v>72</v>
      </c>
    </row>
    <row r="10" spans="1:3" x14ac:dyDescent="0.35">
      <c r="A10" s="43" t="s">
        <v>76</v>
      </c>
      <c r="B10" s="44"/>
      <c r="C10" s="45"/>
    </row>
    <row r="11" spans="1:3" x14ac:dyDescent="0.35">
      <c r="A11" s="17" t="s">
        <v>56</v>
      </c>
      <c r="B11" s="6" t="s">
        <v>77</v>
      </c>
      <c r="C11" s="6" t="s">
        <v>80</v>
      </c>
    </row>
    <row r="12" spans="1:3" x14ac:dyDescent="0.35">
      <c r="A12" s="17" t="s">
        <v>57</v>
      </c>
      <c r="B12" s="6" t="s">
        <v>78</v>
      </c>
      <c r="C12" s="6" t="s">
        <v>81</v>
      </c>
    </row>
    <row r="13" spans="1:3" x14ac:dyDescent="0.35">
      <c r="A13" s="17" t="s">
        <v>58</v>
      </c>
      <c r="B13" s="6" t="s">
        <v>79</v>
      </c>
      <c r="C13" s="6" t="s">
        <v>82</v>
      </c>
    </row>
    <row r="14" spans="1:3" x14ac:dyDescent="0.35">
      <c r="A14" s="43" t="s">
        <v>75</v>
      </c>
      <c r="B14" s="44"/>
      <c r="C14" s="45"/>
    </row>
    <row r="15" spans="1:3" x14ac:dyDescent="0.35">
      <c r="A15" s="17" t="s">
        <v>56</v>
      </c>
      <c r="B15" s="6" t="s">
        <v>83</v>
      </c>
      <c r="C15" s="6" t="s">
        <v>86</v>
      </c>
    </row>
    <row r="16" spans="1:3" x14ac:dyDescent="0.35">
      <c r="A16" s="17" t="s">
        <v>57</v>
      </c>
      <c r="B16" s="6" t="s">
        <v>84</v>
      </c>
      <c r="C16" s="6" t="s">
        <v>87</v>
      </c>
    </row>
    <row r="17" spans="1:4" x14ac:dyDescent="0.35">
      <c r="A17" s="17" t="s">
        <v>58</v>
      </c>
      <c r="B17" s="6" t="s">
        <v>85</v>
      </c>
      <c r="C17" s="6" t="s">
        <v>88</v>
      </c>
    </row>
    <row r="18" spans="1:4" x14ac:dyDescent="0.35">
      <c r="A18" s="43" t="s">
        <v>118</v>
      </c>
      <c r="B18" s="44"/>
      <c r="C18" s="45"/>
    </row>
    <row r="19" spans="1:4" x14ac:dyDescent="0.35">
      <c r="A19" s="17" t="s">
        <v>56</v>
      </c>
      <c r="B19" s="6" t="s">
        <v>135</v>
      </c>
      <c r="C19" s="6" t="s">
        <v>138</v>
      </c>
    </row>
    <row r="20" spans="1:4" x14ac:dyDescent="0.35">
      <c r="A20" s="17" t="s">
        <v>57</v>
      </c>
      <c r="B20" s="6" t="s">
        <v>133</v>
      </c>
      <c r="C20" s="6" t="s">
        <v>137</v>
      </c>
    </row>
    <row r="21" spans="1:4" x14ac:dyDescent="0.35">
      <c r="A21" s="17" t="s">
        <v>58</v>
      </c>
      <c r="B21" s="6" t="s">
        <v>134</v>
      </c>
      <c r="C21" s="6" t="s">
        <v>136</v>
      </c>
    </row>
    <row r="22" spans="1:4" x14ac:dyDescent="0.35">
      <c r="A22" s="17" t="s">
        <v>139</v>
      </c>
      <c r="B22" s="6">
        <v>628684</v>
      </c>
      <c r="C22" s="6">
        <v>628685</v>
      </c>
      <c r="D22" t="s">
        <v>140</v>
      </c>
    </row>
    <row r="23" spans="1:4" x14ac:dyDescent="0.35">
      <c r="A23" s="43" t="s">
        <v>119</v>
      </c>
      <c r="B23" s="44"/>
      <c r="C23" s="45"/>
    </row>
    <row r="24" spans="1:4" x14ac:dyDescent="0.35">
      <c r="A24" s="17" t="s">
        <v>56</v>
      </c>
      <c r="B24" s="6" t="s">
        <v>143</v>
      </c>
      <c r="C24" s="6" t="s">
        <v>146</v>
      </c>
    </row>
    <row r="25" spans="1:4" x14ac:dyDescent="0.35">
      <c r="A25" s="17" t="s">
        <v>57</v>
      </c>
      <c r="B25" s="6" t="s">
        <v>78</v>
      </c>
      <c r="C25" s="6" t="s">
        <v>144</v>
      </c>
    </row>
    <row r="26" spans="1:4" x14ac:dyDescent="0.35">
      <c r="A26" s="17" t="s">
        <v>58</v>
      </c>
      <c r="B26" s="6" t="s">
        <v>142</v>
      </c>
      <c r="C26" s="6" t="s">
        <v>145</v>
      </c>
    </row>
    <row r="27" spans="1:4" x14ac:dyDescent="0.35">
      <c r="A27" s="17" t="s">
        <v>139</v>
      </c>
      <c r="B27" s="6">
        <v>622871</v>
      </c>
      <c r="C27" s="6">
        <v>622892</v>
      </c>
      <c r="D27" t="s">
        <v>141</v>
      </c>
    </row>
    <row r="28" spans="1:4" x14ac:dyDescent="0.35">
      <c r="A28" s="43" t="s">
        <v>122</v>
      </c>
      <c r="B28" s="44"/>
      <c r="C28" s="45"/>
    </row>
    <row r="29" spans="1:4" x14ac:dyDescent="0.35">
      <c r="A29" s="17" t="s">
        <v>56</v>
      </c>
      <c r="B29" s="6" t="s">
        <v>148</v>
      </c>
      <c r="C29" s="6" t="s">
        <v>151</v>
      </c>
    </row>
    <row r="30" spans="1:4" x14ac:dyDescent="0.35">
      <c r="A30" s="17" t="s">
        <v>57</v>
      </c>
      <c r="B30" s="6" t="s">
        <v>149</v>
      </c>
      <c r="C30" s="6" t="s">
        <v>152</v>
      </c>
    </row>
    <row r="31" spans="1:4" x14ac:dyDescent="0.35">
      <c r="A31" s="17" t="s">
        <v>58</v>
      </c>
      <c r="B31" s="6" t="s">
        <v>150</v>
      </c>
      <c r="C31" s="6" t="s">
        <v>153</v>
      </c>
    </row>
    <row r="32" spans="1:4" x14ac:dyDescent="0.35">
      <c r="A32" s="17" t="s">
        <v>139</v>
      </c>
      <c r="B32" s="6">
        <v>626149</v>
      </c>
      <c r="C32" s="6">
        <v>626201</v>
      </c>
      <c r="D32" t="s">
        <v>147</v>
      </c>
    </row>
    <row r="33" spans="1:4" x14ac:dyDescent="0.35">
      <c r="A33" s="43" t="s">
        <v>123</v>
      </c>
      <c r="B33" s="44"/>
      <c r="C33" s="45"/>
    </row>
    <row r="34" spans="1:4" x14ac:dyDescent="0.35">
      <c r="A34" s="17" t="s">
        <v>56</v>
      </c>
      <c r="B34" s="6" t="s">
        <v>157</v>
      </c>
      <c r="C34" s="6" t="s">
        <v>160</v>
      </c>
    </row>
    <row r="35" spans="1:4" x14ac:dyDescent="0.35">
      <c r="A35" s="17" t="s">
        <v>57</v>
      </c>
      <c r="B35" s="6" t="s">
        <v>155</v>
      </c>
      <c r="C35" s="6" t="s">
        <v>158</v>
      </c>
    </row>
    <row r="36" spans="1:4" x14ac:dyDescent="0.35">
      <c r="A36" s="17" t="s">
        <v>58</v>
      </c>
      <c r="B36" s="6" t="s">
        <v>156</v>
      </c>
      <c r="C36" s="6" t="s">
        <v>159</v>
      </c>
    </row>
    <row r="37" spans="1:4" x14ac:dyDescent="0.35">
      <c r="A37" s="30" t="s">
        <v>139</v>
      </c>
      <c r="B37" s="6">
        <v>628327</v>
      </c>
      <c r="C37" s="6">
        <v>628328</v>
      </c>
      <c r="D37" t="s">
        <v>154</v>
      </c>
    </row>
  </sheetData>
  <mergeCells count="8">
    <mergeCell ref="A28:C28"/>
    <mergeCell ref="A33:C33"/>
    <mergeCell ref="A14:C14"/>
    <mergeCell ref="A2:C2"/>
    <mergeCell ref="A6:C6"/>
    <mergeCell ref="A10:C10"/>
    <mergeCell ref="A18:C18"/>
    <mergeCell ref="A23:C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FA4F-1AEA-47C6-8B24-66EE193AF6CD}">
  <dimension ref="A1:G16"/>
  <sheetViews>
    <sheetView workbookViewId="0">
      <selection activeCell="E25" sqref="E25"/>
    </sheetView>
  </sheetViews>
  <sheetFormatPr defaultRowHeight="14.5" x14ac:dyDescent="0.35"/>
  <cols>
    <col min="3" max="3" width="14.1796875" bestFit="1" customWidth="1"/>
    <col min="4" max="4" width="12.54296875" bestFit="1" customWidth="1"/>
    <col min="5" max="5" width="9.453125" bestFit="1" customWidth="1"/>
    <col min="6" max="6" width="12.453125" bestFit="1" customWidth="1"/>
    <col min="7" max="7" width="10" bestFit="1" customWidth="1"/>
  </cols>
  <sheetData>
    <row r="1" spans="1:7" x14ac:dyDescent="0.35">
      <c r="A1" s="23" t="s">
        <v>98</v>
      </c>
      <c r="B1" s="21" t="s">
        <v>96</v>
      </c>
      <c r="C1" s="21" t="s">
        <v>95</v>
      </c>
      <c r="D1" s="21" t="s">
        <v>59</v>
      </c>
      <c r="E1" s="21" t="s">
        <v>99</v>
      </c>
      <c r="F1" s="22" t="s">
        <v>76</v>
      </c>
      <c r="G1" s="22" t="s">
        <v>75</v>
      </c>
    </row>
    <row r="2" spans="1:7" x14ac:dyDescent="0.35">
      <c r="A2" s="21" t="s">
        <v>96</v>
      </c>
      <c r="B2">
        <v>66</v>
      </c>
      <c r="C2">
        <v>0</v>
      </c>
      <c r="D2">
        <v>44</v>
      </c>
      <c r="E2">
        <v>47</v>
      </c>
      <c r="F2" s="24">
        <v>0</v>
      </c>
      <c r="G2">
        <v>4</v>
      </c>
    </row>
    <row r="3" spans="1:7" x14ac:dyDescent="0.35">
      <c r="A3" s="21" t="s">
        <v>95</v>
      </c>
      <c r="C3" s="24">
        <v>155</v>
      </c>
      <c r="D3" s="24">
        <v>0</v>
      </c>
      <c r="E3" s="24">
        <v>2</v>
      </c>
      <c r="F3" s="24">
        <v>0</v>
      </c>
      <c r="G3" s="24">
        <v>0</v>
      </c>
    </row>
    <row r="4" spans="1:7" x14ac:dyDescent="0.35">
      <c r="A4" s="21" t="s">
        <v>59</v>
      </c>
      <c r="D4">
        <v>140</v>
      </c>
      <c r="E4">
        <v>95</v>
      </c>
      <c r="F4" s="24">
        <v>2</v>
      </c>
      <c r="G4">
        <v>11</v>
      </c>
    </row>
    <row r="5" spans="1:7" x14ac:dyDescent="0.35">
      <c r="A5" s="21" t="s">
        <v>97</v>
      </c>
      <c r="E5">
        <v>319</v>
      </c>
      <c r="F5" s="24">
        <v>1</v>
      </c>
      <c r="G5">
        <v>11</v>
      </c>
    </row>
    <row r="6" spans="1:7" x14ac:dyDescent="0.35">
      <c r="A6" s="22" t="s">
        <v>76</v>
      </c>
      <c r="F6" s="24">
        <v>2</v>
      </c>
      <c r="G6">
        <v>2</v>
      </c>
    </row>
    <row r="7" spans="1:7" x14ac:dyDescent="0.35">
      <c r="A7" s="22" t="s">
        <v>75</v>
      </c>
      <c r="G7">
        <v>18</v>
      </c>
    </row>
    <row r="9" spans="1:7" x14ac:dyDescent="0.35">
      <c r="A9" s="23" t="s">
        <v>49</v>
      </c>
      <c r="B9" s="21" t="s">
        <v>96</v>
      </c>
      <c r="C9" s="21" t="s">
        <v>95</v>
      </c>
      <c r="D9" s="21" t="s">
        <v>59</v>
      </c>
      <c r="E9" s="21" t="s">
        <v>97</v>
      </c>
      <c r="F9" s="22" t="s">
        <v>76</v>
      </c>
      <c r="G9" s="22" t="s">
        <v>75</v>
      </c>
    </row>
    <row r="10" spans="1:7" x14ac:dyDescent="0.35">
      <c r="A10" s="21" t="s">
        <v>96</v>
      </c>
      <c r="B10">
        <v>256</v>
      </c>
      <c r="C10">
        <v>0</v>
      </c>
      <c r="D10">
        <v>152</v>
      </c>
      <c r="E10">
        <v>133</v>
      </c>
      <c r="F10">
        <v>2</v>
      </c>
      <c r="G10">
        <v>37</v>
      </c>
    </row>
    <row r="11" spans="1:7" x14ac:dyDescent="0.35">
      <c r="A11" s="21" t="s">
        <v>95</v>
      </c>
      <c r="C11" s="24">
        <v>524</v>
      </c>
      <c r="D11" s="24">
        <v>170</v>
      </c>
      <c r="E11" s="24">
        <v>6</v>
      </c>
      <c r="F11" s="24">
        <v>1</v>
      </c>
      <c r="G11" s="24">
        <v>0</v>
      </c>
    </row>
    <row r="12" spans="1:7" x14ac:dyDescent="0.35">
      <c r="A12" s="21" t="s">
        <v>59</v>
      </c>
      <c r="D12">
        <v>2093</v>
      </c>
      <c r="E12">
        <v>500</v>
      </c>
      <c r="F12">
        <v>35</v>
      </c>
      <c r="G12">
        <v>190</v>
      </c>
    </row>
    <row r="13" spans="1:7" x14ac:dyDescent="0.35">
      <c r="A13" s="21" t="s">
        <v>97</v>
      </c>
      <c r="E13">
        <v>1314</v>
      </c>
      <c r="F13">
        <v>4</v>
      </c>
      <c r="G13">
        <v>60</v>
      </c>
    </row>
    <row r="14" spans="1:7" x14ac:dyDescent="0.35">
      <c r="A14" s="22" t="s">
        <v>76</v>
      </c>
      <c r="F14">
        <v>59</v>
      </c>
      <c r="G14">
        <v>26</v>
      </c>
    </row>
    <row r="15" spans="1:7" x14ac:dyDescent="0.35">
      <c r="A15" s="22" t="s">
        <v>75</v>
      </c>
      <c r="G15">
        <v>328</v>
      </c>
    </row>
    <row r="16" spans="1:7" x14ac:dyDescent="0.35">
      <c r="A16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6AD8-0B6C-40ED-9037-04B26D00A5DC}">
  <dimension ref="A1:B17"/>
  <sheetViews>
    <sheetView workbookViewId="0">
      <selection activeCell="C6" sqref="C6"/>
    </sheetView>
  </sheetViews>
  <sheetFormatPr defaultRowHeight="14.5" x14ac:dyDescent="0.35"/>
  <cols>
    <col min="1" max="1" width="37.81640625" bestFit="1" customWidth="1"/>
    <col min="2" max="2" width="12.54296875" bestFit="1" customWidth="1"/>
  </cols>
  <sheetData>
    <row r="1" spans="1:2" x14ac:dyDescent="0.35">
      <c r="A1" s="2" t="s">
        <v>53</v>
      </c>
      <c r="B1" s="2" t="s">
        <v>117</v>
      </c>
    </row>
    <row r="2" spans="1:2" x14ac:dyDescent="0.35">
      <c r="A2" s="27" t="s">
        <v>101</v>
      </c>
      <c r="B2" s="24">
        <v>0</v>
      </c>
    </row>
    <row r="3" spans="1:2" x14ac:dyDescent="0.35">
      <c r="A3" t="s">
        <v>102</v>
      </c>
      <c r="B3">
        <v>0</v>
      </c>
    </row>
    <row r="4" spans="1:2" x14ac:dyDescent="0.35">
      <c r="A4" s="25" t="s">
        <v>103</v>
      </c>
      <c r="B4">
        <v>3</v>
      </c>
    </row>
    <row r="5" spans="1:2" x14ac:dyDescent="0.35">
      <c r="A5" s="25" t="s">
        <v>104</v>
      </c>
      <c r="B5">
        <v>0</v>
      </c>
    </row>
    <row r="6" spans="1:2" x14ac:dyDescent="0.35">
      <c r="A6" s="25" t="s">
        <v>105</v>
      </c>
      <c r="B6">
        <v>0</v>
      </c>
    </row>
    <row r="7" spans="1:2" x14ac:dyDescent="0.35">
      <c r="A7" s="25" t="s">
        <v>106</v>
      </c>
      <c r="B7">
        <v>1</v>
      </c>
    </row>
    <row r="8" spans="1:2" x14ac:dyDescent="0.35">
      <c r="A8" s="27" t="s">
        <v>107</v>
      </c>
      <c r="B8" s="24">
        <v>31</v>
      </c>
    </row>
    <row r="9" spans="1:2" x14ac:dyDescent="0.35">
      <c r="A9" s="25" t="s">
        <v>108</v>
      </c>
      <c r="B9">
        <v>0</v>
      </c>
    </row>
    <row r="10" spans="1:2" x14ac:dyDescent="0.35">
      <c r="A10" s="25" t="s">
        <v>109</v>
      </c>
      <c r="B10">
        <v>4</v>
      </c>
    </row>
    <row r="11" spans="1:2" x14ac:dyDescent="0.35">
      <c r="A11" s="25" t="s">
        <v>110</v>
      </c>
      <c r="B11">
        <v>0</v>
      </c>
    </row>
    <row r="12" spans="1:2" x14ac:dyDescent="0.35">
      <c r="A12" s="25" t="s">
        <v>111</v>
      </c>
      <c r="B12">
        <v>3</v>
      </c>
    </row>
    <row r="13" spans="1:2" x14ac:dyDescent="0.35">
      <c r="A13" s="25" t="s">
        <v>112</v>
      </c>
      <c r="B13">
        <v>0</v>
      </c>
    </row>
    <row r="14" spans="1:2" x14ac:dyDescent="0.35">
      <c r="A14" s="25" t="s">
        <v>116</v>
      </c>
      <c r="B14">
        <v>1</v>
      </c>
    </row>
    <row r="15" spans="1:2" x14ac:dyDescent="0.35">
      <c r="A15" s="25" t="s">
        <v>113</v>
      </c>
      <c r="B15">
        <v>9</v>
      </c>
    </row>
    <row r="16" spans="1:2" x14ac:dyDescent="0.35">
      <c r="A16" s="25" t="s">
        <v>114</v>
      </c>
      <c r="B16">
        <v>2</v>
      </c>
    </row>
    <row r="17" spans="1:2" x14ac:dyDescent="0.35">
      <c r="A17" s="25" t="s">
        <v>115</v>
      </c>
      <c r="B1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088D-2DF2-4079-ACFE-A70D292E0E9B}">
  <dimension ref="A1:B17"/>
  <sheetViews>
    <sheetView workbookViewId="0">
      <selection activeCell="C6" sqref="C6"/>
    </sheetView>
  </sheetViews>
  <sheetFormatPr defaultRowHeight="14.5" x14ac:dyDescent="0.35"/>
  <cols>
    <col min="1" max="1" width="37.81640625" bestFit="1" customWidth="1"/>
    <col min="2" max="2" width="12.54296875" bestFit="1" customWidth="1"/>
  </cols>
  <sheetData>
    <row r="1" spans="1:2" x14ac:dyDescent="0.35">
      <c r="A1" s="22" t="s">
        <v>100</v>
      </c>
      <c r="B1" s="2" t="s">
        <v>117</v>
      </c>
    </row>
    <row r="2" spans="1:2" x14ac:dyDescent="0.35">
      <c r="A2" s="27" t="s">
        <v>101</v>
      </c>
      <c r="B2" s="26">
        <v>1</v>
      </c>
    </row>
    <row r="3" spans="1:2" x14ac:dyDescent="0.35">
      <c r="A3" t="s">
        <v>102</v>
      </c>
      <c r="B3">
        <v>2</v>
      </c>
    </row>
    <row r="4" spans="1:2" x14ac:dyDescent="0.35">
      <c r="A4" s="25" t="s">
        <v>103</v>
      </c>
      <c r="B4">
        <v>13</v>
      </c>
    </row>
    <row r="5" spans="1:2" x14ac:dyDescent="0.35">
      <c r="A5" s="25" t="s">
        <v>104</v>
      </c>
      <c r="B5">
        <v>1</v>
      </c>
    </row>
    <row r="6" spans="1:2" x14ac:dyDescent="0.35">
      <c r="A6" s="25" t="s">
        <v>105</v>
      </c>
      <c r="B6">
        <v>1</v>
      </c>
    </row>
    <row r="7" spans="1:2" x14ac:dyDescent="0.35">
      <c r="A7" s="25" t="s">
        <v>106</v>
      </c>
      <c r="B7">
        <v>3</v>
      </c>
    </row>
    <row r="8" spans="1:2" x14ac:dyDescent="0.35">
      <c r="A8" s="25" t="s">
        <v>107</v>
      </c>
      <c r="B8" s="24">
        <v>105</v>
      </c>
    </row>
    <row r="9" spans="1:2" x14ac:dyDescent="0.35">
      <c r="A9" s="25" t="s">
        <v>108</v>
      </c>
      <c r="B9">
        <v>2</v>
      </c>
    </row>
    <row r="10" spans="1:2" x14ac:dyDescent="0.35">
      <c r="A10" s="25" t="s">
        <v>109</v>
      </c>
      <c r="B10">
        <v>26</v>
      </c>
    </row>
    <row r="11" spans="1:2" x14ac:dyDescent="0.35">
      <c r="A11" s="25" t="s">
        <v>110</v>
      </c>
      <c r="B11">
        <v>2</v>
      </c>
    </row>
    <row r="12" spans="1:2" x14ac:dyDescent="0.35">
      <c r="A12" s="25" t="s">
        <v>111</v>
      </c>
      <c r="B12">
        <v>18</v>
      </c>
    </row>
    <row r="13" spans="1:2" x14ac:dyDescent="0.35">
      <c r="A13" s="25" t="s">
        <v>112</v>
      </c>
      <c r="B13">
        <v>1</v>
      </c>
    </row>
    <row r="14" spans="1:2" x14ac:dyDescent="0.35">
      <c r="A14" s="25" t="s">
        <v>116</v>
      </c>
      <c r="B14">
        <v>5</v>
      </c>
    </row>
    <row r="15" spans="1:2" x14ac:dyDescent="0.35">
      <c r="A15" s="25" t="s">
        <v>113</v>
      </c>
      <c r="B15">
        <v>43</v>
      </c>
    </row>
    <row r="16" spans="1:2" x14ac:dyDescent="0.35">
      <c r="A16" s="25" t="s">
        <v>114</v>
      </c>
      <c r="B16">
        <v>24</v>
      </c>
    </row>
    <row r="17" spans="1:2" x14ac:dyDescent="0.35">
      <c r="A17" s="25" t="s">
        <v>115</v>
      </c>
      <c r="B17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D5AB-FD85-41FD-AF58-5B86C16A0FC6}">
  <dimension ref="A1:L11"/>
  <sheetViews>
    <sheetView topLeftCell="G1" workbookViewId="0">
      <selection activeCell="L12" sqref="L12"/>
    </sheetView>
  </sheetViews>
  <sheetFormatPr defaultRowHeight="14.5" x14ac:dyDescent="0.35"/>
  <cols>
    <col min="1" max="1" width="13.453125" bestFit="1" customWidth="1"/>
    <col min="2" max="2" width="14.453125" bestFit="1" customWidth="1"/>
    <col min="3" max="3" width="12.54296875" bestFit="1" customWidth="1"/>
    <col min="4" max="4" width="13.453125" bestFit="1" customWidth="1"/>
    <col min="5" max="5" width="14.453125" bestFit="1" customWidth="1"/>
    <col min="6" max="6" width="9.81640625" bestFit="1" customWidth="1"/>
    <col min="7" max="7" width="14.1796875" bestFit="1" customWidth="1"/>
    <col min="8" max="8" width="11.453125" bestFit="1" customWidth="1"/>
    <col min="9" max="9" width="16.1796875" bestFit="1" customWidth="1"/>
    <col min="10" max="10" width="13.453125" bestFit="1" customWidth="1"/>
    <col min="11" max="11" width="13.7265625" bestFit="1" customWidth="1"/>
  </cols>
  <sheetData>
    <row r="1" spans="1:12" s="2" customFormat="1" x14ac:dyDescent="0.35">
      <c r="A1" s="2" t="s">
        <v>32</v>
      </c>
      <c r="B1" s="2" t="s">
        <v>35</v>
      </c>
      <c r="C1" s="2" t="s">
        <v>33</v>
      </c>
      <c r="D1" s="2" t="s">
        <v>34</v>
      </c>
      <c r="E1" s="2" t="s">
        <v>161</v>
      </c>
      <c r="F1" s="2" t="s">
        <v>166</v>
      </c>
      <c r="G1" s="2" t="s">
        <v>162</v>
      </c>
      <c r="H1" s="2" t="s">
        <v>163</v>
      </c>
      <c r="I1" s="2" t="s">
        <v>164</v>
      </c>
      <c r="J1" s="2" t="s">
        <v>165</v>
      </c>
      <c r="K1" s="2" t="s">
        <v>194</v>
      </c>
      <c r="L1" s="2" t="s">
        <v>195</v>
      </c>
    </row>
    <row r="2" spans="1:12" x14ac:dyDescent="0.35">
      <c r="A2" t="s">
        <v>22</v>
      </c>
      <c r="B2">
        <v>150</v>
      </c>
      <c r="C2">
        <v>33294790</v>
      </c>
      <c r="D2">
        <f>2*16632609</f>
        <v>33265218</v>
      </c>
      <c r="E2">
        <f>16632422+16632422</f>
        <v>33264844</v>
      </c>
      <c r="F2" s="31">
        <f>E2/C2</f>
        <v>0.99910058000065471</v>
      </c>
      <c r="G2">
        <v>401783</v>
      </c>
      <c r="H2">
        <v>1257</v>
      </c>
      <c r="I2">
        <v>198</v>
      </c>
      <c r="J2">
        <v>4679</v>
      </c>
      <c r="K2">
        <v>1475972</v>
      </c>
      <c r="L2">
        <v>892</v>
      </c>
    </row>
    <row r="3" spans="1:12" x14ac:dyDescent="0.35">
      <c r="A3" t="s">
        <v>23</v>
      </c>
      <c r="B3">
        <v>150</v>
      </c>
      <c r="C3">
        <v>33301262</v>
      </c>
      <c r="D3">
        <f>2*16635791</f>
        <v>33271582</v>
      </c>
      <c r="E3">
        <f>2* 16635594</f>
        <v>33271188</v>
      </c>
      <c r="F3" s="31">
        <f t="shared" ref="F3:F11" si="0">E3/C3</f>
        <v>0.99909691110204768</v>
      </c>
      <c r="G3">
        <v>508942</v>
      </c>
      <c r="H3">
        <v>1108</v>
      </c>
      <c r="I3">
        <v>154</v>
      </c>
      <c r="J3">
        <v>4964</v>
      </c>
      <c r="K3">
        <v>1786236</v>
      </c>
      <c r="L3">
        <v>849</v>
      </c>
    </row>
    <row r="4" spans="1:12" x14ac:dyDescent="0.35">
      <c r="A4" t="s">
        <v>24</v>
      </c>
      <c r="B4">
        <v>150</v>
      </c>
      <c r="C4">
        <v>33298832</v>
      </c>
      <c r="D4">
        <f>2*16634420</f>
        <v>33268840</v>
      </c>
      <c r="E4">
        <f>2*16634257</f>
        <v>33268514</v>
      </c>
      <c r="F4" s="31">
        <f t="shared" si="0"/>
        <v>0.99908951761431153</v>
      </c>
      <c r="G4">
        <v>524111</v>
      </c>
      <c r="H4">
        <v>992</v>
      </c>
      <c r="I4">
        <v>163</v>
      </c>
      <c r="J4">
        <v>5121</v>
      </c>
      <c r="K4">
        <v>1785952</v>
      </c>
      <c r="L4">
        <v>822</v>
      </c>
    </row>
    <row r="5" spans="1:12" x14ac:dyDescent="0.35">
      <c r="A5" t="s">
        <v>25</v>
      </c>
      <c r="B5">
        <v>150</v>
      </c>
      <c r="C5">
        <v>33286888</v>
      </c>
      <c r="D5">
        <f>2*16628349</f>
        <v>33256698</v>
      </c>
      <c r="E5">
        <f>2*16628117</f>
        <v>33256234</v>
      </c>
      <c r="F5" s="31">
        <f t="shared" si="0"/>
        <v>0.99907909685038743</v>
      </c>
      <c r="G5">
        <v>524058</v>
      </c>
      <c r="H5">
        <v>1027</v>
      </c>
      <c r="I5">
        <v>158</v>
      </c>
      <c r="J5">
        <v>4679</v>
      </c>
      <c r="K5">
        <v>2216051</v>
      </c>
      <c r="L5">
        <v>699</v>
      </c>
    </row>
    <row r="6" spans="1:12" x14ac:dyDescent="0.35">
      <c r="A6" t="s">
        <v>26</v>
      </c>
      <c r="B6">
        <v>150</v>
      </c>
      <c r="C6">
        <v>33297894</v>
      </c>
      <c r="D6">
        <f>2*16633738</f>
        <v>33267476</v>
      </c>
      <c r="E6">
        <f>2*16633511</f>
        <v>33267022</v>
      </c>
      <c r="F6" s="31">
        <f t="shared" si="0"/>
        <v>0.99907285427721049</v>
      </c>
      <c r="G6">
        <v>360048</v>
      </c>
      <c r="H6">
        <v>1372</v>
      </c>
      <c r="I6">
        <v>130</v>
      </c>
      <c r="J6">
        <v>4771</v>
      </c>
      <c r="K6">
        <v>1660555</v>
      </c>
      <c r="L6">
        <v>723</v>
      </c>
    </row>
    <row r="7" spans="1:12" x14ac:dyDescent="0.35">
      <c r="A7" t="s">
        <v>27</v>
      </c>
      <c r="B7">
        <v>150</v>
      </c>
      <c r="C7">
        <v>33298452</v>
      </c>
      <c r="D7">
        <f>2*16634160</f>
        <v>33268320</v>
      </c>
      <c r="E7">
        <f>2*16633885</f>
        <v>33267770</v>
      </c>
      <c r="F7" s="31">
        <f t="shared" si="0"/>
        <v>0.99907857578484427</v>
      </c>
      <c r="G7">
        <v>401064</v>
      </c>
      <c r="H7">
        <v>1191</v>
      </c>
      <c r="I7">
        <v>124</v>
      </c>
      <c r="J7">
        <v>6573</v>
      </c>
      <c r="K7">
        <v>1875977</v>
      </c>
      <c r="L7">
        <v>689</v>
      </c>
    </row>
    <row r="8" spans="1:12" x14ac:dyDescent="0.35">
      <c r="A8" t="s">
        <v>28</v>
      </c>
      <c r="B8">
        <v>150</v>
      </c>
      <c r="C8">
        <v>33293400</v>
      </c>
      <c r="D8">
        <f>2*16631897</f>
        <v>33263794</v>
      </c>
      <c r="E8">
        <f>2*16631638</f>
        <v>33263276</v>
      </c>
      <c r="F8" s="31">
        <f t="shared" si="0"/>
        <v>0.99909519604486174</v>
      </c>
      <c r="G8">
        <v>457606</v>
      </c>
      <c r="H8">
        <v>1164</v>
      </c>
      <c r="I8">
        <v>135</v>
      </c>
      <c r="J8">
        <v>5121</v>
      </c>
      <c r="K8">
        <v>1955799</v>
      </c>
      <c r="L8">
        <v>724</v>
      </c>
    </row>
    <row r="9" spans="1:12" x14ac:dyDescent="0.35">
      <c r="A9" t="s">
        <v>29</v>
      </c>
      <c r="B9">
        <v>150</v>
      </c>
      <c r="C9">
        <v>33291302</v>
      </c>
      <c r="D9">
        <f>2*16630587</f>
        <v>33261174</v>
      </c>
      <c r="E9">
        <f>2*16630413</f>
        <v>33260826</v>
      </c>
      <c r="F9" s="31">
        <f t="shared" si="0"/>
        <v>0.999084565692264</v>
      </c>
      <c r="G9">
        <v>428985</v>
      </c>
      <c r="H9">
        <v>1246</v>
      </c>
      <c r="I9">
        <v>134</v>
      </c>
      <c r="J9">
        <v>5423</v>
      </c>
      <c r="K9">
        <v>1691006</v>
      </c>
      <c r="L9">
        <v>786</v>
      </c>
    </row>
    <row r="10" spans="1:12" x14ac:dyDescent="0.35">
      <c r="A10" t="s">
        <v>30</v>
      </c>
      <c r="B10">
        <v>150</v>
      </c>
      <c r="C10">
        <v>33304294</v>
      </c>
      <c r="D10">
        <f>2*16636988</f>
        <v>33273976</v>
      </c>
      <c r="E10">
        <f>2*16636783</f>
        <v>33273566</v>
      </c>
      <c r="F10" s="31">
        <f t="shared" si="0"/>
        <v>0.9990773562111841</v>
      </c>
      <c r="G10">
        <v>540913</v>
      </c>
      <c r="H10">
        <v>884</v>
      </c>
      <c r="I10">
        <v>157</v>
      </c>
      <c r="J10">
        <v>4504</v>
      </c>
      <c r="K10">
        <v>2022222</v>
      </c>
      <c r="L10">
        <v>734</v>
      </c>
    </row>
    <row r="11" spans="1:12" x14ac:dyDescent="0.35">
      <c r="A11" t="s">
        <v>31</v>
      </c>
      <c r="B11">
        <v>150</v>
      </c>
      <c r="C11">
        <v>33299844</v>
      </c>
      <c r="D11">
        <f>2*16634739</f>
        <v>33269478</v>
      </c>
      <c r="E11">
        <f>2*16634479</f>
        <v>33268958</v>
      </c>
      <c r="F11" s="31">
        <f t="shared" si="0"/>
        <v>0.99907248814739191</v>
      </c>
      <c r="G11">
        <v>417836</v>
      </c>
      <c r="H11">
        <v>1259</v>
      </c>
      <c r="I11">
        <v>131</v>
      </c>
      <c r="J11">
        <v>5062</v>
      </c>
      <c r="K11">
        <v>1587657</v>
      </c>
      <c r="L11">
        <v>847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D5BF-455C-41F4-AB96-D04CF1A3D8C4}">
  <dimension ref="A1:B13"/>
  <sheetViews>
    <sheetView workbookViewId="0">
      <selection activeCell="B18" sqref="B18"/>
    </sheetView>
  </sheetViews>
  <sheetFormatPr defaultRowHeight="14.5" x14ac:dyDescent="0.35"/>
  <cols>
    <col min="1" max="1" width="58.54296875" bestFit="1" customWidth="1"/>
    <col min="2" max="2" width="62.453125" customWidth="1"/>
  </cols>
  <sheetData>
    <row r="1" spans="1:2" x14ac:dyDescent="0.35">
      <c r="A1" s="32" t="s">
        <v>167</v>
      </c>
      <c r="B1" s="33" t="s">
        <v>168</v>
      </c>
    </row>
    <row r="2" spans="1:2" x14ac:dyDescent="0.35">
      <c r="A2" s="32" t="s">
        <v>169</v>
      </c>
      <c r="B2" s="34" t="s">
        <v>170</v>
      </c>
    </row>
    <row r="3" spans="1:2" ht="29" x14ac:dyDescent="0.35">
      <c r="A3" s="32" t="s">
        <v>171</v>
      </c>
      <c r="B3" s="35" t="s">
        <v>172</v>
      </c>
    </row>
    <row r="4" spans="1:2" x14ac:dyDescent="0.35">
      <c r="A4" s="32" t="s">
        <v>173</v>
      </c>
      <c r="B4" s="36" t="s">
        <v>174</v>
      </c>
    </row>
    <row r="5" spans="1:2" x14ac:dyDescent="0.35">
      <c r="A5" s="32" t="s">
        <v>175</v>
      </c>
      <c r="B5" s="36" t="s">
        <v>176</v>
      </c>
    </row>
    <row r="6" spans="1:2" x14ac:dyDescent="0.35">
      <c r="A6" s="32" t="s">
        <v>177</v>
      </c>
      <c r="B6" s="36" t="s">
        <v>178</v>
      </c>
    </row>
    <row r="7" spans="1:2" x14ac:dyDescent="0.35">
      <c r="A7" s="37" t="s">
        <v>179</v>
      </c>
      <c r="B7" s="38" t="s">
        <v>180</v>
      </c>
    </row>
    <row r="8" spans="1:2" x14ac:dyDescent="0.35">
      <c r="A8" s="32" t="s">
        <v>181</v>
      </c>
      <c r="B8" s="36">
        <v>200</v>
      </c>
    </row>
    <row r="9" spans="1:2" x14ac:dyDescent="0.35">
      <c r="A9" s="32" t="s">
        <v>182</v>
      </c>
      <c r="B9" s="36" t="s">
        <v>183</v>
      </c>
    </row>
    <row r="10" spans="1:2" x14ac:dyDescent="0.35">
      <c r="A10" s="39" t="s">
        <v>184</v>
      </c>
      <c r="B10" s="40" t="s">
        <v>185</v>
      </c>
    </row>
    <row r="11" spans="1:2" x14ac:dyDescent="0.35">
      <c r="A11" s="32" t="s">
        <v>186</v>
      </c>
      <c r="B11" s="36" t="s">
        <v>187</v>
      </c>
    </row>
    <row r="12" spans="1:2" x14ac:dyDescent="0.35">
      <c r="A12" s="47" t="s">
        <v>188</v>
      </c>
      <c r="B12" s="49" t="s">
        <v>189</v>
      </c>
    </row>
    <row r="13" spans="1:2" x14ac:dyDescent="0.35">
      <c r="A13" s="48"/>
      <c r="B13" s="48"/>
    </row>
  </sheetData>
  <mergeCells count="2">
    <mergeCell ref="A12:A13"/>
    <mergeCell ref="B12:B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FDEA-C423-487D-A1CA-7C1F1B39F18E}">
  <dimension ref="A1:Y11"/>
  <sheetViews>
    <sheetView topLeftCell="D1" workbookViewId="0">
      <selection activeCell="E12" sqref="E12"/>
    </sheetView>
  </sheetViews>
  <sheetFormatPr defaultRowHeight="14.5" x14ac:dyDescent="0.35"/>
  <cols>
    <col min="1" max="1" width="13.453125" bestFit="1" customWidth="1"/>
    <col min="2" max="2" width="14.1796875" bestFit="1" customWidth="1"/>
    <col min="3" max="3" width="14.26953125" customWidth="1"/>
    <col min="4" max="4" width="17.81640625" customWidth="1"/>
    <col min="5" max="5" width="12" customWidth="1"/>
    <col min="6" max="6" width="15.26953125" customWidth="1"/>
    <col min="7" max="7" width="14.7265625" bestFit="1" customWidth="1"/>
    <col min="8" max="8" width="11.7265625" customWidth="1"/>
    <col min="9" max="9" width="17.54296875" customWidth="1"/>
    <col min="10" max="10" width="20.7265625" customWidth="1"/>
    <col min="11" max="11" width="12.54296875" customWidth="1"/>
    <col min="12" max="12" width="12.453125" customWidth="1"/>
    <col min="13" max="13" width="10.54296875" customWidth="1"/>
    <col min="14" max="14" width="11.26953125" customWidth="1"/>
    <col min="15" max="15" width="15.1796875" bestFit="1" customWidth="1"/>
    <col min="16" max="16" width="16.26953125" bestFit="1" customWidth="1"/>
    <col min="18" max="18" width="10.1796875" bestFit="1" customWidth="1"/>
    <col min="23" max="23" width="9.6328125" bestFit="1" customWidth="1"/>
    <col min="24" max="24" width="10.7265625" bestFit="1" customWidth="1"/>
    <col min="25" max="25" width="10.6328125" bestFit="1" customWidth="1"/>
  </cols>
  <sheetData>
    <row r="1" spans="1:25" x14ac:dyDescent="0.35">
      <c r="A1" s="2" t="s">
        <v>32</v>
      </c>
      <c r="B1" s="2" t="s">
        <v>162</v>
      </c>
      <c r="C1" s="2" t="s">
        <v>190</v>
      </c>
      <c r="D1" s="2" t="s">
        <v>191</v>
      </c>
      <c r="E1" s="2" t="s">
        <v>192</v>
      </c>
      <c r="F1" s="2" t="s">
        <v>211</v>
      </c>
      <c r="G1" s="2" t="s">
        <v>196</v>
      </c>
      <c r="H1" s="2" t="s">
        <v>212</v>
      </c>
      <c r="I1" s="2" t="s">
        <v>197</v>
      </c>
      <c r="J1" s="2" t="s">
        <v>198</v>
      </c>
      <c r="K1" s="2" t="s">
        <v>199</v>
      </c>
      <c r="L1" s="2" t="s">
        <v>200</v>
      </c>
      <c r="M1" s="2" t="s">
        <v>201</v>
      </c>
      <c r="N1" s="2" t="s">
        <v>202</v>
      </c>
      <c r="O1" s="2" t="s">
        <v>203</v>
      </c>
      <c r="P1" s="2" t="s">
        <v>204</v>
      </c>
      <c r="Q1" s="2" t="s">
        <v>205</v>
      </c>
      <c r="R1" s="2" t="s">
        <v>206</v>
      </c>
      <c r="S1" s="2" t="s">
        <v>207</v>
      </c>
      <c r="T1" s="2" t="s">
        <v>208</v>
      </c>
      <c r="U1" s="2" t="s">
        <v>209</v>
      </c>
      <c r="V1" s="2" t="s">
        <v>210</v>
      </c>
      <c r="W1" s="2" t="s">
        <v>234</v>
      </c>
      <c r="X1" s="2" t="s">
        <v>235</v>
      </c>
      <c r="Y1" s="2" t="s">
        <v>236</v>
      </c>
    </row>
    <row r="2" spans="1:25" x14ac:dyDescent="0.35">
      <c r="A2" t="s">
        <v>22</v>
      </c>
      <c r="B2">
        <v>401783</v>
      </c>
      <c r="C2">
        <v>1704</v>
      </c>
      <c r="D2">
        <v>1474266</v>
      </c>
      <c r="E2">
        <v>165</v>
      </c>
      <c r="F2">
        <v>60924</v>
      </c>
      <c r="G2">
        <f>B2-E2-F2</f>
        <v>340694</v>
      </c>
      <c r="I2">
        <v>1287</v>
      </c>
      <c r="J2">
        <v>400496</v>
      </c>
      <c r="K2">
        <v>905</v>
      </c>
      <c r="L2">
        <v>400878</v>
      </c>
      <c r="M2">
        <v>47079</v>
      </c>
      <c r="N2">
        <v>354704</v>
      </c>
      <c r="O2">
        <v>4</v>
      </c>
      <c r="P2">
        <v>401779</v>
      </c>
      <c r="Q2">
        <v>10155</v>
      </c>
      <c r="R2">
        <v>391628</v>
      </c>
      <c r="S2">
        <v>716</v>
      </c>
      <c r="T2">
        <v>401067</v>
      </c>
      <c r="U2">
        <v>44965</v>
      </c>
      <c r="V2">
        <v>356818</v>
      </c>
      <c r="W2">
        <v>171</v>
      </c>
      <c r="X2">
        <v>329</v>
      </c>
      <c r="Y2">
        <v>961</v>
      </c>
    </row>
    <row r="3" spans="1:25" x14ac:dyDescent="0.35">
      <c r="A3" t="s">
        <v>23</v>
      </c>
      <c r="B3">
        <v>508942</v>
      </c>
      <c r="C3">
        <v>2051</v>
      </c>
      <c r="D3">
        <v>1688953</v>
      </c>
      <c r="E3">
        <v>201</v>
      </c>
      <c r="F3">
        <v>73004</v>
      </c>
      <c r="G3">
        <f t="shared" ref="G3:G9" si="0">B3-E3-F3</f>
        <v>435737</v>
      </c>
      <c r="I3">
        <v>1223</v>
      </c>
      <c r="J3">
        <v>507719</v>
      </c>
      <c r="K3">
        <v>1004</v>
      </c>
      <c r="L3">
        <v>507938</v>
      </c>
      <c r="M3">
        <v>61956</v>
      </c>
      <c r="N3">
        <v>446986</v>
      </c>
      <c r="O3">
        <v>7</v>
      </c>
      <c r="P3">
        <v>508935</v>
      </c>
      <c r="Q3">
        <v>10725</v>
      </c>
      <c r="R3">
        <v>498217</v>
      </c>
      <c r="S3">
        <v>601</v>
      </c>
      <c r="T3">
        <v>508341</v>
      </c>
      <c r="U3">
        <v>53631</v>
      </c>
      <c r="V3">
        <v>455311</v>
      </c>
      <c r="W3">
        <v>196</v>
      </c>
      <c r="X3">
        <v>378</v>
      </c>
      <c r="Y3">
        <v>1087</v>
      </c>
    </row>
    <row r="4" spans="1:25" x14ac:dyDescent="0.35">
      <c r="A4" t="s">
        <v>24</v>
      </c>
      <c r="B4">
        <v>524111</v>
      </c>
      <c r="C4">
        <v>1973</v>
      </c>
      <c r="D4">
        <v>2020247</v>
      </c>
      <c r="E4">
        <v>176</v>
      </c>
      <c r="F4">
        <v>75016</v>
      </c>
      <c r="G4">
        <f t="shared" si="0"/>
        <v>448919</v>
      </c>
      <c r="I4">
        <v>1306</v>
      </c>
      <c r="J4">
        <v>522805</v>
      </c>
      <c r="K4">
        <v>1226</v>
      </c>
      <c r="L4">
        <v>522885</v>
      </c>
      <c r="M4">
        <v>62613</v>
      </c>
      <c r="N4">
        <v>461498</v>
      </c>
      <c r="O4">
        <v>3</v>
      </c>
      <c r="P4">
        <v>524108</v>
      </c>
      <c r="Q4">
        <v>12461</v>
      </c>
      <c r="R4">
        <v>511650</v>
      </c>
      <c r="S4">
        <v>799</v>
      </c>
      <c r="T4">
        <v>523312</v>
      </c>
      <c r="U4">
        <v>60689</v>
      </c>
      <c r="V4">
        <v>463422</v>
      </c>
      <c r="W4">
        <v>178</v>
      </c>
      <c r="X4">
        <v>370</v>
      </c>
      <c r="Y4">
        <v>1193</v>
      </c>
    </row>
    <row r="5" spans="1:25" x14ac:dyDescent="0.35">
      <c r="A5" t="s">
        <v>25</v>
      </c>
      <c r="B5">
        <v>524058</v>
      </c>
      <c r="C5">
        <v>2143</v>
      </c>
      <c r="D5">
        <v>1585512</v>
      </c>
      <c r="E5">
        <v>177</v>
      </c>
      <c r="F5">
        <v>74096</v>
      </c>
      <c r="G5">
        <f t="shared" si="0"/>
        <v>449785</v>
      </c>
      <c r="I5">
        <v>1255</v>
      </c>
      <c r="J5">
        <v>522803</v>
      </c>
      <c r="K5">
        <v>872</v>
      </c>
      <c r="L5">
        <v>523186</v>
      </c>
      <c r="M5">
        <v>61771</v>
      </c>
      <c r="N5">
        <v>462287</v>
      </c>
      <c r="O5">
        <v>3</v>
      </c>
      <c r="P5">
        <v>524055</v>
      </c>
      <c r="Q5">
        <v>11843</v>
      </c>
      <c r="R5">
        <v>512215</v>
      </c>
      <c r="S5">
        <v>717</v>
      </c>
      <c r="T5">
        <v>523341</v>
      </c>
      <c r="U5">
        <v>57433</v>
      </c>
      <c r="V5">
        <v>466625</v>
      </c>
      <c r="W5">
        <v>166</v>
      </c>
      <c r="X5">
        <v>368</v>
      </c>
      <c r="Y5">
        <v>1067</v>
      </c>
    </row>
    <row r="6" spans="1:25" x14ac:dyDescent="0.35">
      <c r="A6" t="s">
        <v>26</v>
      </c>
      <c r="B6">
        <v>360048</v>
      </c>
      <c r="C6">
        <v>2502</v>
      </c>
      <c r="D6">
        <v>1953295</v>
      </c>
      <c r="E6">
        <v>156</v>
      </c>
      <c r="F6">
        <v>52151</v>
      </c>
      <c r="G6">
        <f t="shared" si="0"/>
        <v>307741</v>
      </c>
      <c r="I6">
        <v>960</v>
      </c>
      <c r="J6">
        <v>359088</v>
      </c>
      <c r="K6">
        <v>506</v>
      </c>
      <c r="L6">
        <v>359542</v>
      </c>
      <c r="M6">
        <v>41114</v>
      </c>
      <c r="N6">
        <v>318934</v>
      </c>
      <c r="O6">
        <v>3</v>
      </c>
      <c r="P6">
        <v>360045</v>
      </c>
      <c r="Q6">
        <v>7907</v>
      </c>
      <c r="R6">
        <v>352141</v>
      </c>
      <c r="S6">
        <v>536</v>
      </c>
      <c r="T6">
        <v>359512</v>
      </c>
      <c r="U6">
        <v>39263</v>
      </c>
      <c r="V6">
        <v>320785</v>
      </c>
      <c r="W6">
        <v>144</v>
      </c>
      <c r="X6">
        <v>287</v>
      </c>
      <c r="Y6">
        <v>797</v>
      </c>
    </row>
    <row r="7" spans="1:25" x14ac:dyDescent="0.35">
      <c r="A7" t="s">
        <v>27</v>
      </c>
      <c r="B7">
        <v>401064</v>
      </c>
      <c r="C7">
        <v>1584</v>
      </c>
      <c r="D7">
        <v>1784366</v>
      </c>
      <c r="E7">
        <v>158</v>
      </c>
      <c r="F7">
        <v>52748</v>
      </c>
      <c r="G7">
        <f t="shared" si="0"/>
        <v>348158</v>
      </c>
      <c r="I7">
        <v>948</v>
      </c>
      <c r="J7">
        <v>400116</v>
      </c>
      <c r="K7">
        <v>550</v>
      </c>
      <c r="L7">
        <v>400514</v>
      </c>
      <c r="M7">
        <v>47781</v>
      </c>
      <c r="N7">
        <v>353283</v>
      </c>
      <c r="O7">
        <v>3</v>
      </c>
      <c r="P7">
        <v>401061</v>
      </c>
      <c r="Q7">
        <v>8086</v>
      </c>
      <c r="R7">
        <v>392978</v>
      </c>
      <c r="S7">
        <v>556</v>
      </c>
      <c r="T7">
        <v>400508</v>
      </c>
      <c r="U7">
        <v>41784</v>
      </c>
      <c r="V7">
        <v>359280</v>
      </c>
      <c r="W7">
        <v>178</v>
      </c>
      <c r="X7">
        <v>309</v>
      </c>
      <c r="Y7">
        <v>807</v>
      </c>
    </row>
    <row r="8" spans="1:25" x14ac:dyDescent="0.35">
      <c r="A8" t="s">
        <v>28</v>
      </c>
      <c r="B8">
        <v>457606</v>
      </c>
      <c r="C8">
        <v>2864</v>
      </c>
      <c r="D8">
        <v>1873111</v>
      </c>
      <c r="E8">
        <v>168</v>
      </c>
      <c r="F8">
        <v>66071</v>
      </c>
      <c r="G8">
        <f t="shared" si="0"/>
        <v>391367</v>
      </c>
      <c r="I8">
        <v>1189</v>
      </c>
      <c r="J8">
        <v>456417</v>
      </c>
      <c r="K8">
        <v>1067</v>
      </c>
      <c r="L8">
        <v>456539</v>
      </c>
      <c r="M8">
        <v>52608</v>
      </c>
      <c r="N8">
        <v>404998</v>
      </c>
      <c r="O8">
        <v>4</v>
      </c>
      <c r="P8">
        <v>457602</v>
      </c>
      <c r="Q8">
        <v>9895</v>
      </c>
      <c r="R8">
        <v>447711</v>
      </c>
      <c r="S8">
        <v>730</v>
      </c>
      <c r="T8">
        <v>456876</v>
      </c>
      <c r="U8">
        <v>48606</v>
      </c>
      <c r="V8">
        <v>409000</v>
      </c>
      <c r="W8">
        <v>174</v>
      </c>
      <c r="X8">
        <v>349</v>
      </c>
      <c r="Y8">
        <v>956</v>
      </c>
    </row>
    <row r="9" spans="1:25" x14ac:dyDescent="0.35">
      <c r="A9" t="s">
        <v>29</v>
      </c>
      <c r="B9">
        <v>428985</v>
      </c>
      <c r="C9">
        <v>1895</v>
      </c>
      <c r="D9">
        <v>1784339</v>
      </c>
      <c r="E9">
        <v>196</v>
      </c>
      <c r="F9">
        <v>64456</v>
      </c>
      <c r="G9">
        <f t="shared" si="0"/>
        <v>364333</v>
      </c>
      <c r="I9">
        <v>1073</v>
      </c>
      <c r="J9">
        <v>427912</v>
      </c>
      <c r="K9">
        <v>868</v>
      </c>
      <c r="L9">
        <v>428117</v>
      </c>
      <c r="M9">
        <v>49625</v>
      </c>
      <c r="N9">
        <v>379360</v>
      </c>
      <c r="O9">
        <v>4</v>
      </c>
      <c r="P9">
        <v>428981</v>
      </c>
      <c r="Q9">
        <v>9080</v>
      </c>
      <c r="R9">
        <v>419905</v>
      </c>
      <c r="S9">
        <v>567</v>
      </c>
      <c r="T9">
        <v>428418</v>
      </c>
      <c r="U9">
        <v>48268</v>
      </c>
      <c r="V9">
        <v>380717</v>
      </c>
      <c r="W9">
        <v>168</v>
      </c>
      <c r="X9">
        <v>319</v>
      </c>
      <c r="Y9">
        <v>963</v>
      </c>
    </row>
    <row r="10" spans="1:25" x14ac:dyDescent="0.35">
      <c r="A10" t="s">
        <v>30</v>
      </c>
      <c r="B10">
        <v>540913</v>
      </c>
      <c r="C10">
        <v>1995</v>
      </c>
      <c r="D10">
        <v>2214054</v>
      </c>
      <c r="E10">
        <v>165</v>
      </c>
      <c r="I10">
        <v>1028</v>
      </c>
      <c r="J10">
        <v>539885</v>
      </c>
      <c r="K10">
        <v>963</v>
      </c>
      <c r="L10">
        <v>539950</v>
      </c>
      <c r="M10">
        <v>62871</v>
      </c>
      <c r="N10">
        <v>478042</v>
      </c>
      <c r="O10">
        <v>4</v>
      </c>
      <c r="P10">
        <v>540909</v>
      </c>
      <c r="Q10">
        <v>10895</v>
      </c>
      <c r="R10">
        <v>530018</v>
      </c>
      <c r="S10">
        <v>632</v>
      </c>
      <c r="T10">
        <v>540281</v>
      </c>
      <c r="U10">
        <v>58937</v>
      </c>
      <c r="V10">
        <v>481976</v>
      </c>
      <c r="W10">
        <v>170</v>
      </c>
      <c r="X10">
        <v>351</v>
      </c>
      <c r="Y10">
        <v>1003</v>
      </c>
    </row>
    <row r="11" spans="1:25" x14ac:dyDescent="0.35">
      <c r="A11" t="s">
        <v>31</v>
      </c>
      <c r="B11">
        <v>417836</v>
      </c>
      <c r="C11">
        <v>2481</v>
      </c>
      <c r="D11">
        <v>1658072</v>
      </c>
      <c r="E11">
        <v>165</v>
      </c>
      <c r="I11">
        <v>1012</v>
      </c>
      <c r="J11">
        <v>416824</v>
      </c>
      <c r="K11">
        <v>776</v>
      </c>
      <c r="L11">
        <v>417060</v>
      </c>
      <c r="M11">
        <v>47955</v>
      </c>
      <c r="N11">
        <v>369881</v>
      </c>
      <c r="O11">
        <v>3</v>
      </c>
      <c r="P11">
        <v>417833</v>
      </c>
      <c r="Q11">
        <v>7133</v>
      </c>
      <c r="R11">
        <v>410703</v>
      </c>
      <c r="S11">
        <v>503</v>
      </c>
      <c r="T11">
        <v>417333</v>
      </c>
      <c r="U11">
        <v>43397</v>
      </c>
      <c r="V11">
        <v>374439</v>
      </c>
      <c r="W11">
        <v>156</v>
      </c>
      <c r="X11">
        <v>305</v>
      </c>
      <c r="Y11">
        <v>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LAKE data</vt:lpstr>
      <vt:lpstr>LAKE plasmids</vt:lpstr>
      <vt:lpstr>LAKE Resources</vt:lpstr>
      <vt:lpstr>LAKE overlaps</vt:lpstr>
      <vt:lpstr>mpSPAdes overlaps</vt:lpstr>
      <vt:lpstr>megahit overlaps</vt:lpstr>
      <vt:lpstr>CAMI2_Marine</vt:lpstr>
      <vt:lpstr>CAMI2_Marine_Info</vt:lpstr>
      <vt:lpstr>CAMI2_Megahit_Plasmid</vt:lpstr>
      <vt:lpstr>CAMI2_spades_plasmids</vt:lpstr>
      <vt:lpstr>CAMI2_benchmark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(she/her/hers)</dc:creator>
  <cp:lastModifiedBy>Wang, Lu</cp:lastModifiedBy>
  <dcterms:created xsi:type="dcterms:W3CDTF">2024-12-30T18:17:42Z</dcterms:created>
  <dcterms:modified xsi:type="dcterms:W3CDTF">2025-04-01T21:27:07Z</dcterms:modified>
</cp:coreProperties>
</file>