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iebes/project/python/kernelTCP/"/>
    </mc:Choice>
  </mc:AlternateContent>
  <xr:revisionPtr revIDLastSave="0" documentId="13_ncr:1_{7718DAA7-EA1F-8B48-88CB-D4A635207682}" xr6:coauthVersionLast="47" xr6:coauthVersionMax="47" xr10:uidLastSave="{00000000-0000-0000-0000-000000000000}"/>
  <bookViews>
    <workbookView xWindow="1300" yWindow="760" windowWidth="33260" windowHeight="21580" firstSheet="1" activeTab="5" xr2:uid="{00000000-000D-0000-FFFF-FFFF00000000}"/>
  </bookViews>
  <sheets>
    <sheet name="汇总" sheetId="21" r:id="rId1"/>
    <sheet name="时间开销" sheetId="52" r:id="rId2"/>
    <sheet name="time cost" sheetId="32" r:id="rId3"/>
    <sheet name="flaky 检验" sheetId="40" r:id="rId4"/>
    <sheet name="Sheet1" sheetId="53" r:id="rId5"/>
    <sheet name="ML" sheetId="54" r:id="rId6"/>
    <sheet name="显著性检验" sheetId="33" r:id="rId7"/>
    <sheet name="flaky汇总" sheetId="38" r:id="rId8"/>
    <sheet name="Total横向分析" sheetId="31" r:id="rId9"/>
    <sheet name="检验3结果" sheetId="45" r:id="rId10"/>
    <sheet name="稳定性-检验-3" sheetId="41" r:id="rId11"/>
    <sheet name="检验2结果" sheetId="44" r:id="rId12"/>
    <sheet name="稳定性-检验-2" sheetId="36" r:id="rId13"/>
    <sheet name="检验1结果" sheetId="43" r:id="rId14"/>
    <sheet name="稳定性-检验-1" sheetId="34" r:id="rId15"/>
    <sheet name="sim-all-delay" sheetId="42" r:id="rId16"/>
    <sheet name="coverage" sheetId="18" r:id="rId17"/>
    <sheet name="coverage-1" sheetId="27" r:id="rId18"/>
    <sheet name="coverage-2" sheetId="28" r:id="rId19"/>
    <sheet name="coverage-3" sheetId="29" r:id="rId20"/>
    <sheet name="stability-all" sheetId="51" r:id="rId21"/>
    <sheet name="sim-all" sheetId="49" r:id="rId22"/>
    <sheet name="sim-3" sheetId="48" r:id="rId23"/>
    <sheet name="sim-2" sheetId="47" r:id="rId24"/>
    <sheet name="sim-1" sheetId="46" r:id="rId25"/>
    <sheet name="similarity" sheetId="5" r:id="rId26"/>
    <sheet name="IR-15" sheetId="6" r:id="rId27"/>
    <sheet name="IR-10" sheetId="7" r:id="rId28"/>
    <sheet name="IR-5" sheetId="8" r:id="rId29"/>
    <sheet name="IR-0" sheetId="9" r:id="rId30"/>
    <sheet name="CG" sheetId="10" r:id="rId31"/>
    <sheet name="CG-10" sheetId="12" r:id="rId32"/>
    <sheet name="CG-15" sheetId="13" r:id="rId33"/>
    <sheet name="CG-5" sheetId="11" r:id="rId34"/>
    <sheet name="similarity-20230127" sheetId="14" r:id="rId35"/>
    <sheet name="similarity-20230516" sheetId="15" r:id="rId36"/>
    <sheet name="similarity-20230929" sheetId="16" r:id="rId37"/>
    <sheet name="similarity-20240129" sheetId="17" r:id="rId38"/>
    <sheet name="Sheet3" sheetId="24" r:id="rId39"/>
    <sheet name="Sheet5" sheetId="26" r:id="rId40"/>
    <sheet name="history-15" sheetId="1" r:id="rId41"/>
    <sheet name="history-10" sheetId="2" r:id="rId42"/>
    <sheet name="history-5" sheetId="3" r:id="rId43"/>
    <sheet name="history-0" sheetId="4" r:id="rId44"/>
  </sheets>
  <definedNames>
    <definedName name="_xlnm._FilterDatabase" localSheetId="15" hidden="1">'sim-all-delay'!$A$1:$H$45</definedName>
    <definedName name="_xlnm._FilterDatabase" localSheetId="34" hidden="1">'similarity-20230127'!$A$1:$J$55</definedName>
    <definedName name="_xlnm._FilterDatabase" localSheetId="35" hidden="1">'similarity-20230516'!$A$1:$J$55</definedName>
    <definedName name="_xlnm._FilterDatabase" localSheetId="36" hidden="1">'similarity-20230929'!$A$1:$I$55</definedName>
    <definedName name="_xlnm._FilterDatabase" localSheetId="8" hidden="1">Total横向分析!$A$1:$R$46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54" l="1"/>
  <c r="E17" i="54"/>
  <c r="D17" i="54"/>
  <c r="F16" i="54"/>
  <c r="E16" i="54"/>
  <c r="D16" i="54"/>
  <c r="E53" i="52"/>
  <c r="E54" i="52"/>
  <c r="E55" i="52"/>
  <c r="E56" i="52"/>
  <c r="E52" i="52"/>
  <c r="E86" i="52"/>
  <c r="E85" i="52"/>
  <c r="E84" i="52"/>
  <c r="E83" i="52"/>
  <c r="E82" i="52"/>
  <c r="E81" i="52"/>
  <c r="E80" i="52"/>
  <c r="E75" i="52"/>
  <c r="E74" i="52"/>
  <c r="E73" i="52"/>
  <c r="E72" i="52"/>
  <c r="E71" i="52"/>
  <c r="E70" i="52"/>
  <c r="Q5" i="52" l="1"/>
  <c r="R5" i="52"/>
  <c r="M5" i="52"/>
  <c r="N5" i="52"/>
  <c r="O5" i="52"/>
  <c r="P5" i="52"/>
  <c r="L5" i="52"/>
  <c r="C5" i="52"/>
  <c r="D5" i="52"/>
  <c r="E5" i="52"/>
  <c r="F5" i="52"/>
  <c r="G5" i="52"/>
  <c r="B5" i="52"/>
  <c r="C20" i="32"/>
  <c r="B20" i="32"/>
  <c r="B25" i="52"/>
  <c r="C25" i="52" s="1"/>
  <c r="L19" i="52"/>
  <c r="B18" i="52"/>
  <c r="G11" i="52"/>
  <c r="F11" i="52"/>
  <c r="P9" i="52"/>
  <c r="O9" i="52"/>
  <c r="N9" i="52"/>
  <c r="M9" i="52"/>
  <c r="L9" i="52"/>
  <c r="E9" i="52"/>
  <c r="E11" i="52" s="1"/>
  <c r="D9" i="52"/>
  <c r="D11" i="52" s="1"/>
  <c r="C9" i="52"/>
  <c r="C11" i="52" s="1"/>
  <c r="B9" i="52"/>
  <c r="B11" i="52" s="1"/>
  <c r="I55" i="31"/>
  <c r="J55" i="31"/>
  <c r="R56" i="31"/>
  <c r="R55" i="31"/>
  <c r="N56" i="31"/>
  <c r="N55" i="31"/>
  <c r="H56" i="31"/>
  <c r="H55" i="31"/>
  <c r="H47" i="31"/>
  <c r="H48" i="31"/>
  <c r="H52" i="31" s="1"/>
  <c r="H51" i="31"/>
  <c r="M2" i="31"/>
  <c r="M3" i="31"/>
  <c r="M4" i="31"/>
  <c r="M5" i="31"/>
  <c r="M6" i="31"/>
  <c r="M7" i="31"/>
  <c r="M8" i="31"/>
  <c r="M9" i="31"/>
  <c r="M10" i="31"/>
  <c r="M11" i="31"/>
  <c r="M12" i="31"/>
  <c r="M13" i="31"/>
  <c r="M14" i="31"/>
  <c r="M15" i="31"/>
  <c r="M16" i="31"/>
  <c r="M17" i="31"/>
  <c r="M18" i="31"/>
  <c r="M19" i="31"/>
  <c r="M20" i="31"/>
  <c r="M21" i="31"/>
  <c r="M22" i="31"/>
  <c r="M23" i="31"/>
  <c r="M24" i="31"/>
  <c r="M25" i="31"/>
  <c r="M26" i="31"/>
  <c r="M27" i="31"/>
  <c r="M28" i="31"/>
  <c r="M29" i="31"/>
  <c r="M30" i="31"/>
  <c r="M31" i="31"/>
  <c r="M32" i="31"/>
  <c r="M33" i="31"/>
  <c r="M34" i="31"/>
  <c r="M35" i="31"/>
  <c r="M36" i="31"/>
  <c r="M37" i="31"/>
  <c r="M38" i="31"/>
  <c r="M39" i="31"/>
  <c r="M40" i="31"/>
  <c r="M41" i="31"/>
  <c r="M42" i="31"/>
  <c r="M43" i="31"/>
  <c r="M44" i="31"/>
  <c r="M45" i="31"/>
  <c r="M46" i="31"/>
  <c r="J47" i="31"/>
  <c r="J51" i="31" s="1"/>
  <c r="K47" i="31"/>
  <c r="K51" i="31" s="1"/>
  <c r="L47" i="31"/>
  <c r="L51" i="31" s="1"/>
  <c r="J48" i="31"/>
  <c r="J52" i="31" s="1"/>
  <c r="K48" i="31"/>
  <c r="K52" i="31" s="1"/>
  <c r="L48" i="31"/>
  <c r="L52" i="31" s="1"/>
  <c r="Q2" i="31"/>
  <c r="R2" i="31"/>
  <c r="Q3" i="31"/>
  <c r="R3" i="31"/>
  <c r="Q4" i="31"/>
  <c r="R4" i="31"/>
  <c r="Q5" i="31"/>
  <c r="R5" i="31"/>
  <c r="Q6" i="31"/>
  <c r="R6" i="31"/>
  <c r="Q7" i="31"/>
  <c r="R7" i="31"/>
  <c r="Q8" i="31"/>
  <c r="R8" i="31"/>
  <c r="Q9" i="31"/>
  <c r="R9" i="31"/>
  <c r="Q10" i="31"/>
  <c r="R10" i="31"/>
  <c r="Q11" i="31"/>
  <c r="R11" i="31"/>
  <c r="Q12" i="31"/>
  <c r="R12" i="31"/>
  <c r="Q13" i="31"/>
  <c r="R13" i="31"/>
  <c r="Q14" i="31"/>
  <c r="R14" i="31"/>
  <c r="Q15" i="31"/>
  <c r="R15" i="31"/>
  <c r="Q16" i="31"/>
  <c r="R16" i="31"/>
  <c r="Q17" i="31"/>
  <c r="R17" i="31"/>
  <c r="Q18" i="31"/>
  <c r="R18" i="31"/>
  <c r="Q19" i="31"/>
  <c r="R19" i="31"/>
  <c r="Q20" i="31"/>
  <c r="R20" i="31"/>
  <c r="Q21" i="31"/>
  <c r="R21" i="31"/>
  <c r="Q22" i="31"/>
  <c r="R22" i="31"/>
  <c r="Q23" i="31"/>
  <c r="R23" i="31"/>
  <c r="Q24" i="31"/>
  <c r="R24" i="31"/>
  <c r="Q25" i="31"/>
  <c r="R25" i="31"/>
  <c r="Q26" i="31"/>
  <c r="R26" i="31"/>
  <c r="Q27" i="31"/>
  <c r="R27" i="31"/>
  <c r="Q28" i="31"/>
  <c r="R28" i="31"/>
  <c r="Q29" i="31"/>
  <c r="R29" i="31"/>
  <c r="Q30" i="31"/>
  <c r="R30" i="31"/>
  <c r="Q31" i="31"/>
  <c r="R31" i="31"/>
  <c r="Q32" i="31"/>
  <c r="R32" i="31"/>
  <c r="Q33" i="31"/>
  <c r="R33" i="31"/>
  <c r="Q34" i="31"/>
  <c r="R34" i="31"/>
  <c r="Q35" i="31"/>
  <c r="R35" i="31"/>
  <c r="Q36" i="31"/>
  <c r="R36" i="31"/>
  <c r="Q37" i="31"/>
  <c r="R37" i="31"/>
  <c r="Q38" i="31"/>
  <c r="R38" i="31"/>
  <c r="Q39" i="31"/>
  <c r="R39" i="31"/>
  <c r="Q40" i="31"/>
  <c r="R40" i="31"/>
  <c r="Q41" i="31"/>
  <c r="R41" i="31"/>
  <c r="Q42" i="31"/>
  <c r="R42" i="31"/>
  <c r="Q43" i="31"/>
  <c r="R43" i="31"/>
  <c r="Q44" i="31"/>
  <c r="R44" i="31"/>
  <c r="Q45" i="31"/>
  <c r="R45" i="31"/>
  <c r="Q46" i="31"/>
  <c r="R46" i="31"/>
  <c r="C47" i="31"/>
  <c r="C51" i="31" s="1"/>
  <c r="D47" i="31"/>
  <c r="D51" i="31" s="1"/>
  <c r="E47" i="31"/>
  <c r="E51" i="31" s="1"/>
  <c r="F47" i="31"/>
  <c r="F51" i="31" s="1"/>
  <c r="G47" i="31"/>
  <c r="G51" i="31" s="1"/>
  <c r="I47" i="31"/>
  <c r="I51" i="31" s="1"/>
  <c r="C48" i="31"/>
  <c r="C52" i="31" s="1"/>
  <c r="D48" i="31"/>
  <c r="D52" i="31" s="1"/>
  <c r="E48" i="31"/>
  <c r="E52" i="31" s="1"/>
  <c r="F48" i="31"/>
  <c r="F52" i="31" s="1"/>
  <c r="G48" i="31"/>
  <c r="G52" i="31" s="1"/>
  <c r="I48" i="31"/>
  <c r="I52" i="31" s="1"/>
  <c r="B46" i="38"/>
  <c r="B48" i="31"/>
  <c r="B52" i="31" s="1"/>
  <c r="B47" i="31"/>
  <c r="B51" i="31" s="1"/>
  <c r="C46" i="38"/>
  <c r="D46" i="38"/>
  <c r="E46" i="38"/>
  <c r="F46" i="38"/>
  <c r="G46" i="38"/>
  <c r="H46" i="38"/>
  <c r="I46" i="38"/>
  <c r="J46" i="38"/>
  <c r="K46" i="38"/>
  <c r="L46" i="38"/>
  <c r="M46" i="38"/>
  <c r="N46" i="38"/>
  <c r="O46" i="38"/>
  <c r="P46" i="38"/>
  <c r="Q46" i="38"/>
  <c r="R46" i="38"/>
  <c r="C47" i="38"/>
  <c r="D47" i="38"/>
  <c r="E47" i="38"/>
  <c r="F47" i="38"/>
  <c r="G47" i="38"/>
  <c r="H47" i="38"/>
  <c r="I47" i="38"/>
  <c r="J47" i="38"/>
  <c r="K47" i="38"/>
  <c r="L47" i="38"/>
  <c r="M47" i="38"/>
  <c r="N47" i="38"/>
  <c r="O47" i="38"/>
  <c r="P47" i="38"/>
  <c r="Q47" i="38"/>
  <c r="R47" i="38"/>
  <c r="B47" i="38"/>
  <c r="AK31" i="51"/>
  <c r="AK30" i="51"/>
  <c r="AK29" i="51"/>
  <c r="AK28" i="51"/>
  <c r="AK27" i="51"/>
  <c r="AK26" i="51"/>
  <c r="AK25" i="51"/>
  <c r="AK24" i="51"/>
  <c r="AK23" i="51"/>
  <c r="AK22" i="51"/>
  <c r="AK21" i="51"/>
  <c r="AK20" i="51"/>
  <c r="AI31" i="51"/>
  <c r="AI30" i="51"/>
  <c r="AI29" i="51"/>
  <c r="AI28" i="51"/>
  <c r="AI27" i="51"/>
  <c r="AI26" i="51"/>
  <c r="AI25" i="51"/>
  <c r="AI24" i="51"/>
  <c r="AI23" i="51"/>
  <c r="AI22" i="51"/>
  <c r="AI21" i="51"/>
  <c r="AI20" i="51"/>
  <c r="AG31" i="51"/>
  <c r="AG30" i="51"/>
  <c r="AG29" i="51"/>
  <c r="AG28" i="51"/>
  <c r="AG27" i="51"/>
  <c r="AG26" i="51"/>
  <c r="AG25" i="51"/>
  <c r="AG24" i="51"/>
  <c r="AG23" i="51"/>
  <c r="AG22" i="51"/>
  <c r="AG21" i="51"/>
  <c r="AG20" i="51"/>
  <c r="AE31" i="51"/>
  <c r="AE30" i="51"/>
  <c r="AE29" i="51"/>
  <c r="AE28" i="51"/>
  <c r="AE27" i="51"/>
  <c r="AE26" i="51"/>
  <c r="AE25" i="51"/>
  <c r="AE24" i="51"/>
  <c r="AE23" i="51"/>
  <c r="AE22" i="51"/>
  <c r="AE21" i="51"/>
  <c r="AE20" i="51"/>
  <c r="AC31" i="51"/>
  <c r="AC30" i="51"/>
  <c r="AC29" i="51"/>
  <c r="AC28" i="51"/>
  <c r="AC27" i="51"/>
  <c r="AC26" i="51"/>
  <c r="AC25" i="51"/>
  <c r="AC24" i="51"/>
  <c r="AC23" i="51"/>
  <c r="AC22" i="51"/>
  <c r="AC21" i="51"/>
  <c r="AC20" i="51"/>
  <c r="AA31" i="51"/>
  <c r="AA30" i="51"/>
  <c r="AA29" i="51"/>
  <c r="AA28" i="51"/>
  <c r="AA27" i="51"/>
  <c r="AA26" i="51"/>
  <c r="AA25" i="51"/>
  <c r="AA24" i="51"/>
  <c r="AA23" i="51"/>
  <c r="AA22" i="51"/>
  <c r="AA21" i="51"/>
  <c r="AA20" i="51"/>
  <c r="Y31" i="51"/>
  <c r="Y30" i="51"/>
  <c r="Y29" i="51"/>
  <c r="Y28" i="51"/>
  <c r="Y27" i="51"/>
  <c r="Y26" i="51"/>
  <c r="Y25" i="51"/>
  <c r="Y24" i="51"/>
  <c r="Y23" i="51"/>
  <c r="Y22" i="51"/>
  <c r="Y21" i="51"/>
  <c r="Y20" i="51"/>
  <c r="V31" i="51"/>
  <c r="V30" i="51"/>
  <c r="V29" i="51"/>
  <c r="V28" i="51"/>
  <c r="V27" i="51"/>
  <c r="V26" i="51"/>
  <c r="V25" i="51"/>
  <c r="V24" i="51"/>
  <c r="V23" i="51"/>
  <c r="V22" i="51"/>
  <c r="V21" i="51"/>
  <c r="V20" i="51"/>
  <c r="T31" i="51"/>
  <c r="T30" i="51"/>
  <c r="T29" i="51"/>
  <c r="T28" i="51"/>
  <c r="T27" i="51"/>
  <c r="T26" i="51"/>
  <c r="T25" i="51"/>
  <c r="T24" i="51"/>
  <c r="T23" i="51"/>
  <c r="T22" i="51"/>
  <c r="T21" i="51"/>
  <c r="T20" i="51"/>
  <c r="R31" i="51"/>
  <c r="R30" i="51"/>
  <c r="R29" i="51"/>
  <c r="R28" i="51"/>
  <c r="R27" i="51"/>
  <c r="R26" i="51"/>
  <c r="R25" i="51"/>
  <c r="R24" i="51"/>
  <c r="R23" i="51"/>
  <c r="R22" i="51"/>
  <c r="R21" i="51"/>
  <c r="R20" i="51"/>
  <c r="P31" i="51"/>
  <c r="P30" i="51"/>
  <c r="P29" i="51"/>
  <c r="P28" i="51"/>
  <c r="P27" i="51"/>
  <c r="P26" i="51"/>
  <c r="P25" i="51"/>
  <c r="P24" i="51"/>
  <c r="P23" i="51"/>
  <c r="P22" i="51"/>
  <c r="P21" i="51"/>
  <c r="P20" i="51"/>
  <c r="N31" i="51"/>
  <c r="N30" i="51"/>
  <c r="N29" i="51"/>
  <c r="N28" i="51"/>
  <c r="N27" i="51"/>
  <c r="N26" i="51"/>
  <c r="N25" i="51"/>
  <c r="N24" i="51"/>
  <c r="N23" i="51"/>
  <c r="N22" i="51"/>
  <c r="N21" i="51"/>
  <c r="N20" i="51"/>
  <c r="L31" i="51"/>
  <c r="L30" i="51"/>
  <c r="L29" i="51"/>
  <c r="L28" i="51"/>
  <c r="L27" i="51"/>
  <c r="L26" i="51"/>
  <c r="L25" i="51"/>
  <c r="L24" i="51"/>
  <c r="L23" i="51"/>
  <c r="L22" i="51"/>
  <c r="L21" i="51"/>
  <c r="L20" i="51"/>
  <c r="I31" i="51"/>
  <c r="I30" i="51"/>
  <c r="I29" i="51"/>
  <c r="I28" i="51"/>
  <c r="I27" i="51"/>
  <c r="I26" i="51"/>
  <c r="I25" i="51"/>
  <c r="I24" i="51"/>
  <c r="I23" i="51"/>
  <c r="I22" i="51"/>
  <c r="I21" i="51"/>
  <c r="I20" i="51"/>
  <c r="G31" i="51"/>
  <c r="G30" i="51"/>
  <c r="G29" i="51"/>
  <c r="G28" i="51"/>
  <c r="G27" i="51"/>
  <c r="G26" i="51"/>
  <c r="G25" i="51"/>
  <c r="G24" i="51"/>
  <c r="G23" i="51"/>
  <c r="G22" i="51"/>
  <c r="G21" i="51"/>
  <c r="G20" i="51"/>
  <c r="E31" i="51"/>
  <c r="E30" i="51"/>
  <c r="E29" i="51"/>
  <c r="E28" i="51"/>
  <c r="E27" i="51"/>
  <c r="E26" i="51"/>
  <c r="E25" i="51"/>
  <c r="E24" i="51"/>
  <c r="E23" i="51"/>
  <c r="E22" i="51"/>
  <c r="E21" i="51"/>
  <c r="E20" i="51"/>
  <c r="C31" i="51"/>
  <c r="C30" i="51"/>
  <c r="C29" i="51"/>
  <c r="C28" i="51"/>
  <c r="C27" i="51"/>
  <c r="C26" i="51"/>
  <c r="C25" i="51"/>
  <c r="C24" i="51"/>
  <c r="C23" i="51"/>
  <c r="C22" i="51"/>
  <c r="C21" i="51"/>
  <c r="C20" i="51"/>
  <c r="W13" i="51"/>
  <c r="W31" i="51" s="1"/>
  <c r="W12" i="51"/>
  <c r="W30" i="51" s="1"/>
  <c r="W11" i="51"/>
  <c r="W29" i="51" s="1"/>
  <c r="W10" i="51"/>
  <c r="W28" i="51" s="1"/>
  <c r="W9" i="51"/>
  <c r="W27" i="51" s="1"/>
  <c r="W8" i="51"/>
  <c r="W26" i="51" s="1"/>
  <c r="W7" i="51"/>
  <c r="W25" i="51" s="1"/>
  <c r="W6" i="51"/>
  <c r="W24" i="51" s="1"/>
  <c r="W5" i="51"/>
  <c r="W23" i="51" s="1"/>
  <c r="U13" i="51"/>
  <c r="U31" i="51" s="1"/>
  <c r="U12" i="51"/>
  <c r="U30" i="51" s="1"/>
  <c r="U11" i="51"/>
  <c r="U29" i="51" s="1"/>
  <c r="U10" i="51"/>
  <c r="U28" i="51" s="1"/>
  <c r="U9" i="51"/>
  <c r="U27" i="51" s="1"/>
  <c r="U8" i="51"/>
  <c r="U26" i="51" s="1"/>
  <c r="U7" i="51"/>
  <c r="U25" i="51" s="1"/>
  <c r="U6" i="51"/>
  <c r="U24" i="51" s="1"/>
  <c r="U5" i="51"/>
  <c r="U23" i="51" s="1"/>
  <c r="S13" i="51"/>
  <c r="S31" i="51" s="1"/>
  <c r="S12" i="51"/>
  <c r="S30" i="51" s="1"/>
  <c r="S11" i="51"/>
  <c r="S29" i="51" s="1"/>
  <c r="S10" i="51"/>
  <c r="S28" i="51" s="1"/>
  <c r="S9" i="51"/>
  <c r="S27" i="51" s="1"/>
  <c r="S8" i="51"/>
  <c r="S26" i="51" s="1"/>
  <c r="S7" i="51"/>
  <c r="S25" i="51" s="1"/>
  <c r="S6" i="51"/>
  <c r="S24" i="51" s="1"/>
  <c r="S5" i="51"/>
  <c r="S23" i="51" s="1"/>
  <c r="Q13" i="51"/>
  <c r="Q31" i="51" s="1"/>
  <c r="Q12" i="51"/>
  <c r="Q30" i="51" s="1"/>
  <c r="Q11" i="51"/>
  <c r="Q29" i="51" s="1"/>
  <c r="Q10" i="51"/>
  <c r="Q28" i="51" s="1"/>
  <c r="Q9" i="51"/>
  <c r="Q27" i="51" s="1"/>
  <c r="Q8" i="51"/>
  <c r="Q26" i="51" s="1"/>
  <c r="Q7" i="51"/>
  <c r="Q25" i="51" s="1"/>
  <c r="Q6" i="51"/>
  <c r="Q24" i="51" s="1"/>
  <c r="Q5" i="51"/>
  <c r="Q23" i="51" s="1"/>
  <c r="O13" i="51"/>
  <c r="O31" i="51" s="1"/>
  <c r="O12" i="51"/>
  <c r="O30" i="51" s="1"/>
  <c r="O11" i="51"/>
  <c r="O29" i="51" s="1"/>
  <c r="O10" i="51"/>
  <c r="O28" i="51" s="1"/>
  <c r="O9" i="51"/>
  <c r="O27" i="51" s="1"/>
  <c r="O8" i="51"/>
  <c r="O26" i="51" s="1"/>
  <c r="O7" i="51"/>
  <c r="O25" i="51" s="1"/>
  <c r="O6" i="51"/>
  <c r="O24" i="51" s="1"/>
  <c r="O5" i="51"/>
  <c r="O23" i="51" s="1"/>
  <c r="M13" i="51"/>
  <c r="M31" i="51" s="1"/>
  <c r="M12" i="51"/>
  <c r="M30" i="51" s="1"/>
  <c r="M11" i="51"/>
  <c r="M29" i="51" s="1"/>
  <c r="M10" i="51"/>
  <c r="M28" i="51" s="1"/>
  <c r="M9" i="51"/>
  <c r="M27" i="51" s="1"/>
  <c r="M8" i="51"/>
  <c r="M26" i="51" s="1"/>
  <c r="M7" i="51"/>
  <c r="M25" i="51" s="1"/>
  <c r="M6" i="51"/>
  <c r="M24" i="51" s="1"/>
  <c r="M5" i="51"/>
  <c r="M23" i="51" s="1"/>
  <c r="J13" i="51"/>
  <c r="J31" i="51" s="1"/>
  <c r="J12" i="51"/>
  <c r="J30" i="51" s="1"/>
  <c r="J11" i="51"/>
  <c r="J29" i="51" s="1"/>
  <c r="J10" i="51"/>
  <c r="J28" i="51" s="1"/>
  <c r="J9" i="51"/>
  <c r="J27" i="51" s="1"/>
  <c r="J8" i="51"/>
  <c r="J26" i="51" s="1"/>
  <c r="J7" i="51"/>
  <c r="J25" i="51" s="1"/>
  <c r="J6" i="51"/>
  <c r="J24" i="51" s="1"/>
  <c r="J5" i="51"/>
  <c r="J23" i="51" s="1"/>
  <c r="H13" i="51"/>
  <c r="H31" i="51" s="1"/>
  <c r="H12" i="51"/>
  <c r="H30" i="51" s="1"/>
  <c r="H11" i="51"/>
  <c r="H29" i="51" s="1"/>
  <c r="H10" i="51"/>
  <c r="H28" i="51" s="1"/>
  <c r="H9" i="51"/>
  <c r="H27" i="51" s="1"/>
  <c r="H8" i="51"/>
  <c r="H26" i="51" s="1"/>
  <c r="H7" i="51"/>
  <c r="H25" i="51" s="1"/>
  <c r="H6" i="51"/>
  <c r="H24" i="51" s="1"/>
  <c r="H5" i="51"/>
  <c r="H23" i="51" s="1"/>
  <c r="F13" i="51"/>
  <c r="F31" i="51" s="1"/>
  <c r="F12" i="51"/>
  <c r="F30" i="51" s="1"/>
  <c r="F11" i="51"/>
  <c r="F29" i="51" s="1"/>
  <c r="F10" i="51"/>
  <c r="F28" i="51" s="1"/>
  <c r="F9" i="51"/>
  <c r="F27" i="51" s="1"/>
  <c r="F8" i="51"/>
  <c r="F26" i="51" s="1"/>
  <c r="F7" i="51"/>
  <c r="F25" i="51" s="1"/>
  <c r="F6" i="51"/>
  <c r="F24" i="51" s="1"/>
  <c r="F5" i="51"/>
  <c r="F23" i="51" s="1"/>
  <c r="D13" i="51"/>
  <c r="D31" i="51" s="1"/>
  <c r="D12" i="51"/>
  <c r="D30" i="51" s="1"/>
  <c r="D11" i="51"/>
  <c r="D29" i="51" s="1"/>
  <c r="D9" i="51"/>
  <c r="D27" i="51" s="1"/>
  <c r="D8" i="51"/>
  <c r="D26" i="51" s="1"/>
  <c r="D7" i="51"/>
  <c r="D25" i="51" s="1"/>
  <c r="D6" i="51"/>
  <c r="D24" i="51" s="1"/>
  <c r="D5" i="51"/>
  <c r="D23" i="51" s="1"/>
  <c r="D10" i="51"/>
  <c r="D28" i="51" s="1"/>
  <c r="AL13" i="51"/>
  <c r="AL31" i="51" s="1"/>
  <c r="AJ13" i="51"/>
  <c r="AJ31" i="51" s="1"/>
  <c r="AH13" i="51"/>
  <c r="AH31" i="51" s="1"/>
  <c r="AF13" i="51"/>
  <c r="AF31" i="51" s="1"/>
  <c r="AD13" i="51"/>
  <c r="AD31" i="51" s="1"/>
  <c r="AB13" i="51"/>
  <c r="AB31" i="51" s="1"/>
  <c r="Z13" i="51"/>
  <c r="Z31" i="51" s="1"/>
  <c r="AL12" i="51"/>
  <c r="AL30" i="51" s="1"/>
  <c r="AJ12" i="51"/>
  <c r="AJ30" i="51" s="1"/>
  <c r="AH12" i="51"/>
  <c r="AH30" i="51" s="1"/>
  <c r="AF12" i="51"/>
  <c r="AF30" i="51" s="1"/>
  <c r="AD12" i="51"/>
  <c r="AD30" i="51" s="1"/>
  <c r="AB12" i="51"/>
  <c r="AB30" i="51" s="1"/>
  <c r="Z12" i="51"/>
  <c r="Z30" i="51" s="1"/>
  <c r="AL11" i="51"/>
  <c r="AL29" i="51" s="1"/>
  <c r="AJ11" i="51"/>
  <c r="AJ29" i="51" s="1"/>
  <c r="AH11" i="51"/>
  <c r="AH29" i="51" s="1"/>
  <c r="AF11" i="51"/>
  <c r="AF29" i="51" s="1"/>
  <c r="AD11" i="51"/>
  <c r="AD29" i="51" s="1"/>
  <c r="AB11" i="51"/>
  <c r="AB29" i="51" s="1"/>
  <c r="Z11" i="51"/>
  <c r="Z29" i="51" s="1"/>
  <c r="AL10" i="51"/>
  <c r="AL28" i="51" s="1"/>
  <c r="AJ10" i="51"/>
  <c r="AJ28" i="51" s="1"/>
  <c r="AH10" i="51"/>
  <c r="AH28" i="51" s="1"/>
  <c r="AF10" i="51"/>
  <c r="AF28" i="51" s="1"/>
  <c r="AD10" i="51"/>
  <c r="AD28" i="51" s="1"/>
  <c r="AB10" i="51"/>
  <c r="AB28" i="51" s="1"/>
  <c r="Z10" i="51"/>
  <c r="Z28" i="51" s="1"/>
  <c r="AL9" i="51"/>
  <c r="AL27" i="51" s="1"/>
  <c r="AJ9" i="51"/>
  <c r="AJ27" i="51" s="1"/>
  <c r="AH9" i="51"/>
  <c r="AH27" i="51" s="1"/>
  <c r="AF9" i="51"/>
  <c r="AF27" i="51" s="1"/>
  <c r="AD9" i="51"/>
  <c r="AD27" i="51" s="1"/>
  <c r="AB9" i="51"/>
  <c r="AB27" i="51" s="1"/>
  <c r="Z9" i="51"/>
  <c r="Z27" i="51" s="1"/>
  <c r="AL8" i="51"/>
  <c r="AL26" i="51" s="1"/>
  <c r="AJ8" i="51"/>
  <c r="AJ26" i="51" s="1"/>
  <c r="AH8" i="51"/>
  <c r="AH26" i="51" s="1"/>
  <c r="AF8" i="51"/>
  <c r="AF26" i="51" s="1"/>
  <c r="AD8" i="51"/>
  <c r="AD26" i="51" s="1"/>
  <c r="AB8" i="51"/>
  <c r="AB26" i="51" s="1"/>
  <c r="Z8" i="51"/>
  <c r="Z26" i="51" s="1"/>
  <c r="AL7" i="51"/>
  <c r="AL25" i="51" s="1"/>
  <c r="AJ7" i="51"/>
  <c r="AJ25" i="51" s="1"/>
  <c r="AH7" i="51"/>
  <c r="AH25" i="51" s="1"/>
  <c r="AF7" i="51"/>
  <c r="AF25" i="51" s="1"/>
  <c r="AD7" i="51"/>
  <c r="AD25" i="51" s="1"/>
  <c r="AB7" i="51"/>
  <c r="AB25" i="51" s="1"/>
  <c r="Z7" i="51"/>
  <c r="Z25" i="51" s="1"/>
  <c r="AL6" i="51"/>
  <c r="AL24" i="51" s="1"/>
  <c r="AJ6" i="51"/>
  <c r="AJ24" i="51" s="1"/>
  <c r="AH6" i="51"/>
  <c r="AH24" i="51" s="1"/>
  <c r="AF6" i="51"/>
  <c r="AF24" i="51" s="1"/>
  <c r="AD6" i="51"/>
  <c r="AD24" i="51" s="1"/>
  <c r="AB6" i="51"/>
  <c r="AB24" i="51" s="1"/>
  <c r="Z6" i="51"/>
  <c r="Z24" i="51" s="1"/>
  <c r="AL5" i="51"/>
  <c r="AL23" i="51" s="1"/>
  <c r="AJ5" i="51"/>
  <c r="AJ23" i="51" s="1"/>
  <c r="AH5" i="51"/>
  <c r="AH23" i="51" s="1"/>
  <c r="AF5" i="51"/>
  <c r="AF23" i="51" s="1"/>
  <c r="AD5" i="51"/>
  <c r="AD23" i="51" s="1"/>
  <c r="AB5" i="51"/>
  <c r="AB23" i="51" s="1"/>
  <c r="Z5" i="51"/>
  <c r="Z23" i="51" s="1"/>
  <c r="P37" i="49"/>
  <c r="O37" i="49"/>
  <c r="P36" i="49"/>
  <c r="O36" i="49"/>
  <c r="P35" i="49"/>
  <c r="O35" i="49"/>
  <c r="N37" i="49"/>
  <c r="M37" i="49"/>
  <c r="N36" i="49"/>
  <c r="M36" i="49"/>
  <c r="N35" i="49"/>
  <c r="M35" i="49"/>
  <c r="L37" i="49"/>
  <c r="K37" i="49"/>
  <c r="L36" i="49"/>
  <c r="K36" i="49"/>
  <c r="L35" i="49"/>
  <c r="K35" i="49"/>
  <c r="J37" i="49"/>
  <c r="I37" i="49"/>
  <c r="J36" i="49"/>
  <c r="I36" i="49"/>
  <c r="J35" i="49"/>
  <c r="I35" i="49"/>
  <c r="H37" i="49"/>
  <c r="G37" i="49"/>
  <c r="H36" i="49"/>
  <c r="G36" i="49"/>
  <c r="H35" i="49"/>
  <c r="G35" i="49"/>
  <c r="F37" i="49"/>
  <c r="E37" i="49"/>
  <c r="F36" i="49"/>
  <c r="E36" i="49"/>
  <c r="F35" i="49"/>
  <c r="E35" i="49"/>
  <c r="R2" i="46"/>
  <c r="S2" i="46"/>
  <c r="T2" i="46"/>
  <c r="U2" i="46"/>
  <c r="V2" i="46"/>
  <c r="W2" i="46"/>
  <c r="R3" i="46"/>
  <c r="S3" i="46"/>
  <c r="T3" i="46"/>
  <c r="U3" i="46"/>
  <c r="V3" i="46"/>
  <c r="W3" i="46"/>
  <c r="R4" i="46"/>
  <c r="S4" i="46"/>
  <c r="T4" i="46"/>
  <c r="U4" i="46"/>
  <c r="V4" i="46"/>
  <c r="W4" i="46"/>
  <c r="R5" i="46"/>
  <c r="S5" i="46"/>
  <c r="T5" i="46"/>
  <c r="U5" i="46"/>
  <c r="V5" i="46"/>
  <c r="W5" i="46"/>
  <c r="R6" i="46"/>
  <c r="S6" i="46"/>
  <c r="T6" i="46"/>
  <c r="U6" i="46"/>
  <c r="V6" i="46"/>
  <c r="W6" i="46"/>
  <c r="R7" i="46"/>
  <c r="S7" i="46"/>
  <c r="T7" i="46"/>
  <c r="U7" i="46"/>
  <c r="V7" i="46"/>
  <c r="W7" i="46"/>
  <c r="R8" i="46"/>
  <c r="S8" i="46"/>
  <c r="T8" i="46"/>
  <c r="U8" i="46"/>
  <c r="V8" i="46"/>
  <c r="W8" i="46"/>
  <c r="R9" i="46"/>
  <c r="S9" i="46"/>
  <c r="T9" i="46"/>
  <c r="U9" i="46"/>
  <c r="V9" i="46"/>
  <c r="W9" i="46"/>
  <c r="R10" i="46"/>
  <c r="S10" i="46"/>
  <c r="T10" i="46"/>
  <c r="U10" i="46"/>
  <c r="V10" i="46"/>
  <c r="W10" i="46"/>
  <c r="R11" i="46"/>
  <c r="S11" i="46"/>
  <c r="T11" i="46"/>
  <c r="U11" i="46"/>
  <c r="V11" i="46"/>
  <c r="W11" i="46"/>
  <c r="R12" i="46"/>
  <c r="S12" i="46"/>
  <c r="T12" i="46"/>
  <c r="U12" i="46"/>
  <c r="V12" i="46"/>
  <c r="W12" i="46"/>
  <c r="R13" i="46"/>
  <c r="S13" i="46"/>
  <c r="T13" i="46"/>
  <c r="U13" i="46"/>
  <c r="V13" i="46"/>
  <c r="W13" i="46"/>
  <c r="R14" i="46"/>
  <c r="S14" i="46"/>
  <c r="T14" i="46"/>
  <c r="U14" i="46"/>
  <c r="V14" i="46"/>
  <c r="W14" i="46"/>
  <c r="R15" i="46"/>
  <c r="S15" i="46"/>
  <c r="T15" i="46"/>
  <c r="U15" i="46"/>
  <c r="V15" i="46"/>
  <c r="W15" i="46"/>
  <c r="R16" i="46"/>
  <c r="S16" i="46"/>
  <c r="T16" i="46"/>
  <c r="U16" i="46"/>
  <c r="V16" i="46"/>
  <c r="W16" i="46"/>
  <c r="R17" i="46"/>
  <c r="S17" i="46"/>
  <c r="T17" i="46"/>
  <c r="U17" i="46"/>
  <c r="V17" i="46"/>
  <c r="W17" i="46"/>
  <c r="R18" i="46"/>
  <c r="S18" i="46"/>
  <c r="T18" i="46"/>
  <c r="U18" i="46"/>
  <c r="V18" i="46"/>
  <c r="W18" i="46"/>
  <c r="R19" i="46"/>
  <c r="S19" i="46"/>
  <c r="T19" i="46"/>
  <c r="U19" i="46"/>
  <c r="V19" i="46"/>
  <c r="W19" i="46"/>
  <c r="R20" i="46"/>
  <c r="S20" i="46"/>
  <c r="T20" i="46"/>
  <c r="U20" i="46"/>
  <c r="V20" i="46"/>
  <c r="W20" i="46"/>
  <c r="R21" i="46"/>
  <c r="S21" i="46"/>
  <c r="T21" i="46"/>
  <c r="U21" i="46"/>
  <c r="V21" i="46"/>
  <c r="W21" i="46"/>
  <c r="R22" i="46"/>
  <c r="S22" i="46"/>
  <c r="T22" i="46"/>
  <c r="U22" i="46"/>
  <c r="V22" i="46"/>
  <c r="W22" i="46"/>
  <c r="R23" i="46"/>
  <c r="S23" i="46"/>
  <c r="T23" i="46"/>
  <c r="U23" i="46"/>
  <c r="V23" i="46"/>
  <c r="W23" i="46"/>
  <c r="R24" i="46"/>
  <c r="S24" i="46"/>
  <c r="T24" i="46"/>
  <c r="U24" i="46"/>
  <c r="V24" i="46"/>
  <c r="W24" i="46"/>
  <c r="R25" i="46"/>
  <c r="S25" i="46"/>
  <c r="T25" i="46"/>
  <c r="U25" i="46"/>
  <c r="V25" i="46"/>
  <c r="W25" i="46"/>
  <c r="R26" i="46"/>
  <c r="S26" i="46"/>
  <c r="T26" i="46"/>
  <c r="U26" i="46"/>
  <c r="V26" i="46"/>
  <c r="W26" i="46"/>
  <c r="R27" i="46"/>
  <c r="S27" i="46"/>
  <c r="T27" i="46"/>
  <c r="U27" i="46"/>
  <c r="V27" i="46"/>
  <c r="W27" i="46"/>
  <c r="R28" i="46"/>
  <c r="S28" i="46"/>
  <c r="T28" i="46"/>
  <c r="U28" i="46"/>
  <c r="V28" i="46"/>
  <c r="W28" i="46"/>
  <c r="R29" i="46"/>
  <c r="S29" i="46"/>
  <c r="T29" i="46"/>
  <c r="U29" i="46"/>
  <c r="V29" i="46"/>
  <c r="W29" i="46"/>
  <c r="R30" i="46"/>
  <c r="S30" i="46"/>
  <c r="T30" i="46"/>
  <c r="U30" i="46"/>
  <c r="V30" i="46"/>
  <c r="W30" i="46"/>
  <c r="R31" i="46"/>
  <c r="S31" i="46"/>
  <c r="T31" i="46"/>
  <c r="U31" i="46"/>
  <c r="V31" i="46"/>
  <c r="W31" i="46"/>
  <c r="R32" i="46"/>
  <c r="S32" i="46"/>
  <c r="T32" i="46"/>
  <c r="U32" i="46"/>
  <c r="V32" i="46"/>
  <c r="W32" i="46"/>
  <c r="R33" i="46"/>
  <c r="S33" i="46"/>
  <c r="T33" i="46"/>
  <c r="U33" i="46"/>
  <c r="V33" i="46"/>
  <c r="W33" i="46"/>
  <c r="R34" i="46"/>
  <c r="S34" i="46"/>
  <c r="T34" i="46"/>
  <c r="U34" i="46"/>
  <c r="V34" i="46"/>
  <c r="W34" i="46"/>
  <c r="R35" i="46"/>
  <c r="S35" i="46"/>
  <c r="T35" i="46"/>
  <c r="U35" i="46"/>
  <c r="V35" i="46"/>
  <c r="W35" i="46"/>
  <c r="R36" i="46"/>
  <c r="S36" i="46"/>
  <c r="T36" i="46"/>
  <c r="U36" i="46"/>
  <c r="V36" i="46"/>
  <c r="W36" i="46"/>
  <c r="R37" i="46"/>
  <c r="S37" i="46"/>
  <c r="T37" i="46"/>
  <c r="U37" i="46"/>
  <c r="V37" i="46"/>
  <c r="W37" i="46"/>
  <c r="R38" i="46"/>
  <c r="S38" i="46"/>
  <c r="T38" i="46"/>
  <c r="U38" i="46"/>
  <c r="V38" i="46"/>
  <c r="W38" i="46"/>
  <c r="R39" i="46"/>
  <c r="S39" i="46"/>
  <c r="T39" i="46"/>
  <c r="U39" i="46"/>
  <c r="V39" i="46"/>
  <c r="W39" i="46"/>
  <c r="R40" i="46"/>
  <c r="S40" i="46"/>
  <c r="T40" i="46"/>
  <c r="U40" i="46"/>
  <c r="V40" i="46"/>
  <c r="W40" i="46"/>
  <c r="R41" i="46"/>
  <c r="S41" i="46"/>
  <c r="T41" i="46"/>
  <c r="U41" i="46"/>
  <c r="V41" i="46"/>
  <c r="W41" i="46"/>
  <c r="R42" i="46"/>
  <c r="S42" i="46"/>
  <c r="T42" i="46"/>
  <c r="U42" i="46"/>
  <c r="V42" i="46"/>
  <c r="W42" i="46"/>
  <c r="R43" i="46"/>
  <c r="S43" i="46"/>
  <c r="T43" i="46"/>
  <c r="U43" i="46"/>
  <c r="V43" i="46"/>
  <c r="W43" i="46"/>
  <c r="R44" i="46"/>
  <c r="S44" i="46"/>
  <c r="T44" i="46"/>
  <c r="U44" i="46"/>
  <c r="V44" i="46"/>
  <c r="W44" i="46"/>
  <c r="R45" i="46"/>
  <c r="S45" i="46"/>
  <c r="T45" i="46"/>
  <c r="U45" i="46"/>
  <c r="V45" i="46"/>
  <c r="W45" i="46"/>
  <c r="R46" i="46"/>
  <c r="S46" i="46"/>
  <c r="T46" i="46"/>
  <c r="U46" i="46"/>
  <c r="V46" i="46"/>
  <c r="W46" i="46"/>
  <c r="R47" i="46"/>
  <c r="S47" i="46"/>
  <c r="T47" i="46"/>
  <c r="U47" i="46"/>
  <c r="V47" i="46"/>
  <c r="W47" i="46"/>
  <c r="R48" i="46"/>
  <c r="S48" i="46"/>
  <c r="T48" i="46"/>
  <c r="U48" i="46"/>
  <c r="V48" i="46"/>
  <c r="W48" i="46"/>
  <c r="R49" i="46"/>
  <c r="S49" i="46"/>
  <c r="T49" i="46"/>
  <c r="U49" i="46"/>
  <c r="V49" i="46"/>
  <c r="W49" i="46"/>
  <c r="R50" i="46"/>
  <c r="S50" i="46"/>
  <c r="T50" i="46"/>
  <c r="U50" i="46"/>
  <c r="V50" i="46"/>
  <c r="W50" i="46"/>
  <c r="R51" i="46"/>
  <c r="S51" i="46"/>
  <c r="T51" i="46"/>
  <c r="U51" i="46"/>
  <c r="V51" i="46"/>
  <c r="W51" i="46"/>
  <c r="R52" i="46"/>
  <c r="S52" i="46"/>
  <c r="T52" i="46"/>
  <c r="U52" i="46"/>
  <c r="V52" i="46"/>
  <c r="W52" i="46"/>
  <c r="Q3" i="46"/>
  <c r="Q4" i="46"/>
  <c r="Q5" i="46"/>
  <c r="Q6" i="46"/>
  <c r="Q7" i="46"/>
  <c r="Q8" i="46"/>
  <c r="Q9" i="46"/>
  <c r="Q10" i="46"/>
  <c r="Q11" i="46"/>
  <c r="Q12" i="46"/>
  <c r="Q13" i="46"/>
  <c r="Q14" i="46"/>
  <c r="Q15" i="46"/>
  <c r="Q16" i="46"/>
  <c r="Q17" i="46"/>
  <c r="Q18" i="46"/>
  <c r="Q19" i="46"/>
  <c r="Q20" i="46"/>
  <c r="Q21" i="46"/>
  <c r="Q22" i="46"/>
  <c r="Q23" i="46"/>
  <c r="Q24" i="46"/>
  <c r="Q25" i="46"/>
  <c r="Q26" i="46"/>
  <c r="Q27" i="46"/>
  <c r="Q28" i="46"/>
  <c r="Q29" i="46"/>
  <c r="Q30" i="46"/>
  <c r="Q31" i="46"/>
  <c r="Q32" i="46"/>
  <c r="Q33" i="46"/>
  <c r="Q34" i="46"/>
  <c r="Q35" i="46"/>
  <c r="Q36" i="46"/>
  <c r="Q37" i="46"/>
  <c r="Q38" i="46"/>
  <c r="Q39" i="46"/>
  <c r="Q40" i="46"/>
  <c r="Q41" i="46"/>
  <c r="Q42" i="46"/>
  <c r="Q43" i="46"/>
  <c r="Q44" i="46"/>
  <c r="Q45" i="46"/>
  <c r="Q46" i="46"/>
  <c r="Q47" i="46"/>
  <c r="Q48" i="46"/>
  <c r="Q49" i="46"/>
  <c r="Q50" i="46"/>
  <c r="Q51" i="46"/>
  <c r="Q52" i="46"/>
  <c r="Q2" i="46"/>
  <c r="P34" i="49"/>
  <c r="P33" i="49"/>
  <c r="P32" i="49"/>
  <c r="P31" i="49"/>
  <c r="P30" i="49"/>
  <c r="P29" i="49"/>
  <c r="P28" i="49"/>
  <c r="P27" i="49"/>
  <c r="P26" i="49"/>
  <c r="N34" i="49"/>
  <c r="N33" i="49"/>
  <c r="N32" i="49"/>
  <c r="N31" i="49"/>
  <c r="N30" i="49"/>
  <c r="N29" i="49"/>
  <c r="N28" i="49"/>
  <c r="N27" i="49"/>
  <c r="N26" i="49"/>
  <c r="L34" i="49"/>
  <c r="L33" i="49"/>
  <c r="L32" i="49"/>
  <c r="L31" i="49"/>
  <c r="L30" i="49"/>
  <c r="L29" i="49"/>
  <c r="L28" i="49"/>
  <c r="L27" i="49"/>
  <c r="L26" i="49"/>
  <c r="J34" i="49"/>
  <c r="J33" i="49"/>
  <c r="J32" i="49"/>
  <c r="J31" i="49"/>
  <c r="J30" i="49"/>
  <c r="J29" i="49"/>
  <c r="J28" i="49"/>
  <c r="J27" i="49"/>
  <c r="J26" i="49"/>
  <c r="H34" i="49"/>
  <c r="H33" i="49"/>
  <c r="H32" i="49"/>
  <c r="H31" i="49"/>
  <c r="H30" i="49"/>
  <c r="H29" i="49"/>
  <c r="H28" i="49"/>
  <c r="H27" i="49"/>
  <c r="H26" i="49"/>
  <c r="F34" i="49"/>
  <c r="F33" i="49"/>
  <c r="F32" i="49"/>
  <c r="F31" i="49"/>
  <c r="F30" i="49"/>
  <c r="F29" i="49"/>
  <c r="F28" i="49"/>
  <c r="F27" i="49"/>
  <c r="F26" i="49"/>
  <c r="D37" i="49"/>
  <c r="D34" i="49"/>
  <c r="D31" i="49"/>
  <c r="D28" i="49"/>
  <c r="O34" i="49"/>
  <c r="O33" i="49"/>
  <c r="O32" i="49"/>
  <c r="O31" i="49"/>
  <c r="O30" i="49"/>
  <c r="O29" i="49"/>
  <c r="O28" i="49"/>
  <c r="O27" i="49"/>
  <c r="O26" i="49"/>
  <c r="M34" i="49"/>
  <c r="M33" i="49"/>
  <c r="M32" i="49"/>
  <c r="M31" i="49"/>
  <c r="M30" i="49"/>
  <c r="M29" i="49"/>
  <c r="M28" i="49"/>
  <c r="M27" i="49"/>
  <c r="M26" i="49"/>
  <c r="K34" i="49"/>
  <c r="K33" i="49"/>
  <c r="K32" i="49"/>
  <c r="K31" i="49"/>
  <c r="K30" i="49"/>
  <c r="K29" i="49"/>
  <c r="K28" i="49"/>
  <c r="K27" i="49"/>
  <c r="K26" i="49"/>
  <c r="I34" i="49"/>
  <c r="I33" i="49"/>
  <c r="I32" i="49"/>
  <c r="I31" i="49"/>
  <c r="I30" i="49"/>
  <c r="I29" i="49"/>
  <c r="I28" i="49"/>
  <c r="I27" i="49"/>
  <c r="I26" i="49"/>
  <c r="G34" i="49"/>
  <c r="G33" i="49"/>
  <c r="G32" i="49"/>
  <c r="G31" i="49"/>
  <c r="G30" i="49"/>
  <c r="G29" i="49"/>
  <c r="G28" i="49"/>
  <c r="G27" i="49"/>
  <c r="G26" i="49"/>
  <c r="E34" i="49"/>
  <c r="E33" i="49"/>
  <c r="E32" i="49"/>
  <c r="E31" i="49"/>
  <c r="E30" i="49"/>
  <c r="E29" i="49"/>
  <c r="E28" i="49"/>
  <c r="E27" i="49"/>
  <c r="E26" i="49"/>
  <c r="C34" i="49"/>
  <c r="C33" i="49"/>
  <c r="C32" i="49"/>
  <c r="C31" i="49"/>
  <c r="C30" i="49"/>
  <c r="C29" i="49"/>
  <c r="C28" i="49"/>
  <c r="C27" i="49"/>
  <c r="C26" i="49"/>
  <c r="D36" i="49"/>
  <c r="D35" i="49"/>
  <c r="D33" i="49"/>
  <c r="D32" i="49"/>
  <c r="D30" i="49"/>
  <c r="D29" i="49"/>
  <c r="D27" i="49"/>
  <c r="D26" i="49"/>
  <c r="P13" i="49"/>
  <c r="P12" i="49"/>
  <c r="P11" i="49"/>
  <c r="P10" i="49"/>
  <c r="P9" i="49"/>
  <c r="P8" i="49"/>
  <c r="P7" i="49"/>
  <c r="P6" i="49"/>
  <c r="P5" i="49"/>
  <c r="P14" i="49" s="1"/>
  <c r="N13" i="49"/>
  <c r="N12" i="49"/>
  <c r="N11" i="49"/>
  <c r="N10" i="49"/>
  <c r="N9" i="49"/>
  <c r="N8" i="49"/>
  <c r="N7" i="49"/>
  <c r="N6" i="49"/>
  <c r="N5" i="49"/>
  <c r="L13" i="49"/>
  <c r="L12" i="49"/>
  <c r="L11" i="49"/>
  <c r="L10" i="49"/>
  <c r="L9" i="49"/>
  <c r="L8" i="49"/>
  <c r="L7" i="49"/>
  <c r="L6" i="49"/>
  <c r="L5" i="49"/>
  <c r="J13" i="49"/>
  <c r="J12" i="49"/>
  <c r="J11" i="49"/>
  <c r="J10" i="49"/>
  <c r="J9" i="49"/>
  <c r="J8" i="49"/>
  <c r="J7" i="49"/>
  <c r="J6" i="49"/>
  <c r="J5" i="49"/>
  <c r="H13" i="49"/>
  <c r="H12" i="49"/>
  <c r="H11" i="49"/>
  <c r="H10" i="49"/>
  <c r="H9" i="49"/>
  <c r="H8" i="49"/>
  <c r="H7" i="49"/>
  <c r="H6" i="49"/>
  <c r="H5" i="49"/>
  <c r="F12" i="49"/>
  <c r="F13" i="49"/>
  <c r="F11" i="49"/>
  <c r="F10" i="49"/>
  <c r="F9" i="49"/>
  <c r="F8" i="49"/>
  <c r="F7" i="49"/>
  <c r="F6" i="49"/>
  <c r="F5" i="49"/>
  <c r="D12" i="49"/>
  <c r="D13" i="49"/>
  <c r="D11" i="49"/>
  <c r="D8" i="49"/>
  <c r="D10" i="49"/>
  <c r="D9" i="49"/>
  <c r="D5" i="49"/>
  <c r="D7" i="49"/>
  <c r="D6" i="49"/>
  <c r="H55" i="48"/>
  <c r="G55" i="48"/>
  <c r="F55" i="48"/>
  <c r="E55" i="48"/>
  <c r="D55" i="48"/>
  <c r="C55" i="48"/>
  <c r="B55" i="48"/>
  <c r="H54" i="48"/>
  <c r="G54" i="48"/>
  <c r="F54" i="48"/>
  <c r="E54" i="48"/>
  <c r="D54" i="48"/>
  <c r="C54" i="48"/>
  <c r="B54" i="48"/>
  <c r="H53" i="48"/>
  <c r="G53" i="48"/>
  <c r="F53" i="48"/>
  <c r="E53" i="48"/>
  <c r="D53" i="48"/>
  <c r="C53" i="48"/>
  <c r="B53" i="48"/>
  <c r="H55" i="47"/>
  <c r="G55" i="47"/>
  <c r="F55" i="47"/>
  <c r="E55" i="47"/>
  <c r="D55" i="47"/>
  <c r="C55" i="47"/>
  <c r="B55" i="47"/>
  <c r="H54" i="47"/>
  <c r="G54" i="47"/>
  <c r="F54" i="47"/>
  <c r="E54" i="47"/>
  <c r="D54" i="47"/>
  <c r="C54" i="47"/>
  <c r="B54" i="47"/>
  <c r="H53" i="47"/>
  <c r="G53" i="47"/>
  <c r="F53" i="47"/>
  <c r="E53" i="47"/>
  <c r="D53" i="47"/>
  <c r="C53" i="47"/>
  <c r="B53" i="47"/>
  <c r="H55" i="46"/>
  <c r="H54" i="46"/>
  <c r="C53" i="46"/>
  <c r="D53" i="46"/>
  <c r="E53" i="46"/>
  <c r="F53" i="46"/>
  <c r="G53" i="46"/>
  <c r="H53" i="46"/>
  <c r="C54" i="46"/>
  <c r="D54" i="46"/>
  <c r="E54" i="46"/>
  <c r="F54" i="46"/>
  <c r="G54" i="46"/>
  <c r="C55" i="46"/>
  <c r="D55" i="46"/>
  <c r="E55" i="46"/>
  <c r="F55" i="46"/>
  <c r="G55" i="46"/>
  <c r="B55" i="46"/>
  <c r="B54" i="46"/>
  <c r="B53" i="46"/>
  <c r="R48" i="31" l="1"/>
  <c r="R52" i="31" s="1"/>
  <c r="Q48" i="31"/>
  <c r="Q52" i="31" s="1"/>
  <c r="M47" i="31"/>
  <c r="M51" i="31" s="1"/>
  <c r="M48" i="31"/>
  <c r="M52" i="31" s="1"/>
  <c r="Q47" i="31"/>
  <c r="Q51" i="31" s="1"/>
  <c r="R47" i="31"/>
  <c r="R51" i="31" s="1"/>
  <c r="AB14" i="51"/>
  <c r="AB32" i="51" s="1"/>
  <c r="D14" i="51"/>
  <c r="D32" i="51" s="1"/>
  <c r="Z14" i="51"/>
  <c r="Z32" i="51" s="1"/>
  <c r="AF15" i="51"/>
  <c r="AF33" i="51" s="1"/>
  <c r="AL16" i="51"/>
  <c r="AL34" i="51" s="1"/>
  <c r="AD15" i="51"/>
  <c r="AD33" i="51" s="1"/>
  <c r="AJ16" i="51"/>
  <c r="AJ34" i="51" s="1"/>
  <c r="AH16" i="51"/>
  <c r="AH34" i="51" s="1"/>
  <c r="O15" i="51"/>
  <c r="O33" i="51" s="1"/>
  <c r="Q16" i="51"/>
  <c r="Q34" i="51" s="1"/>
  <c r="M14" i="51"/>
  <c r="M32" i="51" s="1"/>
  <c r="U15" i="51"/>
  <c r="U33" i="51" s="1"/>
  <c r="S14" i="51"/>
  <c r="S32" i="51" s="1"/>
  <c r="M16" i="51"/>
  <c r="M34" i="51" s="1"/>
  <c r="AD14" i="51"/>
  <c r="AD32" i="51" s="1"/>
  <c r="AJ15" i="51"/>
  <c r="AJ33" i="51" s="1"/>
  <c r="AF16" i="51"/>
  <c r="AF34" i="51" s="1"/>
  <c r="H15" i="51"/>
  <c r="H33" i="51" s="1"/>
  <c r="J16" i="51"/>
  <c r="J34" i="51" s="1"/>
  <c r="D16" i="51"/>
  <c r="D34" i="51" s="1"/>
  <c r="D15" i="51"/>
  <c r="D33" i="51" s="1"/>
  <c r="J15" i="51"/>
  <c r="J33" i="51" s="1"/>
  <c r="AL14" i="51"/>
  <c r="AL32" i="51" s="1"/>
  <c r="AD16" i="51"/>
  <c r="AD34" i="51" s="1"/>
  <c r="W15" i="51"/>
  <c r="W33" i="51" s="1"/>
  <c r="H16" i="51"/>
  <c r="H34" i="51" s="1"/>
  <c r="F15" i="51"/>
  <c r="F33" i="51" s="1"/>
  <c r="AF14" i="51"/>
  <c r="AF32" i="51" s="1"/>
  <c r="AL15" i="51"/>
  <c r="AL33" i="51" s="1"/>
  <c r="Z15" i="51"/>
  <c r="Z33" i="51" s="1"/>
  <c r="AH14" i="51"/>
  <c r="AH32" i="51" s="1"/>
  <c r="Z16" i="51"/>
  <c r="Z34" i="51" s="1"/>
  <c r="AJ14" i="51"/>
  <c r="AJ32" i="51" s="1"/>
  <c r="AB16" i="51"/>
  <c r="AB34" i="51" s="1"/>
  <c r="AB15" i="51"/>
  <c r="AB33" i="51" s="1"/>
  <c r="Q15" i="51"/>
  <c r="Q33" i="51" s="1"/>
  <c r="S16" i="51"/>
  <c r="S34" i="51" s="1"/>
  <c r="W14" i="51"/>
  <c r="W32" i="51" s="1"/>
  <c r="AH15" i="51"/>
  <c r="AH33" i="51" s="1"/>
  <c r="M15" i="51"/>
  <c r="M33" i="51" s="1"/>
  <c r="O16" i="51"/>
  <c r="O34" i="51" s="1"/>
  <c r="Q14" i="51"/>
  <c r="Q32" i="51" s="1"/>
  <c r="S15" i="51"/>
  <c r="S33" i="51" s="1"/>
  <c r="W16" i="51"/>
  <c r="W34" i="51" s="1"/>
  <c r="U14" i="51"/>
  <c r="U32" i="51" s="1"/>
  <c r="J14" i="51"/>
  <c r="J32" i="51" s="1"/>
  <c r="F16" i="51"/>
  <c r="F34" i="51" s="1"/>
  <c r="O14" i="51"/>
  <c r="O32" i="51" s="1"/>
  <c r="H14" i="51"/>
  <c r="H32" i="51" s="1"/>
  <c r="F14" i="51"/>
  <c r="F32" i="51" s="1"/>
  <c r="U16" i="51"/>
  <c r="U34" i="51" s="1"/>
  <c r="H15" i="49"/>
  <c r="N14" i="49"/>
  <c r="L14" i="49"/>
  <c r="P15" i="49"/>
  <c r="J14" i="49"/>
  <c r="H14" i="49"/>
  <c r="J15" i="49"/>
  <c r="L16" i="49"/>
  <c r="F15" i="49"/>
  <c r="F16" i="49"/>
  <c r="N15" i="49"/>
  <c r="D16" i="49"/>
  <c r="L15" i="49"/>
  <c r="F14" i="49"/>
  <c r="H16" i="49"/>
  <c r="D14" i="49"/>
  <c r="J16" i="49"/>
  <c r="D15" i="49"/>
  <c r="P16" i="49"/>
  <c r="N16" i="49"/>
  <c r="F3" i="6"/>
  <c r="G3" i="6"/>
  <c r="H3" i="6"/>
  <c r="I3" i="6"/>
  <c r="F4" i="6"/>
  <c r="G4" i="6"/>
  <c r="H4" i="6"/>
  <c r="I4" i="6"/>
  <c r="F5" i="6"/>
  <c r="G5" i="6"/>
  <c r="H5" i="6"/>
  <c r="I5" i="6"/>
  <c r="F6" i="6"/>
  <c r="G6" i="6"/>
  <c r="H6" i="6"/>
  <c r="I6" i="6"/>
  <c r="F7" i="6"/>
  <c r="G7" i="6"/>
  <c r="H7" i="6"/>
  <c r="I7" i="6"/>
  <c r="F8" i="6"/>
  <c r="G8" i="6"/>
  <c r="H8" i="6"/>
  <c r="I8" i="6"/>
  <c r="F9" i="6"/>
  <c r="G9" i="6"/>
  <c r="H9" i="6"/>
  <c r="I9" i="6"/>
  <c r="F10" i="6"/>
  <c r="G10" i="6"/>
  <c r="H10" i="6"/>
  <c r="I10" i="6"/>
  <c r="F11" i="6"/>
  <c r="G11" i="6"/>
  <c r="H11" i="6"/>
  <c r="I11" i="6"/>
  <c r="F12" i="6"/>
  <c r="G12" i="6"/>
  <c r="H12" i="6"/>
  <c r="I12" i="6"/>
  <c r="F13" i="6"/>
  <c r="G13" i="6"/>
  <c r="H13" i="6"/>
  <c r="I13" i="6"/>
  <c r="F14" i="6"/>
  <c r="G14" i="6"/>
  <c r="H14" i="6"/>
  <c r="I14" i="6"/>
  <c r="F15" i="6"/>
  <c r="G15" i="6"/>
  <c r="H15" i="6"/>
  <c r="I15" i="6"/>
  <c r="F16" i="6"/>
  <c r="G16" i="6"/>
  <c r="H16" i="6"/>
  <c r="I16" i="6"/>
  <c r="F17" i="6"/>
  <c r="G17" i="6"/>
  <c r="H17" i="6"/>
  <c r="I17" i="6"/>
  <c r="F18" i="6"/>
  <c r="G18" i="6"/>
  <c r="H18" i="6"/>
  <c r="I18" i="6"/>
  <c r="F19" i="6"/>
  <c r="G19" i="6"/>
  <c r="H19" i="6"/>
  <c r="I19" i="6"/>
  <c r="F20" i="6"/>
  <c r="G20" i="6"/>
  <c r="H20" i="6"/>
  <c r="I20" i="6"/>
  <c r="F21" i="6"/>
  <c r="G21" i="6"/>
  <c r="H21" i="6"/>
  <c r="I21" i="6"/>
  <c r="F22" i="6"/>
  <c r="G22" i="6"/>
  <c r="H22" i="6"/>
  <c r="I22" i="6"/>
  <c r="F23" i="6"/>
  <c r="G23" i="6"/>
  <c r="H23" i="6"/>
  <c r="I23" i="6"/>
  <c r="F24" i="6"/>
  <c r="G24" i="6"/>
  <c r="H24" i="6"/>
  <c r="I24" i="6"/>
  <c r="F25" i="6"/>
  <c r="G25" i="6"/>
  <c r="H25" i="6"/>
  <c r="I25" i="6"/>
  <c r="F26" i="6"/>
  <c r="G26" i="6"/>
  <c r="H26" i="6"/>
  <c r="I26" i="6"/>
  <c r="F27" i="6"/>
  <c r="G27" i="6"/>
  <c r="H27" i="6"/>
  <c r="I27" i="6"/>
  <c r="F28" i="6"/>
  <c r="G28" i="6"/>
  <c r="H28" i="6"/>
  <c r="I28" i="6"/>
  <c r="F29" i="6"/>
  <c r="G29" i="6"/>
  <c r="H29" i="6"/>
  <c r="I29" i="6"/>
  <c r="F30" i="6"/>
  <c r="G30" i="6"/>
  <c r="H30" i="6"/>
  <c r="I30" i="6"/>
  <c r="F31" i="6"/>
  <c r="G31" i="6"/>
  <c r="H31" i="6"/>
  <c r="I31" i="6"/>
  <c r="F32" i="6"/>
  <c r="G32" i="6"/>
  <c r="H32" i="6"/>
  <c r="I32" i="6"/>
  <c r="F33" i="6"/>
  <c r="G33" i="6"/>
  <c r="H33" i="6"/>
  <c r="I33" i="6"/>
  <c r="F34" i="6"/>
  <c r="G34" i="6"/>
  <c r="H34" i="6"/>
  <c r="I34" i="6"/>
  <c r="F35" i="6"/>
  <c r="G35" i="6"/>
  <c r="H35" i="6"/>
  <c r="I35" i="6"/>
  <c r="F36" i="6"/>
  <c r="G36" i="6"/>
  <c r="H36" i="6"/>
  <c r="I36" i="6"/>
  <c r="F37" i="6"/>
  <c r="G37" i="6"/>
  <c r="H37" i="6"/>
  <c r="I37" i="6"/>
  <c r="F38" i="6"/>
  <c r="G38" i="6"/>
  <c r="H38" i="6"/>
  <c r="I38" i="6"/>
  <c r="F39" i="6"/>
  <c r="G39" i="6"/>
  <c r="H39" i="6"/>
  <c r="I39" i="6"/>
  <c r="F40" i="6"/>
  <c r="G40" i="6"/>
  <c r="H40" i="6"/>
  <c r="I40" i="6"/>
  <c r="F41" i="6"/>
  <c r="G41" i="6"/>
  <c r="H41" i="6"/>
  <c r="I41" i="6"/>
  <c r="F42" i="6"/>
  <c r="G42" i="6"/>
  <c r="H42" i="6"/>
  <c r="I42" i="6"/>
  <c r="F43" i="6"/>
  <c r="G43" i="6"/>
  <c r="H43" i="6"/>
  <c r="I43" i="6"/>
  <c r="F44" i="6"/>
  <c r="G44" i="6"/>
  <c r="H44" i="6"/>
  <c r="I44" i="6"/>
  <c r="F45" i="6"/>
  <c r="G45" i="6"/>
  <c r="H45" i="6"/>
  <c r="I45" i="6"/>
  <c r="F46" i="6"/>
  <c r="G46" i="6"/>
  <c r="H46" i="6"/>
  <c r="I46" i="6"/>
  <c r="F47" i="6"/>
  <c r="G47" i="6"/>
  <c r="H47" i="6"/>
  <c r="I47" i="6"/>
  <c r="F48" i="6"/>
  <c r="G48" i="6"/>
  <c r="H48" i="6"/>
  <c r="I48" i="6"/>
  <c r="F49" i="6"/>
  <c r="G49" i="6"/>
  <c r="H49" i="6"/>
  <c r="I49" i="6"/>
  <c r="F50" i="6"/>
  <c r="G50" i="6"/>
  <c r="H50" i="6"/>
  <c r="I50" i="6"/>
  <c r="F51" i="6"/>
  <c r="G51" i="6"/>
  <c r="H51" i="6"/>
  <c r="I51" i="6"/>
  <c r="F52" i="6"/>
  <c r="G52" i="6"/>
  <c r="H52" i="6"/>
  <c r="I52" i="6"/>
  <c r="F53" i="6"/>
  <c r="G53" i="6"/>
  <c r="H53" i="6"/>
  <c r="I53" i="6"/>
  <c r="F54" i="6"/>
  <c r="G54" i="6"/>
  <c r="H54" i="6"/>
  <c r="I54" i="6"/>
  <c r="H2" i="6"/>
  <c r="F2" i="6"/>
  <c r="I2" i="6"/>
  <c r="G2" i="6"/>
  <c r="E10" i="13"/>
  <c r="D8" i="13"/>
  <c r="D3" i="13"/>
  <c r="E3" i="13"/>
  <c r="D4" i="13"/>
  <c r="E4" i="13"/>
  <c r="D5" i="13"/>
  <c r="E5" i="13"/>
  <c r="D6" i="13"/>
  <c r="E6" i="13"/>
  <c r="D7" i="13"/>
  <c r="E7" i="13"/>
  <c r="E8" i="13"/>
  <c r="D9" i="13"/>
  <c r="E9" i="13"/>
  <c r="D10" i="13"/>
  <c r="D11" i="13"/>
  <c r="E11" i="13"/>
  <c r="D12" i="13"/>
  <c r="E12" i="13"/>
  <c r="D13" i="13"/>
  <c r="E13" i="13"/>
  <c r="D14" i="13"/>
  <c r="E14" i="13"/>
  <c r="D15" i="13"/>
  <c r="E15" i="13"/>
  <c r="D16" i="13"/>
  <c r="E16" i="13"/>
  <c r="D17" i="13"/>
  <c r="E17" i="13"/>
  <c r="D18" i="13"/>
  <c r="E18" i="13"/>
  <c r="D19" i="13"/>
  <c r="E19" i="13"/>
  <c r="D20" i="13"/>
  <c r="E20" i="13"/>
  <c r="D21" i="13"/>
  <c r="E21" i="13"/>
  <c r="D22" i="13"/>
  <c r="E22" i="13"/>
  <c r="D23" i="13"/>
  <c r="E23" i="13"/>
  <c r="D24" i="13"/>
  <c r="E24" i="13"/>
  <c r="D25" i="13"/>
  <c r="E25" i="13"/>
  <c r="D26" i="13"/>
  <c r="E26" i="13"/>
  <c r="D27" i="13"/>
  <c r="E27" i="13"/>
  <c r="D28" i="13"/>
  <c r="E28" i="13"/>
  <c r="D29" i="13"/>
  <c r="E29" i="13"/>
  <c r="D30" i="13"/>
  <c r="E30" i="13"/>
  <c r="D31" i="13"/>
  <c r="E31" i="13"/>
  <c r="D32" i="13"/>
  <c r="E32" i="13"/>
  <c r="D33" i="13"/>
  <c r="E33" i="13"/>
  <c r="D34" i="13"/>
  <c r="E34" i="13"/>
  <c r="D35" i="13"/>
  <c r="E35" i="13"/>
  <c r="D36" i="13"/>
  <c r="E36" i="13"/>
  <c r="D37" i="13"/>
  <c r="E37" i="13"/>
  <c r="D38" i="13"/>
  <c r="E38" i="13"/>
  <c r="D39" i="13"/>
  <c r="E39" i="13"/>
  <c r="D40" i="13"/>
  <c r="E40" i="13"/>
  <c r="D2" i="13"/>
  <c r="E2" i="13"/>
  <c r="I48" i="29"/>
  <c r="H48" i="29"/>
  <c r="G48" i="29"/>
  <c r="F48" i="29"/>
  <c r="I47" i="29"/>
  <c r="H47" i="29"/>
  <c r="G47" i="29"/>
  <c r="F47" i="29"/>
  <c r="I46" i="29"/>
  <c r="H46" i="29"/>
  <c r="G46" i="29"/>
  <c r="F46" i="29"/>
  <c r="I45" i="29"/>
  <c r="H45" i="29"/>
  <c r="G45" i="29"/>
  <c r="F45" i="29"/>
  <c r="I44" i="29"/>
  <c r="H44" i="29"/>
  <c r="G44" i="29"/>
  <c r="F44" i="29"/>
  <c r="I43" i="29"/>
  <c r="H43" i="29"/>
  <c r="G43" i="29"/>
  <c r="F43" i="29"/>
  <c r="I42" i="29"/>
  <c r="H42" i="29"/>
  <c r="G42" i="29"/>
  <c r="F42" i="29"/>
  <c r="I41" i="29"/>
  <c r="H41" i="29"/>
  <c r="G41" i="29"/>
  <c r="F41" i="29"/>
  <c r="I40" i="29"/>
  <c r="H40" i="29"/>
  <c r="G40" i="29"/>
  <c r="F40" i="29"/>
  <c r="I39" i="29"/>
  <c r="H39" i="29"/>
  <c r="G39" i="29"/>
  <c r="F39" i="29"/>
  <c r="I38" i="29"/>
  <c r="H38" i="29"/>
  <c r="G38" i="29"/>
  <c r="F38" i="29"/>
  <c r="I37" i="29"/>
  <c r="H37" i="29"/>
  <c r="G37" i="29"/>
  <c r="F37" i="29"/>
  <c r="I36" i="29"/>
  <c r="H36" i="29"/>
  <c r="G36" i="29"/>
  <c r="F36" i="29"/>
  <c r="I35" i="29"/>
  <c r="H35" i="29"/>
  <c r="G35" i="29"/>
  <c r="F35" i="29"/>
  <c r="I34" i="29"/>
  <c r="H34" i="29"/>
  <c r="G34" i="29"/>
  <c r="F34" i="29"/>
  <c r="I33" i="29"/>
  <c r="H33" i="29"/>
  <c r="G33" i="29"/>
  <c r="F33" i="29"/>
  <c r="I32" i="29"/>
  <c r="H32" i="29"/>
  <c r="G32" i="29"/>
  <c r="F32" i="29"/>
  <c r="I31" i="29"/>
  <c r="H31" i="29"/>
  <c r="G31" i="29"/>
  <c r="F31" i="29"/>
  <c r="I30" i="29"/>
  <c r="H30" i="29"/>
  <c r="G30" i="29"/>
  <c r="F30" i="29"/>
  <c r="I29" i="29"/>
  <c r="H29" i="29"/>
  <c r="G29" i="29"/>
  <c r="F29" i="29"/>
  <c r="I28" i="29"/>
  <c r="H28" i="29"/>
  <c r="G28" i="29"/>
  <c r="F28" i="29"/>
  <c r="I27" i="29"/>
  <c r="H27" i="29"/>
  <c r="G27" i="29"/>
  <c r="F27" i="29"/>
  <c r="I26" i="29"/>
  <c r="H26" i="29"/>
  <c r="G26" i="29"/>
  <c r="F26" i="29"/>
  <c r="I25" i="29"/>
  <c r="H25" i="29"/>
  <c r="G25" i="29"/>
  <c r="F25" i="29"/>
  <c r="I24" i="29"/>
  <c r="H24" i="29"/>
  <c r="G24" i="29"/>
  <c r="F24" i="29"/>
  <c r="I23" i="29"/>
  <c r="H23" i="29"/>
  <c r="G23" i="29"/>
  <c r="F23" i="29"/>
  <c r="I22" i="29"/>
  <c r="H22" i="29"/>
  <c r="G22" i="29"/>
  <c r="F22" i="29"/>
  <c r="I21" i="29"/>
  <c r="H21" i="29"/>
  <c r="G21" i="29"/>
  <c r="F21" i="29"/>
  <c r="I20" i="29"/>
  <c r="H20" i="29"/>
  <c r="G20" i="29"/>
  <c r="F20" i="29"/>
  <c r="I19" i="29"/>
  <c r="H19" i="29"/>
  <c r="G19" i="29"/>
  <c r="F19" i="29"/>
  <c r="I18" i="29"/>
  <c r="H18" i="29"/>
  <c r="G18" i="29"/>
  <c r="F18" i="29"/>
  <c r="I17" i="29"/>
  <c r="H17" i="29"/>
  <c r="G17" i="29"/>
  <c r="F17" i="29"/>
  <c r="I16" i="29"/>
  <c r="H16" i="29"/>
  <c r="G16" i="29"/>
  <c r="F16" i="29"/>
  <c r="I15" i="29"/>
  <c r="H15" i="29"/>
  <c r="G15" i="29"/>
  <c r="F15" i="29"/>
  <c r="I14" i="29"/>
  <c r="H14" i="29"/>
  <c r="G14" i="29"/>
  <c r="F14" i="29"/>
  <c r="I13" i="29"/>
  <c r="H13" i="29"/>
  <c r="G13" i="29"/>
  <c r="F13" i="29"/>
  <c r="I12" i="29"/>
  <c r="H12" i="29"/>
  <c r="G12" i="29"/>
  <c r="F12" i="29"/>
  <c r="I11" i="29"/>
  <c r="H11" i="29"/>
  <c r="G11" i="29"/>
  <c r="F11" i="29"/>
  <c r="I10" i="29"/>
  <c r="H10" i="29"/>
  <c r="G10" i="29"/>
  <c r="F10" i="29"/>
  <c r="I9" i="29"/>
  <c r="H9" i="29"/>
  <c r="G9" i="29"/>
  <c r="F9" i="29"/>
  <c r="I8" i="29"/>
  <c r="H8" i="29"/>
  <c r="G8" i="29"/>
  <c r="F8" i="29"/>
  <c r="I7" i="29"/>
  <c r="H7" i="29"/>
  <c r="G7" i="29"/>
  <c r="F7" i="29"/>
  <c r="I6" i="29"/>
  <c r="H6" i="29"/>
  <c r="G6" i="29"/>
  <c r="F6" i="29"/>
  <c r="I5" i="29"/>
  <c r="H5" i="29"/>
  <c r="G5" i="29"/>
  <c r="F5" i="29"/>
  <c r="I4" i="29"/>
  <c r="H4" i="29"/>
  <c r="G4" i="29"/>
  <c r="F4" i="29"/>
  <c r="I3" i="29"/>
  <c r="H3" i="29"/>
  <c r="G3" i="29"/>
  <c r="F3" i="29"/>
  <c r="G2" i="29"/>
  <c r="F2" i="29"/>
  <c r="I2" i="29"/>
  <c r="H2" i="29"/>
  <c r="F2" i="28"/>
  <c r="F3" i="7"/>
  <c r="G3" i="7"/>
  <c r="H3" i="7"/>
  <c r="I3" i="7"/>
  <c r="F4" i="7"/>
  <c r="G4" i="7"/>
  <c r="H4" i="7"/>
  <c r="I4" i="7"/>
  <c r="F5" i="7"/>
  <c r="G5" i="7"/>
  <c r="H5" i="7"/>
  <c r="I5" i="7"/>
  <c r="F6" i="7"/>
  <c r="G6" i="7"/>
  <c r="H6" i="7"/>
  <c r="I6" i="7"/>
  <c r="F7" i="7"/>
  <c r="G7" i="7"/>
  <c r="H7" i="7"/>
  <c r="I7" i="7"/>
  <c r="F8" i="7"/>
  <c r="G8" i="7"/>
  <c r="H8" i="7"/>
  <c r="I8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17" i="7"/>
  <c r="G17" i="7"/>
  <c r="H17" i="7"/>
  <c r="I17" i="7"/>
  <c r="F18" i="7"/>
  <c r="G18" i="7"/>
  <c r="H18" i="7"/>
  <c r="I18" i="7"/>
  <c r="F19" i="7"/>
  <c r="G19" i="7"/>
  <c r="H19" i="7"/>
  <c r="I19" i="7"/>
  <c r="F20" i="7"/>
  <c r="G20" i="7"/>
  <c r="H20" i="7"/>
  <c r="I20" i="7"/>
  <c r="F21" i="7"/>
  <c r="G21" i="7"/>
  <c r="H21" i="7"/>
  <c r="I21" i="7"/>
  <c r="F22" i="7"/>
  <c r="G22" i="7"/>
  <c r="H22" i="7"/>
  <c r="I22" i="7"/>
  <c r="F23" i="7"/>
  <c r="G23" i="7"/>
  <c r="H23" i="7"/>
  <c r="I23" i="7"/>
  <c r="F24" i="7"/>
  <c r="G24" i="7"/>
  <c r="H24" i="7"/>
  <c r="I24" i="7"/>
  <c r="F25" i="7"/>
  <c r="G25" i="7"/>
  <c r="H25" i="7"/>
  <c r="I25" i="7"/>
  <c r="F26" i="7"/>
  <c r="G26" i="7"/>
  <c r="H26" i="7"/>
  <c r="I26" i="7"/>
  <c r="F27" i="7"/>
  <c r="G27" i="7"/>
  <c r="H27" i="7"/>
  <c r="I27" i="7"/>
  <c r="F28" i="7"/>
  <c r="G28" i="7"/>
  <c r="H28" i="7"/>
  <c r="I28" i="7"/>
  <c r="F29" i="7"/>
  <c r="G29" i="7"/>
  <c r="H29" i="7"/>
  <c r="I29" i="7"/>
  <c r="F30" i="7"/>
  <c r="G30" i="7"/>
  <c r="H30" i="7"/>
  <c r="I30" i="7"/>
  <c r="F31" i="7"/>
  <c r="G31" i="7"/>
  <c r="H31" i="7"/>
  <c r="I31" i="7"/>
  <c r="F32" i="7"/>
  <c r="G32" i="7"/>
  <c r="H32" i="7"/>
  <c r="I32" i="7"/>
  <c r="F33" i="7"/>
  <c r="G33" i="7"/>
  <c r="H33" i="7"/>
  <c r="I33" i="7"/>
  <c r="F34" i="7"/>
  <c r="G34" i="7"/>
  <c r="H34" i="7"/>
  <c r="I34" i="7"/>
  <c r="F35" i="7"/>
  <c r="G35" i="7"/>
  <c r="H35" i="7"/>
  <c r="I35" i="7"/>
  <c r="F36" i="7"/>
  <c r="G36" i="7"/>
  <c r="H36" i="7"/>
  <c r="I36" i="7"/>
  <c r="F37" i="7"/>
  <c r="G37" i="7"/>
  <c r="H37" i="7"/>
  <c r="I37" i="7"/>
  <c r="F38" i="7"/>
  <c r="G38" i="7"/>
  <c r="H38" i="7"/>
  <c r="I38" i="7"/>
  <c r="F39" i="7"/>
  <c r="G39" i="7"/>
  <c r="H39" i="7"/>
  <c r="I39" i="7"/>
  <c r="F40" i="7"/>
  <c r="G40" i="7"/>
  <c r="H40" i="7"/>
  <c r="I40" i="7"/>
  <c r="F41" i="7"/>
  <c r="G41" i="7"/>
  <c r="H41" i="7"/>
  <c r="I41" i="7"/>
  <c r="F42" i="7"/>
  <c r="G42" i="7"/>
  <c r="H42" i="7"/>
  <c r="I42" i="7"/>
  <c r="F43" i="7"/>
  <c r="G43" i="7"/>
  <c r="H43" i="7"/>
  <c r="I43" i="7"/>
  <c r="F44" i="7"/>
  <c r="G44" i="7"/>
  <c r="H44" i="7"/>
  <c r="I44" i="7"/>
  <c r="F45" i="7"/>
  <c r="G45" i="7"/>
  <c r="H45" i="7"/>
  <c r="I45" i="7"/>
  <c r="F46" i="7"/>
  <c r="G46" i="7"/>
  <c r="H46" i="7"/>
  <c r="I46" i="7"/>
  <c r="F47" i="7"/>
  <c r="G47" i="7"/>
  <c r="H47" i="7"/>
  <c r="I47" i="7"/>
  <c r="F48" i="7"/>
  <c r="G48" i="7"/>
  <c r="H48" i="7"/>
  <c r="I48" i="7"/>
  <c r="F49" i="7"/>
  <c r="G49" i="7"/>
  <c r="H49" i="7"/>
  <c r="I49" i="7"/>
  <c r="F50" i="7"/>
  <c r="G50" i="7"/>
  <c r="H50" i="7"/>
  <c r="I50" i="7"/>
  <c r="F51" i="7"/>
  <c r="G51" i="7"/>
  <c r="H51" i="7"/>
  <c r="I51" i="7"/>
  <c r="F52" i="7"/>
  <c r="G52" i="7"/>
  <c r="H52" i="7"/>
  <c r="I52" i="7"/>
  <c r="F53" i="7"/>
  <c r="G53" i="7"/>
  <c r="H53" i="7"/>
  <c r="I53" i="7"/>
  <c r="I2" i="7"/>
  <c r="H2" i="7"/>
  <c r="G2" i="7"/>
  <c r="F2" i="7"/>
  <c r="F3" i="28"/>
  <c r="G3" i="28"/>
  <c r="H3" i="28"/>
  <c r="I3" i="28"/>
  <c r="F4" i="28"/>
  <c r="G4" i="28"/>
  <c r="H4" i="28"/>
  <c r="I4" i="28"/>
  <c r="F5" i="28"/>
  <c r="G5" i="28"/>
  <c r="H5" i="28"/>
  <c r="I5" i="28"/>
  <c r="F6" i="28"/>
  <c r="G6" i="28"/>
  <c r="H6" i="28"/>
  <c r="I6" i="28"/>
  <c r="F7" i="28"/>
  <c r="G7" i="28"/>
  <c r="H7" i="28"/>
  <c r="I7" i="28"/>
  <c r="F8" i="28"/>
  <c r="G8" i="28"/>
  <c r="H8" i="28"/>
  <c r="I8" i="28"/>
  <c r="F9" i="28"/>
  <c r="G9" i="28"/>
  <c r="H9" i="28"/>
  <c r="I9" i="28"/>
  <c r="F10" i="28"/>
  <c r="G10" i="28"/>
  <c r="H10" i="28"/>
  <c r="I10" i="28"/>
  <c r="F11" i="28"/>
  <c r="G11" i="28"/>
  <c r="H11" i="28"/>
  <c r="I11" i="28"/>
  <c r="F12" i="28"/>
  <c r="G12" i="28"/>
  <c r="H12" i="28"/>
  <c r="I12" i="28"/>
  <c r="F13" i="28"/>
  <c r="G13" i="28"/>
  <c r="H13" i="28"/>
  <c r="I13" i="28"/>
  <c r="F14" i="28"/>
  <c r="G14" i="28"/>
  <c r="H14" i="28"/>
  <c r="I14" i="28"/>
  <c r="F15" i="28"/>
  <c r="G15" i="28"/>
  <c r="H15" i="28"/>
  <c r="I15" i="28"/>
  <c r="F16" i="28"/>
  <c r="G16" i="28"/>
  <c r="H16" i="28"/>
  <c r="I16" i="28"/>
  <c r="F17" i="28"/>
  <c r="G17" i="28"/>
  <c r="H17" i="28"/>
  <c r="I17" i="28"/>
  <c r="F18" i="28"/>
  <c r="G18" i="28"/>
  <c r="H18" i="28"/>
  <c r="I18" i="28"/>
  <c r="F19" i="28"/>
  <c r="G19" i="28"/>
  <c r="H19" i="28"/>
  <c r="I19" i="28"/>
  <c r="F20" i="28"/>
  <c r="G20" i="28"/>
  <c r="H20" i="28"/>
  <c r="I20" i="28"/>
  <c r="F21" i="28"/>
  <c r="G21" i="28"/>
  <c r="H21" i="28"/>
  <c r="I21" i="28"/>
  <c r="F22" i="28"/>
  <c r="G22" i="28"/>
  <c r="H22" i="28"/>
  <c r="I22" i="28"/>
  <c r="F23" i="28"/>
  <c r="G23" i="28"/>
  <c r="H23" i="28"/>
  <c r="I23" i="28"/>
  <c r="F24" i="28"/>
  <c r="G24" i="28"/>
  <c r="H24" i="28"/>
  <c r="I24" i="28"/>
  <c r="F25" i="28"/>
  <c r="G25" i="28"/>
  <c r="H25" i="28"/>
  <c r="I25" i="28"/>
  <c r="F26" i="28"/>
  <c r="G26" i="28"/>
  <c r="H26" i="28"/>
  <c r="I26" i="28"/>
  <c r="F27" i="28"/>
  <c r="G27" i="28"/>
  <c r="H27" i="28"/>
  <c r="I27" i="28"/>
  <c r="F28" i="28"/>
  <c r="G28" i="28"/>
  <c r="H28" i="28"/>
  <c r="I28" i="28"/>
  <c r="F29" i="28"/>
  <c r="G29" i="28"/>
  <c r="H29" i="28"/>
  <c r="I29" i="28"/>
  <c r="F30" i="28"/>
  <c r="G30" i="28"/>
  <c r="H30" i="28"/>
  <c r="I30" i="28"/>
  <c r="F31" i="28"/>
  <c r="G31" i="28"/>
  <c r="H31" i="28"/>
  <c r="I31" i="28"/>
  <c r="F32" i="28"/>
  <c r="G32" i="28"/>
  <c r="H32" i="28"/>
  <c r="I32" i="28"/>
  <c r="F33" i="28"/>
  <c r="G33" i="28"/>
  <c r="H33" i="28"/>
  <c r="I33" i="28"/>
  <c r="F34" i="28"/>
  <c r="G34" i="28"/>
  <c r="H34" i="28"/>
  <c r="I34" i="28"/>
  <c r="F35" i="28"/>
  <c r="G35" i="28"/>
  <c r="H35" i="28"/>
  <c r="I35" i="28"/>
  <c r="F36" i="28"/>
  <c r="G36" i="28"/>
  <c r="H36" i="28"/>
  <c r="I36" i="28"/>
  <c r="F37" i="28"/>
  <c r="G37" i="28"/>
  <c r="H37" i="28"/>
  <c r="I37" i="28"/>
  <c r="F38" i="28"/>
  <c r="G38" i="28"/>
  <c r="H38" i="28"/>
  <c r="I38" i="28"/>
  <c r="F39" i="28"/>
  <c r="G39" i="28"/>
  <c r="H39" i="28"/>
  <c r="I39" i="28"/>
  <c r="F40" i="28"/>
  <c r="G40" i="28"/>
  <c r="H40" i="28"/>
  <c r="I40" i="28"/>
  <c r="F41" i="28"/>
  <c r="G41" i="28"/>
  <c r="H41" i="28"/>
  <c r="I41" i="28"/>
  <c r="F42" i="28"/>
  <c r="G42" i="28"/>
  <c r="H42" i="28"/>
  <c r="I42" i="28"/>
  <c r="F43" i="28"/>
  <c r="G43" i="28"/>
  <c r="H43" i="28"/>
  <c r="I43" i="28"/>
  <c r="F44" i="28"/>
  <c r="G44" i="28"/>
  <c r="H44" i="28"/>
  <c r="I44" i="28"/>
  <c r="F45" i="28"/>
  <c r="G45" i="28"/>
  <c r="H45" i="28"/>
  <c r="I45" i="28"/>
  <c r="F46" i="28"/>
  <c r="G46" i="28"/>
  <c r="H46" i="28"/>
  <c r="I46" i="28"/>
  <c r="F47" i="28"/>
  <c r="G47" i="28"/>
  <c r="H47" i="28"/>
  <c r="I47" i="28"/>
  <c r="F48" i="28"/>
  <c r="G48" i="28"/>
  <c r="H48" i="28"/>
  <c r="I48" i="28"/>
  <c r="F49" i="28"/>
  <c r="G49" i="28"/>
  <c r="H49" i="28"/>
  <c r="I49" i="28"/>
  <c r="F50" i="28"/>
  <c r="G50" i="28"/>
  <c r="H50" i="28"/>
  <c r="I50" i="28"/>
  <c r="I2" i="28"/>
  <c r="H2" i="28"/>
  <c r="G2" i="28"/>
  <c r="D3" i="12"/>
  <c r="E3" i="12"/>
  <c r="D4" i="12"/>
  <c r="E4" i="12"/>
  <c r="D5" i="12"/>
  <c r="E5" i="12"/>
  <c r="D6" i="12"/>
  <c r="E6" i="12"/>
  <c r="D7" i="12"/>
  <c r="E7" i="12"/>
  <c r="D8" i="12"/>
  <c r="E8" i="12"/>
  <c r="D9" i="12"/>
  <c r="E9" i="12"/>
  <c r="D10" i="12"/>
  <c r="E10" i="12"/>
  <c r="D11" i="12"/>
  <c r="E11" i="12"/>
  <c r="D12" i="12"/>
  <c r="E12" i="12"/>
  <c r="D13" i="12"/>
  <c r="E13" i="12"/>
  <c r="D14" i="12"/>
  <c r="E14" i="12"/>
  <c r="D15" i="12"/>
  <c r="E15" i="12"/>
  <c r="D16" i="12"/>
  <c r="E16" i="12"/>
  <c r="D17" i="12"/>
  <c r="E17" i="12"/>
  <c r="D18" i="12"/>
  <c r="E18" i="12"/>
  <c r="D19" i="12"/>
  <c r="E19" i="12"/>
  <c r="D20" i="12"/>
  <c r="E20" i="12"/>
  <c r="D21" i="12"/>
  <c r="E21" i="12"/>
  <c r="D22" i="12"/>
  <c r="E22" i="12"/>
  <c r="D23" i="12"/>
  <c r="E23" i="12"/>
  <c r="D24" i="12"/>
  <c r="E24" i="12"/>
  <c r="D25" i="12"/>
  <c r="E25" i="12"/>
  <c r="D26" i="12"/>
  <c r="E26" i="12"/>
  <c r="D27" i="12"/>
  <c r="E27" i="12"/>
  <c r="D28" i="12"/>
  <c r="E28" i="12"/>
  <c r="D29" i="12"/>
  <c r="E29" i="12"/>
  <c r="D30" i="12"/>
  <c r="E30" i="12"/>
  <c r="D31" i="12"/>
  <c r="E31" i="12"/>
  <c r="D32" i="12"/>
  <c r="E32" i="12"/>
  <c r="D33" i="12"/>
  <c r="E33" i="12"/>
  <c r="D34" i="12"/>
  <c r="E34" i="12"/>
  <c r="D35" i="12"/>
  <c r="E35" i="12"/>
  <c r="D36" i="12"/>
  <c r="E36" i="12"/>
  <c r="D37" i="12"/>
  <c r="E37" i="12"/>
  <c r="D38" i="12"/>
  <c r="E38" i="12"/>
  <c r="D39" i="12"/>
  <c r="E39" i="12"/>
  <c r="D40" i="12"/>
  <c r="E40" i="12"/>
  <c r="D41" i="12"/>
  <c r="E41" i="12"/>
  <c r="D42" i="12"/>
  <c r="E42" i="12"/>
  <c r="D43" i="12"/>
  <c r="E43" i="12"/>
  <c r="D44" i="12"/>
  <c r="E44" i="12"/>
  <c r="D45" i="12"/>
  <c r="E45" i="12"/>
  <c r="E2" i="12"/>
  <c r="D2" i="12"/>
  <c r="B2" i="38"/>
  <c r="C2" i="38"/>
  <c r="D2" i="38"/>
  <c r="E2" i="38"/>
  <c r="F2" i="38"/>
  <c r="G2" i="38"/>
  <c r="H2" i="38"/>
  <c r="B3" i="38"/>
  <c r="C3" i="38"/>
  <c r="D3" i="38"/>
  <c r="E3" i="38"/>
  <c r="F3" i="38"/>
  <c r="G3" i="38"/>
  <c r="H3" i="38"/>
  <c r="B4" i="38"/>
  <c r="C4" i="38"/>
  <c r="D4" i="38"/>
  <c r="E4" i="38"/>
  <c r="F4" i="38"/>
  <c r="G4" i="38"/>
  <c r="H4" i="38"/>
  <c r="B5" i="38"/>
  <c r="C5" i="38"/>
  <c r="D5" i="38"/>
  <c r="E5" i="38"/>
  <c r="F5" i="38"/>
  <c r="G5" i="38"/>
  <c r="H5" i="38"/>
  <c r="B6" i="38"/>
  <c r="C6" i="38"/>
  <c r="D6" i="38"/>
  <c r="E6" i="38"/>
  <c r="F6" i="38"/>
  <c r="G6" i="38"/>
  <c r="H6" i="38"/>
  <c r="B7" i="38"/>
  <c r="C7" i="38"/>
  <c r="D7" i="38"/>
  <c r="E7" i="38"/>
  <c r="F7" i="38"/>
  <c r="G7" i="38"/>
  <c r="H7" i="38"/>
  <c r="B8" i="38"/>
  <c r="C8" i="38"/>
  <c r="D8" i="38"/>
  <c r="E8" i="38"/>
  <c r="F8" i="38"/>
  <c r="G8" i="38"/>
  <c r="H8" i="38"/>
  <c r="B9" i="38"/>
  <c r="C9" i="38"/>
  <c r="D9" i="38"/>
  <c r="E9" i="38"/>
  <c r="F9" i="38"/>
  <c r="G9" i="38"/>
  <c r="H9" i="38"/>
  <c r="B10" i="38"/>
  <c r="C10" i="38"/>
  <c r="D10" i="38"/>
  <c r="E10" i="38"/>
  <c r="F10" i="38"/>
  <c r="G10" i="38"/>
  <c r="H10" i="38"/>
  <c r="B11" i="38"/>
  <c r="C11" i="38"/>
  <c r="D11" i="38"/>
  <c r="E11" i="38"/>
  <c r="F11" i="38"/>
  <c r="G11" i="38"/>
  <c r="H11" i="38"/>
  <c r="B12" i="38"/>
  <c r="C12" i="38"/>
  <c r="D12" i="38"/>
  <c r="E12" i="38"/>
  <c r="F12" i="38"/>
  <c r="G12" i="38"/>
  <c r="H12" i="38"/>
  <c r="B13" i="38"/>
  <c r="C13" i="38"/>
  <c r="D13" i="38"/>
  <c r="E13" i="38"/>
  <c r="F13" i="38"/>
  <c r="G13" i="38"/>
  <c r="H13" i="38"/>
  <c r="B14" i="38"/>
  <c r="C14" i="38"/>
  <c r="D14" i="38"/>
  <c r="E14" i="38"/>
  <c r="F14" i="38"/>
  <c r="G14" i="38"/>
  <c r="H14" i="38"/>
  <c r="B15" i="38"/>
  <c r="C15" i="38"/>
  <c r="D15" i="38"/>
  <c r="E15" i="38"/>
  <c r="F15" i="38"/>
  <c r="G15" i="38"/>
  <c r="H15" i="38"/>
  <c r="B16" i="38"/>
  <c r="C16" i="38"/>
  <c r="D16" i="38"/>
  <c r="E16" i="38"/>
  <c r="F16" i="38"/>
  <c r="G16" i="38"/>
  <c r="H16" i="38"/>
  <c r="B17" i="38"/>
  <c r="C17" i="38"/>
  <c r="D17" i="38"/>
  <c r="E17" i="38"/>
  <c r="F17" i="38"/>
  <c r="G17" i="38"/>
  <c r="H17" i="38"/>
  <c r="B18" i="38"/>
  <c r="C18" i="38"/>
  <c r="D18" i="38"/>
  <c r="E18" i="38"/>
  <c r="F18" i="38"/>
  <c r="G18" i="38"/>
  <c r="H18" i="38"/>
  <c r="B19" i="38"/>
  <c r="C19" i="38"/>
  <c r="D19" i="38"/>
  <c r="E19" i="38"/>
  <c r="F19" i="38"/>
  <c r="G19" i="38"/>
  <c r="H19" i="38"/>
  <c r="B20" i="38"/>
  <c r="C20" i="38"/>
  <c r="D20" i="38"/>
  <c r="E20" i="38"/>
  <c r="F20" i="38"/>
  <c r="G20" i="38"/>
  <c r="H20" i="38"/>
  <c r="B21" i="38"/>
  <c r="C21" i="38"/>
  <c r="D21" i="38"/>
  <c r="E21" i="38"/>
  <c r="F21" i="38"/>
  <c r="G21" i="38"/>
  <c r="H21" i="38"/>
  <c r="B22" i="38"/>
  <c r="C22" i="38"/>
  <c r="D22" i="38"/>
  <c r="E22" i="38"/>
  <c r="F22" i="38"/>
  <c r="G22" i="38"/>
  <c r="H22" i="38"/>
  <c r="B23" i="38"/>
  <c r="C23" i="38"/>
  <c r="D23" i="38"/>
  <c r="E23" i="38"/>
  <c r="F23" i="38"/>
  <c r="G23" i="38"/>
  <c r="H23" i="38"/>
  <c r="B24" i="38"/>
  <c r="C24" i="38"/>
  <c r="D24" i="38"/>
  <c r="E24" i="38"/>
  <c r="F24" i="38"/>
  <c r="G24" i="38"/>
  <c r="H24" i="38"/>
  <c r="B25" i="38"/>
  <c r="C25" i="38"/>
  <c r="D25" i="38"/>
  <c r="E25" i="38"/>
  <c r="F25" i="38"/>
  <c r="G25" i="38"/>
  <c r="H25" i="38"/>
  <c r="B26" i="38"/>
  <c r="C26" i="38"/>
  <c r="D26" i="38"/>
  <c r="E26" i="38"/>
  <c r="F26" i="38"/>
  <c r="G26" i="38"/>
  <c r="H26" i="38"/>
  <c r="B27" i="38"/>
  <c r="C27" i="38"/>
  <c r="D27" i="38"/>
  <c r="E27" i="38"/>
  <c r="F27" i="38"/>
  <c r="G27" i="38"/>
  <c r="H27" i="38"/>
  <c r="B28" i="38"/>
  <c r="C28" i="38"/>
  <c r="D28" i="38"/>
  <c r="E28" i="38"/>
  <c r="F28" i="38"/>
  <c r="G28" i="38"/>
  <c r="H28" i="38"/>
  <c r="B29" i="38"/>
  <c r="C29" i="38"/>
  <c r="D29" i="38"/>
  <c r="E29" i="38"/>
  <c r="F29" i="38"/>
  <c r="G29" i="38"/>
  <c r="H29" i="38"/>
  <c r="B30" i="38"/>
  <c r="C30" i="38"/>
  <c r="D30" i="38"/>
  <c r="E30" i="38"/>
  <c r="F30" i="38"/>
  <c r="G30" i="38"/>
  <c r="H30" i="38"/>
  <c r="B31" i="38"/>
  <c r="C31" i="38"/>
  <c r="D31" i="38"/>
  <c r="E31" i="38"/>
  <c r="F31" i="38"/>
  <c r="G31" i="38"/>
  <c r="H31" i="38"/>
  <c r="B32" i="38"/>
  <c r="C32" i="38"/>
  <c r="D32" i="38"/>
  <c r="E32" i="38"/>
  <c r="F32" i="38"/>
  <c r="G32" i="38"/>
  <c r="H32" i="38"/>
  <c r="B33" i="38"/>
  <c r="C33" i="38"/>
  <c r="D33" i="38"/>
  <c r="E33" i="38"/>
  <c r="F33" i="38"/>
  <c r="G33" i="38"/>
  <c r="H33" i="38"/>
  <c r="B34" i="38"/>
  <c r="C34" i="38"/>
  <c r="D34" i="38"/>
  <c r="E34" i="38"/>
  <c r="F34" i="38"/>
  <c r="G34" i="38"/>
  <c r="H34" i="38"/>
  <c r="B35" i="38"/>
  <c r="C35" i="38"/>
  <c r="D35" i="38"/>
  <c r="E35" i="38"/>
  <c r="F35" i="38"/>
  <c r="G35" i="38"/>
  <c r="H35" i="38"/>
  <c r="B36" i="38"/>
  <c r="C36" i="38"/>
  <c r="D36" i="38"/>
  <c r="E36" i="38"/>
  <c r="F36" i="38"/>
  <c r="G36" i="38"/>
  <c r="H36" i="38"/>
  <c r="B37" i="38"/>
  <c r="C37" i="38"/>
  <c r="D37" i="38"/>
  <c r="E37" i="38"/>
  <c r="F37" i="38"/>
  <c r="G37" i="38"/>
  <c r="H37" i="38"/>
  <c r="B38" i="38"/>
  <c r="C38" i="38"/>
  <c r="D38" i="38"/>
  <c r="E38" i="38"/>
  <c r="F38" i="38"/>
  <c r="G38" i="38"/>
  <c r="H38" i="38"/>
  <c r="B39" i="38"/>
  <c r="C39" i="38"/>
  <c r="D39" i="38"/>
  <c r="E39" i="38"/>
  <c r="F39" i="38"/>
  <c r="G39" i="38"/>
  <c r="H39" i="38"/>
  <c r="B40" i="38"/>
  <c r="C40" i="38"/>
  <c r="D40" i="38"/>
  <c r="E40" i="38"/>
  <c r="F40" i="38"/>
  <c r="G40" i="38"/>
  <c r="H40" i="38"/>
  <c r="B41" i="38"/>
  <c r="C41" i="38"/>
  <c r="D41" i="38"/>
  <c r="E41" i="38"/>
  <c r="F41" i="38"/>
  <c r="G41" i="38"/>
  <c r="H41" i="38"/>
  <c r="B42" i="38"/>
  <c r="C42" i="38"/>
  <c r="D42" i="38"/>
  <c r="E42" i="38"/>
  <c r="F42" i="38"/>
  <c r="G42" i="38"/>
  <c r="H42" i="38"/>
  <c r="B43" i="38"/>
  <c r="C43" i="38"/>
  <c r="D43" i="38"/>
  <c r="E43" i="38"/>
  <c r="F43" i="38"/>
  <c r="G43" i="38"/>
  <c r="H43" i="38"/>
  <c r="B44" i="38"/>
  <c r="C44" i="38"/>
  <c r="D44" i="38"/>
  <c r="E44" i="38"/>
  <c r="F44" i="38"/>
  <c r="G44" i="38"/>
  <c r="H44" i="38"/>
  <c r="B45" i="38"/>
  <c r="C45" i="38"/>
  <c r="D45" i="38"/>
  <c r="E45" i="38"/>
  <c r="F45" i="38"/>
  <c r="G45" i="38"/>
  <c r="H45" i="38"/>
  <c r="O2" i="38"/>
  <c r="P2" i="38"/>
  <c r="Q2" i="38"/>
  <c r="R2" i="38"/>
  <c r="O3" i="38"/>
  <c r="P3" i="38"/>
  <c r="Q3" i="38"/>
  <c r="R3" i="38"/>
  <c r="O4" i="38"/>
  <c r="P4" i="38"/>
  <c r="Q4" i="38"/>
  <c r="R4" i="38"/>
  <c r="O5" i="38"/>
  <c r="P5" i="38"/>
  <c r="Q5" i="38"/>
  <c r="R5" i="38"/>
  <c r="O6" i="38"/>
  <c r="P6" i="38"/>
  <c r="Q6" i="38"/>
  <c r="R6" i="38"/>
  <c r="O7" i="38"/>
  <c r="P7" i="38"/>
  <c r="Q7" i="38"/>
  <c r="R7" i="38"/>
  <c r="O8" i="38"/>
  <c r="P8" i="38"/>
  <c r="Q8" i="38"/>
  <c r="R8" i="38"/>
  <c r="O9" i="38"/>
  <c r="P9" i="38"/>
  <c r="Q9" i="38"/>
  <c r="R9" i="38"/>
  <c r="O10" i="38"/>
  <c r="P10" i="38"/>
  <c r="Q10" i="38"/>
  <c r="R10" i="38"/>
  <c r="O11" i="38"/>
  <c r="P11" i="38"/>
  <c r="Q11" i="38"/>
  <c r="R11" i="38"/>
  <c r="O12" i="38"/>
  <c r="P12" i="38"/>
  <c r="Q12" i="38"/>
  <c r="R12" i="38"/>
  <c r="O13" i="38"/>
  <c r="P13" i="38"/>
  <c r="Q13" i="38"/>
  <c r="R13" i="38"/>
  <c r="O14" i="38"/>
  <c r="P14" i="38"/>
  <c r="Q14" i="38"/>
  <c r="R14" i="38"/>
  <c r="O15" i="38"/>
  <c r="P15" i="38"/>
  <c r="Q15" i="38"/>
  <c r="R15" i="38"/>
  <c r="O16" i="38"/>
  <c r="P16" i="38"/>
  <c r="Q16" i="38"/>
  <c r="R16" i="38"/>
  <c r="O17" i="38"/>
  <c r="P17" i="38"/>
  <c r="Q17" i="38"/>
  <c r="R17" i="38"/>
  <c r="O18" i="38"/>
  <c r="P18" i="38"/>
  <c r="Q18" i="38"/>
  <c r="R18" i="38"/>
  <c r="O19" i="38"/>
  <c r="P19" i="38"/>
  <c r="Q19" i="38"/>
  <c r="R19" i="38"/>
  <c r="O20" i="38"/>
  <c r="P20" i="38"/>
  <c r="Q20" i="38"/>
  <c r="R20" i="38"/>
  <c r="O21" i="38"/>
  <c r="P21" i="38"/>
  <c r="Q21" i="38"/>
  <c r="R21" i="38"/>
  <c r="O22" i="38"/>
  <c r="P22" i="38"/>
  <c r="Q22" i="38"/>
  <c r="R22" i="38"/>
  <c r="O23" i="38"/>
  <c r="P23" i="38"/>
  <c r="Q23" i="38"/>
  <c r="R23" i="38"/>
  <c r="O24" i="38"/>
  <c r="P24" i="38"/>
  <c r="Q24" i="38"/>
  <c r="R24" i="38"/>
  <c r="O25" i="38"/>
  <c r="P25" i="38"/>
  <c r="Q25" i="38"/>
  <c r="R25" i="38"/>
  <c r="O26" i="38"/>
  <c r="P26" i="38"/>
  <c r="Q26" i="38"/>
  <c r="R26" i="38"/>
  <c r="O27" i="38"/>
  <c r="P27" i="38"/>
  <c r="Q27" i="38"/>
  <c r="R27" i="38"/>
  <c r="O28" i="38"/>
  <c r="P28" i="38"/>
  <c r="Q28" i="38"/>
  <c r="R28" i="38"/>
  <c r="O29" i="38"/>
  <c r="P29" i="38"/>
  <c r="Q29" i="38"/>
  <c r="R29" i="38"/>
  <c r="O30" i="38"/>
  <c r="P30" i="38"/>
  <c r="Q30" i="38"/>
  <c r="R30" i="38"/>
  <c r="O31" i="38"/>
  <c r="P31" i="38"/>
  <c r="Q31" i="38"/>
  <c r="R31" i="38"/>
  <c r="O32" i="38"/>
  <c r="P32" i="38"/>
  <c r="Q32" i="38"/>
  <c r="R32" i="38"/>
  <c r="O33" i="38"/>
  <c r="P33" i="38"/>
  <c r="Q33" i="38"/>
  <c r="R33" i="38"/>
  <c r="O34" i="38"/>
  <c r="P34" i="38"/>
  <c r="Q34" i="38"/>
  <c r="R34" i="38"/>
  <c r="O35" i="38"/>
  <c r="P35" i="38"/>
  <c r="Q35" i="38"/>
  <c r="R35" i="38"/>
  <c r="O36" i="38"/>
  <c r="P36" i="38"/>
  <c r="Q36" i="38"/>
  <c r="R36" i="38"/>
  <c r="O37" i="38"/>
  <c r="P37" i="38"/>
  <c r="Q37" i="38"/>
  <c r="R37" i="38"/>
  <c r="O38" i="38"/>
  <c r="P38" i="38"/>
  <c r="Q38" i="38"/>
  <c r="R38" i="38"/>
  <c r="O39" i="38"/>
  <c r="P39" i="38"/>
  <c r="Q39" i="38"/>
  <c r="R39" i="38"/>
  <c r="O40" i="38"/>
  <c r="P40" i="38"/>
  <c r="Q40" i="38"/>
  <c r="R40" i="38"/>
  <c r="O41" i="38"/>
  <c r="P41" i="38"/>
  <c r="Q41" i="38"/>
  <c r="R41" i="38"/>
  <c r="O42" i="38"/>
  <c r="P42" i="38"/>
  <c r="Q42" i="38"/>
  <c r="R42" i="38"/>
  <c r="O43" i="38"/>
  <c r="P43" i="38"/>
  <c r="Q43" i="38"/>
  <c r="R43" i="38"/>
  <c r="O44" i="38"/>
  <c r="P44" i="38"/>
  <c r="Q44" i="38"/>
  <c r="R44" i="38"/>
  <c r="O45" i="38"/>
  <c r="P45" i="38"/>
  <c r="Q45" i="38"/>
  <c r="R45" i="38"/>
  <c r="M2" i="38"/>
  <c r="N2" i="38"/>
  <c r="M3" i="38"/>
  <c r="N3" i="38"/>
  <c r="M4" i="38"/>
  <c r="N4" i="38"/>
  <c r="M5" i="38"/>
  <c r="N5" i="38"/>
  <c r="M6" i="38"/>
  <c r="N6" i="38"/>
  <c r="M7" i="38"/>
  <c r="N7" i="38"/>
  <c r="M8" i="38"/>
  <c r="N8" i="38"/>
  <c r="M9" i="38"/>
  <c r="N9" i="38"/>
  <c r="M10" i="38"/>
  <c r="N10" i="38"/>
  <c r="M11" i="38"/>
  <c r="N11" i="38"/>
  <c r="M12" i="38"/>
  <c r="N12" i="38"/>
  <c r="M13" i="38"/>
  <c r="N13" i="38"/>
  <c r="M14" i="38"/>
  <c r="N14" i="38"/>
  <c r="M15" i="38"/>
  <c r="N15" i="38"/>
  <c r="M16" i="38"/>
  <c r="N16" i="38"/>
  <c r="M17" i="38"/>
  <c r="N17" i="38"/>
  <c r="M18" i="38"/>
  <c r="N18" i="38"/>
  <c r="M19" i="38"/>
  <c r="N19" i="38"/>
  <c r="M20" i="38"/>
  <c r="N20" i="38"/>
  <c r="M21" i="38"/>
  <c r="N21" i="38"/>
  <c r="M22" i="38"/>
  <c r="N22" i="38"/>
  <c r="M23" i="38"/>
  <c r="N23" i="38"/>
  <c r="M24" i="38"/>
  <c r="N24" i="38"/>
  <c r="M25" i="38"/>
  <c r="N25" i="38"/>
  <c r="M26" i="38"/>
  <c r="N26" i="38"/>
  <c r="M27" i="38"/>
  <c r="N27" i="38"/>
  <c r="M28" i="38"/>
  <c r="N28" i="38"/>
  <c r="M29" i="38"/>
  <c r="N29" i="38"/>
  <c r="M30" i="38"/>
  <c r="N30" i="38"/>
  <c r="M31" i="38"/>
  <c r="N31" i="38"/>
  <c r="M32" i="38"/>
  <c r="N32" i="38"/>
  <c r="M33" i="38"/>
  <c r="N33" i="38"/>
  <c r="M34" i="38"/>
  <c r="N34" i="38"/>
  <c r="M35" i="38"/>
  <c r="N35" i="38"/>
  <c r="M36" i="38"/>
  <c r="N36" i="38"/>
  <c r="M37" i="38"/>
  <c r="N37" i="38"/>
  <c r="M38" i="38"/>
  <c r="N38" i="38"/>
  <c r="M39" i="38"/>
  <c r="N39" i="38"/>
  <c r="M40" i="38"/>
  <c r="N40" i="38"/>
  <c r="M41" i="38"/>
  <c r="N41" i="38"/>
  <c r="M42" i="38"/>
  <c r="N42" i="38"/>
  <c r="M43" i="38"/>
  <c r="N43" i="38"/>
  <c r="M44" i="38"/>
  <c r="N44" i="38"/>
  <c r="M45" i="38"/>
  <c r="N45" i="38"/>
  <c r="S10" i="18"/>
  <c r="S11" i="18"/>
  <c r="S12" i="18"/>
  <c r="S13" i="18"/>
  <c r="S14" i="18"/>
  <c r="S15" i="18"/>
  <c r="S16" i="18"/>
  <c r="S17" i="18"/>
  <c r="S18" i="18"/>
  <c r="S19" i="18"/>
  <c r="S20" i="18"/>
  <c r="S21" i="18"/>
  <c r="S22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S35" i="18"/>
  <c r="S36" i="18"/>
  <c r="S37" i="18"/>
  <c r="S38" i="18"/>
  <c r="S39" i="18"/>
  <c r="S40" i="18"/>
  <c r="S41" i="18"/>
  <c r="S42" i="18"/>
  <c r="S43" i="18"/>
  <c r="S44" i="18"/>
  <c r="S45" i="18"/>
  <c r="S46" i="18"/>
  <c r="S47" i="18"/>
  <c r="S48" i="18"/>
  <c r="S49" i="18"/>
  <c r="S50" i="18"/>
  <c r="S3" i="18"/>
  <c r="S4" i="18"/>
  <c r="S5" i="18"/>
  <c r="S6" i="18"/>
  <c r="S7" i="18"/>
  <c r="S8" i="18"/>
  <c r="S9" i="18"/>
  <c r="S2" i="18"/>
  <c r="O2" i="18"/>
  <c r="Q2" i="18"/>
  <c r="O3" i="18"/>
  <c r="Q3" i="18"/>
  <c r="O4" i="18"/>
  <c r="Q4" i="18"/>
  <c r="O5" i="18"/>
  <c r="Q5" i="18"/>
  <c r="O6" i="18"/>
  <c r="Q6" i="18"/>
  <c r="O7" i="18"/>
  <c r="Q7" i="18"/>
  <c r="O8" i="18"/>
  <c r="Q8" i="18"/>
  <c r="O9" i="18"/>
  <c r="Q9" i="18"/>
  <c r="O10" i="18"/>
  <c r="Q10" i="18"/>
  <c r="O11" i="18"/>
  <c r="Q11" i="18"/>
  <c r="O12" i="18"/>
  <c r="Q12" i="18"/>
  <c r="O13" i="18"/>
  <c r="Q13" i="18"/>
  <c r="O14" i="18"/>
  <c r="Q14" i="18"/>
  <c r="O15" i="18"/>
  <c r="Q15" i="18"/>
  <c r="O16" i="18"/>
  <c r="Q16" i="18"/>
  <c r="O17" i="18"/>
  <c r="Q17" i="18"/>
  <c r="O18" i="18"/>
  <c r="Q18" i="18"/>
  <c r="O19" i="18"/>
  <c r="Q19" i="18"/>
  <c r="O20" i="18"/>
  <c r="Q20" i="18"/>
  <c r="O21" i="18"/>
  <c r="Q21" i="18"/>
  <c r="O22" i="18"/>
  <c r="Q22" i="18"/>
  <c r="O23" i="18"/>
  <c r="Q23" i="18"/>
  <c r="O24" i="18"/>
  <c r="Q24" i="18"/>
  <c r="O25" i="18"/>
  <c r="Q25" i="18"/>
  <c r="O26" i="18"/>
  <c r="Q26" i="18"/>
  <c r="O27" i="18"/>
  <c r="Q27" i="18"/>
  <c r="O28" i="18"/>
  <c r="Q28" i="18"/>
  <c r="O29" i="18"/>
  <c r="Q29" i="18"/>
  <c r="O30" i="18"/>
  <c r="Q30" i="18"/>
  <c r="O31" i="18"/>
  <c r="Q31" i="18"/>
  <c r="O32" i="18"/>
  <c r="Q32" i="18"/>
  <c r="O33" i="18"/>
  <c r="Q33" i="18"/>
  <c r="O34" i="18"/>
  <c r="Q34" i="18"/>
  <c r="O35" i="18"/>
  <c r="Q35" i="18"/>
  <c r="O36" i="18"/>
  <c r="Q36" i="18"/>
  <c r="O37" i="18"/>
  <c r="Q37" i="18"/>
  <c r="O38" i="18"/>
  <c r="Q38" i="18"/>
  <c r="O39" i="18"/>
  <c r="Q39" i="18"/>
  <c r="O40" i="18"/>
  <c r="Q40" i="18"/>
  <c r="O41" i="18"/>
  <c r="Q41" i="18"/>
  <c r="O42" i="18"/>
  <c r="Q42" i="18"/>
  <c r="O43" i="18"/>
  <c r="Q43" i="18"/>
  <c r="O44" i="18"/>
  <c r="Q44" i="18"/>
  <c r="O45" i="18"/>
  <c r="Q45" i="18"/>
  <c r="O46" i="18"/>
  <c r="Q46" i="18"/>
  <c r="O47" i="18"/>
  <c r="Q47" i="18"/>
  <c r="O48" i="18"/>
  <c r="Q48" i="18"/>
  <c r="O49" i="18"/>
  <c r="Q49" i="18"/>
  <c r="O50" i="18"/>
  <c r="Q50" i="18"/>
  <c r="M3" i="18"/>
  <c r="M4" i="18"/>
  <c r="M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2" i="18"/>
  <c r="V30" i="5"/>
  <c r="Q2" i="5"/>
  <c r="R2" i="5"/>
  <c r="S2" i="5"/>
  <c r="T2" i="5"/>
  <c r="U2" i="5"/>
  <c r="V2" i="5"/>
  <c r="Q3" i="5"/>
  <c r="R3" i="5"/>
  <c r="S3" i="5"/>
  <c r="T3" i="5"/>
  <c r="U3" i="5"/>
  <c r="V3" i="5"/>
  <c r="Q4" i="5"/>
  <c r="R4" i="5"/>
  <c r="S4" i="5"/>
  <c r="T4" i="5"/>
  <c r="U4" i="5"/>
  <c r="V4" i="5"/>
  <c r="Q5" i="5"/>
  <c r="R5" i="5"/>
  <c r="S5" i="5"/>
  <c r="T5" i="5"/>
  <c r="U5" i="5"/>
  <c r="V5" i="5"/>
  <c r="Q6" i="5"/>
  <c r="R6" i="5"/>
  <c r="S6" i="5"/>
  <c r="T6" i="5"/>
  <c r="U6" i="5"/>
  <c r="V6" i="5"/>
  <c r="Q7" i="5"/>
  <c r="R7" i="5"/>
  <c r="S7" i="5"/>
  <c r="T7" i="5"/>
  <c r="U7" i="5"/>
  <c r="V7" i="5"/>
  <c r="Q8" i="5"/>
  <c r="R8" i="5"/>
  <c r="S8" i="5"/>
  <c r="T8" i="5"/>
  <c r="U8" i="5"/>
  <c r="V8" i="5"/>
  <c r="Q9" i="5"/>
  <c r="R9" i="5"/>
  <c r="S9" i="5"/>
  <c r="T9" i="5"/>
  <c r="U9" i="5"/>
  <c r="V9" i="5"/>
  <c r="Q10" i="5"/>
  <c r="R10" i="5"/>
  <c r="S10" i="5"/>
  <c r="T10" i="5"/>
  <c r="U10" i="5"/>
  <c r="V10" i="5"/>
  <c r="Q11" i="5"/>
  <c r="R11" i="5"/>
  <c r="S11" i="5"/>
  <c r="T11" i="5"/>
  <c r="U11" i="5"/>
  <c r="V11" i="5"/>
  <c r="Q12" i="5"/>
  <c r="R12" i="5"/>
  <c r="S12" i="5"/>
  <c r="T12" i="5"/>
  <c r="U12" i="5"/>
  <c r="V12" i="5"/>
  <c r="Q13" i="5"/>
  <c r="R13" i="5"/>
  <c r="S13" i="5"/>
  <c r="T13" i="5"/>
  <c r="U13" i="5"/>
  <c r="V13" i="5"/>
  <c r="Q14" i="5"/>
  <c r="R14" i="5"/>
  <c r="S14" i="5"/>
  <c r="T14" i="5"/>
  <c r="U14" i="5"/>
  <c r="V14" i="5"/>
  <c r="Q15" i="5"/>
  <c r="R15" i="5"/>
  <c r="S15" i="5"/>
  <c r="T15" i="5"/>
  <c r="U15" i="5"/>
  <c r="V15" i="5"/>
  <c r="Q16" i="5"/>
  <c r="R16" i="5"/>
  <c r="S16" i="5"/>
  <c r="T16" i="5"/>
  <c r="U16" i="5"/>
  <c r="V16" i="5"/>
  <c r="Q17" i="5"/>
  <c r="R17" i="5"/>
  <c r="S17" i="5"/>
  <c r="T17" i="5"/>
  <c r="U17" i="5"/>
  <c r="V17" i="5"/>
  <c r="Q18" i="5"/>
  <c r="R18" i="5"/>
  <c r="S18" i="5"/>
  <c r="T18" i="5"/>
  <c r="U18" i="5"/>
  <c r="V18" i="5"/>
  <c r="Q19" i="5"/>
  <c r="R19" i="5"/>
  <c r="S19" i="5"/>
  <c r="T19" i="5"/>
  <c r="U19" i="5"/>
  <c r="V19" i="5"/>
  <c r="Q20" i="5"/>
  <c r="R20" i="5"/>
  <c r="S20" i="5"/>
  <c r="T20" i="5"/>
  <c r="U20" i="5"/>
  <c r="V20" i="5"/>
  <c r="Q21" i="5"/>
  <c r="R21" i="5"/>
  <c r="S21" i="5"/>
  <c r="T21" i="5"/>
  <c r="U21" i="5"/>
  <c r="V21" i="5"/>
  <c r="Q22" i="5"/>
  <c r="R22" i="5"/>
  <c r="S22" i="5"/>
  <c r="T22" i="5"/>
  <c r="U22" i="5"/>
  <c r="V22" i="5"/>
  <c r="Q23" i="5"/>
  <c r="R23" i="5"/>
  <c r="S23" i="5"/>
  <c r="T23" i="5"/>
  <c r="U23" i="5"/>
  <c r="V23" i="5"/>
  <c r="Q24" i="5"/>
  <c r="R24" i="5"/>
  <c r="S24" i="5"/>
  <c r="T24" i="5"/>
  <c r="U24" i="5"/>
  <c r="V24" i="5"/>
  <c r="Q25" i="5"/>
  <c r="R25" i="5"/>
  <c r="S25" i="5"/>
  <c r="T25" i="5"/>
  <c r="U25" i="5"/>
  <c r="V25" i="5"/>
  <c r="Q26" i="5"/>
  <c r="R26" i="5"/>
  <c r="S26" i="5"/>
  <c r="T26" i="5"/>
  <c r="U26" i="5"/>
  <c r="V26" i="5"/>
  <c r="Q27" i="5"/>
  <c r="R27" i="5"/>
  <c r="S27" i="5"/>
  <c r="T27" i="5"/>
  <c r="U27" i="5"/>
  <c r="V27" i="5"/>
  <c r="Q28" i="5"/>
  <c r="R28" i="5"/>
  <c r="S28" i="5"/>
  <c r="T28" i="5"/>
  <c r="U28" i="5"/>
  <c r="V28" i="5"/>
  <c r="Q29" i="5"/>
  <c r="R29" i="5"/>
  <c r="S29" i="5"/>
  <c r="T29" i="5"/>
  <c r="U29" i="5"/>
  <c r="V29" i="5"/>
  <c r="Q30" i="5"/>
  <c r="R30" i="5"/>
  <c r="S30" i="5"/>
  <c r="T30" i="5"/>
  <c r="U30" i="5"/>
  <c r="Q31" i="5"/>
  <c r="R31" i="5"/>
  <c r="S31" i="5"/>
  <c r="T31" i="5"/>
  <c r="U31" i="5"/>
  <c r="V31" i="5"/>
  <c r="Q32" i="5"/>
  <c r="R32" i="5"/>
  <c r="S32" i="5"/>
  <c r="T32" i="5"/>
  <c r="U32" i="5"/>
  <c r="V32" i="5"/>
  <c r="Q33" i="5"/>
  <c r="R33" i="5"/>
  <c r="S33" i="5"/>
  <c r="T33" i="5"/>
  <c r="U33" i="5"/>
  <c r="V33" i="5"/>
  <c r="Q34" i="5"/>
  <c r="R34" i="5"/>
  <c r="S34" i="5"/>
  <c r="T34" i="5"/>
  <c r="U34" i="5"/>
  <c r="V34" i="5"/>
  <c r="Q35" i="5"/>
  <c r="R35" i="5"/>
  <c r="S35" i="5"/>
  <c r="T35" i="5"/>
  <c r="U35" i="5"/>
  <c r="V35" i="5"/>
  <c r="Q36" i="5"/>
  <c r="R36" i="5"/>
  <c r="S36" i="5"/>
  <c r="T36" i="5"/>
  <c r="U36" i="5"/>
  <c r="V36" i="5"/>
  <c r="Q37" i="5"/>
  <c r="R37" i="5"/>
  <c r="S37" i="5"/>
  <c r="T37" i="5"/>
  <c r="U37" i="5"/>
  <c r="V37" i="5"/>
  <c r="Q38" i="5"/>
  <c r="R38" i="5"/>
  <c r="S38" i="5"/>
  <c r="T38" i="5"/>
  <c r="U38" i="5"/>
  <c r="V38" i="5"/>
  <c r="Q39" i="5"/>
  <c r="R39" i="5"/>
  <c r="S39" i="5"/>
  <c r="T39" i="5"/>
  <c r="U39" i="5"/>
  <c r="V39" i="5"/>
  <c r="Q40" i="5"/>
  <c r="R40" i="5"/>
  <c r="S40" i="5"/>
  <c r="T40" i="5"/>
  <c r="U40" i="5"/>
  <c r="V40" i="5"/>
  <c r="Q41" i="5"/>
  <c r="R41" i="5"/>
  <c r="S41" i="5"/>
  <c r="T41" i="5"/>
  <c r="U41" i="5"/>
  <c r="V41" i="5"/>
  <c r="Q42" i="5"/>
  <c r="R42" i="5"/>
  <c r="S42" i="5"/>
  <c r="T42" i="5"/>
  <c r="U42" i="5"/>
  <c r="V42" i="5"/>
  <c r="Q43" i="5"/>
  <c r="R43" i="5"/>
  <c r="S43" i="5"/>
  <c r="T43" i="5"/>
  <c r="U43" i="5"/>
  <c r="V43" i="5"/>
  <c r="Q44" i="5"/>
  <c r="R44" i="5"/>
  <c r="S44" i="5"/>
  <c r="T44" i="5"/>
  <c r="U44" i="5"/>
  <c r="V44" i="5"/>
  <c r="Q45" i="5"/>
  <c r="R45" i="5"/>
  <c r="S45" i="5"/>
  <c r="T45" i="5"/>
  <c r="U45" i="5"/>
  <c r="V45" i="5"/>
  <c r="Q46" i="5"/>
  <c r="R46" i="5"/>
  <c r="S46" i="5"/>
  <c r="T46" i="5"/>
  <c r="U46" i="5"/>
  <c r="V46" i="5"/>
  <c r="Q47" i="5"/>
  <c r="R47" i="5"/>
  <c r="S47" i="5"/>
  <c r="T47" i="5"/>
  <c r="U47" i="5"/>
  <c r="V47" i="5"/>
  <c r="Q48" i="5"/>
  <c r="R48" i="5"/>
  <c r="S48" i="5"/>
  <c r="T48" i="5"/>
  <c r="U48" i="5"/>
  <c r="V48" i="5"/>
  <c r="Q49" i="5"/>
  <c r="R49" i="5"/>
  <c r="S49" i="5"/>
  <c r="T49" i="5"/>
  <c r="U49" i="5"/>
  <c r="V49" i="5"/>
  <c r="Q50" i="5"/>
  <c r="R50" i="5"/>
  <c r="S50" i="5"/>
  <c r="T50" i="5"/>
  <c r="U50" i="5"/>
  <c r="V50" i="5"/>
  <c r="Q51" i="5"/>
  <c r="R51" i="5"/>
  <c r="S51" i="5"/>
  <c r="T51" i="5"/>
  <c r="U51" i="5"/>
  <c r="V51" i="5"/>
  <c r="Q52" i="5"/>
  <c r="R52" i="5"/>
  <c r="S52" i="5"/>
  <c r="T52" i="5"/>
  <c r="U52" i="5"/>
  <c r="V52" i="5"/>
  <c r="Q53" i="5"/>
  <c r="R53" i="5"/>
  <c r="S53" i="5"/>
  <c r="T53" i="5"/>
  <c r="U53" i="5"/>
  <c r="Q54" i="5"/>
  <c r="R54" i="5"/>
  <c r="S54" i="5"/>
  <c r="T54" i="5"/>
  <c r="U54" i="5"/>
  <c r="Q55" i="5"/>
  <c r="R55" i="5"/>
  <c r="S55" i="5"/>
  <c r="T55" i="5"/>
  <c r="U55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2" i="5"/>
  <c r="O25" i="31"/>
  <c r="P25" i="31"/>
  <c r="N25" i="31"/>
  <c r="O45" i="31"/>
  <c r="P45" i="31"/>
  <c r="N45" i="31"/>
  <c r="O34" i="31"/>
  <c r="P34" i="31"/>
  <c r="N34" i="31"/>
  <c r="O29" i="31"/>
  <c r="P29" i="31"/>
  <c r="N29" i="31"/>
  <c r="O46" i="31"/>
  <c r="P46" i="31"/>
  <c r="N46" i="31"/>
  <c r="O28" i="31"/>
  <c r="P28" i="31"/>
  <c r="N28" i="31"/>
  <c r="O5" i="31"/>
  <c r="P5" i="31"/>
  <c r="N5" i="31"/>
  <c r="O4" i="31"/>
  <c r="P4" i="31"/>
  <c r="N4" i="31"/>
  <c r="O26" i="31"/>
  <c r="P26" i="31"/>
  <c r="N26" i="31"/>
  <c r="O2" i="31"/>
  <c r="P2" i="31"/>
  <c r="N2" i="31"/>
  <c r="O3" i="31"/>
  <c r="P3" i="31"/>
  <c r="N3" i="31"/>
  <c r="O42" i="31"/>
  <c r="P42" i="31"/>
  <c r="N42" i="31"/>
  <c r="O16" i="31"/>
  <c r="P16" i="31"/>
  <c r="N16" i="31"/>
  <c r="O19" i="31"/>
  <c r="P19" i="31"/>
  <c r="N19" i="31"/>
  <c r="O40" i="31"/>
  <c r="P40" i="31"/>
  <c r="N40" i="31"/>
  <c r="O33" i="31"/>
  <c r="P33" i="31"/>
  <c r="N33" i="31"/>
  <c r="O7" i="31"/>
  <c r="P7" i="31"/>
  <c r="N7" i="31"/>
  <c r="O41" i="31"/>
  <c r="P41" i="31"/>
  <c r="N41" i="31"/>
  <c r="O39" i="31"/>
  <c r="P39" i="31"/>
  <c r="N39" i="31"/>
  <c r="O10" i="31"/>
  <c r="P10" i="31"/>
  <c r="N10" i="31"/>
  <c r="O9" i="31"/>
  <c r="P9" i="31"/>
  <c r="N9" i="31"/>
  <c r="O23" i="31"/>
  <c r="P23" i="31"/>
  <c r="N23" i="31"/>
  <c r="O37" i="31"/>
  <c r="P37" i="31"/>
  <c r="N37" i="31"/>
  <c r="O17" i="31"/>
  <c r="P17" i="31"/>
  <c r="N17" i="31"/>
  <c r="O15" i="31"/>
  <c r="P15" i="31"/>
  <c r="N15" i="31"/>
  <c r="O24" i="31"/>
  <c r="P24" i="31"/>
  <c r="N24" i="31"/>
  <c r="O31" i="31"/>
  <c r="P31" i="31"/>
  <c r="N31" i="31"/>
  <c r="O13" i="31"/>
  <c r="P13" i="31"/>
  <c r="N13" i="31"/>
  <c r="O32" i="31"/>
  <c r="P32" i="31"/>
  <c r="N32" i="31"/>
  <c r="O14" i="31"/>
  <c r="P14" i="31"/>
  <c r="N14" i="31"/>
  <c r="O21" i="31"/>
  <c r="P21" i="31"/>
  <c r="N21" i="31"/>
  <c r="O18" i="31"/>
  <c r="P18" i="31"/>
  <c r="N18" i="31"/>
  <c r="O30" i="31"/>
  <c r="P30" i="31"/>
  <c r="N30" i="31"/>
  <c r="O22" i="31"/>
  <c r="P22" i="31"/>
  <c r="N22" i="31"/>
  <c r="O43" i="31"/>
  <c r="P43" i="31"/>
  <c r="N43" i="31"/>
  <c r="O20" i="31"/>
  <c r="P20" i="31"/>
  <c r="N20" i="31"/>
  <c r="O11" i="31"/>
  <c r="P11" i="31"/>
  <c r="N11" i="31"/>
  <c r="O35" i="31"/>
  <c r="P35" i="31"/>
  <c r="N35" i="31"/>
  <c r="O36" i="31"/>
  <c r="P36" i="31"/>
  <c r="N36" i="31"/>
  <c r="O44" i="31"/>
  <c r="P44" i="31"/>
  <c r="N44" i="31"/>
  <c r="O6" i="31"/>
  <c r="P6" i="31"/>
  <c r="N6" i="31"/>
  <c r="O27" i="31"/>
  <c r="P27" i="31"/>
  <c r="N27" i="31"/>
  <c r="O38" i="31"/>
  <c r="P38" i="31"/>
  <c r="N38" i="31"/>
  <c r="O8" i="31"/>
  <c r="P8" i="31"/>
  <c r="N8" i="31"/>
  <c r="O12" i="31"/>
  <c r="P12" i="31"/>
  <c r="N12" i="31"/>
  <c r="P76" i="21"/>
  <c r="P75" i="21"/>
  <c r="P74" i="21"/>
  <c r="N76" i="21"/>
  <c r="N75" i="21"/>
  <c r="N74" i="21"/>
  <c r="L76" i="21"/>
  <c r="L75" i="21"/>
  <c r="L74" i="21"/>
  <c r="J76" i="21"/>
  <c r="J75" i="21"/>
  <c r="J74" i="21"/>
  <c r="H76" i="21"/>
  <c r="H75" i="21"/>
  <c r="H74" i="21"/>
  <c r="F76" i="21"/>
  <c r="F75" i="21"/>
  <c r="F74" i="21"/>
  <c r="D76" i="21"/>
  <c r="O74" i="21"/>
  <c r="O75" i="21"/>
  <c r="O76" i="21"/>
  <c r="E74" i="21"/>
  <c r="G74" i="21"/>
  <c r="I74" i="21"/>
  <c r="K74" i="21"/>
  <c r="M74" i="21"/>
  <c r="E75" i="21"/>
  <c r="G75" i="21"/>
  <c r="I75" i="21"/>
  <c r="K75" i="21"/>
  <c r="M75" i="21"/>
  <c r="E76" i="21"/>
  <c r="G76" i="21"/>
  <c r="I76" i="21"/>
  <c r="K76" i="21"/>
  <c r="M76" i="21"/>
  <c r="C75" i="21"/>
  <c r="D75" i="21" s="1"/>
  <c r="C76" i="21"/>
  <c r="C74" i="21"/>
  <c r="D74" i="21" s="1"/>
  <c r="I108" i="21"/>
  <c r="J108" i="21" s="1"/>
  <c r="I109" i="21"/>
  <c r="J109" i="21" s="1"/>
  <c r="I110" i="21"/>
  <c r="J110" i="21" s="1"/>
  <c r="E108" i="21"/>
  <c r="F108" i="21" s="1"/>
  <c r="G108" i="21"/>
  <c r="H108" i="21" s="1"/>
  <c r="E109" i="21"/>
  <c r="F109" i="21" s="1"/>
  <c r="G109" i="21"/>
  <c r="H109" i="21" s="1"/>
  <c r="E110" i="21"/>
  <c r="F110" i="21" s="1"/>
  <c r="G110" i="21"/>
  <c r="H110" i="21" s="1"/>
  <c r="C109" i="21"/>
  <c r="D109" i="21" s="1"/>
  <c r="C110" i="21"/>
  <c r="D110" i="21" s="1"/>
  <c r="C108" i="21"/>
  <c r="D108" i="21" s="1"/>
  <c r="I48" i="21"/>
  <c r="I51" i="21" s="1"/>
  <c r="I49" i="21"/>
  <c r="I52" i="21" s="1"/>
  <c r="I50" i="21"/>
  <c r="I53" i="21" s="1"/>
  <c r="H49" i="21"/>
  <c r="H52" i="21" s="1"/>
  <c r="H50" i="21"/>
  <c r="H53" i="21" s="1"/>
  <c r="H48" i="21"/>
  <c r="H51" i="21" s="1"/>
  <c r="F57" i="21"/>
  <c r="G57" i="21" s="1"/>
  <c r="F56" i="21"/>
  <c r="G56" i="21" s="1"/>
  <c r="F55" i="21"/>
  <c r="G55" i="21" s="1"/>
  <c r="E57" i="21"/>
  <c r="E56" i="21"/>
  <c r="E55" i="21"/>
  <c r="B13" i="32"/>
  <c r="L14" i="32"/>
  <c r="O14" i="21"/>
  <c r="P14" i="21"/>
  <c r="N48" i="31" l="1"/>
  <c r="N52" i="31" s="1"/>
  <c r="N47" i="31"/>
  <c r="N51" i="31" s="1"/>
  <c r="P48" i="31"/>
  <c r="P52" i="31" s="1"/>
  <c r="P47" i="31"/>
  <c r="P51" i="31" s="1"/>
  <c r="O48" i="31"/>
  <c r="O52" i="31" s="1"/>
  <c r="O47" i="31"/>
  <c r="O51" i="31" s="1"/>
  <c r="P16" i="21"/>
  <c r="G6" i="32"/>
  <c r="F6" i="32"/>
  <c r="D6" i="32"/>
  <c r="E6" i="32"/>
  <c r="C4" i="32"/>
  <c r="C6" i="32" s="1"/>
  <c r="D4" i="32"/>
  <c r="E4" i="32"/>
  <c r="B4" i="32"/>
  <c r="B6" i="32" s="1"/>
  <c r="M4" i="32"/>
  <c r="N4" i="32"/>
  <c r="O4" i="32"/>
  <c r="P4" i="32"/>
  <c r="L4" i="32"/>
  <c r="C60" i="10"/>
  <c r="B60" i="10"/>
  <c r="C60" i="5"/>
  <c r="D60" i="5"/>
  <c r="E60" i="5"/>
  <c r="F60" i="5"/>
  <c r="B60" i="5"/>
  <c r="B60" i="18"/>
  <c r="C60" i="18" s="1"/>
  <c r="C51" i="18"/>
  <c r="B51" i="18"/>
  <c r="D57" i="10"/>
  <c r="D56" i="10"/>
  <c r="D54" i="10"/>
  <c r="E54" i="10"/>
  <c r="E57" i="10" s="1"/>
  <c r="D55" i="10"/>
  <c r="D58" i="10" s="1"/>
  <c r="E55" i="10"/>
  <c r="E58" i="10" s="1"/>
  <c r="E53" i="10"/>
  <c r="E56" i="10" s="1"/>
  <c r="D53" i="10"/>
  <c r="F53" i="9"/>
  <c r="G53" i="9"/>
  <c r="H53" i="9"/>
  <c r="I53" i="9"/>
  <c r="F54" i="9"/>
  <c r="G54" i="9"/>
  <c r="H54" i="9"/>
  <c r="I54" i="9"/>
  <c r="G52" i="9"/>
  <c r="H52" i="9"/>
  <c r="I52" i="9"/>
  <c r="F52" i="9"/>
  <c r="G2" i="18"/>
  <c r="I53" i="5"/>
  <c r="J53" i="5"/>
  <c r="J56" i="5" s="1"/>
  <c r="K53" i="5"/>
  <c r="L53" i="5"/>
  <c r="L56" i="5" s="1"/>
  <c r="M53" i="5"/>
  <c r="M56" i="5" s="1"/>
  <c r="N53" i="5"/>
  <c r="N56" i="5" s="1"/>
  <c r="O53" i="5"/>
  <c r="O56" i="5" s="1"/>
  <c r="I54" i="5"/>
  <c r="I57" i="5" s="1"/>
  <c r="J54" i="5"/>
  <c r="J57" i="5" s="1"/>
  <c r="K54" i="5"/>
  <c r="K57" i="5" s="1"/>
  <c r="L54" i="5"/>
  <c r="L57" i="5" s="1"/>
  <c r="M54" i="5"/>
  <c r="M57" i="5" s="1"/>
  <c r="N54" i="5"/>
  <c r="N57" i="5" s="1"/>
  <c r="O54" i="5"/>
  <c r="O57" i="5" s="1"/>
  <c r="I55" i="5"/>
  <c r="I58" i="5" s="1"/>
  <c r="J55" i="5"/>
  <c r="J58" i="5" s="1"/>
  <c r="K55" i="5"/>
  <c r="K58" i="5" s="1"/>
  <c r="L55" i="5"/>
  <c r="L58" i="5" s="1"/>
  <c r="M55" i="5"/>
  <c r="M58" i="5" s="1"/>
  <c r="N55" i="5"/>
  <c r="N58" i="5" s="1"/>
  <c r="O55" i="5"/>
  <c r="O58" i="5" s="1"/>
  <c r="J98" i="21"/>
  <c r="J107" i="21" s="1"/>
  <c r="J97" i="21"/>
  <c r="J106" i="21" s="1"/>
  <c r="J96" i="21"/>
  <c r="J105" i="21" s="1"/>
  <c r="J95" i="21"/>
  <c r="J104" i="21" s="1"/>
  <c r="J94" i="21"/>
  <c r="J103" i="21" s="1"/>
  <c r="J93" i="21"/>
  <c r="J102" i="21" s="1"/>
  <c r="J92" i="21"/>
  <c r="J101" i="21" s="1"/>
  <c r="J91" i="21"/>
  <c r="J100" i="21" s="1"/>
  <c r="J90" i="21"/>
  <c r="J99" i="21" s="1"/>
  <c r="F98" i="21"/>
  <c r="F107" i="21" s="1"/>
  <c r="F97" i="21"/>
  <c r="F106" i="21" s="1"/>
  <c r="F96" i="21"/>
  <c r="F105" i="21" s="1"/>
  <c r="D98" i="21"/>
  <c r="D107" i="21" s="1"/>
  <c r="D97" i="21"/>
  <c r="D106" i="21" s="1"/>
  <c r="D96" i="21"/>
  <c r="D105" i="21" s="1"/>
  <c r="D95" i="21"/>
  <c r="D104" i="21" s="1"/>
  <c r="D94" i="21"/>
  <c r="D103" i="21" s="1"/>
  <c r="D93" i="21"/>
  <c r="D102" i="21" s="1"/>
  <c r="F95" i="21"/>
  <c r="F104" i="21" s="1"/>
  <c r="F94" i="21"/>
  <c r="F103" i="21" s="1"/>
  <c r="F93" i="21"/>
  <c r="F102" i="21" s="1"/>
  <c r="H98" i="21"/>
  <c r="H107" i="21" s="1"/>
  <c r="H97" i="21"/>
  <c r="H106" i="21" s="1"/>
  <c r="H96" i="21"/>
  <c r="H105" i="21" s="1"/>
  <c r="H95" i="21"/>
  <c r="H104" i="21" s="1"/>
  <c r="H94" i="21"/>
  <c r="H103" i="21" s="1"/>
  <c r="H93" i="21"/>
  <c r="H102" i="21" s="1"/>
  <c r="H92" i="21"/>
  <c r="H101" i="21" s="1"/>
  <c r="H91" i="21"/>
  <c r="H100" i="21" s="1"/>
  <c r="H90" i="21"/>
  <c r="H99" i="21" s="1"/>
  <c r="F92" i="21"/>
  <c r="F101" i="21" s="1"/>
  <c r="F91" i="21"/>
  <c r="F100" i="21" s="1"/>
  <c r="F90" i="21"/>
  <c r="F99" i="21" s="1"/>
  <c r="D90" i="21"/>
  <c r="D99" i="21" s="1"/>
  <c r="D92" i="21"/>
  <c r="D101" i="21" s="1"/>
  <c r="D91" i="21"/>
  <c r="D100" i="21" s="1"/>
  <c r="E46" i="29"/>
  <c r="E47" i="29"/>
  <c r="E48" i="29"/>
  <c r="E47" i="27"/>
  <c r="E48" i="27"/>
  <c r="E49" i="27"/>
  <c r="E48" i="28"/>
  <c r="E49" i="28"/>
  <c r="E50" i="28"/>
  <c r="D46" i="29"/>
  <c r="D47" i="29"/>
  <c r="D48" i="29"/>
  <c r="D48" i="28"/>
  <c r="D49" i="28"/>
  <c r="D50" i="28"/>
  <c r="D47" i="27"/>
  <c r="D48" i="27"/>
  <c r="D49" i="27"/>
  <c r="C46" i="29"/>
  <c r="C47" i="29"/>
  <c r="C48" i="29"/>
  <c r="C48" i="28"/>
  <c r="C49" i="28"/>
  <c r="C50" i="28"/>
  <c r="C47" i="27"/>
  <c r="C48" i="27"/>
  <c r="C49" i="27"/>
  <c r="B48" i="29"/>
  <c r="B47" i="29"/>
  <c r="B46" i="29"/>
  <c r="B50" i="28"/>
  <c r="B49" i="28"/>
  <c r="B48" i="28"/>
  <c r="B49" i="27"/>
  <c r="B48" i="27"/>
  <c r="B47" i="27"/>
  <c r="C60" i="26"/>
  <c r="D60" i="26"/>
  <c r="E60" i="26"/>
  <c r="F60" i="26"/>
  <c r="G60" i="26"/>
  <c r="H60" i="26"/>
  <c r="C61" i="26"/>
  <c r="D61" i="26"/>
  <c r="E61" i="26"/>
  <c r="F61" i="26"/>
  <c r="G61" i="26"/>
  <c r="H61" i="26"/>
  <c r="C62" i="26"/>
  <c r="D62" i="26"/>
  <c r="E62" i="26"/>
  <c r="F62" i="26"/>
  <c r="G62" i="26"/>
  <c r="H62" i="26"/>
  <c r="B62" i="26"/>
  <c r="B61" i="26"/>
  <c r="B60" i="26"/>
  <c r="C46" i="26"/>
  <c r="D46" i="26"/>
  <c r="E46" i="26"/>
  <c r="F46" i="26"/>
  <c r="G46" i="26"/>
  <c r="H46" i="26"/>
  <c r="C47" i="26"/>
  <c r="D47" i="26"/>
  <c r="E47" i="26"/>
  <c r="F47" i="26"/>
  <c r="G47" i="26"/>
  <c r="H47" i="26"/>
  <c r="C48" i="26"/>
  <c r="D48" i="26"/>
  <c r="E48" i="26"/>
  <c r="F48" i="26"/>
  <c r="G48" i="26"/>
  <c r="H48" i="26"/>
  <c r="B48" i="26"/>
  <c r="B47" i="26"/>
  <c r="B46" i="26"/>
  <c r="H52" i="18"/>
  <c r="H51" i="18"/>
  <c r="I3" i="15"/>
  <c r="J3" i="15" s="1" a="1"/>
  <c r="J3" i="15" s="1"/>
  <c r="I4" i="15"/>
  <c r="J4" i="15" s="1" a="1"/>
  <c r="J4" i="15" s="1"/>
  <c r="I5" i="15"/>
  <c r="J5" i="15" s="1" a="1"/>
  <c r="J5" i="15" s="1"/>
  <c r="I6" i="15"/>
  <c r="J6" i="15" s="1" a="1"/>
  <c r="J6" i="15" s="1"/>
  <c r="I7" i="15"/>
  <c r="J7" i="15" s="1" a="1"/>
  <c r="J7" i="15" s="1"/>
  <c r="I8" i="15"/>
  <c r="J8" i="15" s="1" a="1"/>
  <c r="J8" i="15" s="1"/>
  <c r="I9" i="15"/>
  <c r="J9" i="15" s="1" a="1"/>
  <c r="J9" i="15" s="1"/>
  <c r="I10" i="15"/>
  <c r="J10" i="15" s="1" a="1"/>
  <c r="J10" i="15" s="1"/>
  <c r="I11" i="15"/>
  <c r="J11" i="15" s="1" a="1"/>
  <c r="J11" i="15" s="1"/>
  <c r="I12" i="15"/>
  <c r="J12" i="15" s="1" a="1"/>
  <c r="J12" i="15" s="1"/>
  <c r="I13" i="15"/>
  <c r="J13" i="15" s="1" a="1"/>
  <c r="J13" i="15" s="1"/>
  <c r="I14" i="15"/>
  <c r="J14" i="15" s="1" a="1"/>
  <c r="J14" i="15" s="1"/>
  <c r="I15" i="15"/>
  <c r="J15" i="15" s="1" a="1"/>
  <c r="J15" i="15" s="1"/>
  <c r="I16" i="15"/>
  <c r="J16" i="15" s="1" a="1"/>
  <c r="J16" i="15" s="1"/>
  <c r="I17" i="15"/>
  <c r="J17" i="15" s="1" a="1"/>
  <c r="J17" i="15" s="1"/>
  <c r="I18" i="15"/>
  <c r="J18" i="15" s="1" a="1"/>
  <c r="J18" i="15" s="1"/>
  <c r="I19" i="15"/>
  <c r="J19" i="15" s="1" a="1"/>
  <c r="J19" i="15" s="1"/>
  <c r="I20" i="15"/>
  <c r="J20" i="15" s="1" a="1"/>
  <c r="J20" i="15" s="1"/>
  <c r="I21" i="15"/>
  <c r="J21" i="15" s="1" a="1"/>
  <c r="J21" i="15" s="1"/>
  <c r="I22" i="15"/>
  <c r="J22" i="15" s="1" a="1"/>
  <c r="J22" i="15" s="1"/>
  <c r="I23" i="15"/>
  <c r="J23" i="15" s="1" a="1"/>
  <c r="J23" i="15" s="1"/>
  <c r="I24" i="15"/>
  <c r="J24" i="15" s="1" a="1"/>
  <c r="J24" i="15" s="1"/>
  <c r="I25" i="15"/>
  <c r="J25" i="15" s="1" a="1"/>
  <c r="J25" i="15" s="1"/>
  <c r="I26" i="15"/>
  <c r="J26" i="15" s="1" a="1"/>
  <c r="J26" i="15" s="1"/>
  <c r="I27" i="15"/>
  <c r="J27" i="15" s="1" a="1"/>
  <c r="J27" i="15" s="1"/>
  <c r="I28" i="15"/>
  <c r="J28" i="15" s="1" a="1"/>
  <c r="J28" i="15" s="1"/>
  <c r="I29" i="15"/>
  <c r="J29" i="15" s="1" a="1"/>
  <c r="J29" i="15" s="1"/>
  <c r="I30" i="15"/>
  <c r="J30" i="15" s="1" a="1"/>
  <c r="J30" i="15" s="1"/>
  <c r="I31" i="15"/>
  <c r="J31" i="15" s="1" a="1"/>
  <c r="J31" i="15" s="1"/>
  <c r="I32" i="15"/>
  <c r="J32" i="15" s="1" a="1"/>
  <c r="J32" i="15" s="1"/>
  <c r="I33" i="15"/>
  <c r="J33" i="15" s="1" a="1"/>
  <c r="J33" i="15" s="1"/>
  <c r="I34" i="15"/>
  <c r="J34" i="15" s="1" a="1"/>
  <c r="J34" i="15" s="1"/>
  <c r="I35" i="15"/>
  <c r="J35" i="15" s="1" a="1"/>
  <c r="J35" i="15" s="1"/>
  <c r="I36" i="15"/>
  <c r="J36" i="15" s="1" a="1"/>
  <c r="J36" i="15" s="1"/>
  <c r="I37" i="15"/>
  <c r="J37" i="15" s="1" a="1"/>
  <c r="J37" i="15" s="1"/>
  <c r="I38" i="15"/>
  <c r="J38" i="15" s="1" a="1"/>
  <c r="J38" i="15" s="1"/>
  <c r="I39" i="15"/>
  <c r="J39" i="15" s="1" a="1"/>
  <c r="J39" i="15" s="1"/>
  <c r="I40" i="15"/>
  <c r="J40" i="15" s="1" a="1"/>
  <c r="J40" i="15" s="1"/>
  <c r="I41" i="15"/>
  <c r="J41" i="15" s="1" a="1"/>
  <c r="J41" i="15" s="1"/>
  <c r="I42" i="15"/>
  <c r="J42" i="15" s="1" a="1"/>
  <c r="J42" i="15" s="1"/>
  <c r="I43" i="15"/>
  <c r="J43" i="15" s="1" a="1"/>
  <c r="J43" i="15" s="1"/>
  <c r="I44" i="15"/>
  <c r="J44" i="15" s="1" a="1"/>
  <c r="J44" i="15" s="1"/>
  <c r="I45" i="15"/>
  <c r="J45" i="15" s="1" a="1"/>
  <c r="J45" i="15" s="1"/>
  <c r="I46" i="15"/>
  <c r="J46" i="15" s="1" a="1"/>
  <c r="J46" i="15" s="1"/>
  <c r="I47" i="15"/>
  <c r="J47" i="15" s="1" a="1"/>
  <c r="J47" i="15" s="1"/>
  <c r="I48" i="15"/>
  <c r="J48" i="15" s="1" a="1"/>
  <c r="J48" i="15" s="1"/>
  <c r="I49" i="15"/>
  <c r="J49" i="15" s="1" a="1"/>
  <c r="J49" i="15" s="1"/>
  <c r="I50" i="15"/>
  <c r="J50" i="15" s="1" a="1"/>
  <c r="J50" i="15" s="1"/>
  <c r="I51" i="15"/>
  <c r="J51" i="15" s="1" a="1"/>
  <c r="J51" i="15" s="1"/>
  <c r="I52" i="15"/>
  <c r="J52" i="15" s="1" a="1"/>
  <c r="J52" i="15" s="1"/>
  <c r="I53" i="15"/>
  <c r="J53" i="15" s="1" a="1"/>
  <c r="J53" i="15" s="1"/>
  <c r="I54" i="15"/>
  <c r="J54" i="15" s="1" a="1"/>
  <c r="J54" i="15" s="1"/>
  <c r="I55" i="15"/>
  <c r="J55" i="15" s="1" a="1"/>
  <c r="J55" i="15" s="1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44" i="16"/>
  <c r="I21" i="16"/>
  <c r="I45" i="16"/>
  <c r="I46" i="16"/>
  <c r="I47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8" i="16"/>
  <c r="I43" i="16"/>
  <c r="I49" i="16"/>
  <c r="I50" i="16"/>
  <c r="I51" i="16"/>
  <c r="I52" i="16"/>
  <c r="I53" i="16"/>
  <c r="I54" i="16"/>
  <c r="I55" i="16"/>
  <c r="I2" i="16"/>
  <c r="I2" i="15"/>
  <c r="J2" i="15" s="1" a="1"/>
  <c r="J2" i="15" s="1"/>
  <c r="I3" i="14"/>
  <c r="J3" i="14" s="1" a="1"/>
  <c r="J3" i="14" s="1"/>
  <c r="I4" i="14"/>
  <c r="J4" i="14" s="1" a="1"/>
  <c r="J4" i="14" s="1"/>
  <c r="I5" i="14"/>
  <c r="J5" i="14" s="1" a="1"/>
  <c r="J5" i="14" s="1"/>
  <c r="I6" i="14"/>
  <c r="J6" i="14" s="1" a="1"/>
  <c r="J6" i="14" s="1"/>
  <c r="I7" i="14"/>
  <c r="J7" i="14" s="1" a="1"/>
  <c r="J7" i="14" s="1"/>
  <c r="I8" i="14"/>
  <c r="J8" i="14" s="1" a="1"/>
  <c r="J8" i="14" s="1"/>
  <c r="I9" i="14"/>
  <c r="J9" i="14" s="1" a="1"/>
  <c r="J9" i="14" s="1"/>
  <c r="I10" i="14"/>
  <c r="J10" i="14" s="1" a="1"/>
  <c r="J10" i="14" s="1"/>
  <c r="I11" i="14"/>
  <c r="J11" i="14" s="1" a="1"/>
  <c r="J11" i="14" s="1"/>
  <c r="I12" i="14"/>
  <c r="J12" i="14" s="1" a="1"/>
  <c r="J12" i="14" s="1"/>
  <c r="I13" i="14"/>
  <c r="J13" i="14" s="1" a="1"/>
  <c r="J13" i="14" s="1"/>
  <c r="I14" i="14"/>
  <c r="J14" i="14" s="1" a="1"/>
  <c r="J14" i="14" s="1"/>
  <c r="I15" i="14"/>
  <c r="J15" i="14" s="1" a="1"/>
  <c r="J15" i="14" s="1"/>
  <c r="I16" i="14"/>
  <c r="J16" i="14" s="1" a="1"/>
  <c r="J16" i="14" s="1"/>
  <c r="I17" i="14"/>
  <c r="J17" i="14" s="1" a="1"/>
  <c r="J17" i="14" s="1"/>
  <c r="I18" i="14"/>
  <c r="J18" i="14" s="1" a="1"/>
  <c r="J18" i="14" s="1"/>
  <c r="I19" i="14"/>
  <c r="J19" i="14" s="1" a="1"/>
  <c r="J19" i="14" s="1"/>
  <c r="I20" i="14"/>
  <c r="J20" i="14" s="1" a="1"/>
  <c r="J20" i="14" s="1"/>
  <c r="I21" i="14"/>
  <c r="J21" i="14" s="1" a="1"/>
  <c r="J21" i="14" s="1"/>
  <c r="I22" i="14"/>
  <c r="J22" i="14" s="1" a="1"/>
  <c r="J22" i="14" s="1"/>
  <c r="I23" i="14"/>
  <c r="J23" i="14" s="1" a="1"/>
  <c r="J23" i="14" s="1"/>
  <c r="I24" i="14"/>
  <c r="J24" i="14" s="1" a="1"/>
  <c r="J24" i="14" s="1"/>
  <c r="I25" i="14"/>
  <c r="J25" i="14" s="1" a="1"/>
  <c r="J25" i="14" s="1"/>
  <c r="I26" i="14"/>
  <c r="J26" i="14" s="1" a="1"/>
  <c r="J26" i="14" s="1"/>
  <c r="I27" i="14"/>
  <c r="J27" i="14" s="1" a="1"/>
  <c r="J27" i="14" s="1"/>
  <c r="I28" i="14"/>
  <c r="J28" i="14" s="1" a="1"/>
  <c r="J28" i="14" s="1"/>
  <c r="I29" i="14"/>
  <c r="J29" i="14" s="1" a="1"/>
  <c r="J29" i="14" s="1"/>
  <c r="I30" i="14"/>
  <c r="J30" i="14" s="1" a="1"/>
  <c r="J30" i="14" s="1"/>
  <c r="I31" i="14"/>
  <c r="J31" i="14" s="1" a="1"/>
  <c r="J31" i="14" s="1"/>
  <c r="I32" i="14"/>
  <c r="J32" i="14" s="1" a="1"/>
  <c r="J32" i="14" s="1"/>
  <c r="I33" i="14"/>
  <c r="J33" i="14" s="1" a="1"/>
  <c r="J33" i="14" s="1"/>
  <c r="I34" i="14"/>
  <c r="J34" i="14" s="1" a="1"/>
  <c r="J34" i="14" s="1"/>
  <c r="I35" i="14"/>
  <c r="J35" i="14" s="1" a="1"/>
  <c r="J35" i="14" s="1"/>
  <c r="I36" i="14"/>
  <c r="J36" i="14" s="1" a="1"/>
  <c r="J36" i="14" s="1"/>
  <c r="I37" i="14"/>
  <c r="J37" i="14" s="1" a="1"/>
  <c r="J37" i="14" s="1"/>
  <c r="I38" i="14"/>
  <c r="J38" i="14" s="1" a="1"/>
  <c r="J38" i="14" s="1"/>
  <c r="I39" i="14"/>
  <c r="J39" i="14" s="1" a="1"/>
  <c r="J39" i="14" s="1"/>
  <c r="I40" i="14"/>
  <c r="J40" i="14" s="1" a="1"/>
  <c r="J40" i="14" s="1"/>
  <c r="I41" i="14"/>
  <c r="J41" i="14" s="1" a="1"/>
  <c r="J41" i="14" s="1"/>
  <c r="I42" i="14"/>
  <c r="J42" i="14" s="1" a="1"/>
  <c r="J42" i="14" s="1"/>
  <c r="I43" i="14"/>
  <c r="J43" i="14" s="1" a="1"/>
  <c r="J43" i="14" s="1"/>
  <c r="I44" i="14"/>
  <c r="J44" i="14" s="1" a="1"/>
  <c r="J44" i="14" s="1"/>
  <c r="I45" i="14"/>
  <c r="J45" i="14" s="1" a="1"/>
  <c r="J45" i="14" s="1"/>
  <c r="I46" i="14"/>
  <c r="J46" i="14" s="1" a="1"/>
  <c r="J46" i="14" s="1"/>
  <c r="I47" i="14"/>
  <c r="J47" i="14" s="1" a="1"/>
  <c r="J47" i="14" s="1"/>
  <c r="I48" i="14"/>
  <c r="J48" i="14" s="1" a="1"/>
  <c r="J48" i="14" s="1"/>
  <c r="I49" i="14"/>
  <c r="J49" i="14" s="1" a="1"/>
  <c r="J49" i="14" s="1"/>
  <c r="I50" i="14"/>
  <c r="J50" i="14" s="1" a="1"/>
  <c r="J50" i="14" s="1"/>
  <c r="I51" i="14"/>
  <c r="J51" i="14" s="1" a="1"/>
  <c r="J51" i="14" s="1"/>
  <c r="I52" i="14"/>
  <c r="J52" i="14" s="1" a="1"/>
  <c r="J52" i="14" s="1"/>
  <c r="I2" i="14"/>
  <c r="J2" i="14" s="1" a="1"/>
  <c r="J2" i="14" s="1"/>
  <c r="C53" i="17"/>
  <c r="D53" i="17"/>
  <c r="E53" i="17"/>
  <c r="F53" i="17"/>
  <c r="G53" i="17"/>
  <c r="H53" i="17"/>
  <c r="C54" i="17"/>
  <c r="D54" i="17"/>
  <c r="E54" i="17"/>
  <c r="F54" i="17"/>
  <c r="G54" i="17"/>
  <c r="H54" i="17"/>
  <c r="C55" i="17"/>
  <c r="D55" i="17"/>
  <c r="E55" i="17"/>
  <c r="F55" i="17"/>
  <c r="G55" i="17"/>
  <c r="H55" i="17"/>
  <c r="B55" i="17"/>
  <c r="B54" i="17"/>
  <c r="B53" i="17"/>
  <c r="C53" i="16"/>
  <c r="D53" i="16"/>
  <c r="E53" i="16"/>
  <c r="F53" i="16"/>
  <c r="G53" i="16"/>
  <c r="H53" i="16"/>
  <c r="C54" i="16"/>
  <c r="D54" i="16"/>
  <c r="E54" i="16"/>
  <c r="F54" i="16"/>
  <c r="G54" i="16"/>
  <c r="H54" i="16"/>
  <c r="C55" i="16"/>
  <c r="D55" i="16"/>
  <c r="E55" i="16"/>
  <c r="F55" i="16"/>
  <c r="G55" i="16"/>
  <c r="H55" i="16"/>
  <c r="B55" i="16"/>
  <c r="B54" i="16"/>
  <c r="B53" i="16"/>
  <c r="C53" i="15"/>
  <c r="D53" i="15"/>
  <c r="E53" i="15"/>
  <c r="F53" i="15"/>
  <c r="G53" i="15"/>
  <c r="H53" i="15"/>
  <c r="C54" i="15"/>
  <c r="D54" i="15"/>
  <c r="E54" i="15"/>
  <c r="F54" i="15"/>
  <c r="G54" i="15"/>
  <c r="H54" i="15"/>
  <c r="C55" i="15"/>
  <c r="D55" i="15"/>
  <c r="E55" i="15"/>
  <c r="F55" i="15"/>
  <c r="G55" i="15"/>
  <c r="H55" i="15"/>
  <c r="B55" i="15"/>
  <c r="B54" i="15"/>
  <c r="B53" i="15"/>
  <c r="C53" i="14"/>
  <c r="D53" i="14"/>
  <c r="E53" i="14"/>
  <c r="F53" i="14"/>
  <c r="G53" i="14"/>
  <c r="H53" i="14"/>
  <c r="C54" i="14"/>
  <c r="D54" i="14"/>
  <c r="E54" i="14"/>
  <c r="F54" i="14"/>
  <c r="G54" i="14"/>
  <c r="H54" i="14"/>
  <c r="C55" i="14"/>
  <c r="D55" i="14"/>
  <c r="E55" i="14"/>
  <c r="F55" i="14"/>
  <c r="G55" i="14"/>
  <c r="H55" i="14"/>
  <c r="B55" i="14"/>
  <c r="B54" i="14"/>
  <c r="C48" i="11"/>
  <c r="C49" i="11"/>
  <c r="C50" i="11"/>
  <c r="B50" i="11"/>
  <c r="B49" i="11"/>
  <c r="B48" i="11"/>
  <c r="C38" i="13"/>
  <c r="C39" i="13"/>
  <c r="C40" i="13"/>
  <c r="B40" i="13"/>
  <c r="B39" i="13"/>
  <c r="B38" i="13"/>
  <c r="C43" i="12"/>
  <c r="C44" i="12"/>
  <c r="C45" i="12"/>
  <c r="B45" i="12"/>
  <c r="B44" i="12"/>
  <c r="B43" i="12"/>
  <c r="L43" i="21"/>
  <c r="K43" i="21"/>
  <c r="L42" i="21"/>
  <c r="K42" i="21"/>
  <c r="L41" i="21"/>
  <c r="K41" i="21"/>
  <c r="L40" i="21"/>
  <c r="K40" i="21"/>
  <c r="L39" i="21"/>
  <c r="K39" i="21"/>
  <c r="L38" i="21"/>
  <c r="K38" i="21"/>
  <c r="L36" i="21"/>
  <c r="L35" i="21"/>
  <c r="L37" i="21"/>
  <c r="K36" i="21"/>
  <c r="K37" i="21"/>
  <c r="K35" i="21"/>
  <c r="C52" i="6"/>
  <c r="D52" i="6"/>
  <c r="E52" i="6"/>
  <c r="C53" i="6"/>
  <c r="D53" i="6"/>
  <c r="E53" i="6"/>
  <c r="C54" i="6"/>
  <c r="D54" i="6"/>
  <c r="E54" i="6"/>
  <c r="B54" i="6"/>
  <c r="B53" i="6"/>
  <c r="B52" i="6"/>
  <c r="C51" i="7"/>
  <c r="D51" i="7"/>
  <c r="E51" i="7"/>
  <c r="C52" i="7"/>
  <c r="D52" i="7"/>
  <c r="E52" i="7"/>
  <c r="C53" i="7"/>
  <c r="D53" i="7"/>
  <c r="E53" i="7"/>
  <c r="B53" i="7"/>
  <c r="B52" i="7"/>
  <c r="B51" i="7"/>
  <c r="C48" i="8"/>
  <c r="D48" i="8"/>
  <c r="E48" i="8"/>
  <c r="C49" i="8"/>
  <c r="D49" i="8"/>
  <c r="E49" i="8"/>
  <c r="C50" i="8"/>
  <c r="D50" i="8"/>
  <c r="E50" i="8"/>
  <c r="B50" i="8"/>
  <c r="B49" i="8"/>
  <c r="B48" i="8"/>
  <c r="L51" i="18"/>
  <c r="L52" i="18"/>
  <c r="L53" i="18"/>
  <c r="F49" i="9"/>
  <c r="G49" i="9"/>
  <c r="H49" i="9"/>
  <c r="I49" i="9"/>
  <c r="F50" i="9"/>
  <c r="G50" i="9"/>
  <c r="H50" i="9"/>
  <c r="I50" i="9"/>
  <c r="F51" i="9"/>
  <c r="G51" i="9"/>
  <c r="H51" i="9"/>
  <c r="I51" i="9"/>
  <c r="C55" i="10"/>
  <c r="B55" i="10"/>
  <c r="C54" i="10"/>
  <c r="B54" i="10"/>
  <c r="C50" i="9"/>
  <c r="D50" i="9"/>
  <c r="E50" i="9"/>
  <c r="C51" i="9"/>
  <c r="D51" i="9"/>
  <c r="E51" i="9"/>
  <c r="B51" i="9"/>
  <c r="B50" i="9"/>
  <c r="C53" i="5"/>
  <c r="D53" i="5"/>
  <c r="K56" i="5" s="1"/>
  <c r="E53" i="5"/>
  <c r="F53" i="5"/>
  <c r="G53" i="5"/>
  <c r="H53" i="5"/>
  <c r="C54" i="5"/>
  <c r="D54" i="5"/>
  <c r="E54" i="5"/>
  <c r="F54" i="5"/>
  <c r="G54" i="5"/>
  <c r="H54" i="5"/>
  <c r="C55" i="5"/>
  <c r="D55" i="5"/>
  <c r="E55" i="5"/>
  <c r="F55" i="5"/>
  <c r="G55" i="5"/>
  <c r="H55" i="5"/>
  <c r="B55" i="5"/>
  <c r="B54" i="5"/>
  <c r="C54" i="4"/>
  <c r="D54" i="4"/>
  <c r="E54" i="4"/>
  <c r="F54" i="4"/>
  <c r="G54" i="4"/>
  <c r="C55" i="4"/>
  <c r="D55" i="4"/>
  <c r="E55" i="4"/>
  <c r="F55" i="4"/>
  <c r="G55" i="4"/>
  <c r="B55" i="4"/>
  <c r="B54" i="4"/>
  <c r="C53" i="18"/>
  <c r="D53" i="18"/>
  <c r="K53" i="18" s="1"/>
  <c r="E53" i="18"/>
  <c r="B53" i="18"/>
  <c r="C52" i="18"/>
  <c r="D52" i="18"/>
  <c r="K52" i="18" s="1"/>
  <c r="E52" i="18"/>
  <c r="B52" i="18"/>
  <c r="D51" i="18"/>
  <c r="K51" i="18" s="1"/>
  <c r="E51" i="18"/>
  <c r="B53" i="14"/>
  <c r="C53" i="10"/>
  <c r="B53" i="10"/>
  <c r="E49" i="9"/>
  <c r="D49" i="9"/>
  <c r="C49" i="9"/>
  <c r="B49" i="9"/>
  <c r="B53" i="5"/>
  <c r="I56" i="5" s="1"/>
  <c r="S52" i="31" l="1"/>
  <c r="S51" i="31"/>
  <c r="I51" i="18"/>
  <c r="I52" i="18"/>
  <c r="H53" i="18"/>
  <c r="I53" i="18" s="1"/>
  <c r="F51" i="18"/>
  <c r="G51" i="18" s="1"/>
  <c r="F52" i="18"/>
  <c r="G52" i="18" s="1"/>
  <c r="F53" i="18"/>
  <c r="G53" i="18" l="1"/>
  <c r="M53" i="18"/>
  <c r="M52" i="18"/>
  <c r="M51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<sst xmlns="http://schemas.openxmlformats.org/spreadsheetml/2006/main" count="4160" uniqueCount="904">
  <si>
    <t>version</t>
  </si>
  <si>
    <t>failed_count</t>
  </si>
  <si>
    <t>time_since_last_failure</t>
  </si>
  <si>
    <t>failed_rate</t>
  </si>
  <si>
    <t>exd_value</t>
  </si>
  <si>
    <t>rocket_value</t>
  </si>
  <si>
    <t>time_since_last_execute</t>
  </si>
  <si>
    <t>1ae78a14516b9372e4c90a89ac21b259339a3a3a</t>
  </si>
  <si>
    <t>58390c8ce1bddb6c623f62e7ed36383e7fa5c02f</t>
  </si>
  <si>
    <t>671e148d079f4d4eca0a98f7dadf1fe69d856374</t>
  </si>
  <si>
    <t>d295b66a7b66ed504a827b58876ad9ea48c0f4a8</t>
  </si>
  <si>
    <t>533c54547153d46c0bf99ac0e396bed71f760c03</t>
  </si>
  <si>
    <t>e338142b39cf40155054f95daa28d210d2ee1b2d</t>
  </si>
  <si>
    <t>8d15d5e1851b1bbb9cd3289b84c7f32399e06ac5</t>
  </si>
  <si>
    <t>1639fae5132bc8a904af28d97cea0bedb3af802e</t>
  </si>
  <si>
    <t>2214170caabbff673935eb046a7edf4621213931</t>
  </si>
  <si>
    <t>3a8a670eeeaa40d87bd38a587438952741980c18</t>
  </si>
  <si>
    <t>6cdbb0907a3c562723455e351c940037bdec9b7a</t>
  </si>
  <si>
    <t>a901a3568fd26ca9c4a82d8bc5ed5b3ed844d451</t>
  </si>
  <si>
    <t>03275585cabd0240944f19f33d7584a1b099a3a8</t>
  </si>
  <si>
    <t>3290badd1bb8c9ea91db5c0b2e1a635178119856</t>
  </si>
  <si>
    <t>7fcd473a6455450428795d20db7afd2691c92336</t>
  </si>
  <si>
    <t>06c2afb862f9da8dc5efa4b6076a0e48c3fbaaa5</t>
  </si>
  <si>
    <t>fdf0eaf11452d72945af31804e2a1048ee1b574c</t>
  </si>
  <si>
    <t>18b44bc5a67275641fb26f2c54ba7eef80ac5950</t>
  </si>
  <si>
    <t>ffabf7c731765da3dbfaffa4ed58b51ae9c2e650</t>
  </si>
  <si>
    <t>251a94f1f66e909d75a774ac474a63bd9bc38382</t>
  </si>
  <si>
    <t>cacc6e22932f373a91d7be55a9b992dc77f4c59b</t>
  </si>
  <si>
    <t>374a7f47bf401441edff0a64465e61326bf70a82</t>
  </si>
  <si>
    <t>25aa0bebba72b318e71fe205bfd1236550cc9534</t>
  </si>
  <si>
    <t>ae545c3283dc673f7e748065efa46ba95f678ef2</t>
  </si>
  <si>
    <t>4c75bf7e4a0e5472bd8f0bf0a4a418ac717a9b70</t>
  </si>
  <si>
    <t>b320441c04c9bea76cbee1196ae55c20288fd7a6</t>
  </si>
  <si>
    <t>28f20a19294da7df158dfca259d0e2b5866baaf9</t>
  </si>
  <si>
    <t>6383cb42ac01e6fb9ef6a035a2288786e61bdddf</t>
  </si>
  <si>
    <t>36534782b584389afd281f326421a35dcecde1ec</t>
  </si>
  <si>
    <t>1c59d383390f970b891b503b7f79b63a02db2ec5</t>
  </si>
  <si>
    <t>b96a3e9142fdf346b05b20e867b4f0dfca119e96</t>
  </si>
  <si>
    <t>53ea7f624fb91074c2f9458832ed74975ee5d64c</t>
  </si>
  <si>
    <t>ef2a0b7cdbc5b84f7b3f6573b7687e72bede0964</t>
  </si>
  <si>
    <t>4debf77169ee459c46ec70e13dc503bc25efd7d2</t>
  </si>
  <si>
    <t>e0152e7481c6c63764d6ea8ee41af5cf9dfac5e9</t>
  </si>
  <si>
    <t>92901222f83d988617aee37680cb29e1a743b5e4</t>
  </si>
  <si>
    <t>3f86ed6ec0b390c033eae7f9c487a3fea268e027</t>
  </si>
  <si>
    <t>65d6e954e37872fd9afb5ef3fc0481bb3c2f20f4</t>
  </si>
  <si>
    <t>744a759492b5c57ff24a6e8aabe47b17ad8ee964</t>
  </si>
  <si>
    <t>dd1386dd3c4f4bc55456c88180f9f39697bb95c0</t>
  </si>
  <si>
    <t>2a5a4326e58339a26cd1510259e7310b8c0980ff</t>
  </si>
  <si>
    <t>535a265d7f0dd50d8c3a4f8b4f3a452d56bd160f</t>
  </si>
  <si>
    <t>aed8aee11130a954356200afa3f1b8753e8a9482</t>
  </si>
  <si>
    <t>ad8a69f361b9b9a0272ed66f04e6060b736d2788</t>
  </si>
  <si>
    <t>8018e02a87031a5e8afcbd9d35133edd520076bb</t>
  </si>
  <si>
    <t>830380e3178a103d4401689021eadddadbb93d6d</t>
  </si>
  <si>
    <t>84186fcb834ecc55604efaf383e17e6b5e9baa50</t>
  </si>
  <si>
    <t>750b95887e567848ac2c851dae47922cac6db946</t>
  </si>
  <si>
    <t>be3ca57cfb777ad820c6659d52e60bbdd36bf5ff</t>
  </si>
  <si>
    <t>90450a06162e6c71ab813ea22a83196fe7cff4bc</t>
  </si>
  <si>
    <t>avg</t>
  </si>
  <si>
    <t>91ec4b0d11fe115581ce2835300558802ce55e6c</t>
  </si>
  <si>
    <t>hanming_distance</t>
  </si>
  <si>
    <t>edit_distance</t>
  </si>
  <si>
    <t>euclidean_string_distance</t>
  </si>
  <si>
    <t>manhattan_string_distance</t>
  </si>
  <si>
    <t>normalized_compression_distance</t>
  </si>
  <si>
    <t>FAST</t>
  </si>
  <si>
    <t>TOPIC MODEL</t>
  </si>
  <si>
    <t>0.9730483271375464</t>
  </si>
  <si>
    <t>0.8746130030959752</t>
  </si>
  <si>
    <t>0.9884375000000001</t>
  </si>
  <si>
    <t>0.9135687732342007</t>
  </si>
  <si>
    <t>0.8547087980173481</t>
  </si>
  <si>
    <t>0.870817843866171</t>
  </si>
  <si>
    <t>0.984820322180917</t>
  </si>
  <si>
    <t>0.5708054372083586</t>
  </si>
  <si>
    <t>0.3984668494263377</t>
  </si>
  <si>
    <t>0.8668095529699938</t>
  </si>
  <si>
    <t>0.6200487507617306</t>
  </si>
  <si>
    <t>0.3570121951219512</t>
  </si>
  <si>
    <t>0.800183038438072</t>
  </si>
  <si>
    <t>0.7672361195851128</t>
  </si>
  <si>
    <t>0.8266301035953686</t>
  </si>
  <si>
    <t>0.7004875076173065</t>
  </si>
  <si>
    <t>0.9180377818403412</t>
  </si>
  <si>
    <t>0.7321755027422303</t>
  </si>
  <si>
    <t>0.9850700792199878</t>
  </si>
  <si>
    <t>0.40904255319148936</t>
  </si>
  <si>
    <t>0.9424131627056672</t>
  </si>
  <si>
    <t>0.9107251675807434</t>
  </si>
  <si>
    <t>0.6636977886977887</t>
  </si>
  <si>
    <t>0.6214333112143332</t>
  </si>
  <si>
    <t>0.8005481120584653</t>
  </si>
  <si>
    <t>0.8163824604141291</t>
  </si>
  <si>
    <t>0.8541412911084044</t>
  </si>
  <si>
    <t>0.9038811400849</t>
  </si>
  <si>
    <t>0.7289266221952699</t>
  </si>
  <si>
    <t>0.9280510018214937</t>
  </si>
  <si>
    <t>0.7252933909820877</t>
  </si>
  <si>
    <t>0.8147362037598544</t>
  </si>
  <si>
    <t>0.9566140776699029</t>
  </si>
  <si>
    <t>0.38258495145631066</t>
  </si>
  <si>
    <t>0.33828883495145634</t>
  </si>
  <si>
    <t>0.947847180109157</t>
  </si>
  <si>
    <t>0.9814814814814815</t>
  </si>
  <si>
    <t>0.823618700667881</t>
  </si>
  <si>
    <t>0.887370977534912</t>
  </si>
  <si>
    <t>0.3633879781420766</t>
  </si>
  <si>
    <t>0.9395871281117183</t>
  </si>
  <si>
    <t>0.9632665452337584</t>
  </si>
  <si>
    <t>0.9426229508196722</t>
  </si>
  <si>
    <t>0.8467351874244257</t>
  </si>
  <si>
    <t>0.7686972255729795</t>
  </si>
  <si>
    <t>0.9655063291139241</t>
  </si>
  <si>
    <t>0.8966244725738397</t>
  </si>
  <si>
    <t>0.9890142517814727</t>
  </si>
  <si>
    <t>0.9450386215092097</t>
  </si>
  <si>
    <t>0.8316387559808612</t>
  </si>
  <si>
    <t>0.9164170161773517</t>
  </si>
  <si>
    <t>AVG</t>
  </si>
  <si>
    <t>TfIdfModel</t>
  </si>
  <si>
    <t>LSIModel</t>
  </si>
  <si>
    <t>LDAModel</t>
  </si>
  <si>
    <t>Bm25Model</t>
  </si>
  <si>
    <t>total</t>
  </si>
  <si>
    <t>additional</t>
  </si>
  <si>
    <t>total</t>
    <phoneticPr fontId="1" type="noConversion"/>
  </si>
  <si>
    <t>additional</t>
    <phoneticPr fontId="1" type="noConversion"/>
  </si>
  <si>
    <t>search</t>
    <phoneticPr fontId="1" type="noConversion"/>
  </si>
  <si>
    <t>arp</t>
    <phoneticPr fontId="1" type="noConversion"/>
  </si>
  <si>
    <t>median</t>
    <phoneticPr fontId="1" type="noConversion"/>
  </si>
  <si>
    <t>TCP Techniques</t>
    <phoneticPr fontId="1" type="noConversion"/>
  </si>
  <si>
    <t>APFD</t>
    <phoneticPr fontId="1" type="noConversion"/>
  </si>
  <si>
    <t>Standard Deviation</t>
    <phoneticPr fontId="1" type="noConversion"/>
  </si>
  <si>
    <t>mean</t>
    <phoneticPr fontId="1" type="noConversion"/>
  </si>
  <si>
    <t>stdev</t>
    <phoneticPr fontId="1" type="noConversion"/>
  </si>
  <si>
    <t>$CovDyn_{total}$</t>
  </si>
  <si>
    <t>$CovDyn_{additional}$</t>
  </si>
  <si>
    <t>$CovDyn_{search}$</t>
  </si>
  <si>
    <t>$CovDyn_{arp}$</t>
  </si>
  <si>
    <t>$CovStc_{total}$</t>
  </si>
  <si>
    <t>$CovStc_{additional}$</t>
  </si>
  <si>
    <t>$Similarity_{hanming}$</t>
  </si>
  <si>
    <t>$Similarity_{edit}$</t>
  </si>
  <si>
    <t>$Similarity_{euclidean}$</t>
  </si>
  <si>
    <t>$Similarity_{manhattan}$</t>
  </si>
  <si>
    <t>$Similarity_{NCD}$</t>
  </si>
  <si>
    <t>$Similarity_{Fast}$</t>
  </si>
  <si>
    <t>$Similarity_{topic}$</t>
  </si>
  <si>
    <t>$IR_{TfIdf}$</t>
  </si>
  <si>
    <t>$IR_{LSI}$</t>
  </si>
  <si>
    <t>$IR_{LDA}$</t>
  </si>
  <si>
    <t>$IR_{Bm25}$</t>
  </si>
  <si>
    <t>TfIdfModel-flaky</t>
    <phoneticPr fontId="1" type="noConversion"/>
  </si>
  <si>
    <t>LSIModel-flaky</t>
    <phoneticPr fontId="1" type="noConversion"/>
  </si>
  <si>
    <t>LDAModel-flaky</t>
    <phoneticPr fontId="1" type="noConversion"/>
  </si>
  <si>
    <t>Bm25Model-flaky</t>
    <phoneticPr fontId="1" type="noConversion"/>
  </si>
  <si>
    <t>total-flaky</t>
    <phoneticPr fontId="1" type="noConversion"/>
  </si>
  <si>
    <t>additional-flaky</t>
    <phoneticPr fontId="1" type="noConversion"/>
  </si>
  <si>
    <t>search-flaky</t>
    <phoneticPr fontId="1" type="noConversion"/>
  </si>
  <si>
    <t>arp-flaky</t>
    <phoneticPr fontId="1" type="noConversion"/>
  </si>
  <si>
    <t>$N$</t>
    <phoneticPr fontId="1" type="noConversion"/>
  </si>
  <si>
    <t>IRModel</t>
    <phoneticPr fontId="1" type="noConversion"/>
  </si>
  <si>
    <t>Total</t>
    <phoneticPr fontId="1" type="noConversion"/>
  </si>
  <si>
    <t>Strategy</t>
    <phoneticPr fontId="1" type="noConversion"/>
  </si>
  <si>
    <t>Additional</t>
    <phoneticPr fontId="1" type="noConversion"/>
  </si>
  <si>
    <t>Temp</t>
    <phoneticPr fontId="1" type="noConversion"/>
  </si>
  <si>
    <t>metric</t>
    <phoneticPr fontId="1" type="noConversion"/>
  </si>
  <si>
    <t>hamming_distance</t>
    <phoneticPr fontId="1" type="noConversion"/>
  </si>
  <si>
    <t>median</t>
  </si>
  <si>
    <t>Standard Deviation</t>
  </si>
  <si>
    <t>K</t>
    <phoneticPr fontId="1" type="noConversion"/>
  </si>
  <si>
    <t>-</t>
    <phoneticPr fontId="1" type="noConversion"/>
  </si>
  <si>
    <t>hamming_distance_flaky</t>
  </si>
  <si>
    <t>edit_distance_flaky</t>
  </si>
  <si>
    <t>euclidean_string_distance_flaky</t>
  </si>
  <si>
    <t>manhattan_string_distance_flaky</t>
  </si>
  <si>
    <t>normalized_compression_distance_flaky</t>
  </si>
  <si>
    <t>FAST_flaky</t>
  </si>
  <si>
    <t>TOPIC MODEL_flaky</t>
  </si>
  <si>
    <t>time cost (on average) / s</t>
    <phoneticPr fontId="1" type="noConversion"/>
  </si>
  <si>
    <t>time cost (on average) /s</t>
    <phoneticPr fontId="1" type="noConversion"/>
  </si>
  <si>
    <t>total 47</t>
    <phoneticPr fontId="1" type="noConversion"/>
  </si>
  <si>
    <t>group1</t>
  </si>
  <si>
    <t>group2</t>
  </si>
  <si>
    <t>meandiff</t>
  </si>
  <si>
    <t>p-adj</t>
  </si>
  <si>
    <t>lower</t>
  </si>
  <si>
    <t>upper</t>
  </si>
  <si>
    <t>reject</t>
  </si>
  <si>
    <t>arp</t>
  </si>
  <si>
    <t>search</t>
  </si>
  <si>
    <t xml:space="preserve">Multiple Comparison of Means - Tukey HSD, FWER=0.05   </t>
    <phoneticPr fontId="1" type="noConversion"/>
  </si>
  <si>
    <t>reject</t>
    <phoneticPr fontId="1" type="noConversion"/>
  </si>
  <si>
    <t>True 表示有显著性差异</t>
    <phoneticPr fontId="1" type="noConversion"/>
  </si>
  <si>
    <t>bm25</t>
  </si>
  <si>
    <t>lda</t>
  </si>
  <si>
    <t>lsi</t>
  </si>
  <si>
    <t>tfidf</t>
  </si>
  <si>
    <t xml:space="preserve">Multiple Comparison of Means - Tukey HSD, FWER=0.05 </t>
    <phoneticPr fontId="1" type="noConversion"/>
  </si>
  <si>
    <t>bm25和lda之间没有显著性差异</t>
    <phoneticPr fontId="1" type="noConversion"/>
  </si>
  <si>
    <t>hamming_distance</t>
  </si>
  <si>
    <t>Multiple Comparison of Means - Tukey HSD, FWER=0.05</t>
    <phoneticPr fontId="1" type="noConversion"/>
  </si>
  <si>
    <t>91ec4b0d11fe115581ce2835300558802ce55e6c</t>
    <phoneticPr fontId="1" type="noConversion"/>
  </si>
  <si>
    <t>versions</t>
    <phoneticPr fontId="1" type="noConversion"/>
  </si>
  <si>
    <t>dyn-total</t>
    <phoneticPr fontId="1" type="noConversion"/>
  </si>
  <si>
    <t>dyn-additional</t>
    <phoneticPr fontId="1" type="noConversion"/>
  </si>
  <si>
    <t>dyn-search</t>
    <phoneticPr fontId="1" type="noConversion"/>
  </si>
  <si>
    <t>dyn-arp</t>
    <phoneticPr fontId="1" type="noConversion"/>
  </si>
  <si>
    <t>sta_total</t>
    <phoneticPr fontId="1" type="noConversion"/>
  </si>
  <si>
    <t>sta_additional</t>
    <phoneticPr fontId="1" type="noConversion"/>
  </si>
  <si>
    <t>distance_generation</t>
  </si>
  <si>
    <t>bc_generation</t>
  </si>
  <si>
    <t>cg_generation</t>
  </si>
  <si>
    <t>time cost</t>
    <phoneticPr fontId="1" type="noConversion"/>
  </si>
  <si>
    <t>dyn_total</t>
    <phoneticPr fontId="1" type="noConversion"/>
  </si>
  <si>
    <t>dyn_additional</t>
    <phoneticPr fontId="1" type="noConversion"/>
  </si>
  <si>
    <t>dyn_search</t>
    <phoneticPr fontId="1" type="noConversion"/>
  </si>
  <si>
    <t>dyn_arp</t>
    <phoneticPr fontId="1" type="noConversion"/>
  </si>
  <si>
    <t>one time cost</t>
    <phoneticPr fontId="1" type="noConversion"/>
  </si>
  <si>
    <t>收集覆盖信息平均时间 / 单个测试用例</t>
    <phoneticPr fontId="1" type="noConversion"/>
  </si>
  <si>
    <t>测试用例执行时间 /  单个测试用例</t>
    <phoneticPr fontId="1" type="noConversion"/>
  </si>
  <si>
    <t>解析覆盖信息 /  单个测试用例</t>
    <phoneticPr fontId="1" type="noConversion"/>
  </si>
  <si>
    <t>category</t>
    <phoneticPr fontId="1" type="noConversion"/>
  </si>
  <si>
    <t>sim_han</t>
  </si>
  <si>
    <t>sim_han</t>
    <phoneticPr fontId="1" type="noConversion"/>
  </si>
  <si>
    <t>sim_edit</t>
  </si>
  <si>
    <t>sim_edit</t>
    <phoneticPr fontId="1" type="noConversion"/>
  </si>
  <si>
    <t>sim_eucli</t>
  </si>
  <si>
    <t>sim_eucli</t>
    <phoneticPr fontId="1" type="noConversion"/>
  </si>
  <si>
    <t>sim_manh</t>
  </si>
  <si>
    <t>sim_manh</t>
    <phoneticPr fontId="1" type="noConversion"/>
  </si>
  <si>
    <t>sim_ncd</t>
  </si>
  <si>
    <t>sim_ncd</t>
    <phoneticPr fontId="1" type="noConversion"/>
  </si>
  <si>
    <t>sim_fast</t>
  </si>
  <si>
    <t>sim_fast</t>
    <phoneticPr fontId="1" type="noConversion"/>
  </si>
  <si>
    <t>sim_topic</t>
  </si>
  <si>
    <t>sim_topic</t>
    <phoneticPr fontId="1" type="noConversion"/>
  </si>
  <si>
    <t>covdyn_total</t>
  </si>
  <si>
    <t>covdyn_total</t>
    <phoneticPr fontId="1" type="noConversion"/>
  </si>
  <si>
    <t>covdyn_add</t>
  </si>
  <si>
    <t>covdyn_add</t>
    <phoneticPr fontId="1" type="noConversion"/>
  </si>
  <si>
    <t>covdyn_search</t>
  </si>
  <si>
    <t>covdyn_search</t>
    <phoneticPr fontId="1" type="noConversion"/>
  </si>
  <si>
    <t>covdyn_arp</t>
  </si>
  <si>
    <t>covdyn_arp</t>
    <phoneticPr fontId="1" type="noConversion"/>
  </si>
  <si>
    <t>ir_tfidf</t>
  </si>
  <si>
    <t>ir_tfidf</t>
    <phoneticPr fontId="1" type="noConversion"/>
  </si>
  <si>
    <t>ir_lsi</t>
  </si>
  <si>
    <t>ir_lsi</t>
    <phoneticPr fontId="1" type="noConversion"/>
  </si>
  <si>
    <t>ir_lda</t>
  </si>
  <si>
    <t>ir_lda</t>
    <phoneticPr fontId="1" type="noConversion"/>
  </si>
  <si>
    <t>ir_bm</t>
  </si>
  <si>
    <t>ir_bm</t>
    <phoneticPr fontId="1" type="noConversion"/>
  </si>
  <si>
    <t>cov_stc_add</t>
  </si>
  <si>
    <t>cov_stc_add</t>
    <phoneticPr fontId="1" type="noConversion"/>
  </si>
  <si>
    <t>A</t>
    <phoneticPr fontId="1" type="noConversion"/>
  </si>
  <si>
    <t>B</t>
    <phoneticPr fontId="1" type="noConversion"/>
  </si>
  <si>
    <t>covstc_total</t>
  </si>
  <si>
    <t>covstc_total</t>
    <phoneticPr fontId="1" type="noConversion"/>
  </si>
  <si>
    <t>C</t>
    <phoneticPr fontId="1" type="noConversion"/>
  </si>
  <si>
    <t>D</t>
    <phoneticPr fontId="1" type="noConversion"/>
  </si>
  <si>
    <t>组间</t>
    <phoneticPr fontId="1" type="noConversion"/>
  </si>
  <si>
    <t>组外</t>
    <phoneticPr fontId="1" type="noConversion"/>
  </si>
  <si>
    <t>E</t>
    <phoneticPr fontId="1" type="noConversion"/>
  </si>
  <si>
    <t>Global</t>
    <phoneticPr fontId="1" type="noConversion"/>
  </si>
  <si>
    <t>Subgroup</t>
    <phoneticPr fontId="1" type="noConversion"/>
  </si>
  <si>
    <t>delta total</t>
    <phoneticPr fontId="1" type="noConversion"/>
  </si>
  <si>
    <t>delta add</t>
    <phoneticPr fontId="1" type="noConversion"/>
  </si>
  <si>
    <t>delta-tfidf</t>
    <phoneticPr fontId="1" type="noConversion"/>
  </si>
  <si>
    <t>version</t>
    <phoneticPr fontId="1" type="noConversion"/>
  </si>
  <si>
    <t>DELTA</t>
    <phoneticPr fontId="1" type="noConversion"/>
  </si>
  <si>
    <t>[('covstc_total', 1), ('sim_fast', 2), ('sim_topic', 2), ('covdyn_search', 2), ('covdyn_arp', 2), ('cov_stc_add', 2), ('ir_lda', 2), ('ir_bm', 2), ('sim_eucli', 3), ('sim_manh', 3), ('sim_ncd', 3), ('covdyn_total', 3), ('ir_tfidf', 3), ('sim_han', 4), ('sim_edit', 4), ('ir_lsi', 4), ('covdyn_add', 5)]</t>
  </si>
  <si>
    <t>[('sim_fast', 1), ('sim_topic', 1), ('covdyn_search', 1), ('covdyn_arp', 1), ('covstc_total', 1), ('cov_stc_add', 1), ('ir_lda', 1), ('covdyn_total', 2), ('ir_tfidf', 2), ('ir_bm', 2), ('sim_han', 3), ('sim_edit', 3), ('sim_eucli', 3), ('sim_manh', 3), ('sim_ncd', 3), ('covdyn_add', 4), ('ir_lsi', 4)]</t>
  </si>
  <si>
    <t>[('sim_fast', 1), ('sim_topic', 1), ('covdyn_search', 1), ('covdyn_arp', 1), ('covstc_total', 1), ('ir_lda', 1), ('covdyn_total', 2), ('cov_stc_add', 2), ('ir_bm', 2), ('sim_han', 3), ('sim_edit', 3), ('sim_eucli', 3), ('sim_manh', 3), ('sim_ncd', 3), ('ir_tfidf', 3), ('covdyn_add', 4), ('ir_lsi', 4)]</t>
  </si>
  <si>
    <t>AVG</t>
    <phoneticPr fontId="1" type="noConversion"/>
  </si>
  <si>
    <t>Median</t>
  </si>
  <si>
    <t>Median</t>
    <phoneticPr fontId="1" type="noConversion"/>
  </si>
  <si>
    <t>STD</t>
  </si>
  <si>
    <t>STD</t>
    <phoneticPr fontId="1" type="noConversion"/>
  </si>
  <si>
    <t>Delta</t>
    <phoneticPr fontId="1" type="noConversion"/>
  </si>
  <si>
    <t>Statistic</t>
    <phoneticPr fontId="1" type="noConversion"/>
  </si>
  <si>
    <t>AVG.</t>
    <phoneticPr fontId="1" type="noConversion"/>
  </si>
  <si>
    <t>Mean</t>
    <phoneticPr fontId="1" type="noConversion"/>
  </si>
  <si>
    <t>---</t>
    <phoneticPr fontId="1" type="noConversion"/>
  </si>
  <si>
    <t>N</t>
    <phoneticPr fontId="1" type="noConversion"/>
  </si>
  <si>
    <t>---</t>
  </si>
  <si>
    <t>{\color[HTML]{036400} 0.7545}</t>
  </si>
  <si>
    <t>{\color[HTML]{036400} 10.75% $\uparrow$}</t>
  </si>
  <si>
    <t>{\color[HTML]{036400} 0.837}</t>
  </si>
  <si>
    <t>{\color[HTML]{036400} 9.73% $\uparrow$}</t>
  </si>
  <si>
    <t>{\color[HTML]{036400} 0.2708}</t>
  </si>
  <si>
    <t>{\color[HTML]{036400} -7.55% $\uparrow$}</t>
  </si>
  <si>
    <t>{\color[HTML]{036400} 0.7089}</t>
  </si>
  <si>
    <t>{\color[HTML]{036400} 4.05% $\uparrow$}</t>
  </si>
  <si>
    <t>{\color[HTML]{036400} 0.7896}</t>
  </si>
  <si>
    <t>{\color[HTML]{036400} 3.53% $\uparrow$}</t>
  </si>
  <si>
    <t>{\color[HTML]{036400} 0.2979}</t>
  </si>
  <si>
    <t>{\color[HTML]{CB0000} 1.71% $\downarrow$}</t>
  </si>
  <si>
    <t>{\color[HTML]{036400} 0.7041}</t>
  </si>
  <si>
    <t>{\color[HTML]{036400} 3.35% $\uparrow$}</t>
  </si>
  <si>
    <t>{\color[HTML]{036400} 0.7619}</t>
  </si>
  <si>
    <t>{\color[HTML]{CB0000} -0.11% $\downarrow$}</t>
  </si>
  <si>
    <t>{\color[HTML]{036400} 0.2715}</t>
  </si>
  <si>
    <t>{\color[HTML]{036400} -7.32% $\uparrow$}</t>
  </si>
  <si>
    <t>{\color[HTML]{CB0000} 6.05% $\downarrow$}</t>
  </si>
  <si>
    <t>{\color[HTML]{CB0000} 4.46% $\downarrow$}</t>
  </si>
  <si>
    <t>{\color[HTML]{CB0000} 5.53% $\downarrow$}</t>
  </si>
  <si>
    <t>{\color[HTML]{CB0000} 0.7975}</t>
  </si>
  <si>
    <t>{\color[HTML]{CB0000} -1.54% $\downarrow$}</t>
  </si>
  <si>
    <t>{\color[HTML]{CB0000} 0.4273}</t>
  </si>
  <si>
    <t>{\color[HTML]{CB0000} -24.99% $\downarrow$}</t>
  </si>
  <si>
    <t>{\color[HTML]{036400} 0.5149}</t>
  </si>
  <si>
    <t>{\color[HTML]{036400} 7.66% $\uparrow$}</t>
  </si>
  <si>
    <t>{\color[HTML]{CB0000} 0.7035}</t>
  </si>
  <si>
    <t>{\color[HTML]{CB0000} -1.31% $\downarrow$}</t>
  </si>
  <si>
    <t>{\color[HTML]{CB0000} 0.7731}</t>
  </si>
  <si>
    <t>{\color[HTML]{CB0000} -1.4% $\downarrow$}</t>
  </si>
  <si>
    <t>{\color[HTML]{036400} 0.2551}</t>
  </si>
  <si>
    <t>{\color[HTML]{036400} 13.22% $\uparrow$}</t>
  </si>
  <si>
    <t>{\color[HTML]{CB0000} 0.2219}</t>
  </si>
  <si>
    <t>{\color[HTML]{CB0000} -7.1% $\downarrow$}</t>
  </si>
  <si>
    <t>{\color[HTML]{CB0000} 0.5192}</t>
  </si>
  <si>
    <t>{\color[HTML]{CB0000} -14.02% $\downarrow$}</t>
  </si>
  <si>
    <t>{\color[HTML]{CB0000} 0.5609}</t>
  </si>
  <si>
    <t>{\color[HTML]{CB0000} -5.36% $\downarrow$}</t>
  </si>
  <si>
    <t>{\color[HTML]{CB0000} 0.7958}</t>
  </si>
  <si>
    <t>{\color[HTML]{CB0000} -4.75% $\downarrow$}</t>
  </si>
  <si>
    <t>{\color[HTML]{CB0000} 0.8409}</t>
  </si>
  <si>
    <t>{\color[HTML]{CB0000} -0.68% $\downarrow$}</t>
  </si>
  <si>
    <t>{\color[HTML]{036400} 0.8389}</t>
  </si>
  <si>
    <t>{\color[HTML]{036400} 2.85% $\uparrow$}</t>
  </si>
  <si>
    <t>{\color[HTML]{036400} 0.8324}</t>
  </si>
  <si>
    <t>{\color[HTML]{036400} 1.96% $\uparrow$}</t>
  </si>
  <si>
    <t>{\color[HTML]{CB0000} 0.7699}</t>
  </si>
  <si>
    <t>{\color[HTML]{CB0000} -1.29% $\downarrow$}</t>
  </si>
  <si>
    <t>{\color[HTML]{036400} 0.6932}</t>
  </si>
  <si>
    <t>{\color[HTML]{036400} 1.32% $\uparrow$}</t>
  </si>
  <si>
    <t>{\color[HTML]{036400} 0.9013}</t>
  </si>
  <si>
    <t>{\color[HTML]{CB0000} -0.04% $\downarrow$}</t>
  </si>
  <si>
    <t>{\color[HTML]{CB0000} 0.2462}</t>
  </si>
  <si>
    <t>{\color[HTML]{CB0000} -59.75% $\downarrow$}</t>
  </si>
  <si>
    <t>{\color[HTML]{036400} 0.5445}</t>
  </si>
  <si>
    <t>{\color[HTML]{036400} 32.29% $\uparrow$}</t>
  </si>
  <si>
    <t>{\color[HTML]{036400} 0.8356}</t>
  </si>
  <si>
    <t>{\color[HTML]{CB0000} -3.26% $\downarrow$}</t>
  </si>
  <si>
    <t>{\color[HTML]{036400} 0.8382}</t>
  </si>
  <si>
    <t>{\color[HTML]{CB0000} -1.03% $\downarrow$}</t>
  </si>
  <si>
    <t>{\color[HTML]{CB0000} 0.0594}</t>
  </si>
  <si>
    <t>{\color[HTML]{036400} 79.25% $\uparrow$}</t>
  </si>
  <si>
    <t>{\color[HTML]{CB0000} 0.0237}</t>
  </si>
  <si>
    <t>{\color[HTML]{CB0000} -24.13% $\downarrow$}</t>
  </si>
  <si>
    <t>{\color[HTML]{CB0000} 0.452}</t>
  </si>
  <si>
    <t>{\color[HTML]{CB0000} -35.57% $\downarrow$}</t>
  </si>
  <si>
    <t>{\color[HTML]{CB0000} 0.5833}</t>
  </si>
  <si>
    <t>{\color[HTML]{CB0000} -5.82% $\downarrow$}</t>
  </si>
  <si>
    <t>{\color[HTML]{CB0000} 0.8258}</t>
  </si>
  <si>
    <t>{\color[HTML]{CB0000} -6.5% $\downarrow$}</t>
  </si>
  <si>
    <t>{\color[HTML]{036400} 0.9015}</t>
  </si>
  <si>
    <t>{\color[HTML]{036400} 0.11% $\uparrow$}</t>
  </si>
  <si>
    <t>{\color[HTML]{036400} 0.8908}</t>
  </si>
  <si>
    <t>{\color[HTML]{036400} 2.51% $\uparrow$}</t>
  </si>
  <si>
    <t>{\color[HTML]{036400} 0.8893}</t>
  </si>
  <si>
    <t>{\color[HTML]{036400} 3.39% $\uparrow$}</t>
  </si>
  <si>
    <t>{\color[HTML]{036400} 0.8126}</t>
  </si>
  <si>
    <t>{\color[HTML]{CB0000} -5.91% $\downarrow$}</t>
  </si>
  <si>
    <t>{\color[HTML]{036400} 0.8243}</t>
  </si>
  <si>
    <t>{\color[HTML]{CB0000} -3.35% $\downarrow$}</t>
  </si>
  <si>
    <t>{\color[HTML]{036400} 0.2025}</t>
  </si>
  <si>
    <t>{\color[HTML]{CB0000} 21.27% $\downarrow$}</t>
  </si>
  <si>
    <t>{\color[HTML]{036400} 0.3506}</t>
  </si>
  <si>
    <t>{\color[HTML]{CB0000} 15.06% $\downarrow$}</t>
  </si>
  <si>
    <t>{\color[HTML]{036400} 0.2767}</t>
  </si>
  <si>
    <t>{\color[HTML]{036400} -22.72% $\uparrow$}</t>
  </si>
  <si>
    <t>{\color[HTML]{036400} 0.3092}</t>
  </si>
  <si>
    <t>{\color[HTML]{CB0000} 1.53% $\downarrow$}</t>
  </si>
  <si>
    <t>{\color[HTML]{036400} 0.2326}</t>
  </si>
  <si>
    <t>{\color[HTML]{CB0000} 4.74% $\downarrow$}</t>
  </si>
  <si>
    <t>{\color[HTML]{CB0000} 0.2842}</t>
  </si>
  <si>
    <t>{\color[HTML]{036400} -1.44% $\uparrow$}</t>
  </si>
  <si>
    <t>{\color[HTML]{CB0000} 0.3089}</t>
  </si>
  <si>
    <t>{\color[HTML]{036400} -5.34% $\uparrow$}</t>
  </si>
  <si>
    <t>{\color[HTML]{036400} 0.285}</t>
  </si>
  <si>
    <t>{\color[HTML]{CB0000} 3.45% $\downarrow$}</t>
  </si>
  <si>
    <t>{\color[HTML]{036400} 0.313}</t>
  </si>
  <si>
    <t>{\color[HTML]{CB0000} 8.89% $\downarrow$}</t>
  </si>
  <si>
    <t>{\color[HTML]{036400} 0.1656}</t>
  </si>
  <si>
    <t>{\color[HTML]{CB0000} 0.75% $\downarrow$}</t>
  </si>
  <si>
    <t>{\color[HTML]{036400} 0.1639}</t>
  </si>
  <si>
    <t>{\color[HTML]{CB0000} 8.69% $\downarrow$}</t>
  </si>
  <si>
    <t>{\color[HTML]{036400} 0.1641}</t>
  </si>
  <si>
    <t>{\color[HTML]{CB0000} 2.07% $\downarrow$}</t>
  </si>
  <si>
    <t>{\color[HTML]{036400} 0.1754}</t>
  </si>
  <si>
    <t>{\color[HTML]{036400} -4.04% $\uparrow$}</t>
  </si>
  <si>
    <t>{\color[HTML]{036400} 0.2026}</t>
  </si>
  <si>
    <t>{\color[HTML]{036400} -0.84% $\uparrow$}</t>
  </si>
  <si>
    <t>{\color[HTML]{036400} 0.2126}</t>
  </si>
  <si>
    <t>{\color[HTML]{036400} -34.88% $\uparrow$}</t>
  </si>
  <si>
    <t>{\color[HTML]{CB0000} 0.8024}</t>
  </si>
  <si>
    <t>{\color[HTML]{CB0000} -0.94% $\downarrow$}</t>
  </si>
  <si>
    <t>{\color[HTML]{CB0000} 0.4613}</t>
  </si>
  <si>
    <t>{\color[HTML]{CB0000} -19.02% $\downarrow$}</t>
  </si>
  <si>
    <t>{\color[HTML]{036400} 0.514}</t>
  </si>
  <si>
    <t>{\color[HTML]{036400} 7.47% $\uparrow$}</t>
  </si>
  <si>
    <t>{\color[HTML]{CB0000} 0.6814}</t>
  </si>
  <si>
    <t>{\color[HTML]{CB0000} -4.42% $\downarrow$}</t>
  </si>
  <si>
    <t>{\color[HTML]{CB0000} 0.7602}</t>
  </si>
  <si>
    <t>{\color[HTML]{CB0000} -3.05% $\downarrow$}</t>
  </si>
  <si>
    <t>{\color[HTML]{CB0000} 0.219}</t>
  </si>
  <si>
    <t>{\color[HTML]{CB0000} -2.8% $\downarrow$}</t>
  </si>
  <si>
    <t>{\color[HTML]{CB0000} 0.2206}</t>
  </si>
  <si>
    <t>{\color[HTML]{CB0000} -7.68% $\downarrow$}</t>
  </si>
  <si>
    <t>{\color[HTML]{036400} 0.6426}</t>
  </si>
  <si>
    <t>{\color[HTML]{036400} 6.43% $\uparrow$}</t>
  </si>
  <si>
    <t>{\color[HTML]{CB0000} 0.588}</t>
  </si>
  <si>
    <t>{\color[HTML]{CB0000} -0.79% $\downarrow$}</t>
  </si>
  <si>
    <t>{\color[HTML]{CB0000} 0.819}</t>
  </si>
  <si>
    <t>{\color[HTML]{CB0000} -1.97% $\downarrow$}</t>
  </si>
  <si>
    <t>{\color[HTML]{CB0000} 0.8398}</t>
  </si>
  <si>
    <t>{\color[HTML]{CB0000} -0.81% $\downarrow$}</t>
  </si>
  <si>
    <t>{\color[HTML]{CB0000} 0.7953}</t>
  </si>
  <si>
    <t>{\color[HTML]{CB0000} -2.5% $\downarrow$}</t>
  </si>
  <si>
    <t>{\color[HTML]{036400} 0.8286}</t>
  </si>
  <si>
    <t>{\color[HTML]{036400} 1.5% $\uparrow$}</t>
  </si>
  <si>
    <t>{\color[HTML]{036400} 0.7874}</t>
  </si>
  <si>
    <t>{\color[HTML]{036400} 0.96% $\uparrow$}</t>
  </si>
  <si>
    <t>{\color[HTML]{036400} 0.6872}</t>
  </si>
  <si>
    <t>{\color[HTML]{036400} 0.45% $\uparrow$}</t>
  </si>
  <si>
    <t>{\color[HTML]{036400} 0.9014}</t>
  </si>
  <si>
    <t>{\color[HTML]{CB0000} 0.3056}</t>
  </si>
  <si>
    <t>{\color[HTML]{CB0000} -50.05% $\downarrow$}</t>
  </si>
  <si>
    <t>{\color[HTML]{CB0000} 0.4649}</t>
  </si>
  <si>
    <t>{\color[HTML]{036400} 12.94% $\uparrow$}</t>
  </si>
  <si>
    <t>{\color[HTML]{036400} 0.7587}</t>
  </si>
  <si>
    <t>{\color[HTML]{CB0000} -12.17% $\downarrow$}</t>
  </si>
  <si>
    <t>{\color[HTML]{036400} 0.8345}</t>
  </si>
  <si>
    <t>{\color[HTML]{CB0000} -1.47% $\downarrow$}</t>
  </si>
  <si>
    <t>{\color[HTML]{CB0000} 0.0478}</t>
  </si>
  <si>
    <t>{\color[HTML]{036400} 44.21% $\uparrow$}</t>
  </si>
  <si>
    <t>{\color[HTML]{CB0000} 0.0306}</t>
  </si>
  <si>
    <t>{\color[HTML]{CB0000} -2.04% $\downarrow$}</t>
  </si>
  <si>
    <t>{\color[HTML]{036400} 0.7481}</t>
  </si>
  <si>
    <t>{\color[HTML]{036400} 6.64% $\uparrow$}</t>
  </si>
  <si>
    <t>{\color[HTML]{036400} 0.6341}</t>
  </si>
  <si>
    <t>{\color[HTML]{036400} 2.37% $\uparrow$}</t>
  </si>
  <si>
    <t>{\color[HTML]{036400} 0.8668}</t>
  </si>
  <si>
    <t>{\color[HTML]{CB0000} -1.85% $\downarrow$}</t>
  </si>
  <si>
    <t>{\color[HTML]{036400} 0.8741}</t>
  </si>
  <si>
    <t>{\color[HTML]{CB0000} -2.92% $\downarrow$}</t>
  </si>
  <si>
    <t>{\color[HTML]{036400} 0.8317}</t>
  </si>
  <si>
    <t>{\color[HTML]{CB0000} -4.29% $\downarrow$}</t>
  </si>
  <si>
    <t>{\color[HTML]{036400} 0.9037}</t>
  </si>
  <si>
    <t>{\color[HTML]{036400} 5.06% $\uparrow$}</t>
  </si>
  <si>
    <t>{\color[HTML]{036400} 0.8722}</t>
  </si>
  <si>
    <t>{\color[HTML]{036400} 0.98% $\uparrow$}</t>
  </si>
  <si>
    <t>{\color[HTML]{036400} 0.8026}</t>
  </si>
  <si>
    <t>{\color[HTML]{CB0000} -5.9% $\downarrow$}</t>
  </si>
  <si>
    <t>{\color[HTML]{036400} 0.1967}</t>
  </si>
  <si>
    <t>{\color[HTML]{CB0000} 17.78% $\downarrow$}</t>
  </si>
  <si>
    <t>{\color[HTML]{036400} 0.3717}</t>
  </si>
  <si>
    <t>{\color[HTML]{CB0000} 21.98% $\downarrow$}</t>
  </si>
  <si>
    <t>{\color[HTML]{036400} 0.2596}</t>
  </si>
  <si>
    <t>{\color[HTML]{036400} -27.49% $\uparrow$}</t>
  </si>
  <si>
    <t>{\color[HTML]{036400} 0.3178}</t>
  </si>
  <si>
    <t>{\color[HTML]{CB0000} 4.36% $\downarrow$}</t>
  </si>
  <si>
    <t>{\color[HTML]{036400} 0.2404}</t>
  </si>
  <si>
    <t>{\color[HTML]{CB0000} 8.26% $\downarrow$}</t>
  </si>
  <si>
    <t>{\color[HTML]{CB0000} 0.259}</t>
  </si>
  <si>
    <t>{\color[HTML]{036400} -10.15% $\uparrow$}</t>
  </si>
  <si>
    <t>{\color[HTML]{CB0000} 0.3187}</t>
  </si>
  <si>
    <t>{\color[HTML]{036400} -2.33% $\uparrow$}</t>
  </si>
  <si>
    <t>{\color[HTML]{036400} 0.2833}</t>
  </si>
  <si>
    <t>{\color[HTML]{CB0000} 2.82% $\downarrow$}</t>
  </si>
  <si>
    <t>{\color[HTML]{036400} 0.2766}</t>
  </si>
  <si>
    <t>{\color[HTML]{036400} -3.8% $\uparrow$}</t>
  </si>
  <si>
    <t>{\color[HTML]{036400} 0.1729}</t>
  </si>
  <si>
    <t>{\color[HTML]{CB0000} 5.18% $\downarrow$}</t>
  </si>
  <si>
    <t>{\color[HTML]{036400} 0.1567}</t>
  </si>
  <si>
    <t>{\color[HTML]{CB0000} 3.95% $\downarrow$}</t>
  </si>
  <si>
    <t>{\color[HTML]{036400} 0.1694}</t>
  </si>
  <si>
    <t>{\color[HTML]{CB0000} 5.42% $\downarrow$}</t>
  </si>
  <si>
    <t>{\color[HTML]{036400} 0.184}</t>
  </si>
  <si>
    <t>{\color[HTML]{CB0000} 0.68% $\downarrow$}</t>
  </si>
  <si>
    <t>{\color[HTML]{036400} 0.1913}</t>
  </si>
  <si>
    <t>{\color[HTML]{036400} -6.36% $\uparrow$}</t>
  </si>
  <si>
    <t>{\color[HTML]{036400} 0.1861}</t>
  </si>
  <si>
    <t>{\color[HTML]{036400} -42.99% $\uparrow$}</t>
  </si>
  <si>
    <t>{\color[HTML]{CB0000} 0.8052}</t>
  </si>
  <si>
    <t>{\color[HTML]{CB0000} -0.6% $\downarrow$}</t>
  </si>
  <si>
    <t>{\color[HTML]{CB0000} 0.4779}</t>
  </si>
  <si>
    <t>{\color[HTML]{CB0000} -16.1% $\downarrow$}</t>
  </si>
  <si>
    <t>{\color[HTML]{CB0000} 0.4371}</t>
  </si>
  <si>
    <t>{\color[HTML]{CB0000} -8.6% $\downarrow$}</t>
  </si>
  <si>
    <t>{\color[HTML]{CB0000} 0.6736}</t>
  </si>
  <si>
    <t>{\color[HTML]{CB0000} -5.51% $\downarrow$}</t>
  </si>
  <si>
    <t>{\color[HTML]{CB0000} 0.7619}</t>
  </si>
  <si>
    <t>{\color[HTML]{CB0000} -2.83% $\downarrow$}</t>
  </si>
  <si>
    <t>{\color[HTML]{CB0000} 0.2132}</t>
  </si>
  <si>
    <t>{\color[HTML]{CB0000} 0.2042}</t>
  </si>
  <si>
    <t>{\color[HTML]{CB0000} -14.54% $\downarrow$}</t>
  </si>
  <si>
    <t>{\color[HTML]{CB0000} 0.5906}</t>
  </si>
  <si>
    <t>{\color[HTML]{CB0000} -2.19% $\downarrow$}</t>
  </si>
  <si>
    <t>{\color[HTML]{036400} 0.665}</t>
  </si>
  <si>
    <t>{\color[HTML]{036400} 12.2% $\uparrow$}</t>
  </si>
  <si>
    <t>{\color[HTML]{036400} 0.8552}</t>
  </si>
  <si>
    <t>{\color[HTML]{036400} 2.36% $\uparrow$}</t>
  </si>
  <si>
    <t>{\color[HTML]{036400} 0.8595}</t>
  </si>
  <si>
    <t>{\color[HTML]{036400} 1.52% $\uparrow$}</t>
  </si>
  <si>
    <t>{\color[HTML]{036400} 0.8431}</t>
  </si>
  <si>
    <t>{\color[HTML]{036400} 3.36% $\uparrow$}</t>
  </si>
  <si>
    <t>{\color[HTML]{CB0000} 0.802}</t>
  </si>
  <si>
    <t>{\color[HTML]{CB0000} -1.76% $\downarrow$}</t>
  </si>
  <si>
    <t>{\color[HTML]{036400} 0.8153}</t>
  </si>
  <si>
    <t>{\color[HTML]{036400} 4.53% $\uparrow$}</t>
  </si>
  <si>
    <t>{\color[HTML]{CB0000} 0.5262}</t>
  </si>
  <si>
    <t>{\color[HTML]{CB0000} -23.09% $\downarrow$}</t>
  </si>
  <si>
    <t>{\color[HTML]{036400} 0.9021}</t>
  </si>
  <si>
    <t>{\color[HTML]{036400} 0.05% $\uparrow$}</t>
  </si>
  <si>
    <t>{\color[HTML]{CB0000} 0.4152}</t>
  </si>
  <si>
    <t>{\color[HTML]{CB0000} -32.12% $\downarrow$}</t>
  </si>
  <si>
    <t>{\color[HTML]{CB0000} 0.3958}</t>
  </si>
  <si>
    <t>{\color[HTML]{CB0000} -3.84% $\downarrow$}</t>
  </si>
  <si>
    <t>{\color[HTML]{036400} 0.7627}</t>
  </si>
  <si>
    <t>{\color[HTML]{CB0000} -11.71% $\downarrow$}</t>
  </si>
  <si>
    <t>{\color[HTML]{036400} 0.8616}</t>
  </si>
  <si>
    <t>{\color[HTML]{036400} 1.73% $\uparrow$}</t>
  </si>
  <si>
    <t>{\color[HTML]{CB0000} 0.0352}</t>
  </si>
  <si>
    <t>{\color[HTML]{036400} 6.32% $\uparrow$}</t>
  </si>
  <si>
    <t>{\color[HTML]{CB0000} 0.0261}</t>
  </si>
  <si>
    <t>{\color[HTML]{CB0000} -16.38% $\downarrow$}</t>
  </si>
  <si>
    <t>{\color[HTML]{036400} 0.6632}</t>
  </si>
  <si>
    <t>{\color[HTML]{CB0000} -5.47% $\downarrow$}</t>
  </si>
  <si>
    <t>{\color[HTML]{036400} 0.7362}</t>
  </si>
  <si>
    <t>{\color[HTML]{036400} 18.86% $\uparrow$}</t>
  </si>
  <si>
    <t>{\color[HTML]{036400} 0.9133}</t>
  </si>
  <si>
    <t>{\color[HTML]{036400} 3.41% $\uparrow$}</t>
  </si>
  <si>
    <t>{\color[HTML]{036400} 0.9}</t>
  </si>
  <si>
    <t>{\color[HTML]{CB0000} -0.05% $\downarrow$}</t>
  </si>
  <si>
    <t>{\color[HTML]{036400} 0.8912}</t>
  </si>
  <si>
    <t>{\color[HTML]{036400} 2.56% $\uparrow$}</t>
  </si>
  <si>
    <t>{\color[HTML]{036400} 0.8534}</t>
  </si>
  <si>
    <t>{\color[HTML]{CB0000} -0.78% $\downarrow$}</t>
  </si>
  <si>
    <t>{\color[HTML]{036400} 0.8699}</t>
  </si>
  <si>
    <t>{\color[HTML]{036400} 0.72% $\uparrow$}</t>
  </si>
  <si>
    <t>{\color[HTML]{CB0000} 0.5783}</t>
  </si>
  <si>
    <t>{\color[HTML]{CB0000} -32.19% $\downarrow$}</t>
  </si>
  <si>
    <t>{\color[HTML]{036400} 0.1793}</t>
  </si>
  <si>
    <t>{\color[HTML]{CB0000} 7.35% $\downarrow$}</t>
  </si>
  <si>
    <t>{\color[HTML]{036400} 0.3255}</t>
  </si>
  <si>
    <t>{\color[HTML]{CB0000} 6.81% $\downarrow$}</t>
  </si>
  <si>
    <t>{\color[HTML]{036400} 0.278}</t>
  </si>
  <si>
    <t>{\color[HTML]{036400} -22.34% $\uparrow$}</t>
  </si>
  <si>
    <t>{\color[HTML]{036400} 0.3174}</t>
  </si>
  <si>
    <t>{\color[HTML]{CB0000} 4.22% $\downarrow$}</t>
  </si>
  <si>
    <t>{\color[HTML]{036400} 0.2348}</t>
  </si>
  <si>
    <t>{\color[HTML]{CB0000} 5.72% $\downarrow$}</t>
  </si>
  <si>
    <t>{\color[HTML]{CB0000} 0.2689}</t>
  </si>
  <si>
    <t>{\color[HTML]{036400} -6.73% $\uparrow$}</t>
  </si>
  <si>
    <t>{\color[HTML]{CB0000} 0.2808}</t>
  </si>
  <si>
    <t>{\color[HTML]{036400} -13.93% $\uparrow$}</t>
  </si>
  <si>
    <t>{\color[HTML]{036400} 0.2852}</t>
  </si>
  <si>
    <t>{\color[HTML]{CB0000} 3.53% $\downarrow$}</t>
  </si>
  <si>
    <t>{\color[HTML]{036400} 0.2696}</t>
  </si>
  <si>
    <t>{\color[HTML]{036400} -6.24% $\uparrow$}</t>
  </si>
  <si>
    <t>{\color[HTML]{036400} 0.1691}</t>
  </si>
  <si>
    <t>{\color[HTML]{CB0000} 2.89% $\downarrow$}</t>
  </si>
  <si>
    <t>{\color[HTML]{036400} 0.1548}</t>
  </si>
  <si>
    <t>{\color[HTML]{CB0000} 2.68% $\downarrow$}</t>
  </si>
  <si>
    <t>{\color[HTML]{036400} 0.1562}</t>
  </si>
  <si>
    <t>{\color[HTML]{036400} -2.8% $\uparrow$}</t>
  </si>
  <si>
    <t>{\color[HTML]{036400} 0.1753}</t>
  </si>
  <si>
    <t>{\color[HTML]{036400} -4.06% $\uparrow$}</t>
  </si>
  <si>
    <t>{\color[HTML]{036400} 0.1749}</t>
  </si>
  <si>
    <t>{\color[HTML]{036400} -14.41% $\uparrow$}</t>
  </si>
  <si>
    <t>{\color[HTML]{036400} 0.1662}</t>
  </si>
  <si>
    <t>{\color[HTML]{036400} -49.09% $\uparrow$}</t>
  </si>
  <si>
    <t>{\color[HTML]{CB0000} 1.03% $\downarrow$}</t>
  </si>
  <si>
    <t>{\color[HTML]{CB0000} 20.04% $\downarrow$}</t>
  </si>
  <si>
    <t>{\color[HTML]{CB0000} 7.91% $\downarrow$}</t>
  </si>
  <si>
    <t>{\color[HTML]{CB0000} 3.75% $\downarrow$}</t>
  </si>
  <si>
    <t>{\color[HTML]{CB0000} 2.43% $\downarrow$}</t>
  </si>
  <si>
    <t>{\color[HTML]{CB0000} 7.12% $\downarrow$}</t>
  </si>
  <si>
    <t>{\color[HTML]{CB0000} 9.78% $\downarrow$}</t>
  </si>
  <si>
    <t>{\color[HTML]{CB0000} 7.55% $\downarrow$}</t>
  </si>
  <si>
    <t>{\color[HTML]{CB0000} 6.12% $\downarrow$}</t>
  </si>
  <si>
    <t>{\color[HTML]{CB0000} 3.03% $\downarrow$}</t>
  </si>
  <si>
    <t>{\color[HTML]{CB0000} 1% $\downarrow$}</t>
  </si>
  <si>
    <t>{\color[HTML]{CB0000} 2.9% $\downarrow$}</t>
  </si>
  <si>
    <t>{\color[HTML]{CB0000} 1.74% $\downarrow$}</t>
  </si>
  <si>
    <t>{\color[HTML]{CB0000} 2.26% $\downarrow$}</t>
  </si>
  <si>
    <t>{\color[HTML]{CB0000} 8.29% $\downarrow$}</t>
  </si>
  <si>
    <t>{\color[HTML]{CB0000} 0.04% $\downarrow$}</t>
  </si>
  <si>
    <t>{\color[HTML]{CB0000} 47.31% $\downarrow$}</t>
  </si>
  <si>
    <t>{\color[HTML]{CB0000} 16.36% $\downarrow$}</t>
  </si>
  <si>
    <t>{\color[HTML]{CB0000} 9.05% $\downarrow$}</t>
  </si>
  <si>
    <t>{\color[HTML]{CB0000} 1.41% $\downarrow$}</t>
  </si>
  <si>
    <t>{\color[HTML]{CB0000} 43.26% $\downarrow$}</t>
  </si>
  <si>
    <t>{\color[HTML]{CB0000} 14.19% $\downarrow$}</t>
  </si>
  <si>
    <t>{\color[HTML]{CB0000} 15.89% $\downarrow$}</t>
  </si>
  <si>
    <t>{\color[HTML]{CB0000} 9.02% $\downarrow$}</t>
  </si>
  <si>
    <t>{\color[HTML]{CB0000} 3.92% $\downarrow$}</t>
  </si>
  <si>
    <t>{\color[HTML]{CB0000} 3.12% $\downarrow$}</t>
  </si>
  <si>
    <t>{\color[HTML]{CB0000} 3.08% $\downarrow$}</t>
  </si>
  <si>
    <t>{\color[HTML]{CB0000} 2.54% $\downarrow$}</t>
  </si>
  <si>
    <t>{\color[HTML]{CB0000} 13.81% $\downarrow$}</t>
  </si>
  <si>
    <t>{\color[HTML]{CB0000} 15.47% $\downarrow$}</t>
  </si>
  <si>
    <t>{\color[HTML]{CB0000} 14.62% $\downarrow$}</t>
  </si>
  <si>
    <t>{\color[HTML]{CB0000} 24.19% $\downarrow$}</t>
  </si>
  <si>
    <t>{\color[HTML]{CB0000} 3.37% $\downarrow$}</t>
  </si>
  <si>
    <t>{\color[HTML]{CB0000} 6.24% $\downarrow$}</t>
  </si>
  <si>
    <t>{\color[HTML]{CB0000} 6.11% $\downarrow$}</t>
  </si>
  <si>
    <t>{\color[HTML]{CB0000} 7.2% $\downarrow$}</t>
  </si>
  <si>
    <t>{\color[HTML]{CB0000} 3.26% $\downarrow$}</t>
  </si>
  <si>
    <t>{\color[HTML]{CB0000} 6.31% $\downarrow$}</t>
  </si>
  <si>
    <t>{\color[HTML]{CB0000} 2.94% $\downarrow$}</t>
  </si>
  <si>
    <t>{\color[HTML]{CB0000} 3.43% $\downarrow$}</t>
  </si>
  <si>
    <t>{\color[HTML]{CB0000} 2.93% $\downarrow$}</t>
  </si>
  <si>
    <t>{\color[HTML]{CB0000} 42.32% $\downarrow$}</t>
  </si>
  <si>
    <t>Global</t>
  </si>
  <si>
    <t>C</t>
  </si>
  <si>
    <t>D</t>
  </si>
  <si>
    <t>B</t>
  </si>
  <si>
    <t>A</t>
  </si>
  <si>
    <t>E</t>
  </si>
  <si>
    <t>versions</t>
  </si>
  <si>
    <t>$K$</t>
    <phoneticPr fontId="1" type="noConversion"/>
  </si>
  <si>
    <t>\textbf{0}</t>
    <phoneticPr fontId="1" type="noConversion"/>
  </si>
  <si>
    <t>\textbf{1}</t>
    <phoneticPr fontId="1" type="noConversion"/>
  </si>
  <si>
    <t>\textbf{2}</t>
    <phoneticPr fontId="1" type="noConversion"/>
  </si>
  <si>
    <t>\textbf{3}</t>
    <phoneticPr fontId="1" type="noConversion"/>
  </si>
  <si>
    <t>\textbf{AVG.}</t>
  </si>
  <si>
    <t>\textbf{AVG.}</t>
    <phoneticPr fontId="1" type="noConversion"/>
  </si>
  <si>
    <t>\textbf{5}</t>
    <phoneticPr fontId="1" type="noConversion"/>
  </si>
  <si>
    <t>\textbf{10}</t>
    <phoneticPr fontId="1" type="noConversion"/>
  </si>
  <si>
    <t>\textbf{15}</t>
    <phoneticPr fontId="1" type="noConversion"/>
  </si>
  <si>
    <t>\textbf{$Delta$}</t>
    <phoneticPr fontId="1" type="noConversion"/>
  </si>
  <si>
    <t>\textbf{Statistic}</t>
    <phoneticPr fontId="1" type="noConversion"/>
  </si>
  <si>
    <t>\textbf{$\simhamm{}$}</t>
    <phoneticPr fontId="1" type="noConversion"/>
  </si>
  <si>
    <t>\textbf{$\simedit{}$}</t>
    <phoneticPr fontId="1" type="noConversion"/>
  </si>
  <si>
    <t>\textbf{$\simeucl{}$}</t>
    <phoneticPr fontId="1" type="noConversion"/>
  </si>
  <si>
    <t>\textbf{$\simmanh{}$}</t>
    <phoneticPr fontId="1" type="noConversion"/>
  </si>
  <si>
    <t>\textbf{$\simncd{}$}</t>
    <phoneticPr fontId="1" type="noConversion"/>
  </si>
  <si>
    <t>\textbf{$\simfast{}$}</t>
    <phoneticPr fontId="1" type="noConversion"/>
  </si>
  <si>
    <t>\textbf{$\irbm{}$}</t>
    <phoneticPr fontId="1" type="noConversion"/>
  </si>
  <si>
    <t>\textbf{$\irlda{}$}</t>
    <phoneticPr fontId="1" type="noConversion"/>
  </si>
  <si>
    <t>\textbf{$\irlsi{}$}</t>
    <phoneticPr fontId="1" type="noConversion"/>
  </si>
  <si>
    <t>\textbf{$\irtfidf{}$}</t>
    <phoneticPr fontId="1" type="noConversion"/>
  </si>
  <si>
    <t>\textbf{$\simtopic{}$}</t>
    <phoneticPr fontId="1" type="noConversion"/>
  </si>
  <si>
    <t>\textbf{$\covdyntotal$}</t>
    <phoneticPr fontId="1" type="noConversion"/>
  </si>
  <si>
    <t>\textbf{$\covdynadd$}</t>
    <phoneticPr fontId="1" type="noConversion"/>
  </si>
  <si>
    <t>\textbf{$\covdynsearch$}</t>
    <phoneticPr fontId="1" type="noConversion"/>
  </si>
  <si>
    <t>\textbf{$\covdynarp$}</t>
    <phoneticPr fontId="1" type="noConversion"/>
  </si>
  <si>
    <t>\textbf{$\covstctotal$}</t>
    <phoneticPr fontId="1" type="noConversion"/>
  </si>
  <si>
    <t>\textbf{$\covstcadd$}</t>
    <phoneticPr fontId="1" type="noConversion"/>
  </si>
  <si>
    <t>\textbf{Mean}</t>
    <phoneticPr fontId="1" type="noConversion"/>
  </si>
  <si>
    <t>\textbf{Median}</t>
    <phoneticPr fontId="1" type="noConversion"/>
  </si>
  <si>
    <t>\textbf{STD}</t>
    <phoneticPr fontId="1" type="noConversion"/>
  </si>
  <si>
    <t>{\color[HTML]{036400} 0.5796}</t>
  </si>
  <si>
    <t>{\color[HTML]{036400} 2.01% $\uparrow$}</t>
  </si>
  <si>
    <t>{\color[HTML]{036400} 0.6542}</t>
  </si>
  <si>
    <t>{\color[HTML]{036400} 4.83% $\uparrow$}</t>
  </si>
  <si>
    <t>{\color[HTML]{036400} 0.2896}</t>
  </si>
  <si>
    <t>{\color[HTML]{CB0000} 0.4994}</t>
  </si>
  <si>
    <t>{\color[HTML]{CB0000} -12.1% $\downarrow$}</t>
  </si>
  <si>
    <t>{\color[HTML]{CB0000} 0.458}</t>
  </si>
  <si>
    <t>{\color[HTML]{CB0000} -26.62% $\downarrow$}</t>
  </si>
  <si>
    <t>{\color[HTML]{036400} 0.2624}</t>
  </si>
  <si>
    <t>{\color[HTML]{036400} -5.32% $\uparrow$}</t>
  </si>
  <si>
    <t>{\color[HTML]{CB0000} 0.5466}</t>
  </si>
  <si>
    <t>{\color[HTML]{CB0000} -3.8% $\downarrow$}</t>
  </si>
  <si>
    <t>{\color[HTML]{CB0000} 0.5561}</t>
  </si>
  <si>
    <t>{\color[HTML]{CB0000} -10.9% $\downarrow$}</t>
  </si>
  <si>
    <t>{\color[HTML]{036400} 0.2561}</t>
  </si>
  <si>
    <t>{\color[HTML]{036400} -7.62% $\uparrow$}</t>
  </si>
  <si>
    <t>{\color[HTML]{CB0000} 5.97% $\downarrow$}</t>
  </si>
  <si>
    <t>{\color[HTML]{CB0000} 14.11% $\downarrow$}</t>
  </si>
  <si>
    <t>{\color[HTML]{CB0000} 5.8% $\downarrow$}</t>
  </si>
  <si>
    <t>{\color[HTML]{CB0000} 5.10% $\downarrow$}</t>
  </si>
  <si>
    <t>{\color[HTML]{CB0000} 5.10% $\downarrow$}</t>
    <phoneticPr fontId="1" type="noConversion"/>
  </si>
  <si>
    <t>0.6813</t>
  </si>
  <si>
    <t>0.8100</t>
  </si>
  <si>
    <t>0.5696</t>
  </si>
  <si>
    <t>0.4782</t>
  </si>
  <si>
    <t>0.7129</t>
  </si>
  <si>
    <t>0.7841</t>
  </si>
  <si>
    <t>0.2253</t>
  </si>
  <si>
    <t>0.2389</t>
  </si>
  <si>
    <t>0.6038</t>
  </si>
  <si>
    <t>0.5927</t>
  </si>
  <si>
    <t>0.8355</t>
  </si>
  <si>
    <t>0.8467</t>
  </si>
  <si>
    <t>0.8157</t>
  </si>
  <si>
    <t>0.8163</t>
  </si>
  <si>
    <t>0.7800</t>
  </si>
  <si>
    <t>0.6842</t>
  </si>
  <si>
    <t>0.5682</t>
  </si>
  <si>
    <t>0.7627</t>
  </si>
  <si>
    <t>0.9017</t>
  </si>
  <si>
    <t>0.6117</t>
  </si>
  <si>
    <t>0.4116</t>
  </si>
  <si>
    <t>0.8638</t>
  </si>
  <si>
    <t>0.8470</t>
  </si>
  <si>
    <t>0.0331</t>
  </si>
  <si>
    <t>0.0312</t>
  </si>
  <si>
    <t>0.7016</t>
  </si>
  <si>
    <t>0.6194</t>
  </si>
  <si>
    <t>0.8832</t>
  </si>
  <si>
    <t>0.9004</t>
  </si>
  <si>
    <t>0.8690</t>
  </si>
  <si>
    <t>0.8601</t>
  </si>
  <si>
    <t>0.8637</t>
  </si>
  <si>
    <t>0.8528</t>
  </si>
  <si>
    <t>0.6241</t>
  </si>
  <si>
    <t>0.2929</t>
  </si>
  <si>
    <t>0.1670</t>
  </si>
  <si>
    <t>0.3047</t>
  </si>
  <si>
    <t>0.3580</t>
  </si>
  <si>
    <t>0.3045</t>
  </si>
  <si>
    <t>0.2221</t>
  </si>
  <si>
    <t>0.2883</t>
  </si>
  <si>
    <t>0.3263</t>
  </si>
  <si>
    <t>0.2755</t>
  </si>
  <si>
    <t>0.2875</t>
  </si>
  <si>
    <t>0.1643</t>
  </si>
  <si>
    <t>0.1508</t>
  </si>
  <si>
    <t>0.1607</t>
  </si>
  <si>
    <t>0.1828</t>
  </si>
  <si>
    <t>0.2043</t>
  </si>
  <si>
    <t>0.3264</t>
  </si>
  <si>
    <t>0.2772</t>
  </si>
  <si>
    <t>{\color[HTML]{CB0000} -1.40% $\downarrow$}</t>
  </si>
  <si>
    <t>{\color[HTML]{CB0000} -7.10% $\downarrow$}</t>
  </si>
  <si>
    <t>{\color[HTML]{036400} 0.8370}</t>
  </si>
  <si>
    <t>{\color[HTML]{CB0000} 0.9013}</t>
  </si>
  <si>
    <t>{\color[HTML]{CB0000} 0.8356}</t>
  </si>
  <si>
    <t>{\color[HTML]{CB0000} 0.8382}</t>
  </si>
  <si>
    <t>{\color[HTML]{036400} 0.0594}</t>
  </si>
  <si>
    <t>{\color[HTML]{CB0000} 0.4520}</t>
  </si>
  <si>
    <t>{\color[HTML]{CB0000} -6.50% $\downarrow$}</t>
  </si>
  <si>
    <t>{\color[HTML]{CB0000} 0.8126}</t>
  </si>
  <si>
    <t>{\color[HTML]{CB0000} 0.8243}</t>
  </si>
  <si>
    <t>{\color[HTML]{CB0000} 0.2025}</t>
  </si>
  <si>
    <t>{\color[HTML]{CB0000} 0.3506}</t>
  </si>
  <si>
    <t>{\color[HTML]{CB0000} 0.3092}</t>
  </si>
  <si>
    <t>{\color[HTML]{CB0000} 0.2326}</t>
  </si>
  <si>
    <t>{\color[HTML]{036400} 0.2842}</t>
  </si>
  <si>
    <t>{\color[HTML]{036400} 0.3089}</t>
  </si>
  <si>
    <t>{\color[HTML]{CB0000} 0.2850}</t>
  </si>
  <si>
    <t>{\color[HTML]{CB0000} 0.3130}</t>
  </si>
  <si>
    <t>{\color[HTML]{CB0000} 0.1656}</t>
  </si>
  <si>
    <t>{\color[HTML]{CB0000} 0.1639}</t>
  </si>
  <si>
    <t>{\color[HTML]{CB0000} 0.1641}</t>
  </si>
  <si>
    <t>{\color[HTML]{CB0000} 0.2896}</t>
  </si>
  <si>
    <t>{\color[HTML]{036400} 0.5140}</t>
  </si>
  <si>
    <t>{\color[HTML]{CB0000} 0.2190}</t>
  </si>
  <si>
    <t>{\color[HTML]{CB0000} -2.80% $\downarrow$}</t>
  </si>
  <si>
    <t>{\color[HTML]{CB0000} 0.5880}</t>
  </si>
  <si>
    <t>{\color[HTML]{CB0000} 0.8190}</t>
  </si>
  <si>
    <t>{\color[HTML]{CB0000} -2.50% $\downarrow$}</t>
  </si>
  <si>
    <t>{\color[HTML]{036400} 1.50% $\uparrow$}</t>
  </si>
  <si>
    <t>{\color[HTML]{CB0000} -12.10% $\downarrow$}</t>
  </si>
  <si>
    <t>{\color[HTML]{CB0000} 0.9014}</t>
  </si>
  <si>
    <t>{\color[HTML]{036400} 0.4649}</t>
  </si>
  <si>
    <t>{\color[HTML]{CB0000} 0.7587}</t>
  </si>
  <si>
    <t>{\color[HTML]{CB0000} 0.8345}</t>
  </si>
  <si>
    <t>{\color[HTML]{036400} 0.0478}</t>
  </si>
  <si>
    <t>{\color[HTML]{CB0000} 0.8668}</t>
  </si>
  <si>
    <t>{\color[HTML]{CB0000} 0.8741}</t>
  </si>
  <si>
    <t>{\color[HTML]{CB0000} 0.8317}</t>
  </si>
  <si>
    <t>{\color[HTML]{CB0000} 0.8026}</t>
  </si>
  <si>
    <t>{\color[HTML]{CB0000} -5.90% $\downarrow$}</t>
  </si>
  <si>
    <t>{\color[HTML]{CB0000} 0.4580}</t>
  </si>
  <si>
    <t>{\color[HTML]{CB0000} 0.2979}</t>
  </si>
  <si>
    <t>{\color[HTML]{CB0000} 0.1967}</t>
  </si>
  <si>
    <t>{\color[HTML]{CB0000} 0.3717}</t>
  </si>
  <si>
    <t>{\color[HTML]{CB0000} 0.3178}</t>
  </si>
  <si>
    <t>{\color[HTML]{CB0000} 0.2404}</t>
  </si>
  <si>
    <t>{\color[HTML]{036400} 0.2590}</t>
  </si>
  <si>
    <t>{\color[HTML]{036400} 0.3187}</t>
  </si>
  <si>
    <t>{\color[HTML]{CB0000} 0.2833}</t>
  </si>
  <si>
    <t>{\color[HTML]{036400} -3.80% $\uparrow$}</t>
  </si>
  <si>
    <t>{\color[HTML]{CB0000} 0.1729}</t>
  </si>
  <si>
    <t>{\color[HTML]{CB0000} 0.1567}</t>
  </si>
  <si>
    <t>{\color[HTML]{CB0000} 0.1694}</t>
  </si>
  <si>
    <t>{\color[HTML]{CB0000} 0.1840}</t>
  </si>
  <si>
    <t>{\color[HTML]{CB0000} -0.60% $\downarrow$}</t>
  </si>
  <si>
    <t>{\color[HTML]{CB0000} -16.10% $\downarrow$}</t>
  </si>
  <si>
    <t>{\color[HTML]{CB0000} -8.60% $\downarrow$}</t>
  </si>
  <si>
    <t>{\color[HTML]{036400} 0.6650}</t>
  </si>
  <si>
    <t>{\color[HTML]{036400} 12.20% $\uparrow$}</t>
  </si>
  <si>
    <t>{\color[HTML]{CB0000} 0.8020}</t>
  </si>
  <si>
    <t>{\color[HTML]{CB0000} -3.80% $\downarrow$}</t>
  </si>
  <si>
    <t>{\color[HTML]{CB0000} 0.7627}</t>
  </si>
  <si>
    <t>{\color[HTML]{036400} 0.0352}</t>
  </si>
  <si>
    <t>{\color[HTML]{CB0000} 0.6632}</t>
  </si>
  <si>
    <t>{\color[HTML]{CB0000} 0.9000}</t>
  </si>
  <si>
    <t>{\color[HTML]{CB0000} 0.8534}</t>
  </si>
  <si>
    <t>{\color[HTML]{CB0000} -10.90% $\downarrow$}</t>
  </si>
  <si>
    <t>{\color[HTML]{CB0000} 0.1793}</t>
  </si>
  <si>
    <t>{\color[HTML]{CB0000} 0.3255}</t>
  </si>
  <si>
    <t>{\color[HTML]{036400} 0.2780}</t>
  </si>
  <si>
    <t>{\color[HTML]{CB0000} 0.3174}</t>
  </si>
  <si>
    <t>{\color[HTML]{CB0000} 0.2348}</t>
  </si>
  <si>
    <t>{\color[HTML]{036400} 0.2689}</t>
  </si>
  <si>
    <t>{\color[HTML]{036400} 0.2808}</t>
  </si>
  <si>
    <t>{\color[HTML]{CB0000} 0.2852}</t>
  </si>
  <si>
    <t>{\color[HTML]{CB0000} 0.1691}</t>
  </si>
  <si>
    <t>{\color[HTML]{CB0000} 0.1548}</t>
  </si>
  <si>
    <t>{\color[HTML]{036400} -2.80% $\uparrow$}</t>
  </si>
  <si>
    <t>{\color[HTML]{CB0000} 1.00% $\downarrow$}</t>
  </si>
  <si>
    <t>{\color[HTML]{CB0000} 2.90% $\downarrow$}</t>
  </si>
  <si>
    <t>{\color[HTML]{CB0000} 7.20% $\downarrow$}</t>
  </si>
  <si>
    <t>{\color[HTML]{CB0000} 5.80% $\downarrow$}</t>
  </si>
  <si>
    <t>cg_based_total</t>
  </si>
  <si>
    <t>cg_based_additional</t>
  </si>
  <si>
    <t>topic_model</t>
  </si>
  <si>
    <t>minhash_gen</t>
  </si>
  <si>
    <t>token_gen</t>
  </si>
  <si>
    <t>model_train</t>
  </si>
  <si>
    <t>distance_calculation</t>
  </si>
  <si>
    <t>预处理</t>
    <phoneticPr fontId="9" type="noConversion"/>
  </si>
  <si>
    <t>排序</t>
    <phoneticPr fontId="9" type="noConversion"/>
  </si>
  <si>
    <t>静态覆盖</t>
    <phoneticPr fontId="9" type="noConversion"/>
  </si>
  <si>
    <t>动态覆盖</t>
    <phoneticPr fontId="9" type="noConversion"/>
  </si>
  <si>
    <t>IR</t>
    <phoneticPr fontId="9" type="noConversion"/>
  </si>
  <si>
    <t>Text distance</t>
    <phoneticPr fontId="9" type="noConversion"/>
  </si>
  <si>
    <t>distribution distance</t>
    <phoneticPr fontId="9" type="noConversion"/>
  </si>
  <si>
    <t>信息收集</t>
    <phoneticPr fontId="9" type="noConversion"/>
  </si>
  <si>
    <t>coverage收集</t>
    <phoneticPr fontId="9" type="noConversion"/>
  </si>
  <si>
    <t>bitcode 编译</t>
    <phoneticPr fontId="9" type="noConversion"/>
  </si>
  <si>
    <t>coverage 收集</t>
    <phoneticPr fontId="9" type="noConversion"/>
  </si>
  <si>
    <t>token 序列化</t>
    <phoneticPr fontId="9" type="noConversion"/>
  </si>
  <si>
    <t>相似度收集</t>
    <phoneticPr fontId="9" type="noConversion"/>
  </si>
  <si>
    <t>-</t>
    <phoneticPr fontId="9" type="noConversion"/>
  </si>
  <si>
    <t>距离计算</t>
    <phoneticPr fontId="9" type="noConversion"/>
  </si>
  <si>
    <t>token序列化</t>
    <phoneticPr fontId="9" type="noConversion"/>
  </si>
  <si>
    <t>gcov打开后编译时间开销</t>
    <phoneticPr fontId="9" type="noConversion"/>
  </si>
  <si>
    <t>总和</t>
    <phoneticPr fontId="9" type="noConversion"/>
  </si>
  <si>
    <t>19.4</t>
  </si>
  <si>
    <t>23.5</t>
  </si>
  <si>
    <t>25.0</t>
  </si>
  <si>
    <t>27.5</t>
  </si>
  <si>
    <t>40.2</t>
  </si>
  <si>
    <t>255092.9</t>
  </si>
  <si>
    <t>8.2</t>
  </si>
  <si>
    <t>8013.5</t>
  </si>
  <si>
    <t>27910.9</t>
  </si>
  <si>
    <t>334.3</t>
  </si>
  <si>
    <t>2564.2</t>
  </si>
  <si>
    <t>112.2</t>
  </si>
  <si>
    <t>118.5</t>
  </si>
  <si>
    <t>208.2</t>
  </si>
  <si>
    <t>17.9</t>
  </si>
  <si>
    <t>1.4</t>
  </si>
  <si>
    <t>0.1</t>
  </si>
  <si>
    <t>21.2</t>
  </si>
  <si>
    <t>2.2</t>
  </si>
  <si>
    <t>22.5</t>
  </si>
  <si>
    <t>2.4</t>
  </si>
  <si>
    <t>25.6</t>
  </si>
  <si>
    <t>1.8</t>
  </si>
  <si>
    <t>12.5</t>
  </si>
  <si>
    <t>12.6</t>
  </si>
  <si>
    <t>12.2</t>
  </si>
  <si>
    <t>12.3</t>
  </si>
  <si>
    <t>5.2</t>
  </si>
  <si>
    <t>2.0</t>
  </si>
  <si>
    <t>25.3</t>
  </si>
  <si>
    <t>37.1</t>
  </si>
  <si>
    <t>4.8</t>
  </si>
  <si>
    <t>\textit{TCP Techniques}</t>
    <phoneticPr fontId="9" type="noConversion"/>
  </si>
  <si>
    <t>\textit{Preprocessing}/s</t>
    <phoneticPr fontId="9" type="noConversion"/>
  </si>
  <si>
    <t>\textit{Prioritization}/s</t>
    <phoneticPr fontId="9" type="noConversion"/>
  </si>
  <si>
    <t>\textit{Total}/s</t>
    <phoneticPr fontId="9" type="noConversion"/>
  </si>
  <si>
    <t>255141.3(70.9h)</t>
  </si>
  <si>
    <t>263146.6(73.1h)</t>
  </si>
  <si>
    <t>283044.0(78.6h)</t>
  </si>
  <si>
    <t>255467.4(71.0h)</t>
  </si>
  <si>
    <t>2795.0(0.8h)</t>
  </si>
  <si>
    <t>2884.6(0.8h)</t>
  </si>
  <si>
    <t>7.2</t>
  </si>
  <si>
    <t>41.9</t>
  </si>
  <si>
    <t>\textit{Information}/s</t>
    <phoneticPr fontId="9" type="noConversion"/>
  </si>
  <si>
    <t>3.7</t>
  </si>
  <si>
    <t>7.1</t>
  </si>
  <si>
    <t>5.9</t>
  </si>
  <si>
    <t>3.4</t>
  </si>
  <si>
    <t>6.7</t>
  </si>
  <si>
    <t>Rank</t>
    <phoneticPr fontId="1" type="noConversion"/>
  </si>
  <si>
    <t>Sub Group</t>
    <phoneticPr fontId="1" type="noConversion"/>
  </si>
  <si>
    <t>b96a3e9142fdf346b05b20e867b4f0dfca119e96:</t>
  </si>
  <si>
    <t>53ea7f624fb91074c2f9458832ed74975ee5d64c:</t>
  </si>
  <si>
    <t>ef2a0b7cdbc5b84f7b3f6573b7687e72bede0964:</t>
  </si>
  <si>
    <t>e0152e7481c6c63764d6ea8ee41af5cf9dfac5e9:</t>
  </si>
  <si>
    <t>92901222f83d988617aee37680cb29e1a743b5e4:</t>
  </si>
  <si>
    <t>3f86ed6ec0b390c033eae7f9c487a3fea268e027:</t>
  </si>
  <si>
    <t>744a759492b5c57ff24a6e8aabe47b17ad8ee964:</t>
  </si>
  <si>
    <t>dd1386dd3c4f4bc55456c88180f9f39697bb95c0:</t>
  </si>
  <si>
    <t>2a5a4326e58339a26cd1510259e7310b8c0980ff:</t>
  </si>
  <si>
    <t>aed8aee11130a954356200afa3f1b8753e8a9482:</t>
  </si>
  <si>
    <t>ad8a69f361b9b9a0272ed66f04e6060b736d2788:</t>
  </si>
  <si>
    <t>8018e02a87031a5e8afcbd9d35133edd520076bb:</t>
  </si>
  <si>
    <t>be3ca57cfb777ad820c6659d52e60bbdd36bf5ff:</t>
  </si>
  <si>
    <t>90450a06162e6c71ab813ea22a83196fe7cff4bc:</t>
  </si>
  <si>
    <t>V</t>
    <phoneticPr fontId="10" type="noConversion"/>
  </si>
  <si>
    <t>his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</si>
</sst>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0_);[Red]\(0.0000\)"/>
    <numFmt numFmtId="178" formatCode="0.00_ "/>
  </numFmts>
  <fonts count="11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Times New Roman"/>
      <family val="1"/>
    </font>
    <font>
      <sz val="11"/>
      <name val="Times New Roman"/>
      <family val="1"/>
    </font>
    <font>
      <sz val="12"/>
      <color rgb="FFFFC000"/>
      <name val="等线"/>
      <family val="4"/>
      <charset val="134"/>
      <scheme val="minor"/>
    </font>
    <font>
      <sz val="11"/>
      <color rgb="FF000000"/>
      <name val="Times New Roman"/>
      <family val="1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76" fontId="0" fillId="0" borderId="1" xfId="0" applyNumberForma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76" fontId="0" fillId="0" borderId="2" xfId="0" applyNumberForma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7" fontId="0" fillId="0" borderId="0" xfId="0" applyNumberFormat="1" applyBorder="1" applyAlignment="1">
      <alignment vertical="center"/>
    </xf>
    <xf numFmtId="177" fontId="0" fillId="0" borderId="7" xfId="0" applyNumberFormat="1" applyBorder="1" applyAlignment="1">
      <alignment vertical="center"/>
    </xf>
    <xf numFmtId="177" fontId="0" fillId="0" borderId="2" xfId="0" applyNumberFormat="1" applyBorder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1" xfId="0" applyNumberFormat="1" applyBorder="1" applyAlignment="1">
      <alignment vertical="center"/>
    </xf>
    <xf numFmtId="177" fontId="2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177" fontId="2" fillId="0" borderId="0" xfId="0" applyNumberFormat="1" applyFont="1" applyAlignment="1">
      <alignment vertical="center"/>
    </xf>
    <xf numFmtId="178" fontId="0" fillId="0" borderId="0" xfId="0" applyNumberFormat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77" fontId="2" fillId="0" borderId="0" xfId="0" applyNumberFormat="1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8" fontId="2" fillId="0" borderId="0" xfId="0" applyNumberFormat="1" applyFont="1" applyBorder="1" applyAlignment="1">
      <alignment vertical="center"/>
    </xf>
    <xf numFmtId="0" fontId="4" fillId="0" borderId="0" xfId="0" applyFont="1" applyAlignment="1"/>
    <xf numFmtId="0" fontId="5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0" fillId="2" borderId="1" xfId="0" applyFill="1" applyBorder="1" applyAlignment="1"/>
    <xf numFmtId="0" fontId="4" fillId="0" borderId="1" xfId="0" applyFont="1" applyBorder="1" applyAlignment="1"/>
    <xf numFmtId="0" fontId="0" fillId="0" borderId="1" xfId="0" applyBorder="1" applyAlignment="1"/>
    <xf numFmtId="0" fontId="5" fillId="3" borderId="1" xfId="0" applyFont="1" applyFill="1" applyBorder="1" applyAlignment="1">
      <alignment horizontal="center" vertical="top"/>
    </xf>
    <xf numFmtId="0" fontId="0" fillId="3" borderId="1" xfId="0" applyFill="1" applyBorder="1" applyAlignment="1"/>
    <xf numFmtId="0" fontId="5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/>
    <xf numFmtId="0" fontId="2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0" fontId="0" fillId="0" borderId="0" xfId="0" applyNumberFormat="1" applyBorder="1" applyAlignment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0" borderId="0" xfId="0" applyFont="1" applyAlignment="1"/>
    <xf numFmtId="176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176" fontId="0" fillId="0" borderId="4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" xfId="0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BBDA-EC63-3D49-BB3B-D89AA804FFA9}">
  <dimension ref="A1:P110"/>
  <sheetViews>
    <sheetView zoomScale="126" workbookViewId="0">
      <selection activeCell="C24" sqref="C24"/>
    </sheetView>
  </sheetViews>
  <sheetFormatPr baseColWidth="10" defaultRowHeight="16"/>
  <cols>
    <col min="1" max="1" width="24.33203125" customWidth="1"/>
    <col min="3" max="3" width="16" customWidth="1"/>
    <col min="4" max="4" width="11.83203125" customWidth="1"/>
    <col min="9" max="9" width="12.6640625" customWidth="1"/>
    <col min="13" max="13" width="17.83203125" customWidth="1"/>
  </cols>
  <sheetData>
    <row r="1" spans="1:16">
      <c r="A1" s="103" t="s">
        <v>129</v>
      </c>
      <c r="B1" s="103" t="s">
        <v>130</v>
      </c>
      <c r="C1" s="103"/>
      <c r="D1" s="103"/>
    </row>
    <row r="2" spans="1:16">
      <c r="A2" s="104"/>
      <c r="B2" s="5" t="s">
        <v>132</v>
      </c>
      <c r="C2" s="5" t="s">
        <v>128</v>
      </c>
      <c r="D2" s="5" t="s">
        <v>133</v>
      </c>
    </row>
    <row r="3" spans="1:16">
      <c r="A3" s="5" t="s">
        <v>134</v>
      </c>
      <c r="B3" s="6">
        <v>0.68127697040547286</v>
      </c>
      <c r="C3" s="6">
        <v>0.76272727272727203</v>
      </c>
      <c r="D3" s="6">
        <v>0.29293334181267872</v>
      </c>
    </row>
    <row r="4" spans="1:16">
      <c r="A4" s="5" t="s">
        <v>135</v>
      </c>
      <c r="B4" s="6">
        <v>0.8100275981738464</v>
      </c>
      <c r="C4" s="6">
        <v>0.90171463563992604</v>
      </c>
      <c r="D4" s="6">
        <v>0.16702966614437698</v>
      </c>
    </row>
    <row r="5" spans="1:16">
      <c r="A5" s="5" t="s">
        <v>136</v>
      </c>
      <c r="B5" s="6">
        <v>0.56963537946806042</v>
      </c>
      <c r="C5" s="6">
        <v>0.61171827565270098</v>
      </c>
      <c r="D5" s="6">
        <v>0.30473982168064467</v>
      </c>
    </row>
    <row r="6" spans="1:16">
      <c r="A6" s="5" t="s">
        <v>137</v>
      </c>
      <c r="B6" s="6">
        <v>0.47823096279230859</v>
      </c>
      <c r="C6" s="6">
        <v>0.41163924436319299</v>
      </c>
      <c r="D6" s="6">
        <v>0.35802834380957183</v>
      </c>
    </row>
    <row r="7" spans="1:16">
      <c r="A7" s="5" t="s">
        <v>138</v>
      </c>
      <c r="B7" s="6">
        <v>0.71286795414413995</v>
      </c>
      <c r="C7" s="6">
        <v>0.86380481778875795</v>
      </c>
      <c r="D7" s="6">
        <v>0.30454559369754897</v>
      </c>
    </row>
    <row r="8" spans="1:16">
      <c r="A8" s="5" t="s">
        <v>139</v>
      </c>
      <c r="B8" s="6">
        <v>0.78411991852323004</v>
      </c>
      <c r="C8" s="6">
        <v>0.84698963317384302</v>
      </c>
      <c r="D8" s="6">
        <v>0.2221004276253348</v>
      </c>
    </row>
    <row r="9" spans="1:16">
      <c r="A9" s="5" t="s">
        <v>140</v>
      </c>
      <c r="B9" s="6">
        <v>0.83548847874453402</v>
      </c>
      <c r="C9" s="6">
        <v>0.883209417596034</v>
      </c>
      <c r="D9" s="7">
        <v>0.16433998374240347</v>
      </c>
      <c r="G9" s="7"/>
      <c r="I9" s="6"/>
      <c r="K9" s="6"/>
      <c r="M9" s="5" t="s">
        <v>140</v>
      </c>
      <c r="P9" s="6">
        <v>0.83548847874453402</v>
      </c>
    </row>
    <row r="10" spans="1:16">
      <c r="A10" s="5" t="s">
        <v>141</v>
      </c>
      <c r="B10" s="6">
        <v>0.84666170770192362</v>
      </c>
      <c r="C10" s="6">
        <v>0.90042630937880597</v>
      </c>
      <c r="D10" s="6">
        <v>0.150767185301864</v>
      </c>
      <c r="E10" s="4"/>
      <c r="G10" s="6"/>
      <c r="I10" s="6"/>
      <c r="K10" s="6"/>
      <c r="M10" s="5" t="s">
        <v>141</v>
      </c>
      <c r="P10" s="6">
        <v>0.84666170770192362</v>
      </c>
    </row>
    <row r="11" spans="1:16">
      <c r="A11" s="5" t="s">
        <v>142</v>
      </c>
      <c r="B11" s="6">
        <v>0.81568359439749838</v>
      </c>
      <c r="C11" s="6">
        <v>0.86901152213462696</v>
      </c>
      <c r="D11" s="6">
        <v>0.16072378176579968</v>
      </c>
      <c r="G11" s="6"/>
      <c r="I11" s="6"/>
      <c r="K11" s="6"/>
      <c r="M11" s="5" t="s">
        <v>142</v>
      </c>
      <c r="P11" s="6">
        <v>0.81568359439749838</v>
      </c>
    </row>
    <row r="12" spans="1:16">
      <c r="A12" s="5" t="s">
        <v>143</v>
      </c>
      <c r="B12" s="6">
        <v>0.81634859816546612</v>
      </c>
      <c r="C12" s="6">
        <v>0.86009586578789698</v>
      </c>
      <c r="D12" s="6">
        <v>0.18275342894447891</v>
      </c>
      <c r="G12" s="6"/>
      <c r="I12" s="6"/>
      <c r="K12" s="6"/>
      <c r="M12" s="5" t="s">
        <v>143</v>
      </c>
      <c r="O12" s="6">
        <v>0.684166823773804</v>
      </c>
      <c r="P12" s="6">
        <v>0.81634859816546612</v>
      </c>
    </row>
    <row r="13" spans="1:16">
      <c r="A13" s="5" t="s">
        <v>144</v>
      </c>
      <c r="B13" s="6">
        <v>0.77995224607704372</v>
      </c>
      <c r="C13" s="6">
        <v>0.86373604465709697</v>
      </c>
      <c r="D13" s="6">
        <v>0.20433518604448336</v>
      </c>
      <c r="G13" s="6"/>
      <c r="I13" s="6"/>
      <c r="K13" s="9"/>
      <c r="M13" s="5" t="s">
        <v>144</v>
      </c>
      <c r="O13" s="6">
        <v>0.568177472872754</v>
      </c>
      <c r="P13" s="6">
        <v>0.77995224607704372</v>
      </c>
    </row>
    <row r="14" spans="1:16">
      <c r="A14" s="5" t="s">
        <v>145</v>
      </c>
      <c r="B14" s="6">
        <v>0.684166823773804</v>
      </c>
      <c r="C14" s="6">
        <v>0.85283363802559398</v>
      </c>
      <c r="D14" s="6">
        <v>0.3264162715916003</v>
      </c>
      <c r="G14" s="6"/>
      <c r="I14" s="6"/>
      <c r="M14" s="5" t="s">
        <v>145</v>
      </c>
      <c r="O14" s="9">
        <f>AVERAGE(O12:O13)</f>
        <v>0.62617214832327894</v>
      </c>
      <c r="P14" s="9">
        <f>AVERAGE(P9:P13)</f>
        <v>0.81882692501729315</v>
      </c>
    </row>
    <row r="15" spans="1:16">
      <c r="A15" s="5" t="s">
        <v>146</v>
      </c>
      <c r="B15" s="6">
        <v>0.568177472872754</v>
      </c>
      <c r="C15" s="6">
        <v>0.62408759124087598</v>
      </c>
      <c r="D15" s="6">
        <v>0.27718881095611747</v>
      </c>
      <c r="G15" s="6"/>
      <c r="I15" s="9"/>
      <c r="M15" s="5" t="s">
        <v>146</v>
      </c>
    </row>
    <row r="16" spans="1:16">
      <c r="A16" s="5" t="s">
        <v>147</v>
      </c>
      <c r="B16" s="6">
        <v>0.22528044337327299</v>
      </c>
      <c r="C16" s="6">
        <v>3.31306990881459E-2</v>
      </c>
      <c r="D16" s="6">
        <v>0.28832412003072361</v>
      </c>
      <c r="G16" s="9"/>
      <c r="P16">
        <f>(P14-O14) / P14</f>
        <v>0.23528143836983065</v>
      </c>
    </row>
    <row r="17" spans="1:13">
      <c r="A17" s="5" t="s">
        <v>148</v>
      </c>
      <c r="B17" s="6">
        <v>0.23891503001065501</v>
      </c>
      <c r="C17" s="6">
        <v>3.1212121212121101E-2</v>
      </c>
      <c r="D17" s="6">
        <v>0.32628760305451338</v>
      </c>
    </row>
    <row r="18" spans="1:13">
      <c r="A18" s="5" t="s">
        <v>149</v>
      </c>
      <c r="B18" s="6">
        <v>0.60382239565227502</v>
      </c>
      <c r="C18" s="6">
        <v>0.70159203980099505</v>
      </c>
      <c r="D18" s="6">
        <v>0.27553046942418075</v>
      </c>
    </row>
    <row r="19" spans="1:13">
      <c r="A19" s="5" t="s">
        <v>150</v>
      </c>
      <c r="B19" s="6">
        <v>0.59270649753106996</v>
      </c>
      <c r="C19" s="6">
        <v>0.61939355653821804</v>
      </c>
      <c r="D19" s="6">
        <v>0.28748638143520971</v>
      </c>
    </row>
    <row r="22" spans="1:13">
      <c r="B22" s="102">
        <v>15</v>
      </c>
      <c r="C22" s="102"/>
      <c r="D22" s="102"/>
      <c r="E22" s="102">
        <v>10</v>
      </c>
      <c r="F22" s="102"/>
      <c r="G22" s="102"/>
      <c r="H22" s="102">
        <v>5</v>
      </c>
      <c r="I22" s="102"/>
      <c r="J22" s="102"/>
      <c r="K22" s="102">
        <v>5</v>
      </c>
      <c r="L22" s="102"/>
      <c r="M22" s="102"/>
    </row>
    <row r="23" spans="1:13">
      <c r="B23" s="4" t="s">
        <v>132</v>
      </c>
      <c r="C23" s="5" t="s">
        <v>128</v>
      </c>
      <c r="D23" s="5" t="s">
        <v>133</v>
      </c>
      <c r="E23" s="4" t="s">
        <v>132</v>
      </c>
      <c r="F23" s="5" t="s">
        <v>128</v>
      </c>
      <c r="G23" s="5" t="s">
        <v>133</v>
      </c>
      <c r="H23" s="4" t="s">
        <v>132</v>
      </c>
      <c r="I23" s="5" t="s">
        <v>128</v>
      </c>
      <c r="J23" s="5" t="s">
        <v>133</v>
      </c>
      <c r="K23" s="4" t="s">
        <v>132</v>
      </c>
      <c r="L23" s="5" t="s">
        <v>128</v>
      </c>
      <c r="M23" s="5" t="s">
        <v>133</v>
      </c>
    </row>
    <row r="24" spans="1:13">
      <c r="A24" t="s">
        <v>118</v>
      </c>
      <c r="B24" s="9">
        <v>0.21321490370124835</v>
      </c>
      <c r="C24" s="9">
        <v>3.5225751120455895E-2</v>
      </c>
      <c r="D24" s="9">
        <v>0.26892415106481243</v>
      </c>
      <c r="E24">
        <v>0.21897733868602956</v>
      </c>
      <c r="F24">
        <v>4.7778454047474002E-2</v>
      </c>
      <c r="G24">
        <v>0.2590466099361704</v>
      </c>
      <c r="H24">
        <v>0.2550628382198955</v>
      </c>
      <c r="I24">
        <v>5.9386231668565104E-2</v>
      </c>
      <c r="J24">
        <v>0.28417434572833361</v>
      </c>
      <c r="K24">
        <v>0.22528044337327299</v>
      </c>
      <c r="L24">
        <v>3.31306990881459E-2</v>
      </c>
      <c r="M24">
        <v>0.28832412003072361</v>
      </c>
    </row>
    <row r="25" spans="1:13">
      <c r="A25" t="s">
        <v>119</v>
      </c>
      <c r="B25" s="9">
        <v>0.20418091572425201</v>
      </c>
      <c r="C25" s="9">
        <v>2.6099338416160349E-2</v>
      </c>
      <c r="D25" s="9">
        <v>0.28082381345394175</v>
      </c>
      <c r="E25">
        <v>0.22056016572055753</v>
      </c>
      <c r="F25">
        <v>3.0574428659666399E-2</v>
      </c>
      <c r="G25">
        <v>0.31867952346090073</v>
      </c>
      <c r="H25">
        <v>0.22194060498118323</v>
      </c>
      <c r="I25">
        <v>2.368004866180045E-2</v>
      </c>
      <c r="J25">
        <v>0.30887320635790227</v>
      </c>
      <c r="K25">
        <v>0.23891503001065501</v>
      </c>
      <c r="L25">
        <v>3.1212121212121101E-2</v>
      </c>
      <c r="M25">
        <v>0.32628760305451338</v>
      </c>
    </row>
    <row r="26" spans="1:13">
      <c r="A26" t="s">
        <v>120</v>
      </c>
      <c r="B26" s="9">
        <v>0.59059310490070349</v>
      </c>
      <c r="C26" s="9">
        <v>0.66319562281657252</v>
      </c>
      <c r="D26" s="9">
        <v>0.28524757826809977</v>
      </c>
      <c r="E26">
        <v>0.64262806123773608</v>
      </c>
      <c r="F26">
        <v>0.74814585908528997</v>
      </c>
      <c r="G26">
        <v>0.28330442352430557</v>
      </c>
      <c r="H26">
        <v>0.51915175905039368</v>
      </c>
      <c r="I26">
        <v>0.45201021167241451</v>
      </c>
      <c r="J26">
        <v>0.28502456025293699</v>
      </c>
      <c r="K26">
        <v>0.60382239565227502</v>
      </c>
      <c r="L26">
        <v>0.70159203980099505</v>
      </c>
      <c r="M26">
        <v>0.27553046942418075</v>
      </c>
    </row>
    <row r="27" spans="1:13">
      <c r="A27" t="s">
        <v>121</v>
      </c>
      <c r="B27" s="9">
        <v>0.66501819566717102</v>
      </c>
      <c r="C27" s="9">
        <v>0.73623991393222099</v>
      </c>
      <c r="D27" s="9">
        <v>0.26956103964370498</v>
      </c>
      <c r="E27">
        <v>0.58801404393230128</v>
      </c>
      <c r="F27">
        <v>0.634064594759293</v>
      </c>
      <c r="G27">
        <v>0.27656256544422436</v>
      </c>
      <c r="H27">
        <v>0.56091412546705965</v>
      </c>
      <c r="I27">
        <v>0.58333220961156651</v>
      </c>
      <c r="J27">
        <v>0.31304339120184649</v>
      </c>
      <c r="K27">
        <v>0.59270649753106996</v>
      </c>
      <c r="L27">
        <v>0.61939355653821804</v>
      </c>
      <c r="M27">
        <v>0.28748638143520971</v>
      </c>
    </row>
    <row r="30" spans="1:13">
      <c r="B30" s="102">
        <v>15</v>
      </c>
      <c r="C30" s="102"/>
      <c r="D30" s="102"/>
      <c r="E30" s="102">
        <v>10</v>
      </c>
      <c r="F30" s="102"/>
      <c r="G30" s="102"/>
      <c r="H30" s="102">
        <v>5</v>
      </c>
      <c r="I30" s="102"/>
      <c r="J30" s="102"/>
      <c r="K30" s="102">
        <v>0</v>
      </c>
      <c r="L30" s="102"/>
      <c r="M30" s="102"/>
    </row>
    <row r="31" spans="1:13">
      <c r="B31" s="4"/>
      <c r="C31" s="5"/>
      <c r="D31" s="5"/>
      <c r="E31" s="4"/>
      <c r="F31" s="5"/>
      <c r="G31" s="5"/>
      <c r="H31" s="4"/>
      <c r="I31" s="5"/>
      <c r="J31" s="5"/>
      <c r="K31" s="4"/>
      <c r="L31" s="5"/>
      <c r="M31" s="5"/>
    </row>
    <row r="32" spans="1:13">
      <c r="B32" s="9"/>
      <c r="C32" s="9"/>
      <c r="D32" s="9"/>
    </row>
    <row r="33" spans="1:12" ht="17" thickBot="1">
      <c r="A33" s="11"/>
      <c r="B33" s="12"/>
      <c r="C33" s="12"/>
      <c r="D33" s="12"/>
    </row>
    <row r="34" spans="1:12" ht="17" thickBot="1">
      <c r="A34" s="13" t="s">
        <v>159</v>
      </c>
      <c r="B34" s="13" t="s">
        <v>160</v>
      </c>
      <c r="C34" s="11" t="s">
        <v>120</v>
      </c>
      <c r="D34" s="11" t="s">
        <v>121</v>
      </c>
      <c r="F34" s="13" t="s">
        <v>159</v>
      </c>
      <c r="G34" s="13" t="s">
        <v>160</v>
      </c>
      <c r="H34" s="11" t="s">
        <v>120</v>
      </c>
      <c r="I34" s="11" t="s">
        <v>121</v>
      </c>
    </row>
    <row r="35" spans="1:12">
      <c r="A35" s="105">
        <v>15</v>
      </c>
      <c r="B35" s="14" t="s">
        <v>132</v>
      </c>
      <c r="C35" s="17">
        <v>0.59059310490070305</v>
      </c>
      <c r="D35" s="17">
        <v>0.66501819566717102</v>
      </c>
      <c r="F35" s="105">
        <v>15</v>
      </c>
      <c r="G35" s="14" t="s">
        <v>132</v>
      </c>
      <c r="H35" s="17">
        <v>0.59059310490070305</v>
      </c>
      <c r="I35" s="17">
        <v>0.66501819566717102</v>
      </c>
      <c r="K35">
        <f>(H35-H44)/H44</f>
        <v>-2.1909241602874177E-2</v>
      </c>
      <c r="L35">
        <f>(I35-I44)/I44</f>
        <v>0.12200253993724852</v>
      </c>
    </row>
    <row r="36" spans="1:12">
      <c r="A36" s="106"/>
      <c r="B36" s="14" t="s">
        <v>128</v>
      </c>
      <c r="C36" s="17">
        <v>0.66319562281657252</v>
      </c>
      <c r="D36" s="17">
        <v>0.73623991393222099</v>
      </c>
      <c r="F36" s="106"/>
      <c r="G36" s="14" t="s">
        <v>128</v>
      </c>
      <c r="H36" s="17">
        <v>0.66319562281657252</v>
      </c>
      <c r="I36" s="17">
        <v>0.73623991393222099</v>
      </c>
      <c r="K36">
        <f t="shared" ref="K36:L37" si="0">(H36-H45)/H45</f>
        <v>-5.4727555055090971E-2</v>
      </c>
      <c r="L36">
        <f>(I36-I45)/I45</f>
        <v>0.188646388327085</v>
      </c>
    </row>
    <row r="37" spans="1:12">
      <c r="A37" s="107"/>
      <c r="B37" s="16" t="s">
        <v>133</v>
      </c>
      <c r="C37" s="18">
        <v>0.28524757826809977</v>
      </c>
      <c r="D37" s="18">
        <v>0.26956103964370498</v>
      </c>
      <c r="F37" s="107"/>
      <c r="G37" s="16" t="s">
        <v>133</v>
      </c>
      <c r="H37" s="18">
        <v>0.28524757826809977</v>
      </c>
      <c r="I37" s="18">
        <v>0.26956103964370498</v>
      </c>
      <c r="K37">
        <f t="shared" si="0"/>
        <v>3.5266912092250219E-2</v>
      </c>
      <c r="L37">
        <f t="shared" si="0"/>
        <v>-6.2351968472442357E-2</v>
      </c>
    </row>
    <row r="38" spans="1:12">
      <c r="A38" s="106">
        <v>10</v>
      </c>
      <c r="B38" s="14" t="s">
        <v>132</v>
      </c>
      <c r="C38" s="17">
        <v>0.64262806123773608</v>
      </c>
      <c r="D38" s="17">
        <v>0.58801404393230128</v>
      </c>
      <c r="F38" s="106">
        <v>10</v>
      </c>
      <c r="G38" s="14" t="s">
        <v>132</v>
      </c>
      <c r="H38" s="17">
        <v>0.64262806123773608</v>
      </c>
      <c r="I38" s="17">
        <v>0.58801404393230128</v>
      </c>
      <c r="K38">
        <f>(H38-H$44)/H$44</f>
        <v>6.4266688126964053E-2</v>
      </c>
      <c r="L38">
        <f>(I38-I$44)/I$44</f>
        <v>-7.9169936862767496E-3</v>
      </c>
    </row>
    <row r="39" spans="1:12">
      <c r="A39" s="106"/>
      <c r="B39" s="14" t="s">
        <v>128</v>
      </c>
      <c r="C39" s="17">
        <v>0.74814585908528997</v>
      </c>
      <c r="D39" s="17">
        <v>0.634064594759293</v>
      </c>
      <c r="F39" s="106"/>
      <c r="G39" s="14" t="s">
        <v>128</v>
      </c>
      <c r="H39" s="17">
        <v>0.74814585908528997</v>
      </c>
      <c r="I39" s="17">
        <v>0.634064594759293</v>
      </c>
      <c r="K39">
        <f>(H39-H$45)/H$45</f>
        <v>6.635454315801502E-2</v>
      </c>
      <c r="L39">
        <f>(I39-I$45)/I$45</f>
        <v>2.3686133099399983E-2</v>
      </c>
    </row>
    <row r="40" spans="1:12">
      <c r="A40" s="107"/>
      <c r="B40" s="16" t="s">
        <v>133</v>
      </c>
      <c r="C40" s="18">
        <v>0.28330442352430557</v>
      </c>
      <c r="D40" s="18">
        <v>0.27656256544422436</v>
      </c>
      <c r="F40" s="107"/>
      <c r="G40" s="16" t="s">
        <v>133</v>
      </c>
      <c r="H40" s="18">
        <v>0.28330442352430557</v>
      </c>
      <c r="I40" s="18">
        <v>0.27656256544422436</v>
      </c>
      <c r="K40">
        <f>(H40-H$46)/H$46</f>
        <v>2.821449880432925E-2</v>
      </c>
      <c r="L40">
        <f>(I40-I$46)/I$46</f>
        <v>-3.7997681616954201E-2</v>
      </c>
    </row>
    <row r="41" spans="1:12">
      <c r="A41" s="106">
        <v>5</v>
      </c>
      <c r="B41" s="14" t="s">
        <v>132</v>
      </c>
      <c r="C41" s="17">
        <v>0.51915175905039401</v>
      </c>
      <c r="D41" s="17">
        <v>0.56091412546705965</v>
      </c>
      <c r="F41" s="106">
        <v>5</v>
      </c>
      <c r="G41" s="14" t="s">
        <v>132</v>
      </c>
      <c r="H41" s="17">
        <v>0.51915175905039401</v>
      </c>
      <c r="I41" s="17">
        <v>0.56091412546705965</v>
      </c>
      <c r="K41">
        <f>(H41-H$44)/H$44</f>
        <v>-0.14022440573840614</v>
      </c>
      <c r="L41">
        <f>(I41-I$44)/I$44</f>
        <v>-5.3639317598916214E-2</v>
      </c>
    </row>
    <row r="42" spans="1:12">
      <c r="A42" s="106"/>
      <c r="B42" s="14" t="s">
        <v>128</v>
      </c>
      <c r="C42" s="17">
        <v>0.45201021167241451</v>
      </c>
      <c r="D42" s="17">
        <v>0.58333220961156651</v>
      </c>
      <c r="F42" s="106"/>
      <c r="G42" s="14" t="s">
        <v>128</v>
      </c>
      <c r="H42" s="17">
        <v>0.45201021167241451</v>
      </c>
      <c r="I42" s="17">
        <v>0.58333220961156651</v>
      </c>
      <c r="K42">
        <f>(H42-H$45)/H$45</f>
        <v>-0.35573640231062748</v>
      </c>
      <c r="L42">
        <f>(I42-I$45)/I$45</f>
        <v>-5.8220410183467027E-2</v>
      </c>
    </row>
    <row r="43" spans="1:12">
      <c r="A43" s="107"/>
      <c r="B43" s="16" t="s">
        <v>133</v>
      </c>
      <c r="C43" s="18">
        <v>0.28502456025293699</v>
      </c>
      <c r="D43" s="18">
        <v>0.31304339120184649</v>
      </c>
      <c r="F43" s="107"/>
      <c r="G43" s="16" t="s">
        <v>133</v>
      </c>
      <c r="H43" s="18">
        <v>0.28502456025293699</v>
      </c>
      <c r="I43" s="18">
        <v>0.31304339120184649</v>
      </c>
      <c r="K43">
        <f>(H43-H$46)/H$46</f>
        <v>3.4457498833423153E-2</v>
      </c>
      <c r="L43">
        <f>(I43-I$46)/I$46</f>
        <v>8.8898158024214136E-2</v>
      </c>
    </row>
    <row r="44" spans="1:12">
      <c r="A44" s="106">
        <v>0</v>
      </c>
      <c r="B44" s="14" t="s">
        <v>132</v>
      </c>
      <c r="C44" s="17">
        <v>0.60382239565227502</v>
      </c>
      <c r="D44" s="17">
        <v>0.59270649753106996</v>
      </c>
      <c r="F44" s="106">
        <v>0</v>
      </c>
      <c r="G44" s="14" t="s">
        <v>132</v>
      </c>
      <c r="H44" s="17">
        <v>0.60382239565227502</v>
      </c>
      <c r="I44" s="17">
        <v>0.59270649753106996</v>
      </c>
    </row>
    <row r="45" spans="1:12">
      <c r="A45" s="106"/>
      <c r="B45" s="14" t="s">
        <v>128</v>
      </c>
      <c r="C45" s="17">
        <v>0.70159203980099505</v>
      </c>
      <c r="D45" s="17">
        <v>0.61939355653821804</v>
      </c>
      <c r="F45" s="106"/>
      <c r="G45" s="14" t="s">
        <v>128</v>
      </c>
      <c r="H45" s="17">
        <v>0.70159203980099505</v>
      </c>
      <c r="I45" s="17">
        <v>0.61939355653821804</v>
      </c>
    </row>
    <row r="46" spans="1:12" ht="17" thickBot="1">
      <c r="A46" s="108"/>
      <c r="B46" s="15" t="s">
        <v>133</v>
      </c>
      <c r="C46" s="19">
        <v>0.27553046942418075</v>
      </c>
      <c r="D46" s="19">
        <v>0.28748638143520971</v>
      </c>
      <c r="F46" s="108"/>
      <c r="G46" s="15" t="s">
        <v>133</v>
      </c>
      <c r="H46" s="19">
        <v>0.27553046942418075</v>
      </c>
      <c r="I46" s="19">
        <v>0.28748638143520971</v>
      </c>
    </row>
    <row r="47" spans="1:12" ht="17" thickBot="1"/>
    <row r="48" spans="1:12" ht="17" thickBot="1">
      <c r="A48" s="13" t="s">
        <v>159</v>
      </c>
      <c r="B48" s="13" t="s">
        <v>162</v>
      </c>
      <c r="C48" s="10" t="s">
        <v>161</v>
      </c>
      <c r="D48" s="10" t="s">
        <v>163</v>
      </c>
      <c r="H48" s="28">
        <f>AVERAGE(H35,H38,H41)</f>
        <v>0.58412430839627771</v>
      </c>
      <c r="I48" s="28">
        <f>AVERAGE(I35,I38,I41)</f>
        <v>0.60464878835551072</v>
      </c>
    </row>
    <row r="49" spans="1:15">
      <c r="A49" s="105">
        <v>15</v>
      </c>
      <c r="B49" s="14" t="s">
        <v>132</v>
      </c>
      <c r="C49" s="9">
        <v>0.67355660609687062</v>
      </c>
      <c r="D49" s="9">
        <v>0.76189996657637404</v>
      </c>
      <c r="H49" s="28">
        <f t="shared" ref="H49:I50" si="1">AVERAGE(H36,H39,H42)</f>
        <v>0.6211172311914257</v>
      </c>
      <c r="I49" s="28">
        <f t="shared" si="1"/>
        <v>0.65121223943436013</v>
      </c>
    </row>
    <row r="50" spans="1:15">
      <c r="A50" s="106"/>
      <c r="B50" s="14" t="s">
        <v>128</v>
      </c>
      <c r="C50" s="9">
        <v>0.76268915096022749</v>
      </c>
      <c r="D50" s="9">
        <v>0.86162845244757502</v>
      </c>
      <c r="H50" s="28">
        <f t="shared" si="1"/>
        <v>0.28452552068178077</v>
      </c>
      <c r="I50" s="28">
        <f t="shared" si="1"/>
        <v>0.28638899876325863</v>
      </c>
    </row>
    <row r="51" spans="1:15">
      <c r="A51" s="107"/>
      <c r="B51" s="16" t="s">
        <v>133</v>
      </c>
      <c r="C51" s="9">
        <v>0.31739323796956476</v>
      </c>
      <c r="D51" s="9">
        <v>0.2348106048350681</v>
      </c>
      <c r="H51">
        <f>(H48-H44)/H44</f>
        <v>-3.2622319738105414E-2</v>
      </c>
      <c r="I51">
        <f>(I48-I44)/I44</f>
        <v>2.0148742884018644E-2</v>
      </c>
    </row>
    <row r="52" spans="1:15">
      <c r="A52" s="106">
        <v>10</v>
      </c>
      <c r="B52" s="14" t="s">
        <v>132</v>
      </c>
      <c r="C52" s="9">
        <v>0.68137226291459974</v>
      </c>
      <c r="D52" s="9">
        <v>0.76020481177080379</v>
      </c>
      <c r="H52">
        <f t="shared" ref="H52:I53" si="2">(H49-H45)/H45</f>
        <v>-0.11470313806923442</v>
      </c>
      <c r="I52">
        <f>(I49-I45)/I45</f>
        <v>5.1370703747672587E-2</v>
      </c>
    </row>
    <row r="53" spans="1:15">
      <c r="A53" s="106"/>
      <c r="B53" s="14" t="s">
        <v>128</v>
      </c>
      <c r="C53" s="9">
        <v>0.75865209471766804</v>
      </c>
      <c r="D53" s="9">
        <v>0.83454766241651401</v>
      </c>
      <c r="H53">
        <f t="shared" si="2"/>
        <v>3.2646303243334208E-2</v>
      </c>
      <c r="I53">
        <f t="shared" si="2"/>
        <v>-3.817164021727412E-3</v>
      </c>
    </row>
    <row r="54" spans="1:15">
      <c r="A54" s="107"/>
      <c r="B54" s="16" t="s">
        <v>133</v>
      </c>
      <c r="C54" s="9">
        <v>0.31783878945364807</v>
      </c>
      <c r="D54" s="9">
        <v>0.24044061519416599</v>
      </c>
    </row>
    <row r="55" spans="1:15">
      <c r="A55" s="106">
        <v>5</v>
      </c>
      <c r="B55" s="14" t="s">
        <v>132</v>
      </c>
      <c r="C55" s="9">
        <v>0.70353882591288264</v>
      </c>
      <c r="D55" s="9">
        <v>0.77311441024315009</v>
      </c>
      <c r="E55" s="9">
        <f t="shared" ref="E55:F57" si="3">AVERAGE(C49,C52,C55)</f>
        <v>0.68615589830811763</v>
      </c>
      <c r="F55" s="9">
        <f t="shared" si="3"/>
        <v>0.76507306286344268</v>
      </c>
      <c r="G55" s="9">
        <f>(F55-D58)/D58</f>
        <v>-2.4290743303217198E-2</v>
      </c>
    </row>
    <row r="56" spans="1:15">
      <c r="A56" s="106"/>
      <c r="B56" s="14" t="s">
        <v>128</v>
      </c>
      <c r="C56" s="9">
        <v>0.83560282953221598</v>
      </c>
      <c r="D56" s="9">
        <v>0.838224330044953</v>
      </c>
      <c r="E56" s="9">
        <f t="shared" si="3"/>
        <v>0.78564802507003717</v>
      </c>
      <c r="F56" s="9">
        <f t="shared" si="3"/>
        <v>0.84480014830301398</v>
      </c>
      <c r="G56" s="9">
        <f t="shared" ref="G56" si="4">(F56-D59)/D59</f>
        <v>-2.5850196803762432E-3</v>
      </c>
    </row>
    <row r="57" spans="1:15">
      <c r="A57" s="107"/>
      <c r="B57" s="16" t="s">
        <v>133</v>
      </c>
      <c r="C57" s="9">
        <v>0.3091953416083999</v>
      </c>
      <c r="D57" s="9">
        <v>0.23263811370074444</v>
      </c>
      <c r="E57" s="9">
        <f t="shared" si="3"/>
        <v>0.31480912301053759</v>
      </c>
      <c r="F57" s="9">
        <f t="shared" si="3"/>
        <v>0.23596311124332617</v>
      </c>
      <c r="G57" s="9">
        <f>(F57-D60)/D60</f>
        <v>6.2416285129250522E-2</v>
      </c>
    </row>
    <row r="58" spans="1:15">
      <c r="A58" s="106">
        <v>0</v>
      </c>
      <c r="B58" s="14" t="s">
        <v>132</v>
      </c>
      <c r="C58" s="9">
        <v>0.71286795414413995</v>
      </c>
      <c r="D58" s="9">
        <v>0.78411991852323004</v>
      </c>
    </row>
    <row r="59" spans="1:15">
      <c r="A59" s="106"/>
      <c r="B59" s="14" t="s">
        <v>128</v>
      </c>
      <c r="C59" s="9">
        <v>0.86380481778875795</v>
      </c>
      <c r="D59" s="9">
        <v>0.84698963317384302</v>
      </c>
    </row>
    <row r="60" spans="1:15" ht="17" thickBot="1">
      <c r="A60" s="108"/>
      <c r="B60" s="15" t="s">
        <v>133</v>
      </c>
      <c r="C60" s="9">
        <v>0.30454559369754897</v>
      </c>
      <c r="D60" s="9">
        <v>0.2221004276253348</v>
      </c>
    </row>
    <row r="64" spans="1:15" ht="17" thickBot="1">
      <c r="A64" s="4" t="s">
        <v>164</v>
      </c>
      <c r="B64" s="4" t="s">
        <v>165</v>
      </c>
      <c r="C64" t="s">
        <v>59</v>
      </c>
      <c r="E64" t="s">
        <v>60</v>
      </c>
      <c r="G64" t="s">
        <v>61</v>
      </c>
      <c r="I64" t="s">
        <v>62</v>
      </c>
      <c r="K64" t="s">
        <v>63</v>
      </c>
      <c r="M64" t="s">
        <v>64</v>
      </c>
      <c r="O64" t="s">
        <v>65</v>
      </c>
    </row>
    <row r="65" spans="1:16">
      <c r="A65" s="105">
        <v>2</v>
      </c>
      <c r="B65" s="14" t="s">
        <v>132</v>
      </c>
      <c r="C65" s="20">
        <v>0.78584401576938101</v>
      </c>
      <c r="D65" s="20"/>
      <c r="E65" s="20">
        <v>0.78555740282976483</v>
      </c>
      <c r="F65" s="20"/>
      <c r="G65" s="20">
        <v>0.81637240936993605</v>
      </c>
      <c r="H65" s="20"/>
      <c r="I65" s="20">
        <v>0.82410432956248914</v>
      </c>
      <c r="J65" s="20"/>
      <c r="K65" s="20">
        <v>0.76454213753804479</v>
      </c>
      <c r="L65" s="20"/>
      <c r="M65" s="20">
        <v>0.48380254998486577</v>
      </c>
      <c r="N65" s="20"/>
      <c r="O65" s="20">
        <v>0.26946488799736401</v>
      </c>
    </row>
    <row r="66" spans="1:16">
      <c r="A66" s="106"/>
      <c r="B66" s="14" t="s">
        <v>128</v>
      </c>
      <c r="C66" s="20">
        <v>0.74715189873417698</v>
      </c>
      <c r="D66" s="20"/>
      <c r="E66" s="20">
        <v>0.80773918342474105</v>
      </c>
      <c r="F66" s="20"/>
      <c r="G66" s="20">
        <v>0.86455773955773996</v>
      </c>
      <c r="H66" s="20"/>
      <c r="I66" s="20">
        <v>0.87425348374253498</v>
      </c>
      <c r="J66" s="20"/>
      <c r="K66" s="20">
        <v>0.84100877192982504</v>
      </c>
      <c r="L66" s="20"/>
      <c r="M66" s="20">
        <v>0.59308510638297895</v>
      </c>
      <c r="N66" s="20"/>
      <c r="O66" s="20">
        <v>0.33138820638820599</v>
      </c>
    </row>
    <row r="67" spans="1:16">
      <c r="A67" s="107"/>
      <c r="B67" s="16" t="s">
        <v>133</v>
      </c>
      <c r="C67" s="20">
        <v>0.16166315745402365</v>
      </c>
      <c r="D67" s="20"/>
      <c r="E67" s="20">
        <v>0.13202152796864491</v>
      </c>
      <c r="F67" s="20"/>
      <c r="G67" s="20">
        <v>0.18418017413318286</v>
      </c>
      <c r="H67" s="20"/>
      <c r="I67" s="20">
        <v>0.177507991650483</v>
      </c>
      <c r="J67" s="20"/>
      <c r="K67" s="20">
        <v>0.17629498772624758</v>
      </c>
      <c r="L67" s="20"/>
      <c r="M67" s="20">
        <v>0.21520227103039491</v>
      </c>
      <c r="N67" s="20"/>
      <c r="O67" s="20">
        <v>0.20229526837220368</v>
      </c>
    </row>
    <row r="68" spans="1:16">
      <c r="A68" s="106">
        <v>1</v>
      </c>
      <c r="B68" s="14" t="s">
        <v>132</v>
      </c>
      <c r="C68" s="20">
        <v>0.8188069240441318</v>
      </c>
      <c r="D68" s="20"/>
      <c r="E68" s="20">
        <v>0.82348106887915473</v>
      </c>
      <c r="F68" s="20"/>
      <c r="G68" s="20">
        <v>0.80434990964359809</v>
      </c>
      <c r="H68" s="20"/>
      <c r="I68" s="20">
        <v>0.82226063740963184</v>
      </c>
      <c r="J68" s="20"/>
      <c r="K68" s="20">
        <v>0.78126688607771222</v>
      </c>
      <c r="L68" s="20"/>
      <c r="M68" s="20">
        <v>0.58264653227322427</v>
      </c>
      <c r="N68" s="20"/>
      <c r="O68" s="20">
        <v>0.57624657321419326</v>
      </c>
    </row>
    <row r="69" spans="1:16">
      <c r="A69" s="106"/>
      <c r="B69" s="14" t="s">
        <v>128</v>
      </c>
      <c r="C69" s="20">
        <v>0.86440921366339452</v>
      </c>
      <c r="D69" s="20"/>
      <c r="E69" s="20">
        <v>0.85124854225716495</v>
      </c>
      <c r="F69" s="20"/>
      <c r="G69" s="20">
        <v>0.85805000235506057</v>
      </c>
      <c r="H69" s="20"/>
      <c r="I69" s="20">
        <v>0.87277999604724243</v>
      </c>
      <c r="J69" s="20"/>
      <c r="K69" s="20">
        <v>0.81657525898842154</v>
      </c>
      <c r="L69" s="20"/>
      <c r="M69" s="20">
        <v>0.63418336369156003</v>
      </c>
      <c r="N69" s="20"/>
      <c r="O69" s="20">
        <v>0.60054844606947</v>
      </c>
    </row>
    <row r="70" spans="1:16">
      <c r="A70" s="107"/>
      <c r="B70" s="16" t="s">
        <v>133</v>
      </c>
      <c r="C70" s="20">
        <v>0.16775899325318591</v>
      </c>
      <c r="D70" s="20"/>
      <c r="E70" s="20">
        <v>0.1628303042219657</v>
      </c>
      <c r="F70" s="20"/>
      <c r="G70" s="20">
        <v>0.17271169404688222</v>
      </c>
      <c r="H70" s="20"/>
      <c r="I70" s="20">
        <v>0.17042763821638207</v>
      </c>
      <c r="J70" s="20"/>
      <c r="K70" s="20">
        <v>0.17053563835416718</v>
      </c>
      <c r="L70" s="20"/>
      <c r="M70" s="20">
        <v>0.15774715263324629</v>
      </c>
      <c r="N70" s="20"/>
      <c r="O70" s="20">
        <v>0.27324762374685524</v>
      </c>
    </row>
    <row r="71" spans="1:16">
      <c r="A71" s="106">
        <v>0</v>
      </c>
      <c r="B71" s="14" t="s">
        <v>132</v>
      </c>
      <c r="C71" s="21">
        <v>0.83548847874453402</v>
      </c>
      <c r="D71" s="21"/>
      <c r="E71" s="21">
        <v>0.84666170770192362</v>
      </c>
      <c r="F71" s="21"/>
      <c r="G71" s="21">
        <v>0.81568359439749838</v>
      </c>
      <c r="H71" s="21"/>
      <c r="I71" s="21">
        <v>0.81634859816546612</v>
      </c>
      <c r="J71" s="21"/>
      <c r="K71" s="21">
        <v>0.77995224607704372</v>
      </c>
      <c r="L71" s="21"/>
      <c r="M71" s="21">
        <v>0.684166823773804</v>
      </c>
      <c r="N71" s="21"/>
      <c r="O71" s="21">
        <v>0.568177472872754</v>
      </c>
    </row>
    <row r="72" spans="1:16">
      <c r="A72" s="106"/>
      <c r="B72" s="14" t="s">
        <v>128</v>
      </c>
      <c r="C72" s="21">
        <v>0.883209417596034</v>
      </c>
      <c r="D72" s="21"/>
      <c r="E72" s="21">
        <v>0.90042630937880597</v>
      </c>
      <c r="F72" s="21"/>
      <c r="G72" s="21">
        <v>0.86901152213462696</v>
      </c>
      <c r="H72" s="21"/>
      <c r="I72" s="21">
        <v>0.86009586578789698</v>
      </c>
      <c r="J72" s="21"/>
      <c r="K72" s="21">
        <v>0.86373604465709697</v>
      </c>
      <c r="L72" s="21"/>
      <c r="M72" s="21">
        <v>0.85283363802559398</v>
      </c>
      <c r="N72" s="21"/>
      <c r="O72" s="21">
        <v>0.62408759124087598</v>
      </c>
    </row>
    <row r="73" spans="1:16" ht="17" thickBot="1">
      <c r="A73" s="108"/>
      <c r="B73" s="15" t="s">
        <v>133</v>
      </c>
      <c r="C73" s="22">
        <v>0.16433998374240347</v>
      </c>
      <c r="D73" s="22"/>
      <c r="E73" s="21">
        <v>0.150767185301864</v>
      </c>
      <c r="F73" s="21"/>
      <c r="G73" s="21">
        <v>0.16072378176579968</v>
      </c>
      <c r="H73" s="21"/>
      <c r="I73" s="21">
        <v>0.18275342894447891</v>
      </c>
      <c r="J73" s="21"/>
      <c r="K73" s="21">
        <v>0.20433518604448336</v>
      </c>
      <c r="L73" s="21"/>
      <c r="M73" s="21">
        <v>0.3264162715916003</v>
      </c>
      <c r="N73" s="21"/>
      <c r="O73" s="21">
        <v>0.27718881095611747</v>
      </c>
    </row>
    <row r="74" spans="1:16">
      <c r="A74" s="30"/>
      <c r="B74" s="31"/>
      <c r="C74" s="32">
        <f>AVERAGE(C68,C65)</f>
        <v>0.80232546990675635</v>
      </c>
      <c r="D74" s="34">
        <f>(C74-C71)/C71*100</f>
        <v>-3.9692957690584589</v>
      </c>
      <c r="E74" s="32">
        <f>AVERAGE(E68,E65)</f>
        <v>0.80451923585445972</v>
      </c>
      <c r="F74" s="34">
        <f>(E74-E71)/E71*100</f>
        <v>-4.9774864581806035</v>
      </c>
      <c r="G74" s="32">
        <f>AVERAGE(G68,G65)</f>
        <v>0.81036115950676701</v>
      </c>
      <c r="H74" s="34">
        <f>(G74-G71)/G71*100</f>
        <v>-0.6525121906690744</v>
      </c>
      <c r="I74" s="32">
        <f>AVERAGE(I68,I65)</f>
        <v>0.82318248348606049</v>
      </c>
      <c r="J74" s="34">
        <f>(I74-I71)/I71*100</f>
        <v>0.83712832188990971</v>
      </c>
      <c r="K74" s="32">
        <f>AVERAGE(K68,K65)</f>
        <v>0.77290451180787856</v>
      </c>
      <c r="L74" s="34">
        <f>(K74-K71)/K71*100</f>
        <v>-0.90361099729033745</v>
      </c>
      <c r="M74" s="32">
        <f>AVERAGE(M68,M65)</f>
        <v>0.53322454112904505</v>
      </c>
      <c r="N74" s="34">
        <f>(M74-M71)/M71*100</f>
        <v>-22.062204333758046</v>
      </c>
      <c r="O74" s="32">
        <f>AVERAGE(O68,O65)</f>
        <v>0.42285573060577863</v>
      </c>
      <c r="P74" s="34">
        <f>(O74-O71)/O71*100</f>
        <v>-25.576822243975318</v>
      </c>
    </row>
    <row r="75" spans="1:16">
      <c r="A75" s="30"/>
      <c r="B75" s="31"/>
      <c r="C75" s="32">
        <f>AVERAGE(C69,C66)</f>
        <v>0.80578055619878575</v>
      </c>
      <c r="D75" s="34">
        <f>(C75-C72)/C72*100</f>
        <v>-8.7667612974506337</v>
      </c>
      <c r="E75" s="32">
        <f>AVERAGE(E69,E66)</f>
        <v>0.82949386284095294</v>
      </c>
      <c r="F75" s="34">
        <f>(E75-E72)/E72*100</f>
        <v>-7.8776514856377888</v>
      </c>
      <c r="G75" s="32">
        <f>AVERAGE(G69,G66)</f>
        <v>0.86130387095640026</v>
      </c>
      <c r="H75" s="34">
        <f>(G75-G72)/G72*100</f>
        <v>-0.88694464709670762</v>
      </c>
      <c r="I75" s="32">
        <f>AVERAGE(I69,I66)</f>
        <v>0.87351673989488865</v>
      </c>
      <c r="J75" s="34">
        <f>(I75-I72)/I72*100</f>
        <v>1.5603928167585572</v>
      </c>
      <c r="K75" s="32">
        <f>AVERAGE(K69,K66)</f>
        <v>0.82879201545912329</v>
      </c>
      <c r="L75" s="34">
        <f>(K75-K72)/K72*100</f>
        <v>-4.0456837958923497</v>
      </c>
      <c r="M75" s="32">
        <f>AVERAGE(M69,M66)</f>
        <v>0.61363423503726944</v>
      </c>
      <c r="N75" s="34">
        <f>(M75-M72)/M72*100</f>
        <v>-28.047604166047918</v>
      </c>
      <c r="O75" s="32">
        <f>AVERAGE(O69,O66)</f>
        <v>0.46596832622883799</v>
      </c>
      <c r="P75" s="34">
        <f>(O75-O72)/O72*100</f>
        <v>-25.336069364501988</v>
      </c>
    </row>
    <row r="76" spans="1:16">
      <c r="A76" s="30"/>
      <c r="B76" s="31"/>
      <c r="C76" s="32">
        <f>AVERAGE(C70,C67)</f>
        <v>0.1647110753536048</v>
      </c>
      <c r="D76" s="34">
        <f>(C76-C73)/C73*100</f>
        <v>0.22580725806995408</v>
      </c>
      <c r="E76" s="32">
        <f>AVERAGE(E70,E67)</f>
        <v>0.14742591609530531</v>
      </c>
      <c r="F76" s="34">
        <f>(E76-E73)/E73*100</f>
        <v>-2.2161780097365691</v>
      </c>
      <c r="G76" s="32">
        <f>AVERAGE(G70,G67)</f>
        <v>0.17844593409003254</v>
      </c>
      <c r="H76" s="34">
        <f>(G76-G73)/G73*100</f>
        <v>11.026465486020525</v>
      </c>
      <c r="I76" s="32">
        <f>AVERAGE(I70,I67)</f>
        <v>0.17396781493343255</v>
      </c>
      <c r="J76" s="34">
        <f>(I76-I73)/I73*100</f>
        <v>-4.8073593266014472</v>
      </c>
      <c r="K76" s="32">
        <f>AVERAGE(K70,K67)</f>
        <v>0.17341531304020738</v>
      </c>
      <c r="L76" s="34">
        <f>(K76-K73)/K73*100</f>
        <v>-15.131937676923046</v>
      </c>
      <c r="M76" s="32">
        <f>AVERAGE(M70,M67)</f>
        <v>0.1864747118318206</v>
      </c>
      <c r="N76" s="34">
        <f>(M76-M73)/M73*100</f>
        <v>-42.872115129992444</v>
      </c>
      <c r="O76" s="32">
        <f>AVERAGE(O70,O67)</f>
        <v>0.23777144605952946</v>
      </c>
      <c r="P76" s="34">
        <f>(O76-O73)/O73*100</f>
        <v>-14.220402605943672</v>
      </c>
    </row>
    <row r="77" spans="1:16">
      <c r="A77" s="30"/>
      <c r="B77" s="31"/>
      <c r="C77" s="32"/>
      <c r="D77" s="32"/>
      <c r="E77" s="17"/>
      <c r="F77" s="33"/>
      <c r="G77" s="17"/>
      <c r="H77" s="17"/>
      <c r="I77" s="17"/>
    </row>
    <row r="78" spans="1:16">
      <c r="A78" s="30"/>
      <c r="B78" s="31"/>
      <c r="C78" s="32"/>
      <c r="D78" s="17"/>
      <c r="E78" s="17"/>
      <c r="F78" s="17"/>
      <c r="G78" s="17"/>
      <c r="H78" s="17"/>
      <c r="I78" s="17"/>
    </row>
    <row r="80" spans="1:16">
      <c r="A80" s="30"/>
      <c r="B80" s="31"/>
      <c r="C80" s="32"/>
      <c r="D80" s="17"/>
      <c r="E80" s="17"/>
      <c r="F80" s="17"/>
      <c r="G80" s="17"/>
      <c r="H80" s="17"/>
      <c r="I80" s="17"/>
    </row>
    <row r="81" spans="1:10">
      <c r="A81" s="30"/>
      <c r="B81" s="31"/>
      <c r="C81" s="32"/>
      <c r="D81" s="17"/>
      <c r="E81" s="17"/>
      <c r="F81" s="17"/>
      <c r="G81" s="17"/>
      <c r="H81" s="17"/>
      <c r="I81" s="17"/>
    </row>
    <row r="82" spans="1:10">
      <c r="A82" s="30"/>
      <c r="B82" s="31"/>
      <c r="C82" s="32"/>
      <c r="D82" s="17"/>
      <c r="E82" s="17"/>
      <c r="F82" s="17"/>
      <c r="G82" s="17"/>
      <c r="H82" s="17"/>
      <c r="I82" s="17"/>
    </row>
    <row r="83" spans="1:10">
      <c r="A83" s="30"/>
      <c r="B83" s="31"/>
      <c r="C83" s="32"/>
      <c r="D83" s="17"/>
      <c r="E83" s="17"/>
      <c r="F83" s="17"/>
      <c r="G83" s="17"/>
      <c r="H83" s="17"/>
      <c r="I83" s="17"/>
    </row>
    <row r="84" spans="1:10">
      <c r="A84" s="30"/>
      <c r="B84" s="31"/>
      <c r="C84" s="32"/>
      <c r="D84" s="17"/>
      <c r="E84" s="17"/>
      <c r="F84" s="17"/>
      <c r="G84" s="17"/>
      <c r="H84" s="17"/>
      <c r="I84" s="17"/>
    </row>
    <row r="86" spans="1:10" ht="17" customHeight="1">
      <c r="A86" s="4" t="s">
        <v>169</v>
      </c>
      <c r="B86" s="4" t="s">
        <v>165</v>
      </c>
      <c r="C86" s="101" t="s">
        <v>124</v>
      </c>
      <c r="D86" s="101"/>
      <c r="E86" s="101" t="s">
        <v>125</v>
      </c>
      <c r="F86" s="101"/>
      <c r="G86" s="101" t="s">
        <v>126</v>
      </c>
      <c r="H86" s="101"/>
      <c r="I86" s="101" t="s">
        <v>127</v>
      </c>
      <c r="J86" s="101"/>
    </row>
    <row r="87" spans="1:10">
      <c r="A87" s="102">
        <v>0</v>
      </c>
      <c r="B87" s="14" t="s">
        <v>132</v>
      </c>
      <c r="C87">
        <v>0.68127697040547286</v>
      </c>
      <c r="D87" s="4" t="s">
        <v>170</v>
      </c>
      <c r="E87">
        <v>0.8100275981738464</v>
      </c>
      <c r="F87" s="4" t="s">
        <v>170</v>
      </c>
      <c r="G87">
        <v>0.56963537946806042</v>
      </c>
      <c r="H87" s="4" t="s">
        <v>170</v>
      </c>
      <c r="I87">
        <v>0.47823096279230859</v>
      </c>
      <c r="J87" s="4" t="s">
        <v>170</v>
      </c>
    </row>
    <row r="88" spans="1:10">
      <c r="A88" s="102"/>
      <c r="B88" s="14" t="s">
        <v>128</v>
      </c>
      <c r="C88">
        <v>0.76272727272727203</v>
      </c>
      <c r="D88" s="4" t="s">
        <v>170</v>
      </c>
      <c r="E88">
        <v>0.90171463563992604</v>
      </c>
      <c r="F88" s="4" t="s">
        <v>170</v>
      </c>
      <c r="G88">
        <v>0.61171827565270098</v>
      </c>
      <c r="H88" s="4" t="s">
        <v>170</v>
      </c>
      <c r="I88">
        <v>0.41163924436319299</v>
      </c>
      <c r="J88" s="4" t="s">
        <v>170</v>
      </c>
    </row>
    <row r="89" spans="1:10">
      <c r="A89" s="102"/>
      <c r="B89" s="16" t="s">
        <v>133</v>
      </c>
      <c r="C89">
        <v>0.29293334181267872</v>
      </c>
      <c r="D89" s="4" t="s">
        <v>170</v>
      </c>
      <c r="E89">
        <v>0.16702966614437698</v>
      </c>
      <c r="F89" s="4" t="s">
        <v>170</v>
      </c>
      <c r="G89">
        <v>0.30473982168064467</v>
      </c>
      <c r="H89" s="4" t="s">
        <v>170</v>
      </c>
      <c r="I89">
        <v>0.35802834380957183</v>
      </c>
      <c r="J89" s="4" t="s">
        <v>170</v>
      </c>
    </row>
    <row r="90" spans="1:10">
      <c r="A90" s="102">
        <v>1</v>
      </c>
      <c r="B90" s="14" t="s">
        <v>132</v>
      </c>
      <c r="C90">
        <v>0.75453235377584771</v>
      </c>
      <c r="D90" t="str">
        <f>TEXT((C90-C$87)/C$87*100,"0.00")</f>
        <v>10.75</v>
      </c>
      <c r="E90">
        <v>0.79753065460287209</v>
      </c>
      <c r="F90" t="str">
        <f>TEXT((E90-E$87)/E$87*100,"0.00")</f>
        <v>-1.54</v>
      </c>
      <c r="G90">
        <v>0.42728449648839228</v>
      </c>
      <c r="H90" t="str">
        <f>TEXT((G90-G$87)/G$87*100,"0.00")</f>
        <v>-24.99</v>
      </c>
      <c r="I90">
        <v>0.51486230330401983</v>
      </c>
      <c r="J90" t="str">
        <f>TEXT((I90-I$87)/I$87*100,"0.00")</f>
        <v>7.66</v>
      </c>
    </row>
    <row r="91" spans="1:10">
      <c r="A91" s="102"/>
      <c r="B91" s="14" t="s">
        <v>128</v>
      </c>
      <c r="C91">
        <v>0.83697632058287796</v>
      </c>
      <c r="D91" t="str">
        <f>TEXT((C91-C$88)/C$88*100,"0.00")</f>
        <v>9.73</v>
      </c>
      <c r="E91">
        <v>0.90133576199149901</v>
      </c>
      <c r="F91" t="str">
        <f>TEXT((E91-E$88)/E$88*100,"0.00")</f>
        <v>-0.04</v>
      </c>
      <c r="G91">
        <v>0.24620522161505701</v>
      </c>
      <c r="H91" t="str">
        <f>TEXT((G91-G$88)/G$88*100,"0.00")</f>
        <v>-59.75</v>
      </c>
      <c r="I91">
        <v>0.544545454545454</v>
      </c>
      <c r="J91" t="str">
        <f>TEXT((I91-I$88)/I$88*100,"0.00")</f>
        <v>32.29</v>
      </c>
    </row>
    <row r="92" spans="1:10">
      <c r="A92" s="102"/>
      <c r="B92" s="16" t="s">
        <v>133</v>
      </c>
      <c r="C92">
        <v>0.27082108675444366</v>
      </c>
      <c r="D92" t="str">
        <f>TEXT((-C92+C$89)/C$89*100,"0.00")</f>
        <v>7.55</v>
      </c>
      <c r="E92">
        <v>0.20254973766544804</v>
      </c>
      <c r="F92" t="str">
        <f>TEXT((-E92+E$89)/E$89*100,"0.00")</f>
        <v>-21.27</v>
      </c>
      <c r="G92">
        <v>0.35062926091442531</v>
      </c>
      <c r="H92" t="str">
        <f>TEXT((-G92+G$89)/G$89*100,"0.00")</f>
        <v>-15.06</v>
      </c>
      <c r="I92">
        <v>0.27667441567882489</v>
      </c>
      <c r="J92" t="str">
        <f>TEXT((-I92+I$89)/I$89*100,"0.00")</f>
        <v>22.72</v>
      </c>
    </row>
    <row r="93" spans="1:10">
      <c r="A93" s="102">
        <v>2</v>
      </c>
      <c r="B93" s="14" t="s">
        <v>132</v>
      </c>
      <c r="C93">
        <v>0.70886692901331105</v>
      </c>
      <c r="D93" t="str">
        <f>TEXT((C93-C$87)/C$87*100,"0.00")</f>
        <v>4.05</v>
      </c>
      <c r="E93">
        <v>0.80243507801091307</v>
      </c>
      <c r="F93" t="str">
        <f>TEXT((E93-E$87)/E$87*100,"0.00")</f>
        <v>-0.94</v>
      </c>
      <c r="G93">
        <v>0.46126870606858078</v>
      </c>
      <c r="H93" t="str">
        <f>TEXT((G93-G$87)/G$87*100,"0.00")</f>
        <v>-19.02</v>
      </c>
      <c r="I93">
        <v>0.51395243399103152</v>
      </c>
      <c r="J93" t="str">
        <f>TEXT((I93-I$87)/I$87*100,"0.00")</f>
        <v>7.47</v>
      </c>
    </row>
    <row r="94" spans="1:10">
      <c r="A94" s="102"/>
      <c r="B94" s="14" t="s">
        <v>128</v>
      </c>
      <c r="C94">
        <v>0.78964983374548348</v>
      </c>
      <c r="D94" t="str">
        <f>TEXT((C94-C$88)/C$88*100,"0.00")</f>
        <v>3.53</v>
      </c>
      <c r="E94">
        <v>0.901391208301355</v>
      </c>
      <c r="F94" t="str">
        <f>TEXT((E94-E$88)/E$88*100,"0.00")</f>
        <v>-0.04</v>
      </c>
      <c r="G94">
        <v>0.30555390277695105</v>
      </c>
      <c r="H94" t="str">
        <f>TEXT((G94-G$88)/G$88*100,"0.00")</f>
        <v>-50.05</v>
      </c>
      <c r="I94">
        <v>0.46490605569072702</v>
      </c>
      <c r="J94" t="str">
        <f>TEXT((I94-I$88)/I$88*100,"0.00")</f>
        <v>12.94</v>
      </c>
    </row>
    <row r="95" spans="1:10" ht="17" thickBot="1">
      <c r="A95" s="102"/>
      <c r="B95" s="15" t="s">
        <v>133</v>
      </c>
      <c r="C95">
        <v>0.29792823560870713</v>
      </c>
      <c r="D95" t="str">
        <f>TEXT((-C95+C$89)/C$89*100,"0.00")</f>
        <v>-1.71</v>
      </c>
      <c r="E95">
        <v>0.19672953634002549</v>
      </c>
      <c r="F95" t="str">
        <f>TEXT((-E95+E$89)/E$89*100,"0.00")</f>
        <v>-17.78</v>
      </c>
      <c r="G95">
        <v>0.3717248153554023</v>
      </c>
      <c r="H95" t="str">
        <f>TEXT((-G95+G$89)/G$89*100,"0.00")</f>
        <v>-21.98</v>
      </c>
      <c r="I95">
        <v>0.25960900909244294</v>
      </c>
      <c r="J95" t="str">
        <f>TEXT((-I95+I$89)/I$89*100,"0.00")</f>
        <v>27.49</v>
      </c>
    </row>
    <row r="96" spans="1:10">
      <c r="A96" s="102">
        <v>3</v>
      </c>
      <c r="B96" s="14" t="s">
        <v>132</v>
      </c>
      <c r="C96">
        <v>0.70408355101034481</v>
      </c>
      <c r="D96" t="str">
        <f>TEXT((C96-C$87)/C$87*100,"0.00")</f>
        <v>3.35</v>
      </c>
      <c r="E96">
        <v>0.80518055439282632</v>
      </c>
      <c r="F96" t="str">
        <f>TEXT((E96-E$87)/E$87*100,"0.00")</f>
        <v>-0.60</v>
      </c>
      <c r="G96">
        <v>0.47792779762151355</v>
      </c>
      <c r="H96" t="str">
        <f>TEXT((G96-G$87)/G$87*100,"0.00")</f>
        <v>-16.10</v>
      </c>
      <c r="I96">
        <v>0.43711267388248826</v>
      </c>
      <c r="J96" t="str">
        <f>TEXT((I96-I$87)/I$87*100,"0.00")</f>
        <v>-8.60</v>
      </c>
    </row>
    <row r="97" spans="1:10">
      <c r="A97" s="102"/>
      <c r="B97" s="14" t="s">
        <v>128</v>
      </c>
      <c r="C97">
        <v>0.76187765634486904</v>
      </c>
      <c r="D97" t="str">
        <f>TEXT((C97-C$88)/C$88*100,"0.00")</f>
        <v>-0.11</v>
      </c>
      <c r="E97">
        <v>0.90213496602220911</v>
      </c>
      <c r="F97" t="str">
        <f>TEXT((E97-E$88)/E$88*100,"0.00")</f>
        <v>0.05</v>
      </c>
      <c r="G97">
        <v>0.41522206301100101</v>
      </c>
      <c r="H97" t="str">
        <f>TEXT((G97-G$88)/G$88*100,"0.00")</f>
        <v>-32.12</v>
      </c>
      <c r="I97">
        <v>0.39582019191079354</v>
      </c>
      <c r="J97" t="str">
        <f>TEXT((I97-I$88)/I$88*100,"0.00")</f>
        <v>-3.84</v>
      </c>
    </row>
    <row r="98" spans="1:10" ht="17" thickBot="1">
      <c r="A98" s="102"/>
      <c r="B98" s="15" t="s">
        <v>133</v>
      </c>
      <c r="C98">
        <v>0.27147851616312374</v>
      </c>
      <c r="D98" t="str">
        <f>TEXT((-C98+C$89)/C$89*100,"0.00")</f>
        <v>7.32</v>
      </c>
      <c r="E98">
        <v>0.17931184639756356</v>
      </c>
      <c r="F98" t="str">
        <f>TEXT((-E98+E$89)/E$89*100,"0.00")</f>
        <v>-7.35</v>
      </c>
      <c r="G98">
        <v>0.32550120052113801</v>
      </c>
      <c r="H98" t="str">
        <f>TEXT((-G98+G$89)/G$89*100,"0.00")</f>
        <v>-6.81</v>
      </c>
      <c r="I98">
        <v>0.27803111920809359</v>
      </c>
      <c r="J98" t="str">
        <f>TEXT((-I98+I$89)/I$89*100,"0.00")</f>
        <v>22.34</v>
      </c>
    </row>
    <row r="99" spans="1:10">
      <c r="C99" s="4"/>
      <c r="D99" t="str">
        <f>D90&amp;"\%" &amp; IF(D90&gt;0, " $\uparrow$", " $\downarrow$")</f>
        <v>10.75\% $\uparrow$</v>
      </c>
      <c r="F99" t="str">
        <f>F90&amp;"\%" &amp; IF(F90&gt;0, " $\uparrow$", " $\downarrow$")</f>
        <v>-1.54\% $\uparrow$</v>
      </c>
      <c r="H99" t="str">
        <f>H90&amp;"\%" &amp; IF(H90&gt;0, " $\uparrow$", " $\downarrow$")</f>
        <v>-24.99\% $\uparrow$</v>
      </c>
      <c r="J99" t="str">
        <f>J90&amp;"\%" &amp; IF(J90&gt;0, " $\uparrow$", " $\downarrow$")</f>
        <v>7.66\% $\uparrow$</v>
      </c>
    </row>
    <row r="100" spans="1:10">
      <c r="D100" t="str">
        <f t="shared" ref="D100:F107" si="5">D91&amp;"\%" &amp; IF(D91&gt;0, " $\uparrow$", " $\downarrow$")</f>
        <v>9.73\% $\uparrow$</v>
      </c>
      <c r="F100" t="str">
        <f t="shared" si="5"/>
        <v>-0.04\% $\uparrow$</v>
      </c>
      <c r="H100" t="str">
        <f t="shared" ref="H100:J100" si="6">H91&amp;"\%" &amp; IF(H91&gt;0, " $\uparrow$", " $\downarrow$")</f>
        <v>-59.75\% $\uparrow$</v>
      </c>
      <c r="J100" t="str">
        <f t="shared" si="6"/>
        <v>32.29\% $\uparrow$</v>
      </c>
    </row>
    <row r="101" spans="1:10">
      <c r="D101" t="str">
        <f t="shared" si="5"/>
        <v>7.55\% $\uparrow$</v>
      </c>
      <c r="F101" t="str">
        <f t="shared" si="5"/>
        <v>-21.27\% $\uparrow$</v>
      </c>
      <c r="H101" t="str">
        <f t="shared" ref="H101:J101" si="7">H92&amp;"\%" &amp; IF(H92&gt;0, " $\uparrow$", " $\downarrow$")</f>
        <v>-15.06\% $\uparrow$</v>
      </c>
      <c r="J101" t="str">
        <f t="shared" si="7"/>
        <v>22.72\% $\uparrow$</v>
      </c>
    </row>
    <row r="102" spans="1:10">
      <c r="D102" t="str">
        <f t="shared" si="5"/>
        <v>4.05\% $\uparrow$</v>
      </c>
      <c r="F102" t="str">
        <f t="shared" si="5"/>
        <v>-0.94\% $\uparrow$</v>
      </c>
      <c r="H102" t="str">
        <f t="shared" ref="H102:J102" si="8">H93&amp;"\%" &amp; IF(H93&gt;0, " $\uparrow$", " $\downarrow$")</f>
        <v>-19.02\% $\uparrow$</v>
      </c>
      <c r="J102" t="str">
        <f t="shared" si="8"/>
        <v>7.47\% $\uparrow$</v>
      </c>
    </row>
    <row r="103" spans="1:10">
      <c r="D103" t="str">
        <f t="shared" si="5"/>
        <v>3.53\% $\uparrow$</v>
      </c>
      <c r="F103" t="str">
        <f t="shared" si="5"/>
        <v>-0.04\% $\uparrow$</v>
      </c>
      <c r="H103" t="str">
        <f t="shared" ref="H103:J103" si="9">H94&amp;"\%" &amp; IF(H94&gt;0, " $\uparrow$", " $\downarrow$")</f>
        <v>-50.05\% $\uparrow$</v>
      </c>
      <c r="J103" t="str">
        <f t="shared" si="9"/>
        <v>12.94\% $\uparrow$</v>
      </c>
    </row>
    <row r="104" spans="1:10">
      <c r="D104" t="str">
        <f t="shared" si="5"/>
        <v>-1.71\% $\uparrow$</v>
      </c>
      <c r="F104" t="str">
        <f t="shared" si="5"/>
        <v>-17.78\% $\uparrow$</v>
      </c>
      <c r="H104" t="str">
        <f t="shared" ref="H104:J104" si="10">H95&amp;"\%" &amp; IF(H95&gt;0, " $\uparrow$", " $\downarrow$")</f>
        <v>-21.98\% $\uparrow$</v>
      </c>
      <c r="J104" t="str">
        <f t="shared" si="10"/>
        <v>27.49\% $\uparrow$</v>
      </c>
    </row>
    <row r="105" spans="1:10">
      <c r="D105" t="str">
        <f t="shared" si="5"/>
        <v>3.35\% $\uparrow$</v>
      </c>
      <c r="F105" t="str">
        <f t="shared" si="5"/>
        <v>-0.60\% $\uparrow$</v>
      </c>
      <c r="H105" t="str">
        <f t="shared" ref="H105:J105" si="11">H96&amp;"\%" &amp; IF(H96&gt;0, " $\uparrow$", " $\downarrow$")</f>
        <v>-16.10\% $\uparrow$</v>
      </c>
      <c r="J105" t="str">
        <f t="shared" si="11"/>
        <v>-8.60\% $\uparrow$</v>
      </c>
    </row>
    <row r="106" spans="1:10">
      <c r="D106" t="str">
        <f>D97&amp;"\%" &amp; IF(D97&gt;0, " $\uparrow$", " $\downarrow$")</f>
        <v>-0.11\% $\uparrow$</v>
      </c>
      <c r="F106" t="str">
        <f>F97&amp;"\%" &amp; IF(F97&gt;0, " $\uparrow$", " $\downarrow$")</f>
        <v>0.05\% $\uparrow$</v>
      </c>
      <c r="H106" t="str">
        <f>H97&amp;"\%" &amp; IF(H97&gt;0, " $\uparrow$", " $\downarrow$")</f>
        <v>-32.12\% $\uparrow$</v>
      </c>
      <c r="J106" t="str">
        <f>J97&amp;"\%" &amp; IF(J97&gt;0, " $\uparrow$", " $\downarrow$")</f>
        <v>-3.84\% $\uparrow$</v>
      </c>
    </row>
    <row r="107" spans="1:10">
      <c r="D107" t="str">
        <f t="shared" si="5"/>
        <v>7.32\% $\uparrow$</v>
      </c>
      <c r="F107" t="str">
        <f t="shared" si="5"/>
        <v>-7.35\% $\uparrow$</v>
      </c>
      <c r="H107" t="str">
        <f t="shared" ref="H107:J107" si="12">H98&amp;"\%" &amp; IF(H98&gt;0, " $\uparrow$", " $\downarrow$")</f>
        <v>-6.81\% $\uparrow$</v>
      </c>
      <c r="J107" t="str">
        <f t="shared" si="12"/>
        <v>22.34\% $\uparrow$</v>
      </c>
    </row>
    <row r="108" spans="1:10">
      <c r="C108" s="9">
        <f>AVERAGE(C90,C93,C96)</f>
        <v>0.72249427793316778</v>
      </c>
      <c r="D108" s="29">
        <f>(C108-C87)/C87*100</f>
        <v>6.0500074592516739</v>
      </c>
      <c r="E108" s="9">
        <f t="shared" ref="E108:I108" si="13">AVERAGE(E90,E93,E96)</f>
        <v>0.80171542900220383</v>
      </c>
      <c r="F108" s="29">
        <f>(E108-E87)/E87*100</f>
        <v>-1.0261587617979688</v>
      </c>
      <c r="G108" s="9">
        <f t="shared" si="13"/>
        <v>0.45549366672616221</v>
      </c>
      <c r="H108" s="29">
        <f>(G108-G87)/G87*100</f>
        <v>-20.037679690556889</v>
      </c>
      <c r="I108" s="9">
        <f t="shared" si="13"/>
        <v>0.48864247039251318</v>
      </c>
      <c r="J108" s="29">
        <f>(I108-I87)/I87*100</f>
        <v>2.1770877275309792</v>
      </c>
    </row>
    <row r="109" spans="1:10">
      <c r="C109" s="9">
        <f t="shared" ref="C109:I110" si="14">AVERAGE(C91,C94,C97)</f>
        <v>0.7961679368910769</v>
      </c>
      <c r="D109" s="29">
        <f t="shared" ref="D109:F110" si="15">(C109-C88)/C88*100</f>
        <v>4.384354062000642</v>
      </c>
      <c r="E109" s="9">
        <f t="shared" si="14"/>
        <v>0.9016206454383543</v>
      </c>
      <c r="F109" s="29">
        <f t="shared" si="15"/>
        <v>-1.0423497396717406E-2</v>
      </c>
      <c r="G109" s="9">
        <f t="shared" si="14"/>
        <v>0.32232706246766968</v>
      </c>
      <c r="H109" s="29">
        <f t="shared" ref="H109" si="16">(G109-G88)/G88*100</f>
        <v>-47.307923386178388</v>
      </c>
      <c r="I109" s="9">
        <f t="shared" si="14"/>
        <v>0.46842390071565815</v>
      </c>
      <c r="J109" s="29">
        <f t="shared" ref="J109" si="17">(I109-I88)/I88*100</f>
        <v>13.794762557275405</v>
      </c>
    </row>
    <row r="110" spans="1:10">
      <c r="C110" s="9">
        <f t="shared" si="14"/>
        <v>0.28007594617542481</v>
      </c>
      <c r="D110" s="29">
        <f t="shared" si="15"/>
        <v>-4.3891881878969565</v>
      </c>
      <c r="E110" s="9">
        <f t="shared" si="14"/>
        <v>0.19286370680101236</v>
      </c>
      <c r="F110" s="29">
        <f t="shared" si="15"/>
        <v>15.46673788733133</v>
      </c>
      <c r="G110" s="9">
        <f t="shared" si="14"/>
        <v>0.34928509226365523</v>
      </c>
      <c r="H110" s="29">
        <f t="shared" ref="H110" si="18">(G110-G89)/G89*100</f>
        <v>14.617476093981654</v>
      </c>
      <c r="I110" s="9">
        <f t="shared" si="14"/>
        <v>0.27143818132645375</v>
      </c>
      <c r="J110" s="29">
        <f t="shared" ref="J110" si="19">(I110-I89)/I89*100</f>
        <v>-24.185281411455421</v>
      </c>
    </row>
  </sheetData>
  <mergeCells count="33">
    <mergeCell ref="F35:F37"/>
    <mergeCell ref="F38:F40"/>
    <mergeCell ref="F41:F43"/>
    <mergeCell ref="F44:F46"/>
    <mergeCell ref="A68:A70"/>
    <mergeCell ref="A49:A51"/>
    <mergeCell ref="A52:A54"/>
    <mergeCell ref="A55:A57"/>
    <mergeCell ref="A58:A60"/>
    <mergeCell ref="A65:A67"/>
    <mergeCell ref="E22:G22"/>
    <mergeCell ref="H22:J22"/>
    <mergeCell ref="K22:M22"/>
    <mergeCell ref="B30:D30"/>
    <mergeCell ref="E30:G30"/>
    <mergeCell ref="H30:J30"/>
    <mergeCell ref="K30:M30"/>
    <mergeCell ref="A93:A95"/>
    <mergeCell ref="A96:A98"/>
    <mergeCell ref="C86:D86"/>
    <mergeCell ref="A1:A2"/>
    <mergeCell ref="B1:D1"/>
    <mergeCell ref="B22:D22"/>
    <mergeCell ref="A35:A37"/>
    <mergeCell ref="A38:A40"/>
    <mergeCell ref="A41:A43"/>
    <mergeCell ref="A44:A46"/>
    <mergeCell ref="A71:A73"/>
    <mergeCell ref="E86:F86"/>
    <mergeCell ref="G86:H86"/>
    <mergeCell ref="I86:J86"/>
    <mergeCell ref="A87:A89"/>
    <mergeCell ref="A90:A9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A683-7E14-7A42-8E85-8C14E01F4983}">
  <dimension ref="A1:R86"/>
  <sheetViews>
    <sheetView zoomScale="60" workbookViewId="0">
      <selection activeCell="C63" sqref="C63"/>
    </sheetView>
  </sheetViews>
  <sheetFormatPr baseColWidth="10" defaultColWidth="9" defaultRowHeight="16"/>
  <cols>
    <col min="1" max="1" width="37.6640625" style="25" customWidth="1"/>
    <col min="2" max="2" width="23.6640625" style="25" customWidth="1"/>
    <col min="3" max="3" width="54.1640625" style="25" customWidth="1"/>
    <col min="4" max="4" width="12.5" style="25" customWidth="1"/>
    <col min="5" max="5" width="31.5" style="25" customWidth="1"/>
    <col min="6" max="6" width="27.6640625" style="25" customWidth="1"/>
    <col min="7" max="16384" width="9" style="25"/>
  </cols>
  <sheetData>
    <row r="1" spans="1:18">
      <c r="A1"/>
      <c r="B1" s="89" t="s">
        <v>213</v>
      </c>
      <c r="C1" s="89" t="s">
        <v>214</v>
      </c>
      <c r="D1" s="89" t="s">
        <v>215</v>
      </c>
      <c r="E1" s="89" t="s">
        <v>216</v>
      </c>
      <c r="F1" s="4" t="s">
        <v>207</v>
      </c>
      <c r="G1" s="4" t="s">
        <v>208</v>
      </c>
      <c r="H1" t="s">
        <v>118</v>
      </c>
      <c r="I1" t="s">
        <v>119</v>
      </c>
      <c r="J1" t="s">
        <v>120</v>
      </c>
      <c r="K1" t="s">
        <v>121</v>
      </c>
      <c r="L1" s="4" t="s">
        <v>166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 spans="1:18">
      <c r="A2" s="4" t="s">
        <v>818</v>
      </c>
      <c r="B2" s="89">
        <v>40.19023</v>
      </c>
      <c r="C2" s="89">
        <v>40.19023</v>
      </c>
      <c r="D2" s="89">
        <v>40.19023</v>
      </c>
      <c r="E2" s="89">
        <v>40.19023</v>
      </c>
      <c r="F2" s="25">
        <v>2564.2199999999998</v>
      </c>
      <c r="G2" s="25">
        <v>2564.2199999999998</v>
      </c>
      <c r="H2" s="4">
        <v>17.893312237361705</v>
      </c>
      <c r="I2">
        <v>21.204274439206383</v>
      </c>
      <c r="J2">
        <v>22.516432543000001</v>
      </c>
      <c r="K2">
        <v>25.568621282723406</v>
      </c>
      <c r="L2" s="4"/>
      <c r="M2"/>
      <c r="N2"/>
      <c r="O2"/>
      <c r="P2"/>
      <c r="Q2"/>
      <c r="R2">
        <v>25.33</v>
      </c>
    </row>
    <row r="3" spans="1:18">
      <c r="A3" s="4" t="s">
        <v>825</v>
      </c>
      <c r="B3" s="89">
        <v>255092.9491</v>
      </c>
      <c r="C3" s="89">
        <v>255092.9491</v>
      </c>
      <c r="D3" s="89">
        <v>255092.9491</v>
      </c>
      <c r="E3" s="89">
        <v>255092.9491</v>
      </c>
      <c r="F3" s="25">
        <v>112.24</v>
      </c>
      <c r="G3" s="25">
        <v>112.24</v>
      </c>
      <c r="H3">
        <v>1.4322196775319114</v>
      </c>
      <c r="I3">
        <v>2.2063638586659557</v>
      </c>
      <c r="J3">
        <v>2.4261206484893592</v>
      </c>
      <c r="K3">
        <v>1.8207404194042525</v>
      </c>
      <c r="L3" s="25">
        <v>822.53</v>
      </c>
      <c r="M3" s="25">
        <v>1586.42</v>
      </c>
      <c r="N3" s="25">
        <v>1316.3</v>
      </c>
      <c r="O3" s="25">
        <v>754.81</v>
      </c>
      <c r="P3" s="25">
        <v>1491.15</v>
      </c>
      <c r="Q3" s="25">
        <v>5.23</v>
      </c>
      <c r="R3" s="25">
        <v>37.07</v>
      </c>
    </row>
    <row r="4" spans="1:18">
      <c r="A4" s="4" t="s">
        <v>819</v>
      </c>
      <c r="B4">
        <v>8.1999999999999993</v>
      </c>
      <c r="C4">
        <v>8013.5</v>
      </c>
      <c r="D4">
        <v>27910.9</v>
      </c>
      <c r="E4">
        <v>334.3</v>
      </c>
      <c r="F4" s="25">
        <v>118.49</v>
      </c>
      <c r="G4" s="25">
        <v>208.17</v>
      </c>
      <c r="H4">
        <v>0.1</v>
      </c>
      <c r="I4">
        <v>0.1</v>
      </c>
      <c r="J4">
        <v>0.1</v>
      </c>
      <c r="K4">
        <v>0.1</v>
      </c>
      <c r="L4" s="25">
        <v>12.54</v>
      </c>
      <c r="M4" s="25">
        <v>12.51</v>
      </c>
      <c r="N4" s="25">
        <v>12.57</v>
      </c>
      <c r="O4" s="25">
        <v>12.22</v>
      </c>
      <c r="P4" s="25">
        <v>12.25</v>
      </c>
      <c r="Q4" s="25">
        <v>2</v>
      </c>
      <c r="R4" s="25">
        <v>4.84</v>
      </c>
    </row>
    <row r="5" spans="1:18">
      <c r="A5" s="4" t="s">
        <v>835</v>
      </c>
      <c r="B5" s="89">
        <f>SUM(B2:B4)</f>
        <v>255141.33933000002</v>
      </c>
      <c r="C5" s="89">
        <f t="shared" ref="C5:G5" si="0">SUM(C2:C4)</f>
        <v>263146.63933000003</v>
      </c>
      <c r="D5" s="89">
        <f t="shared" si="0"/>
        <v>283044.03933</v>
      </c>
      <c r="E5" s="89">
        <f t="shared" si="0"/>
        <v>255467.43932999999</v>
      </c>
      <c r="F5" s="89">
        <f t="shared" si="0"/>
        <v>2794.9499999999994</v>
      </c>
      <c r="G5" s="89">
        <f t="shared" si="0"/>
        <v>2884.6299999999997</v>
      </c>
      <c r="H5">
        <v>19.425531914893618</v>
      </c>
      <c r="I5">
        <v>23.51063829787234</v>
      </c>
      <c r="J5">
        <v>25.042553191489361</v>
      </c>
      <c r="K5">
        <v>27.48936170212766</v>
      </c>
      <c r="L5">
        <f>SUM(L3:L4)</f>
        <v>835.06999999999994</v>
      </c>
      <c r="M5">
        <f t="shared" ref="M5:P5" si="1">SUM(M3:M4)</f>
        <v>1598.93</v>
      </c>
      <c r="N5">
        <f t="shared" si="1"/>
        <v>1328.87</v>
      </c>
      <c r="O5">
        <f t="shared" si="1"/>
        <v>767.03</v>
      </c>
      <c r="P5">
        <f t="shared" si="1"/>
        <v>1503.4</v>
      </c>
      <c r="Q5">
        <f t="shared" ref="Q5" si="2">SUM(Q3:Q4)</f>
        <v>7.23</v>
      </c>
      <c r="R5">
        <f t="shared" ref="R5" si="3">SUM(R3:R4)</f>
        <v>41.91</v>
      </c>
    </row>
    <row r="6" spans="1:18">
      <c r="A6"/>
      <c r="B6" s="89"/>
      <c r="C6" s="89"/>
      <c r="D6" s="89"/>
      <c r="E6" s="89"/>
      <c r="F6" s="4"/>
      <c r="G6" s="4"/>
      <c r="H6"/>
      <c r="I6"/>
      <c r="J6"/>
      <c r="K6"/>
      <c r="L6" s="4"/>
      <c r="M6"/>
      <c r="N6"/>
      <c r="O6"/>
      <c r="P6"/>
      <c r="Q6"/>
      <c r="R6"/>
    </row>
    <row r="7" spans="1:18">
      <c r="A7" s="4" t="s">
        <v>178</v>
      </c>
      <c r="B7">
        <v>8.1999999999999993</v>
      </c>
      <c r="C7">
        <v>8013.5</v>
      </c>
      <c r="D7">
        <v>27910.9</v>
      </c>
      <c r="E7">
        <v>334.3</v>
      </c>
      <c r="F7"/>
      <c r="G7"/>
      <c r="H7"/>
      <c r="I7"/>
      <c r="J7"/>
      <c r="K7"/>
      <c r="L7" s="25">
        <v>12.54</v>
      </c>
      <c r="M7" s="25">
        <v>12.51</v>
      </c>
      <c r="N7" s="25">
        <v>12.25</v>
      </c>
      <c r="O7" s="25">
        <v>12.57</v>
      </c>
      <c r="P7" s="25">
        <v>12.22</v>
      </c>
      <c r="Q7" s="25">
        <v>6.58</v>
      </c>
      <c r="R7" s="25">
        <v>52.01</v>
      </c>
    </row>
    <row r="8" spans="1:18">
      <c r="A8" s="4" t="s">
        <v>217</v>
      </c>
      <c r="B8">
        <v>255092.94912671027</v>
      </c>
      <c r="C8">
        <v>255092.94912671027</v>
      </c>
      <c r="D8">
        <v>255092.94912671027</v>
      </c>
      <c r="E8">
        <v>255092.94912671027</v>
      </c>
      <c r="H8"/>
      <c r="I8"/>
      <c r="J8"/>
      <c r="K8"/>
      <c r="L8" s="25">
        <v>822.53</v>
      </c>
      <c r="M8" s="25">
        <v>1586.42</v>
      </c>
      <c r="N8" s="25">
        <v>1491.15</v>
      </c>
      <c r="O8" s="25">
        <v>1316.3</v>
      </c>
      <c r="P8" s="25">
        <v>754.81</v>
      </c>
      <c r="Q8"/>
      <c r="R8"/>
    </row>
    <row r="9" spans="1:18">
      <c r="A9"/>
      <c r="B9">
        <f>B8+B7</f>
        <v>255101.14912671028</v>
      </c>
      <c r="C9">
        <f t="shared" ref="C9:E9" si="4">C8+C7</f>
        <v>263106.4491267103</v>
      </c>
      <c r="D9">
        <f t="shared" si="4"/>
        <v>283003.84912671027</v>
      </c>
      <c r="E9">
        <f t="shared" si="4"/>
        <v>255427.24912671026</v>
      </c>
      <c r="F9" s="25">
        <v>2794.9499999999994</v>
      </c>
      <c r="G9" s="25">
        <v>2884.6299999999997</v>
      </c>
      <c r="H9">
        <v>19.425531914893618</v>
      </c>
      <c r="I9">
        <v>23.51063829787234</v>
      </c>
      <c r="J9">
        <v>25.042553191489361</v>
      </c>
      <c r="K9">
        <v>27.48936170212766</v>
      </c>
      <c r="L9">
        <f>L8/51+L7</f>
        <v>28.668039215686274</v>
      </c>
      <c r="M9">
        <f t="shared" ref="M9:P9" si="5">M8/51+M7</f>
        <v>43.616274509803922</v>
      </c>
      <c r="N9">
        <f t="shared" si="5"/>
        <v>41.488235294117644</v>
      </c>
      <c r="O9">
        <f t="shared" si="5"/>
        <v>38.379803921568623</v>
      </c>
      <c r="P9">
        <f t="shared" si="5"/>
        <v>27.020196078431372</v>
      </c>
      <c r="Q9" s="25">
        <v>6.58</v>
      </c>
      <c r="R9" s="25">
        <v>52.01</v>
      </c>
    </row>
    <row r="10" spans="1:1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8">
      <c r="A11"/>
      <c r="B11">
        <f>B9/3600</f>
        <v>70.861430312975074</v>
      </c>
      <c r="C11">
        <f t="shared" ref="C11:E11" si="6">C9/3600</f>
        <v>73.085124757419521</v>
      </c>
      <c r="D11">
        <f t="shared" si="6"/>
        <v>78.61218031297507</v>
      </c>
      <c r="E11">
        <f t="shared" si="6"/>
        <v>70.952013646308401</v>
      </c>
      <c r="F11">
        <f>F9/60</f>
        <v>46.582499999999989</v>
      </c>
      <c r="G11">
        <f>G9/60</f>
        <v>48.077166666666663</v>
      </c>
      <c r="H11"/>
      <c r="I11"/>
      <c r="J11"/>
      <c r="K11"/>
      <c r="L11"/>
      <c r="M11"/>
      <c r="N11"/>
      <c r="O11"/>
      <c r="P11"/>
      <c r="Q11"/>
      <c r="R11"/>
    </row>
    <row r="12" spans="1:18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>
      <c r="A13"/>
      <c r="B13"/>
      <c r="C13"/>
      <c r="D13"/>
      <c r="E13"/>
      <c r="F13"/>
      <c r="G13"/>
      <c r="H13"/>
      <c r="I13"/>
      <c r="J13"/>
      <c r="K13"/>
      <c r="M13"/>
      <c r="N13"/>
      <c r="O13"/>
      <c r="P13"/>
      <c r="Q13"/>
      <c r="R13" s="1"/>
    </row>
    <row r="14" spans="1:18">
      <c r="A14"/>
      <c r="B14">
        <v>70.861430312975074</v>
      </c>
      <c r="C14">
        <v>73.085124757419521</v>
      </c>
      <c r="D14">
        <v>78.61218031297507</v>
      </c>
      <c r="E14">
        <v>70.952013646308401</v>
      </c>
      <c r="F14">
        <v>46.582499999999989</v>
      </c>
      <c r="G14">
        <v>48.077166666666663</v>
      </c>
      <c r="H14"/>
      <c r="I14"/>
      <c r="J14"/>
      <c r="K14"/>
      <c r="L14" s="25">
        <v>28.668039215686274</v>
      </c>
      <c r="M14">
        <v>43.616274509803922</v>
      </c>
      <c r="N14">
        <v>41.488235294117644</v>
      </c>
      <c r="O14">
        <v>38.379803921568623</v>
      </c>
      <c r="P14">
        <v>27.020196078431372</v>
      </c>
      <c r="Q14">
        <v>6.58</v>
      </c>
      <c r="R14">
        <v>52.01</v>
      </c>
    </row>
    <row r="15" spans="1:18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/>
      <c r="B17">
        <v>70.861430312975074</v>
      </c>
      <c r="C17">
        <v>73.085124757419521</v>
      </c>
      <c r="D17">
        <v>78.61218031297507</v>
      </c>
      <c r="E17">
        <v>70.952013646308401</v>
      </c>
      <c r="F17">
        <v>46.582499999999989</v>
      </c>
      <c r="G17">
        <v>48.077166666666663</v>
      </c>
      <c r="H17"/>
      <c r="I17"/>
      <c r="J17"/>
      <c r="K17"/>
      <c r="L17">
        <v>28.668039215686274</v>
      </c>
      <c r="M17">
        <v>43.616274509803922</v>
      </c>
      <c r="N17">
        <v>41.488235294117644</v>
      </c>
      <c r="O17">
        <v>38.379803921568623</v>
      </c>
      <c r="P17">
        <v>27.020196078431372</v>
      </c>
      <c r="Q17">
        <v>6.58</v>
      </c>
      <c r="R17">
        <v>52.01</v>
      </c>
    </row>
    <row r="18" spans="1:18">
      <c r="A18"/>
      <c r="B18">
        <f>AVERAGE(B17:G17)</f>
        <v>64.695069282724106</v>
      </c>
      <c r="C18"/>
      <c r="D18"/>
      <c r="E18"/>
      <c r="F18"/>
      <c r="G18"/>
      <c r="H18"/>
      <c r="I18"/>
      <c r="J18"/>
      <c r="K18"/>
      <c r="M18"/>
      <c r="N18"/>
      <c r="O18"/>
      <c r="P18"/>
      <c r="Q18"/>
      <c r="R18"/>
    </row>
    <row r="19" spans="1:18">
      <c r="A19"/>
      <c r="B19"/>
      <c r="C19"/>
      <c r="D19"/>
      <c r="E19"/>
      <c r="F19"/>
      <c r="G19"/>
      <c r="H19"/>
      <c r="I19"/>
      <c r="J19"/>
      <c r="K19"/>
      <c r="L19">
        <f>AVERAGE(L17:R17)</f>
        <v>33.966078431372544</v>
      </c>
      <c r="M19"/>
      <c r="N19"/>
      <c r="O19"/>
      <c r="P19"/>
      <c r="Q19"/>
      <c r="R19"/>
    </row>
    <row r="20" spans="1:18">
      <c r="A20" s="4" t="s">
        <v>178</v>
      </c>
      <c r="B20">
        <v>8.1999999999999993</v>
      </c>
      <c r="C20">
        <v>8013.5</v>
      </c>
      <c r="D20">
        <v>27910.9</v>
      </c>
      <c r="E20">
        <v>334.3</v>
      </c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>
      <c r="A21" s="4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>
      <c r="A22" s="4" t="s">
        <v>218</v>
      </c>
      <c r="B22">
        <v>72.842759477936596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>
      <c r="A23" s="4" t="s">
        <v>219</v>
      </c>
      <c r="B23">
        <v>13.749775367930299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>
      <c r="A24" s="4" t="s">
        <v>220</v>
      </c>
      <c r="B24">
        <v>69.141866330390897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>
      <c r="A25" s="4"/>
      <c r="B25">
        <f>SUM(B22:B24)</f>
        <v>155.73440117625779</v>
      </c>
      <c r="C25">
        <f>B25*1638</f>
        <v>255092.94912671027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>
      <c r="A26"/>
      <c r="B26"/>
      <c r="C26"/>
      <c r="D26"/>
      <c r="E26"/>
      <c r="F26"/>
      <c r="G26"/>
      <c r="H26"/>
      <c r="I26"/>
      <c r="J26"/>
      <c r="L26" s="25" t="s">
        <v>59</v>
      </c>
      <c r="M26" s="25" t="s">
        <v>60</v>
      </c>
      <c r="N26" s="25" t="s">
        <v>62</v>
      </c>
      <c r="O26" s="25" t="s">
        <v>63</v>
      </c>
      <c r="P26" s="25" t="s">
        <v>61</v>
      </c>
      <c r="Q26"/>
      <c r="R26"/>
    </row>
    <row r="27" spans="1:18">
      <c r="K27" s="25" t="s">
        <v>209</v>
      </c>
      <c r="Q27"/>
    </row>
    <row r="28" spans="1:18">
      <c r="K28" s="25" t="s">
        <v>188</v>
      </c>
      <c r="Q28"/>
    </row>
    <row r="29" spans="1:18">
      <c r="B29" s="92" t="s">
        <v>821</v>
      </c>
      <c r="C29" s="92" t="s">
        <v>820</v>
      </c>
      <c r="D29" s="92" t="s">
        <v>822</v>
      </c>
      <c r="E29" s="92" t="s">
        <v>823</v>
      </c>
      <c r="F29" s="92" t="s">
        <v>824</v>
      </c>
    </row>
    <row r="30" spans="1:18">
      <c r="A30" s="4" t="s">
        <v>818</v>
      </c>
      <c r="B30" s="92" t="s">
        <v>834</v>
      </c>
      <c r="C30" s="92" t="s">
        <v>827</v>
      </c>
      <c r="D30" s="92" t="s">
        <v>829</v>
      </c>
      <c r="E30" s="92" t="s">
        <v>831</v>
      </c>
      <c r="F30" s="92" t="s">
        <v>833</v>
      </c>
    </row>
    <row r="31" spans="1:18">
      <c r="A31" s="4" t="s">
        <v>825</v>
      </c>
      <c r="B31" s="92" t="s">
        <v>826</v>
      </c>
      <c r="C31" s="92" t="s">
        <v>828</v>
      </c>
      <c r="D31" s="92" t="s">
        <v>830</v>
      </c>
      <c r="E31" s="92" t="s">
        <v>832</v>
      </c>
      <c r="F31" s="92" t="s">
        <v>832</v>
      </c>
    </row>
    <row r="32" spans="1:18">
      <c r="A32" s="4" t="s">
        <v>819</v>
      </c>
      <c r="B32" s="92" t="s">
        <v>819</v>
      </c>
      <c r="C32" s="92" t="s">
        <v>819</v>
      </c>
      <c r="D32" s="92" t="s">
        <v>819</v>
      </c>
      <c r="E32" s="92" t="s">
        <v>819</v>
      </c>
      <c r="F32" s="92" t="s">
        <v>819</v>
      </c>
    </row>
    <row r="38" spans="1:18">
      <c r="A38"/>
      <c r="B38" s="89"/>
      <c r="C38" s="89"/>
      <c r="D38" s="89"/>
      <c r="E38" s="89"/>
      <c r="F38" s="4"/>
      <c r="G38" s="4"/>
      <c r="H38"/>
      <c r="I38"/>
      <c r="J38"/>
      <c r="K38"/>
      <c r="L38" s="4"/>
      <c r="M38"/>
      <c r="N38"/>
      <c r="O38"/>
      <c r="P38"/>
      <c r="Q38"/>
      <c r="R38"/>
    </row>
    <row r="39" spans="1:18">
      <c r="A39" s="4"/>
      <c r="B39" s="89"/>
      <c r="C39" s="89"/>
      <c r="D39" s="89"/>
      <c r="E39" s="89"/>
      <c r="H39" s="4"/>
      <c r="I39"/>
      <c r="J39"/>
      <c r="K39"/>
      <c r="L39" s="4"/>
      <c r="M39"/>
      <c r="N39"/>
      <c r="O39"/>
      <c r="P39"/>
      <c r="Q39"/>
      <c r="R39"/>
    </row>
    <row r="40" spans="1:18">
      <c r="A40" s="4"/>
      <c r="B40" s="89"/>
      <c r="C40" s="89"/>
      <c r="D40" s="89"/>
      <c r="E40" s="89"/>
      <c r="H40"/>
      <c r="I40"/>
      <c r="J40"/>
      <c r="K40"/>
    </row>
    <row r="41" spans="1:18">
      <c r="A41" s="4"/>
      <c r="B41"/>
      <c r="C41"/>
      <c r="D41"/>
      <c r="E41"/>
      <c r="H41"/>
      <c r="I41"/>
      <c r="J41"/>
      <c r="K41"/>
    </row>
    <row r="42" spans="1:18">
      <c r="A42" s="4"/>
      <c r="B42" s="89"/>
      <c r="C42" s="89"/>
      <c r="D42" s="89"/>
      <c r="E42" s="89"/>
      <c r="F42" s="89"/>
      <c r="G42" s="89"/>
      <c r="H42"/>
      <c r="I42"/>
      <c r="J42"/>
      <c r="K42"/>
      <c r="L42"/>
      <c r="M42"/>
      <c r="N42"/>
      <c r="O42"/>
      <c r="P42"/>
      <c r="Q42"/>
      <c r="R42"/>
    </row>
    <row r="44" spans="1:18" ht="17" thickBot="1">
      <c r="A44" s="95"/>
      <c r="B44" s="95"/>
      <c r="C44" s="95"/>
      <c r="D44" s="95"/>
      <c r="E44" s="95"/>
    </row>
    <row r="45" spans="1:18" ht="17" thickBot="1">
      <c r="A45" s="100" t="s">
        <v>868</v>
      </c>
      <c r="B45" s="96" t="s">
        <v>869</v>
      </c>
      <c r="C45" s="96" t="s">
        <v>880</v>
      </c>
      <c r="D45" s="96" t="s">
        <v>870</v>
      </c>
      <c r="E45" s="99" t="s">
        <v>871</v>
      </c>
      <c r="F45" s="89"/>
    </row>
    <row r="46" spans="1:18">
      <c r="A46" s="97" t="s">
        <v>646</v>
      </c>
      <c r="B46" s="85" t="s">
        <v>840</v>
      </c>
      <c r="C46" s="51" t="s">
        <v>841</v>
      </c>
      <c r="D46" s="97" t="s">
        <v>842</v>
      </c>
      <c r="E46" s="51" t="s">
        <v>872</v>
      </c>
      <c r="F46" s="89"/>
      <c r="G46" s="89"/>
      <c r="H46" s="89"/>
      <c r="I46" s="89"/>
      <c r="J46" s="89"/>
      <c r="K46" s="89"/>
      <c r="L46" s="89"/>
    </row>
    <row r="47" spans="1:18">
      <c r="A47" s="88" t="s">
        <v>647</v>
      </c>
      <c r="B47" s="85" t="s">
        <v>840</v>
      </c>
      <c r="C47" s="51" t="s">
        <v>841</v>
      </c>
      <c r="D47" s="88" t="s">
        <v>843</v>
      </c>
      <c r="E47" s="51" t="s">
        <v>873</v>
      </c>
      <c r="F47" s="89"/>
      <c r="G47" s="89"/>
      <c r="H47" s="89"/>
      <c r="I47" s="89"/>
      <c r="J47" s="89"/>
      <c r="K47" s="89"/>
      <c r="L47" s="89"/>
    </row>
    <row r="48" spans="1:18">
      <c r="A48" s="88" t="s">
        <v>648</v>
      </c>
      <c r="B48" s="85" t="s">
        <v>840</v>
      </c>
      <c r="C48" s="51" t="s">
        <v>841</v>
      </c>
      <c r="D48" s="88" t="s">
        <v>844</v>
      </c>
      <c r="E48" s="51" t="s">
        <v>874</v>
      </c>
      <c r="F48" s="89"/>
      <c r="G48" s="89"/>
      <c r="H48" s="89"/>
      <c r="I48" s="89"/>
      <c r="J48" s="89"/>
      <c r="K48" s="89"/>
      <c r="L48" s="89"/>
    </row>
    <row r="49" spans="1:12">
      <c r="A49" s="88" t="s">
        <v>649</v>
      </c>
      <c r="B49" s="85" t="s">
        <v>840</v>
      </c>
      <c r="C49" s="51" t="s">
        <v>841</v>
      </c>
      <c r="D49" s="88" t="s">
        <v>845</v>
      </c>
      <c r="E49" s="51" t="s">
        <v>875</v>
      </c>
      <c r="F49" s="89"/>
      <c r="G49" s="89"/>
      <c r="H49" s="89"/>
      <c r="I49" s="89"/>
      <c r="J49" s="89"/>
      <c r="K49" s="89"/>
      <c r="L49" s="89"/>
    </row>
    <row r="50" spans="1:12">
      <c r="A50" s="88" t="s">
        <v>650</v>
      </c>
      <c r="B50" s="85" t="s">
        <v>846</v>
      </c>
      <c r="C50" s="51" t="s">
        <v>847</v>
      </c>
      <c r="D50" s="82" t="s">
        <v>848</v>
      </c>
      <c r="E50" s="85" t="s">
        <v>876</v>
      </c>
      <c r="F50" s="89"/>
      <c r="G50" s="89"/>
      <c r="H50" s="89"/>
      <c r="I50" s="89"/>
      <c r="J50" s="89"/>
      <c r="K50" s="89"/>
      <c r="L50" s="89"/>
    </row>
    <row r="51" spans="1:12">
      <c r="A51" s="72" t="s">
        <v>651</v>
      </c>
      <c r="B51" s="86" t="s">
        <v>846</v>
      </c>
      <c r="C51" s="90" t="s">
        <v>847</v>
      </c>
      <c r="D51" s="83" t="s">
        <v>849</v>
      </c>
      <c r="E51" s="86" t="s">
        <v>877</v>
      </c>
      <c r="F51" s="89"/>
      <c r="G51" s="89"/>
      <c r="H51" s="89"/>
      <c r="I51" s="89"/>
      <c r="J51" s="89"/>
      <c r="K51" s="89"/>
      <c r="L51" s="89"/>
    </row>
    <row r="52" spans="1:12">
      <c r="A52" s="88" t="s">
        <v>635</v>
      </c>
      <c r="B52" s="53" t="s">
        <v>284</v>
      </c>
      <c r="C52" s="51" t="s">
        <v>881</v>
      </c>
      <c r="D52" s="88" t="s">
        <v>859</v>
      </c>
      <c r="E52" s="85" t="str">
        <f>TEXT(C52+D52, "0.0")</f>
        <v>16.2</v>
      </c>
      <c r="G52" s="89"/>
      <c r="H52" s="89"/>
      <c r="I52" s="89"/>
      <c r="J52" s="89"/>
      <c r="K52" s="89"/>
      <c r="L52" s="89"/>
    </row>
    <row r="53" spans="1:12">
      <c r="A53" s="88" t="s">
        <v>636</v>
      </c>
      <c r="B53" s="53" t="s">
        <v>284</v>
      </c>
      <c r="C53" s="85" t="s">
        <v>882</v>
      </c>
      <c r="D53" s="82" t="s">
        <v>859</v>
      </c>
      <c r="E53" s="91" t="str">
        <f t="shared" ref="E53:E56" si="7">TEXT(C53+D53, "0.0")</f>
        <v>19.6</v>
      </c>
      <c r="G53" s="89"/>
      <c r="H53" s="89"/>
      <c r="I53" s="89"/>
      <c r="J53" s="89"/>
      <c r="K53" s="89"/>
      <c r="L53" s="89"/>
    </row>
    <row r="54" spans="1:12">
      <c r="A54" s="88" t="s">
        <v>637</v>
      </c>
      <c r="B54" s="53" t="s">
        <v>284</v>
      </c>
      <c r="C54" s="85" t="s">
        <v>883</v>
      </c>
      <c r="D54" s="82" t="s">
        <v>860</v>
      </c>
      <c r="E54" s="91" t="str">
        <f t="shared" si="7"/>
        <v>18.5</v>
      </c>
      <c r="G54" s="89"/>
      <c r="H54" s="89"/>
      <c r="I54" s="89"/>
      <c r="J54" s="89"/>
      <c r="K54" s="89"/>
      <c r="L54" s="89"/>
    </row>
    <row r="55" spans="1:12">
      <c r="A55" s="88" t="s">
        <v>638</v>
      </c>
      <c r="B55" s="53" t="s">
        <v>284</v>
      </c>
      <c r="C55" s="85" t="s">
        <v>884</v>
      </c>
      <c r="D55" s="82" t="s">
        <v>861</v>
      </c>
      <c r="E55" s="91" t="str">
        <f t="shared" si="7"/>
        <v>15.6</v>
      </c>
      <c r="G55" s="89"/>
      <c r="H55" s="89"/>
      <c r="I55" s="89"/>
      <c r="J55" s="89"/>
      <c r="K55" s="89"/>
      <c r="L55" s="89"/>
    </row>
    <row r="56" spans="1:12">
      <c r="A56" s="88" t="s">
        <v>639</v>
      </c>
      <c r="B56" s="53" t="s">
        <v>284</v>
      </c>
      <c r="C56" s="85" t="s">
        <v>885</v>
      </c>
      <c r="D56" s="82" t="s">
        <v>862</v>
      </c>
      <c r="E56" s="91" t="str">
        <f t="shared" si="7"/>
        <v>19.0</v>
      </c>
      <c r="G56" s="89"/>
      <c r="H56" s="89"/>
      <c r="J56" s="89"/>
      <c r="K56" s="89"/>
      <c r="L56" s="89"/>
    </row>
    <row r="57" spans="1:12">
      <c r="A57" s="88" t="s">
        <v>640</v>
      </c>
      <c r="B57" s="53" t="s">
        <v>284</v>
      </c>
      <c r="C57" s="85" t="s">
        <v>863</v>
      </c>
      <c r="D57" s="82" t="s">
        <v>864</v>
      </c>
      <c r="E57" s="85" t="s">
        <v>878</v>
      </c>
      <c r="G57" s="89"/>
      <c r="H57" s="89"/>
      <c r="I57" s="89"/>
      <c r="J57" s="89"/>
      <c r="K57" s="89"/>
      <c r="L57" s="89"/>
    </row>
    <row r="58" spans="1:12">
      <c r="A58" s="72" t="s">
        <v>645</v>
      </c>
      <c r="B58" s="86" t="s">
        <v>865</v>
      </c>
      <c r="C58" s="86" t="s">
        <v>866</v>
      </c>
      <c r="D58" s="83" t="s">
        <v>867</v>
      </c>
      <c r="E58" s="86" t="s">
        <v>879</v>
      </c>
      <c r="G58" s="89"/>
      <c r="H58" s="89"/>
      <c r="I58" s="89"/>
      <c r="J58" s="89"/>
      <c r="K58" s="89"/>
      <c r="L58" s="89"/>
    </row>
    <row r="59" spans="1:12">
      <c r="A59" s="88" t="s">
        <v>644</v>
      </c>
      <c r="B59" s="85" t="s">
        <v>850</v>
      </c>
      <c r="C59" s="85" t="s">
        <v>851</v>
      </c>
      <c r="D59" s="88" t="s">
        <v>852</v>
      </c>
      <c r="E59" s="85" t="s">
        <v>836</v>
      </c>
      <c r="G59" s="89"/>
      <c r="H59" s="89"/>
      <c r="I59" s="89"/>
      <c r="J59" s="89"/>
      <c r="K59" s="89"/>
      <c r="L59" s="89"/>
    </row>
    <row r="60" spans="1:12">
      <c r="A60" s="88" t="s">
        <v>643</v>
      </c>
      <c r="B60" s="85" t="s">
        <v>853</v>
      </c>
      <c r="C60" s="85" t="s">
        <v>854</v>
      </c>
      <c r="D60" s="82" t="s">
        <v>852</v>
      </c>
      <c r="E60" s="85" t="s">
        <v>837</v>
      </c>
      <c r="G60" s="89"/>
      <c r="H60" s="89"/>
      <c r="I60" s="89"/>
      <c r="J60" s="89"/>
      <c r="K60" s="89"/>
      <c r="L60" s="89"/>
    </row>
    <row r="61" spans="1:12">
      <c r="A61" s="88" t="s">
        <v>642</v>
      </c>
      <c r="B61" s="85" t="s">
        <v>855</v>
      </c>
      <c r="C61" s="85" t="s">
        <v>856</v>
      </c>
      <c r="D61" s="82" t="s">
        <v>852</v>
      </c>
      <c r="E61" s="85" t="s">
        <v>838</v>
      </c>
      <c r="G61" s="89"/>
      <c r="H61" s="89"/>
      <c r="I61" s="89"/>
      <c r="J61" s="89"/>
      <c r="K61" s="89"/>
      <c r="L61" s="89"/>
    </row>
    <row r="62" spans="1:12" ht="17" thickBot="1">
      <c r="A62" s="98" t="s">
        <v>641</v>
      </c>
      <c r="B62" s="87" t="s">
        <v>857</v>
      </c>
      <c r="C62" s="87" t="s">
        <v>858</v>
      </c>
      <c r="D62" s="84" t="s">
        <v>852</v>
      </c>
      <c r="E62" s="87" t="s">
        <v>839</v>
      </c>
      <c r="G62" s="89"/>
      <c r="H62" s="89"/>
      <c r="I62" s="89"/>
      <c r="J62" s="89"/>
      <c r="K62" s="89"/>
      <c r="L62" s="89"/>
    </row>
    <row r="63" spans="1:12">
      <c r="F63" s="89"/>
      <c r="G63" s="14"/>
    </row>
    <row r="64" spans="1:12">
      <c r="F64" s="89"/>
      <c r="G64" s="14"/>
    </row>
    <row r="65" spans="1:7">
      <c r="F65" s="89"/>
      <c r="G65" s="14"/>
    </row>
    <row r="66" spans="1:7">
      <c r="F66" s="89"/>
      <c r="G66" s="14"/>
    </row>
    <row r="67" spans="1:7">
      <c r="F67" s="89"/>
      <c r="G67" s="14"/>
    </row>
    <row r="68" spans="1:7">
      <c r="F68" s="89"/>
      <c r="G68" s="14"/>
    </row>
    <row r="69" spans="1:7">
      <c r="A69"/>
      <c r="B69" s="4" t="s">
        <v>818</v>
      </c>
      <c r="C69" s="4" t="s">
        <v>825</v>
      </c>
      <c r="D69" s="4" t="s">
        <v>819</v>
      </c>
      <c r="E69" s="4" t="s">
        <v>835</v>
      </c>
      <c r="F69" s="89"/>
      <c r="G69" s="14"/>
    </row>
    <row r="70" spans="1:7" ht="17" thickBot="1">
      <c r="A70" s="89" t="s">
        <v>213</v>
      </c>
      <c r="B70" s="89">
        <v>40.19023</v>
      </c>
      <c r="C70" s="89">
        <v>255092.9491</v>
      </c>
      <c r="D70">
        <v>8.1999999999999993</v>
      </c>
      <c r="E70" s="89">
        <f t="shared" ref="E70:E75" si="8">SUM(B70:D70)</f>
        <v>255141.33933000002</v>
      </c>
      <c r="F70" s="89"/>
      <c r="G70" s="79"/>
    </row>
    <row r="71" spans="1:7">
      <c r="A71" s="89" t="s">
        <v>214</v>
      </c>
      <c r="B71" s="89">
        <v>40.19023</v>
      </c>
      <c r="C71" s="89">
        <v>255092.9491</v>
      </c>
      <c r="D71">
        <v>8013.5</v>
      </c>
      <c r="E71" s="89">
        <f t="shared" si="8"/>
        <v>263146.63933000003</v>
      </c>
      <c r="F71" s="89"/>
      <c r="G71" s="93"/>
    </row>
    <row r="72" spans="1:7">
      <c r="A72" s="89" t="s">
        <v>215</v>
      </c>
      <c r="B72" s="89">
        <v>40.19023</v>
      </c>
      <c r="C72" s="89">
        <v>255092.9491</v>
      </c>
      <c r="D72">
        <v>27910.9</v>
      </c>
      <c r="E72" s="89">
        <f t="shared" si="8"/>
        <v>283044.03933</v>
      </c>
      <c r="F72" s="89"/>
      <c r="G72" s="94"/>
    </row>
    <row r="73" spans="1:7">
      <c r="A73" s="89" t="s">
        <v>216</v>
      </c>
      <c r="B73" s="89">
        <v>40.19023</v>
      </c>
      <c r="C73" s="89">
        <v>255092.9491</v>
      </c>
      <c r="D73">
        <v>334.3</v>
      </c>
      <c r="E73" s="89">
        <f t="shared" si="8"/>
        <v>255467.43932999999</v>
      </c>
      <c r="F73" s="89"/>
      <c r="G73" s="73"/>
    </row>
    <row r="74" spans="1:7">
      <c r="A74" s="4" t="s">
        <v>207</v>
      </c>
      <c r="B74" s="25">
        <v>2564.2199999999998</v>
      </c>
      <c r="C74" s="25">
        <v>112.24</v>
      </c>
      <c r="D74" s="25">
        <v>118.49</v>
      </c>
      <c r="E74" s="89">
        <f t="shared" si="8"/>
        <v>2794.9499999999994</v>
      </c>
      <c r="F74" s="89"/>
      <c r="G74" s="73"/>
    </row>
    <row r="75" spans="1:7">
      <c r="A75" s="4" t="s">
        <v>208</v>
      </c>
      <c r="B75" s="25">
        <v>2564.2199999999998</v>
      </c>
      <c r="C75" s="25">
        <v>112.24</v>
      </c>
      <c r="D75" s="25">
        <v>208.17</v>
      </c>
      <c r="E75" s="89">
        <f t="shared" si="8"/>
        <v>2884.6299999999997</v>
      </c>
      <c r="F75" s="89"/>
      <c r="G75" s="73"/>
    </row>
    <row r="76" spans="1:7">
      <c r="A76" t="s">
        <v>118</v>
      </c>
      <c r="B76" s="4">
        <v>17.893312237361705</v>
      </c>
      <c r="C76">
        <v>1.4322196775319114</v>
      </c>
      <c r="D76">
        <v>0.1</v>
      </c>
      <c r="E76">
        <v>19.425531914893618</v>
      </c>
      <c r="F76" s="89"/>
      <c r="G76" s="73"/>
    </row>
    <row r="77" spans="1:7">
      <c r="A77" t="s">
        <v>119</v>
      </c>
      <c r="B77">
        <v>21.204274439206383</v>
      </c>
      <c r="C77">
        <v>2.2063638586659557</v>
      </c>
      <c r="D77">
        <v>0.1</v>
      </c>
      <c r="E77">
        <v>23.51063829787234</v>
      </c>
      <c r="F77" s="89"/>
      <c r="G77" s="73"/>
    </row>
    <row r="78" spans="1:7">
      <c r="A78" t="s">
        <v>120</v>
      </c>
      <c r="B78">
        <v>22.516432543000001</v>
      </c>
      <c r="C78">
        <v>2.4261206484893592</v>
      </c>
      <c r="D78">
        <v>0.1</v>
      </c>
      <c r="E78">
        <v>25.042553191489361</v>
      </c>
      <c r="F78" s="89"/>
      <c r="G78" s="73"/>
    </row>
    <row r="79" spans="1:7">
      <c r="A79" t="s">
        <v>121</v>
      </c>
      <c r="B79">
        <v>25.568621282723406</v>
      </c>
      <c r="C79">
        <v>1.8207404194042525</v>
      </c>
      <c r="D79">
        <v>0.1</v>
      </c>
      <c r="E79">
        <v>27.48936170212766</v>
      </c>
      <c r="F79" s="89"/>
      <c r="G79" s="73"/>
    </row>
    <row r="80" spans="1:7">
      <c r="A80" s="4" t="s">
        <v>166</v>
      </c>
      <c r="B80" s="4"/>
      <c r="C80" s="25">
        <v>822.53</v>
      </c>
      <c r="D80" s="25">
        <v>12.54</v>
      </c>
      <c r="E80">
        <f t="shared" ref="E80:E86" si="9">SUM(C80:D80)</f>
        <v>835.06999999999994</v>
      </c>
      <c r="F80" s="89"/>
      <c r="G80" s="73"/>
    </row>
    <row r="81" spans="1:7">
      <c r="A81" t="s">
        <v>60</v>
      </c>
      <c r="B81"/>
      <c r="C81" s="25">
        <v>1586.42</v>
      </c>
      <c r="D81" s="25">
        <v>12.51</v>
      </c>
      <c r="E81">
        <f t="shared" si="9"/>
        <v>1598.93</v>
      </c>
      <c r="F81" s="89"/>
      <c r="G81" s="73"/>
    </row>
    <row r="82" spans="1:7">
      <c r="A82" t="s">
        <v>61</v>
      </c>
      <c r="B82"/>
      <c r="C82" s="25">
        <v>1316.3</v>
      </c>
      <c r="D82" s="25">
        <v>12.57</v>
      </c>
      <c r="E82">
        <f t="shared" si="9"/>
        <v>1328.87</v>
      </c>
      <c r="F82" s="89"/>
      <c r="G82" s="73"/>
    </row>
    <row r="83" spans="1:7" ht="17" thickBot="1">
      <c r="A83" t="s">
        <v>62</v>
      </c>
      <c r="B83"/>
      <c r="C83" s="25">
        <v>754.81</v>
      </c>
      <c r="D83" s="25">
        <v>12.22</v>
      </c>
      <c r="E83">
        <f t="shared" si="9"/>
        <v>767.03</v>
      </c>
      <c r="F83" s="89"/>
      <c r="G83" s="79"/>
    </row>
    <row r="84" spans="1:7">
      <c r="A84" t="s">
        <v>63</v>
      </c>
      <c r="B84"/>
      <c r="C84" s="25">
        <v>1491.15</v>
      </c>
      <c r="D84" s="25">
        <v>12.25</v>
      </c>
      <c r="E84">
        <f t="shared" si="9"/>
        <v>1503.4</v>
      </c>
    </row>
    <row r="85" spans="1:7">
      <c r="A85" t="s">
        <v>64</v>
      </c>
      <c r="B85"/>
      <c r="C85" s="25">
        <v>5.23</v>
      </c>
      <c r="D85" s="25">
        <v>2</v>
      </c>
      <c r="E85">
        <f t="shared" si="9"/>
        <v>7.23</v>
      </c>
    </row>
    <row r="86" spans="1:7">
      <c r="A86" t="s">
        <v>65</v>
      </c>
      <c r="B86">
        <v>25.33</v>
      </c>
      <c r="C86" s="25">
        <v>37.07</v>
      </c>
      <c r="D86" s="25">
        <v>4.84</v>
      </c>
      <c r="E86">
        <f t="shared" si="9"/>
        <v>41.91</v>
      </c>
    </row>
  </sheetData>
  <sortState xmlns:xlrd2="http://schemas.microsoft.com/office/spreadsheetml/2017/richdata2" ref="F46:G66">
    <sortCondition ref="F46:F66"/>
  </sortState>
  <phoneticPr fontId="9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792B-CD54-CC4B-A912-E3E7373253DF}">
  <dimension ref="A1:S41"/>
  <sheetViews>
    <sheetView zoomScale="150" workbookViewId="0">
      <selection activeCell="B42" sqref="B42"/>
    </sheetView>
  </sheetViews>
  <sheetFormatPr baseColWidth="10" defaultRowHeight="16"/>
  <cols>
    <col min="1" max="1" width="25.5" customWidth="1"/>
    <col min="4" max="4" width="16.33203125" customWidth="1"/>
    <col min="5" max="5" width="11.5" customWidth="1"/>
    <col min="6" max="6" width="12.5" customWidth="1"/>
    <col min="7" max="7" width="13" customWidth="1"/>
    <col min="11" max="11" width="15" customWidth="1"/>
  </cols>
  <sheetData>
    <row r="1" spans="1:19">
      <c r="B1" s="26" t="s">
        <v>213</v>
      </c>
      <c r="C1" s="26" t="s">
        <v>214</v>
      </c>
      <c r="D1" s="26" t="s">
        <v>215</v>
      </c>
      <c r="E1" s="26" t="s">
        <v>216</v>
      </c>
      <c r="F1" s="4" t="s">
        <v>207</v>
      </c>
      <c r="G1" s="4" t="s">
        <v>208</v>
      </c>
      <c r="H1" t="s">
        <v>118</v>
      </c>
      <c r="I1" t="s">
        <v>119</v>
      </c>
      <c r="J1" t="s">
        <v>120</v>
      </c>
      <c r="K1" t="s">
        <v>121</v>
      </c>
      <c r="L1" s="4" t="s">
        <v>166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 spans="1:19">
      <c r="A2" s="4" t="s">
        <v>178</v>
      </c>
      <c r="B2">
        <v>8.1999999999999993</v>
      </c>
      <c r="C2">
        <v>8013.5</v>
      </c>
      <c r="D2">
        <v>27910.9</v>
      </c>
      <c r="E2">
        <v>334.3</v>
      </c>
      <c r="L2" s="25">
        <v>12.54</v>
      </c>
      <c r="M2" s="25">
        <v>12.51</v>
      </c>
      <c r="N2" s="25">
        <v>12.25</v>
      </c>
      <c r="O2" s="25">
        <v>12.57</v>
      </c>
      <c r="P2" s="25">
        <v>12.22</v>
      </c>
      <c r="Q2" s="25">
        <v>6.58</v>
      </c>
      <c r="R2" s="25">
        <v>52.01</v>
      </c>
    </row>
    <row r="3" spans="1:19">
      <c r="A3" s="4" t="s">
        <v>217</v>
      </c>
      <c r="B3">
        <v>255092.94912671027</v>
      </c>
      <c r="C3">
        <v>255092.94912671027</v>
      </c>
      <c r="D3">
        <v>255092.94912671027</v>
      </c>
      <c r="E3">
        <v>255092.94912671027</v>
      </c>
      <c r="F3" s="25"/>
      <c r="G3" s="25"/>
      <c r="L3" s="25">
        <v>822.53</v>
      </c>
      <c r="M3" s="25">
        <v>1586.42</v>
      </c>
      <c r="N3" s="25">
        <v>1491.15</v>
      </c>
      <c r="O3" s="25">
        <v>1316.3</v>
      </c>
      <c r="P3" s="25">
        <v>754.81</v>
      </c>
    </row>
    <row r="4" spans="1:19">
      <c r="B4">
        <f>B3+B2</f>
        <v>255101.14912671028</v>
      </c>
      <c r="C4">
        <f t="shared" ref="C4:E4" si="0">C3+C2</f>
        <v>263106.4491267103</v>
      </c>
      <c r="D4">
        <f t="shared" si="0"/>
        <v>283003.84912671027</v>
      </c>
      <c r="E4">
        <f t="shared" si="0"/>
        <v>255427.24912671026</v>
      </c>
      <c r="F4" s="25">
        <v>2794.9499999999994</v>
      </c>
      <c r="G4" s="25">
        <v>2884.6299999999997</v>
      </c>
      <c r="H4">
        <v>19.425531914893618</v>
      </c>
      <c r="I4">
        <v>23.51063829787234</v>
      </c>
      <c r="J4">
        <v>25.042553191489361</v>
      </c>
      <c r="K4">
        <v>27.48936170212766</v>
      </c>
      <c r="L4">
        <f>L3/51+L2</f>
        <v>28.668039215686274</v>
      </c>
      <c r="M4">
        <f t="shared" ref="M4:P4" si="1">M3/51+M2</f>
        <v>43.616274509803922</v>
      </c>
      <c r="N4">
        <f t="shared" si="1"/>
        <v>41.488235294117644</v>
      </c>
      <c r="O4">
        <f t="shared" si="1"/>
        <v>38.379803921568623</v>
      </c>
      <c r="P4">
        <f t="shared" si="1"/>
        <v>27.020196078431372</v>
      </c>
      <c r="Q4" s="25">
        <v>6.58</v>
      </c>
      <c r="R4" s="25">
        <v>52.01</v>
      </c>
    </row>
    <row r="5" spans="1:19">
      <c r="Q5" s="25"/>
      <c r="R5" s="25"/>
    </row>
    <row r="6" spans="1:19">
      <c r="B6">
        <f>B4/3600</f>
        <v>70.861430312975074</v>
      </c>
      <c r="C6">
        <f t="shared" ref="C6:E6" si="2">C4/3600</f>
        <v>73.085124757419521</v>
      </c>
      <c r="D6">
        <f t="shared" si="2"/>
        <v>78.61218031297507</v>
      </c>
      <c r="E6">
        <f t="shared" si="2"/>
        <v>70.952013646308401</v>
      </c>
      <c r="F6">
        <f>F4/60</f>
        <v>46.582499999999989</v>
      </c>
      <c r="G6">
        <f>G4/60</f>
        <v>48.077166666666663</v>
      </c>
    </row>
    <row r="8" spans="1:19">
      <c r="L8" s="25"/>
      <c r="R8" s="1"/>
      <c r="S8" s="1"/>
    </row>
    <row r="9" spans="1:19">
      <c r="B9">
        <v>70.861430312975074</v>
      </c>
      <c r="C9">
        <v>73.085124757419521</v>
      </c>
      <c r="D9">
        <v>78.61218031297507</v>
      </c>
      <c r="E9">
        <v>70.952013646308401</v>
      </c>
      <c r="F9">
        <v>46.582499999999989</v>
      </c>
      <c r="G9">
        <v>48.077166666666663</v>
      </c>
      <c r="L9" s="25">
        <v>28.668039215686274</v>
      </c>
      <c r="M9">
        <v>43.616274509803922</v>
      </c>
      <c r="N9">
        <v>41.488235294117644</v>
      </c>
      <c r="O9">
        <v>38.379803921568623</v>
      </c>
      <c r="P9">
        <v>27.020196078431372</v>
      </c>
      <c r="Q9">
        <v>6.58</v>
      </c>
      <c r="R9">
        <v>52.01</v>
      </c>
    </row>
    <row r="12" spans="1:19">
      <c r="B12">
        <v>70.861430312975074</v>
      </c>
      <c r="C12">
        <v>73.085124757419521</v>
      </c>
      <c r="D12">
        <v>78.61218031297507</v>
      </c>
      <c r="E12">
        <v>70.952013646308401</v>
      </c>
      <c r="F12">
        <v>46.582499999999989</v>
      </c>
      <c r="G12">
        <v>48.077166666666663</v>
      </c>
      <c r="L12">
        <v>28.668039215686274</v>
      </c>
      <c r="M12">
        <v>43.616274509803922</v>
      </c>
      <c r="N12">
        <v>41.488235294117644</v>
      </c>
      <c r="O12">
        <v>38.379803921568623</v>
      </c>
      <c r="P12">
        <v>27.020196078431372</v>
      </c>
      <c r="Q12">
        <v>6.58</v>
      </c>
      <c r="R12">
        <v>52.01</v>
      </c>
    </row>
    <row r="13" spans="1:19">
      <c r="B13">
        <f>AVERAGE(B12:G12)</f>
        <v>64.695069282724106</v>
      </c>
      <c r="L13" s="25"/>
    </row>
    <row r="14" spans="1:19">
      <c r="L14">
        <f>AVERAGE(L12:R12)</f>
        <v>33.966078431372544</v>
      </c>
    </row>
    <row r="15" spans="1:19">
      <c r="A15" s="4" t="s">
        <v>178</v>
      </c>
      <c r="B15">
        <v>8.1999999999999993</v>
      </c>
      <c r="C15">
        <v>8013.5</v>
      </c>
      <c r="D15">
        <v>27910.9</v>
      </c>
      <c r="E15">
        <v>334.3</v>
      </c>
    </row>
    <row r="16" spans="1:19">
      <c r="A16" s="4"/>
    </row>
    <row r="17" spans="1:6">
      <c r="A17" s="4" t="s">
        <v>218</v>
      </c>
      <c r="B17">
        <v>72.842759477936596</v>
      </c>
    </row>
    <row r="18" spans="1:6">
      <c r="A18" s="4" t="s">
        <v>219</v>
      </c>
      <c r="B18">
        <v>13.749775367930299</v>
      </c>
    </row>
    <row r="19" spans="1:6">
      <c r="A19" s="4" t="s">
        <v>220</v>
      </c>
      <c r="B19">
        <v>69.141866330390897</v>
      </c>
    </row>
    <row r="20" spans="1:6">
      <c r="A20" s="4"/>
      <c r="B20">
        <f>SUM(B17:B19)</f>
        <v>155.73440117625779</v>
      </c>
      <c r="C20">
        <f>B20*1638</f>
        <v>255092.94912671027</v>
      </c>
    </row>
    <row r="30" spans="1:6">
      <c r="A30" s="25"/>
      <c r="B30" s="25"/>
      <c r="C30" s="25"/>
      <c r="D30" s="25"/>
      <c r="E30" s="25"/>
      <c r="F30" s="25"/>
    </row>
    <row r="31" spans="1:6">
      <c r="A31" s="25"/>
      <c r="B31" s="25"/>
      <c r="C31" s="25"/>
      <c r="D31" s="25"/>
      <c r="E31" s="25"/>
      <c r="F31" s="25"/>
    </row>
    <row r="32" spans="1:6">
      <c r="A32" s="25"/>
      <c r="B32" s="25" t="s">
        <v>811</v>
      </c>
      <c r="C32" s="25" t="s">
        <v>812</v>
      </c>
      <c r="D32" s="25"/>
      <c r="E32" s="25"/>
      <c r="F32" s="25"/>
    </row>
    <row r="33" spans="1:6">
      <c r="A33" s="25" t="s">
        <v>210</v>
      </c>
      <c r="B33" s="25">
        <v>2564.2199999999998</v>
      </c>
      <c r="C33" s="25">
        <v>2564.2199999999998</v>
      </c>
      <c r="D33" s="25"/>
      <c r="E33" s="25"/>
      <c r="F33" s="25"/>
    </row>
    <row r="34" spans="1:6">
      <c r="A34" s="25" t="s">
        <v>211</v>
      </c>
      <c r="B34" s="25">
        <v>112.24</v>
      </c>
      <c r="C34" s="25">
        <v>112.24</v>
      </c>
      <c r="D34" s="25"/>
      <c r="E34" s="25"/>
      <c r="F34" s="25"/>
    </row>
    <row r="35" spans="1:6">
      <c r="A35" s="25" t="s">
        <v>188</v>
      </c>
      <c r="B35" s="25">
        <v>118.49</v>
      </c>
      <c r="C35" s="25">
        <v>208.17</v>
      </c>
      <c r="D35" s="25"/>
      <c r="E35" s="25"/>
      <c r="F35" s="25"/>
    </row>
    <row r="36" spans="1:6">
      <c r="A36" s="25"/>
      <c r="B36" s="25"/>
      <c r="C36" s="25"/>
      <c r="D36" s="25"/>
      <c r="E36" s="25"/>
      <c r="F36" s="25"/>
    </row>
    <row r="37" spans="1:6">
      <c r="A37" s="25"/>
      <c r="B37" s="25" t="s">
        <v>64</v>
      </c>
      <c r="C37" s="25"/>
      <c r="D37" s="25"/>
      <c r="E37" s="25" t="s">
        <v>813</v>
      </c>
      <c r="F37" s="25"/>
    </row>
    <row r="38" spans="1:6">
      <c r="A38" s="25" t="s">
        <v>814</v>
      </c>
      <c r="B38" s="25">
        <v>5.23</v>
      </c>
      <c r="C38" s="25"/>
      <c r="D38" s="25" t="s">
        <v>815</v>
      </c>
      <c r="E38" s="25">
        <v>20.49</v>
      </c>
      <c r="F38" s="25"/>
    </row>
    <row r="39" spans="1:6">
      <c r="A39" s="25" t="s">
        <v>188</v>
      </c>
      <c r="B39" s="25">
        <v>2</v>
      </c>
      <c r="C39" s="25"/>
      <c r="D39" s="25" t="s">
        <v>816</v>
      </c>
      <c r="E39" s="25">
        <v>4.84</v>
      </c>
      <c r="F39" s="25"/>
    </row>
    <row r="40" spans="1:6">
      <c r="A40" s="25"/>
      <c r="B40" s="25"/>
      <c r="C40" s="25"/>
      <c r="D40" s="25" t="s">
        <v>817</v>
      </c>
      <c r="E40" s="25">
        <v>37.07</v>
      </c>
      <c r="F40" s="25"/>
    </row>
    <row r="41" spans="1:6">
      <c r="A41" s="25"/>
      <c r="B41" s="25"/>
      <c r="C41" s="25"/>
      <c r="D41" s="25" t="s">
        <v>188</v>
      </c>
      <c r="E41" s="25">
        <v>4.84</v>
      </c>
      <c r="F41" s="2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6D1-5B5B-354E-8FF1-B8DA890A5076}">
  <dimension ref="A1:T18"/>
  <sheetViews>
    <sheetView zoomScale="137" workbookViewId="0">
      <selection activeCell="S27" sqref="S27"/>
    </sheetView>
  </sheetViews>
  <sheetFormatPr baseColWidth="10" defaultRowHeight="16"/>
  <cols>
    <col min="1" max="1" width="21.6640625" customWidth="1"/>
    <col min="2" max="20" width="10.83203125" customWidth="1"/>
  </cols>
  <sheetData>
    <row r="1" spans="1:20">
      <c r="A1" s="44"/>
      <c r="B1" s="43" t="s">
        <v>222</v>
      </c>
      <c r="C1" s="43" t="s">
        <v>224</v>
      </c>
      <c r="D1" s="43" t="s">
        <v>226</v>
      </c>
      <c r="E1" s="43" t="s">
        <v>228</v>
      </c>
      <c r="F1" s="43" t="s">
        <v>230</v>
      </c>
      <c r="G1" s="43" t="s">
        <v>232</v>
      </c>
      <c r="H1" s="43" t="s">
        <v>234</v>
      </c>
      <c r="I1" s="43" t="s">
        <v>236</v>
      </c>
      <c r="J1" s="43" t="s">
        <v>238</v>
      </c>
      <c r="K1" s="43" t="s">
        <v>240</v>
      </c>
      <c r="L1" s="43" t="s">
        <v>242</v>
      </c>
      <c r="M1" s="43" t="s">
        <v>256</v>
      </c>
      <c r="N1" s="43" t="s">
        <v>252</v>
      </c>
      <c r="O1" s="43" t="s">
        <v>244</v>
      </c>
      <c r="P1" s="43" t="s">
        <v>246</v>
      </c>
      <c r="Q1" s="43" t="s">
        <v>248</v>
      </c>
      <c r="R1" s="43" t="s">
        <v>250</v>
      </c>
      <c r="S1" s="45" t="s">
        <v>264</v>
      </c>
      <c r="T1" s="45" t="s">
        <v>263</v>
      </c>
    </row>
    <row r="2" spans="1:20">
      <c r="A2" s="43" t="s">
        <v>236</v>
      </c>
      <c r="B2" s="44">
        <v>1</v>
      </c>
      <c r="C2" s="44">
        <v>1</v>
      </c>
      <c r="D2" s="44">
        <v>1</v>
      </c>
      <c r="E2" s="44">
        <v>1</v>
      </c>
      <c r="F2" s="44">
        <v>1</v>
      </c>
      <c r="G2" s="44">
        <v>1</v>
      </c>
      <c r="H2" s="44">
        <v>1</v>
      </c>
      <c r="I2" s="44">
        <v>0</v>
      </c>
      <c r="J2" s="44">
        <v>1</v>
      </c>
      <c r="K2" s="44">
        <v>1</v>
      </c>
      <c r="L2" s="44">
        <v>1</v>
      </c>
      <c r="M2" s="44">
        <v>1</v>
      </c>
      <c r="N2" s="44">
        <v>1</v>
      </c>
      <c r="O2" s="44">
        <v>1</v>
      </c>
      <c r="P2" s="44">
        <v>1</v>
      </c>
      <c r="Q2" s="44">
        <v>1</v>
      </c>
      <c r="R2" s="44">
        <v>1</v>
      </c>
      <c r="S2" s="45" t="s">
        <v>254</v>
      </c>
      <c r="T2" s="45" t="s">
        <v>254</v>
      </c>
    </row>
    <row r="3" spans="1:20">
      <c r="A3" s="43" t="s">
        <v>238</v>
      </c>
      <c r="B3" s="44">
        <v>1</v>
      </c>
      <c r="C3" s="44">
        <v>1</v>
      </c>
      <c r="D3" s="44">
        <v>1</v>
      </c>
      <c r="E3" s="44">
        <v>1</v>
      </c>
      <c r="F3" s="44">
        <v>1</v>
      </c>
      <c r="G3" s="44">
        <v>1</v>
      </c>
      <c r="H3" s="44">
        <v>0</v>
      </c>
      <c r="I3" s="44">
        <v>-1</v>
      </c>
      <c r="J3" s="44">
        <v>0</v>
      </c>
      <c r="K3" s="44">
        <v>1</v>
      </c>
      <c r="L3" s="44">
        <v>1</v>
      </c>
      <c r="M3" s="44">
        <v>1</v>
      </c>
      <c r="N3" s="44">
        <v>1</v>
      </c>
      <c r="O3" s="44">
        <v>0</v>
      </c>
      <c r="P3" s="44">
        <v>1</v>
      </c>
      <c r="Q3" s="44">
        <v>1</v>
      </c>
      <c r="R3" s="44">
        <v>0</v>
      </c>
      <c r="S3" s="45" t="s">
        <v>255</v>
      </c>
      <c r="T3" s="45" t="s">
        <v>255</v>
      </c>
    </row>
    <row r="4" spans="1:20">
      <c r="A4" s="43" t="s">
        <v>240</v>
      </c>
      <c r="B4" s="44">
        <v>0</v>
      </c>
      <c r="C4" s="44">
        <v>0</v>
      </c>
      <c r="D4" s="44">
        <v>0</v>
      </c>
      <c r="E4" s="44">
        <v>0</v>
      </c>
      <c r="F4" s="44">
        <v>0</v>
      </c>
      <c r="G4" s="44">
        <v>0</v>
      </c>
      <c r="H4" s="44">
        <v>0</v>
      </c>
      <c r="I4" s="44">
        <v>-1</v>
      </c>
      <c r="J4" s="44">
        <v>-1</v>
      </c>
      <c r="K4" s="44">
        <v>0</v>
      </c>
      <c r="L4" s="44">
        <v>1</v>
      </c>
      <c r="M4" s="44">
        <v>1</v>
      </c>
      <c r="N4" s="44">
        <v>1</v>
      </c>
      <c r="O4" s="44">
        <v>0</v>
      </c>
      <c r="P4" s="44">
        <v>0</v>
      </c>
      <c r="Q4" s="44">
        <v>0</v>
      </c>
      <c r="R4" s="44">
        <v>-1</v>
      </c>
      <c r="S4" s="45" t="s">
        <v>258</v>
      </c>
      <c r="T4" s="45" t="s">
        <v>258</v>
      </c>
    </row>
    <row r="5" spans="1:20">
      <c r="A5" s="43" t="s">
        <v>242</v>
      </c>
      <c r="B5" s="44">
        <v>-1</v>
      </c>
      <c r="C5" s="44">
        <v>-1</v>
      </c>
      <c r="D5" s="44">
        <v>-1</v>
      </c>
      <c r="E5" s="44">
        <v>-1</v>
      </c>
      <c r="F5" s="44">
        <v>-1</v>
      </c>
      <c r="G5" s="44">
        <v>-1</v>
      </c>
      <c r="H5" s="44">
        <v>-1</v>
      </c>
      <c r="I5" s="44">
        <v>-1</v>
      </c>
      <c r="J5" s="44">
        <v>-1</v>
      </c>
      <c r="K5" s="44">
        <v>-1</v>
      </c>
      <c r="L5" s="44">
        <v>0</v>
      </c>
      <c r="M5" s="44">
        <v>-1</v>
      </c>
      <c r="N5" s="44">
        <v>0</v>
      </c>
      <c r="O5" s="44">
        <v>-1</v>
      </c>
      <c r="P5" s="44">
        <v>-1</v>
      </c>
      <c r="Q5" s="44">
        <v>-1</v>
      </c>
      <c r="R5" s="44">
        <v>-1</v>
      </c>
      <c r="S5" s="45" t="s">
        <v>262</v>
      </c>
      <c r="T5" s="45" t="s">
        <v>262</v>
      </c>
    </row>
    <row r="6" spans="1:20">
      <c r="A6" s="43" t="s">
        <v>256</v>
      </c>
      <c r="B6" s="44">
        <v>0</v>
      </c>
      <c r="C6" s="44">
        <v>-1</v>
      </c>
      <c r="D6" s="44">
        <v>-1</v>
      </c>
      <c r="E6" s="44">
        <v>-1</v>
      </c>
      <c r="F6" s="44">
        <v>-1</v>
      </c>
      <c r="G6" s="44">
        <v>0</v>
      </c>
      <c r="H6" s="44">
        <v>-1</v>
      </c>
      <c r="I6" s="44">
        <v>-1</v>
      </c>
      <c r="J6" s="44">
        <v>-1</v>
      </c>
      <c r="K6" s="44">
        <v>-1</v>
      </c>
      <c r="L6" s="44">
        <v>1</v>
      </c>
      <c r="M6" s="44">
        <v>0</v>
      </c>
      <c r="N6" s="44">
        <v>1</v>
      </c>
      <c r="O6" s="44">
        <v>-1</v>
      </c>
      <c r="P6" s="44">
        <v>0</v>
      </c>
      <c r="Q6" s="44">
        <v>-1</v>
      </c>
      <c r="R6" s="44">
        <v>-1</v>
      </c>
      <c r="S6" s="45" t="s">
        <v>259</v>
      </c>
      <c r="T6" s="45" t="s">
        <v>259</v>
      </c>
    </row>
    <row r="7" spans="1:20">
      <c r="A7" s="43" t="s">
        <v>252</v>
      </c>
      <c r="B7" s="44">
        <v>-1</v>
      </c>
      <c r="C7" s="44">
        <v>-1</v>
      </c>
      <c r="D7" s="44">
        <v>-1</v>
      </c>
      <c r="E7" s="44">
        <v>-1</v>
      </c>
      <c r="F7" s="44">
        <v>-1</v>
      </c>
      <c r="G7" s="44">
        <v>-1</v>
      </c>
      <c r="H7" s="44">
        <v>-1</v>
      </c>
      <c r="I7" s="44">
        <v>-1</v>
      </c>
      <c r="J7" s="44">
        <v>-1</v>
      </c>
      <c r="K7" s="44">
        <v>-1</v>
      </c>
      <c r="L7" s="44">
        <v>0</v>
      </c>
      <c r="M7" s="44">
        <v>-1</v>
      </c>
      <c r="N7" s="44">
        <v>0</v>
      </c>
      <c r="O7" s="44">
        <v>-1</v>
      </c>
      <c r="P7" s="44">
        <v>-1</v>
      </c>
      <c r="Q7" s="44">
        <v>-1</v>
      </c>
      <c r="R7" s="44">
        <v>-1</v>
      </c>
      <c r="S7" s="45" t="s">
        <v>262</v>
      </c>
      <c r="T7" s="45" t="s">
        <v>262</v>
      </c>
    </row>
    <row r="8" spans="1:20">
      <c r="A8" s="43" t="s">
        <v>222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-1</v>
      </c>
      <c r="I8" s="44">
        <v>-1</v>
      </c>
      <c r="J8" s="44">
        <v>-1</v>
      </c>
      <c r="K8" s="44">
        <v>0</v>
      </c>
      <c r="L8" s="44">
        <v>1</v>
      </c>
      <c r="M8" s="44">
        <v>0</v>
      </c>
      <c r="N8" s="44">
        <v>1</v>
      </c>
      <c r="O8" s="44">
        <v>0</v>
      </c>
      <c r="P8" s="44">
        <v>0</v>
      </c>
      <c r="Q8" s="44">
        <v>0</v>
      </c>
      <c r="R8" s="44">
        <v>-1</v>
      </c>
      <c r="S8" s="45" t="s">
        <v>255</v>
      </c>
      <c r="T8" s="45" t="s">
        <v>258</v>
      </c>
    </row>
    <row r="9" spans="1:20">
      <c r="A9" s="43" t="s">
        <v>224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1</v>
      </c>
      <c r="H9" s="44">
        <v>0</v>
      </c>
      <c r="I9" s="44">
        <v>-1</v>
      </c>
      <c r="J9" s="44">
        <v>-1</v>
      </c>
      <c r="K9" s="44">
        <v>0</v>
      </c>
      <c r="L9" s="44">
        <v>1</v>
      </c>
      <c r="M9" s="44">
        <v>1</v>
      </c>
      <c r="N9" s="44">
        <v>1</v>
      </c>
      <c r="O9" s="44">
        <v>0</v>
      </c>
      <c r="P9" s="44">
        <v>0</v>
      </c>
      <c r="Q9" s="44">
        <v>0</v>
      </c>
      <c r="R9" s="44">
        <v>-1</v>
      </c>
      <c r="S9" s="45" t="s">
        <v>254</v>
      </c>
      <c r="T9" s="45" t="s">
        <v>258</v>
      </c>
    </row>
    <row r="10" spans="1:20">
      <c r="A10" s="43" t="s">
        <v>226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1</v>
      </c>
      <c r="H10" s="44">
        <v>0</v>
      </c>
      <c r="I10" s="44">
        <v>-1</v>
      </c>
      <c r="J10" s="44">
        <v>-1</v>
      </c>
      <c r="K10" s="44">
        <v>0</v>
      </c>
      <c r="L10" s="44">
        <v>1</v>
      </c>
      <c r="M10" s="44">
        <v>1</v>
      </c>
      <c r="N10" s="44">
        <v>1</v>
      </c>
      <c r="O10" s="44">
        <v>0</v>
      </c>
      <c r="P10" s="44">
        <v>0</v>
      </c>
      <c r="Q10" s="44">
        <v>0</v>
      </c>
      <c r="R10" s="44">
        <v>-1</v>
      </c>
      <c r="S10" s="45" t="s">
        <v>254</v>
      </c>
      <c r="T10" s="45" t="s">
        <v>258</v>
      </c>
    </row>
    <row r="11" spans="1:20">
      <c r="A11" s="43" t="s">
        <v>228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-1</v>
      </c>
      <c r="I11" s="44">
        <v>-1</v>
      </c>
      <c r="J11" s="44">
        <v>-1</v>
      </c>
      <c r="K11" s="44">
        <v>0</v>
      </c>
      <c r="L11" s="44">
        <v>1</v>
      </c>
      <c r="M11" s="44">
        <v>1</v>
      </c>
      <c r="N11" s="44">
        <v>1</v>
      </c>
      <c r="O11" s="44">
        <v>0</v>
      </c>
      <c r="P11" s="44">
        <v>0</v>
      </c>
      <c r="Q11" s="44">
        <v>0</v>
      </c>
      <c r="R11" s="44">
        <v>-1</v>
      </c>
      <c r="S11" s="45" t="s">
        <v>255</v>
      </c>
      <c r="T11" s="45" t="s">
        <v>258</v>
      </c>
    </row>
    <row r="12" spans="1:20">
      <c r="A12" s="43" t="s">
        <v>230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-1</v>
      </c>
      <c r="J12" s="44">
        <v>-1</v>
      </c>
      <c r="K12" s="44">
        <v>0</v>
      </c>
      <c r="L12" s="44">
        <v>1</v>
      </c>
      <c r="M12" s="44">
        <v>1</v>
      </c>
      <c r="N12" s="44">
        <v>1</v>
      </c>
      <c r="O12" s="44">
        <v>0</v>
      </c>
      <c r="P12" s="44">
        <v>0</v>
      </c>
      <c r="Q12" s="44">
        <v>0</v>
      </c>
      <c r="R12" s="44">
        <v>-1</v>
      </c>
      <c r="S12" s="45" t="s">
        <v>255</v>
      </c>
      <c r="T12" s="45" t="s">
        <v>258</v>
      </c>
    </row>
    <row r="13" spans="1:20">
      <c r="A13" s="43" t="s">
        <v>232</v>
      </c>
      <c r="B13" s="44">
        <v>0</v>
      </c>
      <c r="C13" s="44">
        <v>-1</v>
      </c>
      <c r="D13" s="44">
        <v>-1</v>
      </c>
      <c r="E13" s="44">
        <v>0</v>
      </c>
      <c r="F13" s="44">
        <v>0</v>
      </c>
      <c r="G13" s="44">
        <v>0</v>
      </c>
      <c r="H13" s="44">
        <v>-1</v>
      </c>
      <c r="I13" s="44">
        <v>-1</v>
      </c>
      <c r="J13" s="44">
        <v>-1</v>
      </c>
      <c r="K13" s="44">
        <v>0</v>
      </c>
      <c r="L13" s="44">
        <v>1</v>
      </c>
      <c r="M13" s="44">
        <v>0</v>
      </c>
      <c r="N13" s="44">
        <v>1</v>
      </c>
      <c r="O13" s="44">
        <v>-1</v>
      </c>
      <c r="P13" s="44">
        <v>0</v>
      </c>
      <c r="Q13" s="44">
        <v>-1</v>
      </c>
      <c r="R13" s="44">
        <v>-1</v>
      </c>
      <c r="S13" s="45" t="s">
        <v>255</v>
      </c>
      <c r="T13" s="45" t="s">
        <v>259</v>
      </c>
    </row>
    <row r="14" spans="1:20">
      <c r="A14" s="43" t="s">
        <v>234</v>
      </c>
      <c r="B14" s="44">
        <v>1</v>
      </c>
      <c r="C14" s="44">
        <v>0</v>
      </c>
      <c r="D14" s="44">
        <v>0</v>
      </c>
      <c r="E14" s="44">
        <v>1</v>
      </c>
      <c r="F14" s="44">
        <v>0</v>
      </c>
      <c r="G14" s="44">
        <v>1</v>
      </c>
      <c r="H14" s="44">
        <v>0</v>
      </c>
      <c r="I14" s="44">
        <v>-1</v>
      </c>
      <c r="J14" s="44">
        <v>0</v>
      </c>
      <c r="K14" s="44">
        <v>0</v>
      </c>
      <c r="L14" s="44">
        <v>1</v>
      </c>
      <c r="M14" s="44">
        <v>1</v>
      </c>
      <c r="N14" s="44">
        <v>1</v>
      </c>
      <c r="O14" s="44">
        <v>0</v>
      </c>
      <c r="P14" s="44">
        <v>1</v>
      </c>
      <c r="Q14" s="44">
        <v>0</v>
      </c>
      <c r="R14" s="44">
        <v>0</v>
      </c>
      <c r="S14" s="45" t="s">
        <v>254</v>
      </c>
      <c r="T14" s="45" t="s">
        <v>255</v>
      </c>
    </row>
    <row r="15" spans="1:20">
      <c r="A15" s="43" t="s">
        <v>244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1</v>
      </c>
      <c r="H15" s="44">
        <v>0</v>
      </c>
      <c r="I15" s="44">
        <v>-1</v>
      </c>
      <c r="J15" s="44">
        <v>0</v>
      </c>
      <c r="K15" s="44">
        <v>0</v>
      </c>
      <c r="L15" s="44">
        <v>1</v>
      </c>
      <c r="M15" s="44">
        <v>1</v>
      </c>
      <c r="N15" s="44">
        <v>1</v>
      </c>
      <c r="O15" s="44">
        <v>0</v>
      </c>
      <c r="P15" s="44">
        <v>1</v>
      </c>
      <c r="Q15" s="44">
        <v>0</v>
      </c>
      <c r="R15" s="44">
        <v>0</v>
      </c>
      <c r="S15" s="45" t="s">
        <v>254</v>
      </c>
      <c r="T15" s="45" t="s">
        <v>255</v>
      </c>
    </row>
    <row r="16" spans="1:20">
      <c r="A16" s="43" t="s">
        <v>246</v>
      </c>
      <c r="B16" s="44">
        <v>0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-1</v>
      </c>
      <c r="I16" s="44">
        <v>-1</v>
      </c>
      <c r="J16" s="44">
        <v>-1</v>
      </c>
      <c r="K16" s="44">
        <v>0</v>
      </c>
      <c r="L16" s="44">
        <v>1</v>
      </c>
      <c r="M16" s="44">
        <v>0</v>
      </c>
      <c r="N16" s="44">
        <v>1</v>
      </c>
      <c r="O16" s="44">
        <v>-1</v>
      </c>
      <c r="P16" s="44">
        <v>0</v>
      </c>
      <c r="Q16" s="44">
        <v>-1</v>
      </c>
      <c r="R16" s="44">
        <v>-1</v>
      </c>
      <c r="S16" s="45" t="s">
        <v>255</v>
      </c>
      <c r="T16" s="45" t="s">
        <v>259</v>
      </c>
    </row>
    <row r="17" spans="1:20">
      <c r="A17" s="43" t="s">
        <v>248</v>
      </c>
      <c r="B17" s="44">
        <v>0</v>
      </c>
      <c r="C17" s="44">
        <v>0</v>
      </c>
      <c r="D17" s="44">
        <v>0</v>
      </c>
      <c r="E17" s="44">
        <v>0</v>
      </c>
      <c r="F17" s="44">
        <v>0</v>
      </c>
      <c r="G17" s="44">
        <v>1</v>
      </c>
      <c r="H17" s="44">
        <v>0</v>
      </c>
      <c r="I17" s="44">
        <v>-1</v>
      </c>
      <c r="J17" s="44">
        <v>-1</v>
      </c>
      <c r="K17" s="44">
        <v>0</v>
      </c>
      <c r="L17" s="44">
        <v>1</v>
      </c>
      <c r="M17" s="44">
        <v>1</v>
      </c>
      <c r="N17" s="44">
        <v>1</v>
      </c>
      <c r="O17" s="44">
        <v>0</v>
      </c>
      <c r="P17" s="44">
        <v>1</v>
      </c>
      <c r="Q17" s="44">
        <v>0</v>
      </c>
      <c r="R17" s="44">
        <v>0</v>
      </c>
      <c r="S17" s="45" t="s">
        <v>254</v>
      </c>
      <c r="T17" s="45" t="s">
        <v>258</v>
      </c>
    </row>
    <row r="18" spans="1:20">
      <c r="A18" s="43" t="s">
        <v>250</v>
      </c>
      <c r="B18" s="44">
        <v>1</v>
      </c>
      <c r="C18" s="44">
        <v>1</v>
      </c>
      <c r="D18" s="44">
        <v>1</v>
      </c>
      <c r="E18" s="44">
        <v>1</v>
      </c>
      <c r="F18" s="44">
        <v>1</v>
      </c>
      <c r="G18" s="44">
        <v>1</v>
      </c>
      <c r="H18" s="44">
        <v>0</v>
      </c>
      <c r="I18" s="44">
        <v>-1</v>
      </c>
      <c r="J18" s="44">
        <v>0</v>
      </c>
      <c r="K18" s="44">
        <v>1</v>
      </c>
      <c r="L18" s="44">
        <v>1</v>
      </c>
      <c r="M18" s="44">
        <v>1</v>
      </c>
      <c r="N18" s="44">
        <v>1</v>
      </c>
      <c r="O18" s="44">
        <v>0</v>
      </c>
      <c r="P18" s="44">
        <v>1</v>
      </c>
      <c r="Q18" s="44">
        <v>0</v>
      </c>
      <c r="R18" s="44">
        <v>0</v>
      </c>
      <c r="S18" s="45" t="s">
        <v>254</v>
      </c>
      <c r="T18" s="45" t="s">
        <v>255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3BF7-13AF-D04F-95C2-391F0474BB2F}">
  <dimension ref="B2:D20"/>
  <sheetViews>
    <sheetView zoomScale="244" workbookViewId="0">
      <selection activeCell="D8" sqref="D8"/>
    </sheetView>
  </sheetViews>
  <sheetFormatPr baseColWidth="10" defaultRowHeight="16"/>
  <cols>
    <col min="2" max="2" width="12.6640625" customWidth="1"/>
  </cols>
  <sheetData>
    <row r="2" spans="2:4">
      <c r="C2" s="109" t="s">
        <v>886</v>
      </c>
      <c r="D2" s="109"/>
    </row>
    <row r="3" spans="2:4">
      <c r="B3" s="44" t="s">
        <v>129</v>
      </c>
      <c r="C3" s="45" t="s">
        <v>887</v>
      </c>
      <c r="D3" s="45" t="s">
        <v>263</v>
      </c>
    </row>
    <row r="4" spans="2:4">
      <c r="B4" s="43" t="s">
        <v>236</v>
      </c>
      <c r="C4" s="45" t="s">
        <v>254</v>
      </c>
      <c r="D4" s="45" t="s">
        <v>254</v>
      </c>
    </row>
    <row r="5" spans="2:4">
      <c r="B5" s="43" t="s">
        <v>238</v>
      </c>
      <c r="C5" s="45" t="s">
        <v>255</v>
      </c>
      <c r="D5" s="45" t="s">
        <v>255</v>
      </c>
    </row>
    <row r="6" spans="2:4">
      <c r="B6" s="43" t="s">
        <v>240</v>
      </c>
      <c r="C6" s="45" t="s">
        <v>258</v>
      </c>
      <c r="D6" s="45" t="s">
        <v>258</v>
      </c>
    </row>
    <row r="7" spans="2:4">
      <c r="B7" s="43" t="s">
        <v>242</v>
      </c>
      <c r="C7" s="45" t="s">
        <v>262</v>
      </c>
      <c r="D7" s="45" t="s">
        <v>262</v>
      </c>
    </row>
    <row r="8" spans="2:4">
      <c r="B8" s="43" t="s">
        <v>256</v>
      </c>
      <c r="C8" s="45" t="s">
        <v>259</v>
      </c>
      <c r="D8" s="45" t="s">
        <v>259</v>
      </c>
    </row>
    <row r="9" spans="2:4">
      <c r="B9" s="43" t="s">
        <v>252</v>
      </c>
      <c r="C9" s="45" t="s">
        <v>262</v>
      </c>
      <c r="D9" s="45" t="s">
        <v>262</v>
      </c>
    </row>
    <row r="10" spans="2:4">
      <c r="B10" s="43" t="s">
        <v>222</v>
      </c>
      <c r="C10" s="45" t="s">
        <v>255</v>
      </c>
      <c r="D10" s="45" t="s">
        <v>258</v>
      </c>
    </row>
    <row r="11" spans="2:4">
      <c r="B11" s="43" t="s">
        <v>224</v>
      </c>
      <c r="C11" s="45" t="s">
        <v>254</v>
      </c>
      <c r="D11" s="45" t="s">
        <v>258</v>
      </c>
    </row>
    <row r="12" spans="2:4">
      <c r="B12" s="43" t="s">
        <v>226</v>
      </c>
      <c r="C12" s="45" t="s">
        <v>254</v>
      </c>
      <c r="D12" s="45" t="s">
        <v>258</v>
      </c>
    </row>
    <row r="13" spans="2:4">
      <c r="B13" s="43" t="s">
        <v>228</v>
      </c>
      <c r="C13" s="45" t="s">
        <v>255</v>
      </c>
      <c r="D13" s="45" t="s">
        <v>258</v>
      </c>
    </row>
    <row r="14" spans="2:4">
      <c r="B14" s="43" t="s">
        <v>230</v>
      </c>
      <c r="C14" s="45" t="s">
        <v>255</v>
      </c>
      <c r="D14" s="45" t="s">
        <v>258</v>
      </c>
    </row>
    <row r="15" spans="2:4">
      <c r="B15" s="43" t="s">
        <v>232</v>
      </c>
      <c r="C15" s="45" t="s">
        <v>255</v>
      </c>
      <c r="D15" s="45" t="s">
        <v>259</v>
      </c>
    </row>
    <row r="16" spans="2:4">
      <c r="B16" s="43" t="s">
        <v>234</v>
      </c>
      <c r="C16" s="45" t="s">
        <v>254</v>
      </c>
      <c r="D16" s="45" t="s">
        <v>255</v>
      </c>
    </row>
    <row r="17" spans="2:4">
      <c r="B17" s="43" t="s">
        <v>244</v>
      </c>
      <c r="C17" s="45" t="s">
        <v>254</v>
      </c>
      <c r="D17" s="45" t="s">
        <v>255</v>
      </c>
    </row>
    <row r="18" spans="2:4">
      <c r="B18" s="43" t="s">
        <v>246</v>
      </c>
      <c r="C18" s="45" t="s">
        <v>255</v>
      </c>
      <c r="D18" s="45" t="s">
        <v>259</v>
      </c>
    </row>
    <row r="19" spans="2:4">
      <c r="B19" s="43" t="s">
        <v>248</v>
      </c>
      <c r="C19" s="45" t="s">
        <v>254</v>
      </c>
      <c r="D19" s="45" t="s">
        <v>258</v>
      </c>
    </row>
    <row r="20" spans="2:4">
      <c r="B20" s="43" t="s">
        <v>250</v>
      </c>
      <c r="C20" s="45" t="s">
        <v>254</v>
      </c>
      <c r="D20" s="45" t="s">
        <v>255</v>
      </c>
    </row>
  </sheetData>
  <mergeCells count="1">
    <mergeCell ref="C2:D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C4E0-AA5C-4F4E-A8FC-8B2544BF0F70}">
  <dimension ref="A1:I17"/>
  <sheetViews>
    <sheetView tabSelected="1" zoomScale="133" workbookViewId="0">
      <selection activeCell="G25" sqref="G25"/>
    </sheetView>
  </sheetViews>
  <sheetFormatPr baseColWidth="10" defaultRowHeight="16"/>
  <cols>
    <col min="1" max="1" width="46.33203125" customWidth="1"/>
  </cols>
  <sheetData>
    <row r="1" spans="1:9">
      <c r="A1" s="4" t="s">
        <v>902</v>
      </c>
      <c r="B1" s="4" t="s">
        <v>903</v>
      </c>
    </row>
    <row r="2" spans="1:9">
      <c r="A2" s="4" t="s">
        <v>888</v>
      </c>
      <c r="B2">
        <v>0.99969623330000001</v>
      </c>
      <c r="C2">
        <v>2.9465370599999999E-2</v>
      </c>
    </row>
    <row r="3" spans="1:9">
      <c r="A3" t="s">
        <v>889</v>
      </c>
      <c r="B3">
        <v>0.99969604860000005</v>
      </c>
      <c r="C3">
        <v>2.2188449799999999E-2</v>
      </c>
    </row>
    <row r="4" spans="1:9">
      <c r="A4" t="s">
        <v>890</v>
      </c>
      <c r="B4">
        <v>0.9993920973</v>
      </c>
      <c r="C4">
        <v>0.88480243160000005</v>
      </c>
    </row>
    <row r="5" spans="1:9">
      <c r="A5" t="s">
        <v>891</v>
      </c>
      <c r="B5">
        <v>0.99939246660000003</v>
      </c>
      <c r="C5">
        <v>0.63487241800000005</v>
      </c>
    </row>
    <row r="6" spans="1:9">
      <c r="A6" t="s">
        <v>892</v>
      </c>
      <c r="B6">
        <v>0.99969586369999996</v>
      </c>
      <c r="C6">
        <v>0.38777372259999998</v>
      </c>
    </row>
    <row r="7" spans="1:9">
      <c r="A7" t="s">
        <v>893</v>
      </c>
      <c r="B7">
        <v>0.99969586369999996</v>
      </c>
      <c r="C7">
        <v>9.4282237999999997E-3</v>
      </c>
    </row>
    <row r="8" spans="1:9">
      <c r="A8" t="s">
        <v>894</v>
      </c>
      <c r="B8">
        <v>0.99939172750000005</v>
      </c>
      <c r="C8">
        <v>0.84276155720000001</v>
      </c>
    </row>
    <row r="9" spans="1:9">
      <c r="A9" t="s">
        <v>895</v>
      </c>
      <c r="B9">
        <v>0.99969586369999996</v>
      </c>
      <c r="C9">
        <v>0.1395985401</v>
      </c>
    </row>
    <row r="10" spans="1:9">
      <c r="A10" t="s">
        <v>896</v>
      </c>
      <c r="B10">
        <v>0.99969586369999996</v>
      </c>
      <c r="C10">
        <v>1.0036496400000001E-2</v>
      </c>
    </row>
    <row r="11" spans="1:9">
      <c r="A11" t="s">
        <v>897</v>
      </c>
      <c r="B11">
        <v>0.99969806760000002</v>
      </c>
      <c r="C11">
        <v>0.24245169080000001</v>
      </c>
    </row>
    <row r="12" spans="1:9">
      <c r="A12" t="s">
        <v>898</v>
      </c>
      <c r="B12">
        <v>0.99969879520000005</v>
      </c>
      <c r="C12">
        <v>9.9397589999999994E-3</v>
      </c>
    </row>
    <row r="13" spans="1:9">
      <c r="A13" t="s">
        <v>899</v>
      </c>
      <c r="B13">
        <v>0.99968314319999996</v>
      </c>
      <c r="C13">
        <v>0.1118504436</v>
      </c>
    </row>
    <row r="14" spans="1:9">
      <c r="A14" t="s">
        <v>900</v>
      </c>
      <c r="B14">
        <v>0.9991007194</v>
      </c>
      <c r="C14">
        <v>0.50769384490000002</v>
      </c>
    </row>
    <row r="15" spans="1:9">
      <c r="A15" t="s">
        <v>901</v>
      </c>
      <c r="B15">
        <v>0.99969969970000006</v>
      </c>
      <c r="C15">
        <v>0.97387387390000002</v>
      </c>
    </row>
    <row r="16" spans="1:9">
      <c r="D16">
        <f>AVERAGE(C2:C15)</f>
        <v>0.34333834444999994</v>
      </c>
      <c r="E16">
        <f>MEDIAN(C2:C15)</f>
        <v>0.19102511545</v>
      </c>
      <c r="F16">
        <f>STDEV(C2:C15)</f>
        <v>0.36107001082467799</v>
      </c>
      <c r="G16">
        <v>0.34333834444999994</v>
      </c>
      <c r="H16">
        <v>0.19102511545</v>
      </c>
      <c r="I16">
        <v>0.36107001082467799</v>
      </c>
    </row>
    <row r="17" spans="4:6">
      <c r="D17">
        <f>AVERAGE(B2:B15)</f>
        <v>0.99958803237142857</v>
      </c>
      <c r="E17">
        <f>MEDIAN(B2:B15)</f>
        <v>0.99969586369999996</v>
      </c>
      <c r="F17">
        <f>STDEV(B2:B15)</f>
        <v>1.8982242791324648E-4</v>
      </c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F84F-FB98-7348-8360-D23FF166AE5C}">
  <dimension ref="A1:T18"/>
  <sheetViews>
    <sheetView zoomScale="132" workbookViewId="0">
      <selection activeCell="B36" sqref="B36:B37"/>
    </sheetView>
  </sheetViews>
  <sheetFormatPr baseColWidth="10" defaultRowHeight="16"/>
  <cols>
    <col min="1" max="1" width="32.83203125" customWidth="1"/>
    <col min="2" max="2" width="14.1640625" customWidth="1"/>
    <col min="3" max="20" width="10.83203125" customWidth="1"/>
  </cols>
  <sheetData>
    <row r="1" spans="1:20">
      <c r="A1" s="39" t="s">
        <v>221</v>
      </c>
      <c r="B1" s="36" t="s">
        <v>223</v>
      </c>
      <c r="C1" s="36" t="s">
        <v>225</v>
      </c>
      <c r="D1" s="36" t="s">
        <v>227</v>
      </c>
      <c r="E1" s="36" t="s">
        <v>229</v>
      </c>
      <c r="F1" s="36" t="s">
        <v>231</v>
      </c>
      <c r="G1" s="36" t="s">
        <v>233</v>
      </c>
      <c r="H1" s="36" t="s">
        <v>235</v>
      </c>
      <c r="I1" s="36" t="s">
        <v>237</v>
      </c>
      <c r="J1" s="36" t="s">
        <v>239</v>
      </c>
      <c r="K1" s="36" t="s">
        <v>241</v>
      </c>
      <c r="L1" s="36" t="s">
        <v>243</v>
      </c>
      <c r="M1" s="36" t="s">
        <v>257</v>
      </c>
      <c r="N1" s="36" t="s">
        <v>253</v>
      </c>
      <c r="O1" s="36" t="s">
        <v>245</v>
      </c>
      <c r="P1" s="36" t="s">
        <v>247</v>
      </c>
      <c r="Q1" s="36" t="s">
        <v>249</v>
      </c>
      <c r="R1" s="36" t="s">
        <v>251</v>
      </c>
      <c r="S1" s="4" t="s">
        <v>261</v>
      </c>
      <c r="T1" s="4" t="s">
        <v>260</v>
      </c>
    </row>
    <row r="2" spans="1:20">
      <c r="A2" s="37" t="s">
        <v>223</v>
      </c>
      <c r="B2" s="38">
        <v>0</v>
      </c>
      <c r="C2" s="38">
        <v>0</v>
      </c>
      <c r="D2" s="38">
        <v>0</v>
      </c>
      <c r="E2" s="38">
        <v>0</v>
      </c>
      <c r="F2" s="38">
        <v>0</v>
      </c>
      <c r="G2" s="38">
        <v>1</v>
      </c>
      <c r="H2" s="38">
        <v>1</v>
      </c>
      <c r="I2" s="38">
        <v>1</v>
      </c>
      <c r="J2" s="38">
        <v>0</v>
      </c>
      <c r="K2" s="38">
        <v>1</v>
      </c>
      <c r="L2" s="38">
        <v>1</v>
      </c>
      <c r="M2" s="38">
        <v>1</v>
      </c>
      <c r="N2" s="38">
        <v>0</v>
      </c>
      <c r="O2" s="38">
        <v>1</v>
      </c>
      <c r="P2" s="38">
        <v>1</v>
      </c>
      <c r="Q2" s="38">
        <v>1</v>
      </c>
      <c r="R2" s="38">
        <v>1</v>
      </c>
      <c r="S2" s="4" t="s">
        <v>254</v>
      </c>
      <c r="T2" s="4" t="s">
        <v>254</v>
      </c>
    </row>
    <row r="3" spans="1:20">
      <c r="A3" s="37" t="s">
        <v>225</v>
      </c>
      <c r="B3" s="38">
        <v>0</v>
      </c>
      <c r="C3" s="38">
        <v>0</v>
      </c>
      <c r="D3" s="38">
        <v>0</v>
      </c>
      <c r="E3" s="38">
        <v>0</v>
      </c>
      <c r="F3" s="38">
        <v>0</v>
      </c>
      <c r="G3" s="38">
        <v>1</v>
      </c>
      <c r="H3" s="38">
        <v>1</v>
      </c>
      <c r="I3" s="38">
        <v>1</v>
      </c>
      <c r="J3" s="38">
        <v>0</v>
      </c>
      <c r="K3" s="38">
        <v>1</v>
      </c>
      <c r="L3" s="38">
        <v>1</v>
      </c>
      <c r="M3" s="38">
        <v>1</v>
      </c>
      <c r="N3" s="38">
        <v>0</v>
      </c>
      <c r="O3" s="38">
        <v>1</v>
      </c>
      <c r="P3" s="38">
        <v>1</v>
      </c>
      <c r="Q3" s="38">
        <v>1</v>
      </c>
      <c r="R3" s="38">
        <v>1</v>
      </c>
      <c r="S3" s="4" t="s">
        <v>254</v>
      </c>
      <c r="T3" s="4" t="s">
        <v>254</v>
      </c>
    </row>
    <row r="4" spans="1:20">
      <c r="A4" s="37" t="s">
        <v>227</v>
      </c>
      <c r="B4" s="38">
        <v>0</v>
      </c>
      <c r="C4" s="38">
        <v>0</v>
      </c>
      <c r="D4" s="38">
        <v>0</v>
      </c>
      <c r="E4" s="38">
        <v>0</v>
      </c>
      <c r="F4" s="38">
        <v>0</v>
      </c>
      <c r="G4" s="38">
        <v>1</v>
      </c>
      <c r="H4" s="38">
        <v>1</v>
      </c>
      <c r="I4" s="38">
        <v>1</v>
      </c>
      <c r="J4" s="38">
        <v>0</v>
      </c>
      <c r="K4" s="38">
        <v>1</v>
      </c>
      <c r="L4" s="38">
        <v>1</v>
      </c>
      <c r="M4" s="38">
        <v>1</v>
      </c>
      <c r="N4" s="38">
        <v>0</v>
      </c>
      <c r="O4" s="38">
        <v>1</v>
      </c>
      <c r="P4" s="38">
        <v>1</v>
      </c>
      <c r="Q4" s="38">
        <v>1</v>
      </c>
      <c r="R4" s="38">
        <v>1</v>
      </c>
      <c r="S4" s="4" t="s">
        <v>254</v>
      </c>
      <c r="T4" s="4" t="s">
        <v>254</v>
      </c>
    </row>
    <row r="5" spans="1:20">
      <c r="A5" s="37" t="s">
        <v>229</v>
      </c>
      <c r="B5" s="38">
        <v>0</v>
      </c>
      <c r="C5" s="38">
        <v>0</v>
      </c>
      <c r="D5" s="38">
        <v>0</v>
      </c>
      <c r="E5" s="38">
        <v>0</v>
      </c>
      <c r="F5" s="38">
        <v>0</v>
      </c>
      <c r="G5" s="38">
        <v>1</v>
      </c>
      <c r="H5" s="38">
        <v>1</v>
      </c>
      <c r="I5" s="38">
        <v>1</v>
      </c>
      <c r="J5" s="38">
        <v>0</v>
      </c>
      <c r="K5" s="38">
        <v>1</v>
      </c>
      <c r="L5" s="38">
        <v>1</v>
      </c>
      <c r="M5" s="38">
        <v>1</v>
      </c>
      <c r="N5" s="38">
        <v>0</v>
      </c>
      <c r="O5" s="38">
        <v>1</v>
      </c>
      <c r="P5" s="38">
        <v>1</v>
      </c>
      <c r="Q5" s="38">
        <v>1</v>
      </c>
      <c r="R5" s="38">
        <v>1</v>
      </c>
      <c r="S5" s="4" t="s">
        <v>254</v>
      </c>
      <c r="T5" s="4" t="s">
        <v>254</v>
      </c>
    </row>
    <row r="6" spans="1:20">
      <c r="A6" s="37" t="s">
        <v>231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1</v>
      </c>
      <c r="I6" s="38">
        <v>0</v>
      </c>
      <c r="J6" s="38">
        <v>0</v>
      </c>
      <c r="K6" s="38">
        <v>1</v>
      </c>
      <c r="L6" s="38">
        <v>1</v>
      </c>
      <c r="M6" s="38">
        <v>0</v>
      </c>
      <c r="N6" s="38">
        <v>0</v>
      </c>
      <c r="O6" s="38">
        <v>1</v>
      </c>
      <c r="P6" s="38">
        <v>1</v>
      </c>
      <c r="Q6" s="38">
        <v>1</v>
      </c>
      <c r="R6" s="38">
        <v>1</v>
      </c>
      <c r="S6" s="4" t="s">
        <v>254</v>
      </c>
      <c r="T6" s="4" t="s">
        <v>254</v>
      </c>
    </row>
    <row r="7" spans="1:20">
      <c r="A7" s="41" t="s">
        <v>233</v>
      </c>
      <c r="B7" s="42">
        <v>-1</v>
      </c>
      <c r="C7" s="42">
        <v>-1</v>
      </c>
      <c r="D7" s="42">
        <v>-1</v>
      </c>
      <c r="E7" s="42">
        <v>-1</v>
      </c>
      <c r="F7" s="42">
        <v>0</v>
      </c>
      <c r="G7" s="42">
        <v>0</v>
      </c>
      <c r="H7" s="42">
        <v>0</v>
      </c>
      <c r="I7" s="42">
        <v>0</v>
      </c>
      <c r="J7" s="42">
        <v>-1</v>
      </c>
      <c r="K7" s="42">
        <v>0</v>
      </c>
      <c r="L7" s="42">
        <v>1</v>
      </c>
      <c r="M7" s="42">
        <v>0</v>
      </c>
      <c r="N7" s="42">
        <v>0</v>
      </c>
      <c r="O7" s="42">
        <v>1</v>
      </c>
      <c r="P7" s="42">
        <v>1</v>
      </c>
      <c r="Q7" s="42">
        <v>0</v>
      </c>
      <c r="R7" s="42">
        <v>0</v>
      </c>
      <c r="S7" s="4" t="s">
        <v>255</v>
      </c>
      <c r="T7" s="4" t="s">
        <v>255</v>
      </c>
    </row>
    <row r="8" spans="1:20">
      <c r="A8" s="41" t="s">
        <v>235</v>
      </c>
      <c r="B8" s="42">
        <v>-1</v>
      </c>
      <c r="C8" s="42">
        <v>-1</v>
      </c>
      <c r="D8" s="42">
        <v>-1</v>
      </c>
      <c r="E8" s="42">
        <v>-1</v>
      </c>
      <c r="F8" s="42">
        <v>-1</v>
      </c>
      <c r="G8" s="42">
        <v>0</v>
      </c>
      <c r="H8" s="42">
        <v>0</v>
      </c>
      <c r="I8" s="42">
        <v>0</v>
      </c>
      <c r="J8" s="42">
        <v>-1</v>
      </c>
      <c r="K8" s="42">
        <v>0</v>
      </c>
      <c r="L8" s="42">
        <v>0</v>
      </c>
      <c r="M8" s="42">
        <v>0</v>
      </c>
      <c r="N8" s="42">
        <v>-1</v>
      </c>
      <c r="O8" s="42">
        <v>1</v>
      </c>
      <c r="P8" s="42">
        <v>1</v>
      </c>
      <c r="Q8" s="42">
        <v>0</v>
      </c>
      <c r="R8" s="42">
        <v>0</v>
      </c>
      <c r="S8" s="4" t="s">
        <v>255</v>
      </c>
      <c r="T8" s="4" t="s">
        <v>255</v>
      </c>
    </row>
    <row r="9" spans="1:20">
      <c r="A9" s="41" t="s">
        <v>237</v>
      </c>
      <c r="B9" s="42">
        <v>-1</v>
      </c>
      <c r="C9" s="42">
        <v>-1</v>
      </c>
      <c r="D9" s="42">
        <v>-1</v>
      </c>
      <c r="E9" s="42">
        <v>-1</v>
      </c>
      <c r="F9" s="42">
        <v>0</v>
      </c>
      <c r="G9" s="42">
        <v>0</v>
      </c>
      <c r="H9" s="42">
        <v>0</v>
      </c>
      <c r="I9" s="42">
        <v>0</v>
      </c>
      <c r="J9" s="42">
        <v>-1</v>
      </c>
      <c r="K9" s="42">
        <v>0</v>
      </c>
      <c r="L9" s="42">
        <v>1</v>
      </c>
      <c r="M9" s="42">
        <v>0</v>
      </c>
      <c r="N9" s="42">
        <v>0</v>
      </c>
      <c r="O9" s="42">
        <v>1</v>
      </c>
      <c r="P9" s="42">
        <v>1</v>
      </c>
      <c r="Q9" s="42">
        <v>0</v>
      </c>
      <c r="R9" s="42">
        <v>0</v>
      </c>
      <c r="S9" s="4" t="s">
        <v>255</v>
      </c>
      <c r="T9" s="4" t="s">
        <v>255</v>
      </c>
    </row>
    <row r="10" spans="1:20">
      <c r="A10" s="41" t="s">
        <v>239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42">
        <v>1</v>
      </c>
      <c r="H10" s="42">
        <v>1</v>
      </c>
      <c r="I10" s="42">
        <v>1</v>
      </c>
      <c r="J10" s="42">
        <v>0</v>
      </c>
      <c r="K10" s="42">
        <v>1</v>
      </c>
      <c r="L10" s="42">
        <v>1</v>
      </c>
      <c r="M10" s="42">
        <v>1</v>
      </c>
      <c r="N10" s="42">
        <v>0</v>
      </c>
      <c r="O10" s="42">
        <v>1</v>
      </c>
      <c r="P10" s="42">
        <v>1</v>
      </c>
      <c r="Q10" s="42">
        <v>1</v>
      </c>
      <c r="R10" s="42">
        <v>1</v>
      </c>
      <c r="S10" s="4" t="s">
        <v>255</v>
      </c>
      <c r="T10" s="4" t="s">
        <v>254</v>
      </c>
    </row>
    <row r="11" spans="1:20">
      <c r="A11" s="41" t="s">
        <v>241</v>
      </c>
      <c r="B11" s="42">
        <v>-1</v>
      </c>
      <c r="C11" s="42">
        <v>-1</v>
      </c>
      <c r="D11" s="42">
        <v>-1</v>
      </c>
      <c r="E11" s="42">
        <v>-1</v>
      </c>
      <c r="F11" s="42">
        <v>-1</v>
      </c>
      <c r="G11" s="42">
        <v>0</v>
      </c>
      <c r="H11" s="42">
        <v>0</v>
      </c>
      <c r="I11" s="42">
        <v>0</v>
      </c>
      <c r="J11" s="42">
        <v>-1</v>
      </c>
      <c r="K11" s="42">
        <v>0</v>
      </c>
      <c r="L11" s="42">
        <v>0</v>
      </c>
      <c r="M11" s="42">
        <v>0</v>
      </c>
      <c r="N11" s="42">
        <v>-1</v>
      </c>
      <c r="O11" s="42">
        <v>1</v>
      </c>
      <c r="P11" s="42">
        <v>1</v>
      </c>
      <c r="Q11" s="42">
        <v>0</v>
      </c>
      <c r="R11" s="42">
        <v>0</v>
      </c>
      <c r="S11" s="4" t="s">
        <v>255</v>
      </c>
      <c r="T11" s="4" t="s">
        <v>255</v>
      </c>
    </row>
    <row r="12" spans="1:20">
      <c r="A12" s="36" t="s">
        <v>243</v>
      </c>
      <c r="B12" s="40">
        <v>-1</v>
      </c>
      <c r="C12" s="40">
        <v>-1</v>
      </c>
      <c r="D12" s="40">
        <v>-1</v>
      </c>
      <c r="E12" s="40">
        <v>-1</v>
      </c>
      <c r="F12" s="40">
        <v>-1</v>
      </c>
      <c r="G12" s="40">
        <v>-1</v>
      </c>
      <c r="H12" s="40">
        <v>0</v>
      </c>
      <c r="I12" s="40">
        <v>-1</v>
      </c>
      <c r="J12" s="40">
        <v>-1</v>
      </c>
      <c r="K12" s="40">
        <v>0</v>
      </c>
      <c r="L12" s="40">
        <v>0</v>
      </c>
      <c r="M12" s="40">
        <v>-1</v>
      </c>
      <c r="N12" s="40">
        <v>-1</v>
      </c>
      <c r="O12" s="40">
        <v>1</v>
      </c>
      <c r="P12" s="40">
        <v>1</v>
      </c>
      <c r="Q12" s="40">
        <v>0</v>
      </c>
      <c r="R12" s="40">
        <v>0</v>
      </c>
      <c r="S12" s="4" t="s">
        <v>258</v>
      </c>
      <c r="T12" s="4" t="s">
        <v>258</v>
      </c>
    </row>
    <row r="13" spans="1:20">
      <c r="A13" s="41" t="s">
        <v>257</v>
      </c>
      <c r="B13" s="42">
        <v>-1</v>
      </c>
      <c r="C13" s="42">
        <v>-1</v>
      </c>
      <c r="D13" s="42">
        <v>-1</v>
      </c>
      <c r="E13" s="42">
        <v>-1</v>
      </c>
      <c r="F13" s="42">
        <v>0</v>
      </c>
      <c r="G13" s="42">
        <v>0</v>
      </c>
      <c r="H13" s="42">
        <v>0</v>
      </c>
      <c r="I13" s="42">
        <v>0</v>
      </c>
      <c r="J13" s="42">
        <v>-1</v>
      </c>
      <c r="K13" s="42">
        <v>0</v>
      </c>
      <c r="L13" s="42">
        <v>1</v>
      </c>
      <c r="M13" s="42">
        <v>0</v>
      </c>
      <c r="N13" s="42">
        <v>0</v>
      </c>
      <c r="O13" s="42">
        <v>1</v>
      </c>
      <c r="P13" s="42">
        <v>1</v>
      </c>
      <c r="Q13" s="42">
        <v>0</v>
      </c>
      <c r="R13" s="42">
        <v>0</v>
      </c>
      <c r="S13" s="4" t="s">
        <v>255</v>
      </c>
      <c r="T13" s="4" t="s">
        <v>255</v>
      </c>
    </row>
    <row r="14" spans="1:20">
      <c r="A14" s="37" t="s">
        <v>253</v>
      </c>
      <c r="B14" s="38">
        <v>0</v>
      </c>
      <c r="C14" s="38">
        <v>0</v>
      </c>
      <c r="D14" s="38">
        <v>0</v>
      </c>
      <c r="E14" s="38">
        <v>0</v>
      </c>
      <c r="F14" s="38">
        <v>0</v>
      </c>
      <c r="G14" s="38">
        <v>0</v>
      </c>
      <c r="H14" s="38">
        <v>1</v>
      </c>
      <c r="I14" s="38">
        <v>0</v>
      </c>
      <c r="J14" s="38">
        <v>0</v>
      </c>
      <c r="K14" s="38">
        <v>1</v>
      </c>
      <c r="L14" s="38">
        <v>1</v>
      </c>
      <c r="M14" s="38">
        <v>0</v>
      </c>
      <c r="N14" s="38">
        <v>0</v>
      </c>
      <c r="O14" s="38">
        <v>1</v>
      </c>
      <c r="P14" s="38">
        <v>1</v>
      </c>
      <c r="Q14" s="38">
        <v>1</v>
      </c>
      <c r="R14" s="38">
        <v>1</v>
      </c>
      <c r="S14" s="4" t="s">
        <v>254</v>
      </c>
      <c r="T14" s="4" t="s">
        <v>254</v>
      </c>
    </row>
    <row r="15" spans="1:20">
      <c r="A15" s="36" t="s">
        <v>245</v>
      </c>
      <c r="B15" s="40">
        <v>-1</v>
      </c>
      <c r="C15" s="40">
        <v>-1</v>
      </c>
      <c r="D15" s="40">
        <v>-1</v>
      </c>
      <c r="E15" s="40">
        <v>-1</v>
      </c>
      <c r="F15" s="40">
        <v>-1</v>
      </c>
      <c r="G15" s="40">
        <v>-1</v>
      </c>
      <c r="H15" s="40">
        <v>-1</v>
      </c>
      <c r="I15" s="40">
        <v>-1</v>
      </c>
      <c r="J15" s="40">
        <v>-1</v>
      </c>
      <c r="K15" s="40">
        <v>-1</v>
      </c>
      <c r="L15" s="40">
        <v>-1</v>
      </c>
      <c r="M15" s="40">
        <v>-1</v>
      </c>
      <c r="N15" s="40">
        <v>-1</v>
      </c>
      <c r="O15" s="40">
        <v>0</v>
      </c>
      <c r="P15" s="40">
        <v>0</v>
      </c>
      <c r="Q15" s="40">
        <v>-1</v>
      </c>
      <c r="R15" s="40">
        <v>-1</v>
      </c>
      <c r="S15" s="4" t="s">
        <v>259</v>
      </c>
      <c r="T15" s="4" t="s">
        <v>255</v>
      </c>
    </row>
    <row r="16" spans="1:20">
      <c r="A16" s="36" t="s">
        <v>247</v>
      </c>
      <c r="B16" s="40">
        <v>-1</v>
      </c>
      <c r="C16" s="40">
        <v>-1</v>
      </c>
      <c r="D16" s="40">
        <v>-1</v>
      </c>
      <c r="E16" s="40">
        <v>-1</v>
      </c>
      <c r="F16" s="40">
        <v>-1</v>
      </c>
      <c r="G16" s="40">
        <v>-1</v>
      </c>
      <c r="H16" s="40">
        <v>-1</v>
      </c>
      <c r="I16" s="40">
        <v>-1</v>
      </c>
      <c r="J16" s="40">
        <v>-1</v>
      </c>
      <c r="K16" s="40">
        <v>-1</v>
      </c>
      <c r="L16" s="40">
        <v>-1</v>
      </c>
      <c r="M16" s="40">
        <v>-1</v>
      </c>
      <c r="N16" s="40">
        <v>-1</v>
      </c>
      <c r="O16" s="40">
        <v>0</v>
      </c>
      <c r="P16" s="40">
        <v>0</v>
      </c>
      <c r="Q16" s="40">
        <v>-1</v>
      </c>
      <c r="R16" s="40">
        <v>-1</v>
      </c>
      <c r="S16" s="4" t="s">
        <v>259</v>
      </c>
      <c r="T16" s="4" t="s">
        <v>255</v>
      </c>
    </row>
    <row r="17" spans="1:20">
      <c r="A17" s="41" t="s">
        <v>249</v>
      </c>
      <c r="B17" s="42">
        <v>-1</v>
      </c>
      <c r="C17" s="42">
        <v>-1</v>
      </c>
      <c r="D17" s="42">
        <v>-1</v>
      </c>
      <c r="E17" s="42">
        <v>-1</v>
      </c>
      <c r="F17" s="42">
        <v>-1</v>
      </c>
      <c r="G17" s="42">
        <v>0</v>
      </c>
      <c r="H17" s="42">
        <v>0</v>
      </c>
      <c r="I17" s="42">
        <v>0</v>
      </c>
      <c r="J17" s="42">
        <v>-1</v>
      </c>
      <c r="K17" s="42">
        <v>0</v>
      </c>
      <c r="L17" s="42">
        <v>0</v>
      </c>
      <c r="M17" s="42">
        <v>0</v>
      </c>
      <c r="N17" s="42">
        <v>-1</v>
      </c>
      <c r="O17" s="42">
        <v>1</v>
      </c>
      <c r="P17" s="42">
        <v>1</v>
      </c>
      <c r="Q17" s="42">
        <v>0</v>
      </c>
      <c r="R17" s="42">
        <v>0</v>
      </c>
      <c r="S17" s="4" t="s">
        <v>255</v>
      </c>
      <c r="T17" s="4" t="s">
        <v>254</v>
      </c>
    </row>
    <row r="18" spans="1:20">
      <c r="A18" s="41" t="s">
        <v>251</v>
      </c>
      <c r="B18" s="42">
        <v>-1</v>
      </c>
      <c r="C18" s="42">
        <v>-1</v>
      </c>
      <c r="D18" s="42">
        <v>-1</v>
      </c>
      <c r="E18" s="42">
        <v>-1</v>
      </c>
      <c r="F18" s="42">
        <v>-1</v>
      </c>
      <c r="G18" s="42">
        <v>0</v>
      </c>
      <c r="H18" s="42">
        <v>0</v>
      </c>
      <c r="I18" s="42">
        <v>0</v>
      </c>
      <c r="J18" s="42">
        <v>-1</v>
      </c>
      <c r="K18" s="42">
        <v>0</v>
      </c>
      <c r="L18" s="42">
        <v>0</v>
      </c>
      <c r="M18" s="42">
        <v>0</v>
      </c>
      <c r="N18" s="42">
        <v>-1</v>
      </c>
      <c r="O18" s="42">
        <v>1</v>
      </c>
      <c r="P18" s="42">
        <v>1</v>
      </c>
      <c r="Q18" s="42">
        <v>0</v>
      </c>
      <c r="R18" s="42">
        <v>0</v>
      </c>
      <c r="S18" s="4" t="s">
        <v>255</v>
      </c>
      <c r="T18" s="4" t="s">
        <v>254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95BD-C547-D444-ADD0-46550D2ACAC3}">
  <dimension ref="A1:R47"/>
  <sheetViews>
    <sheetView workbookViewId="0">
      <selection activeCell="I49" sqref="I49:I50"/>
    </sheetView>
  </sheetViews>
  <sheetFormatPr baseColWidth="10" defaultRowHeight="16"/>
  <sheetData>
    <row r="1" spans="1:18">
      <c r="A1" s="4" t="s">
        <v>202</v>
      </c>
      <c r="B1" s="36" t="s">
        <v>223</v>
      </c>
      <c r="C1" s="36" t="s">
        <v>225</v>
      </c>
      <c r="D1" s="36" t="s">
        <v>227</v>
      </c>
      <c r="E1" s="36" t="s">
        <v>229</v>
      </c>
      <c r="F1" s="36" t="s">
        <v>231</v>
      </c>
      <c r="G1" s="36" t="s">
        <v>233</v>
      </c>
      <c r="H1" s="36" t="s">
        <v>235</v>
      </c>
      <c r="I1" s="36" t="s">
        <v>237</v>
      </c>
      <c r="J1" s="36" t="s">
        <v>239</v>
      </c>
      <c r="K1" s="36" t="s">
        <v>241</v>
      </c>
      <c r="L1" s="36" t="s">
        <v>243</v>
      </c>
      <c r="M1" s="36" t="s">
        <v>257</v>
      </c>
      <c r="N1" s="36" t="s">
        <v>253</v>
      </c>
      <c r="O1" s="36" t="s">
        <v>245</v>
      </c>
      <c r="P1" s="36" t="s">
        <v>247</v>
      </c>
      <c r="Q1" s="36" t="s">
        <v>249</v>
      </c>
      <c r="R1" s="36" t="s">
        <v>251</v>
      </c>
    </row>
    <row r="2" spans="1:18">
      <c r="A2" t="s">
        <v>8</v>
      </c>
      <c r="B2">
        <f>VLOOKUP(A2, similarity!A:O, 9, FALSE)</f>
        <v>0.38936693300553199</v>
      </c>
      <c r="C2">
        <f>VLOOKUP(A2, similarity!A:O, 10, FALSE)</f>
        <v>0.490985453800451</v>
      </c>
      <c r="D2">
        <f>VLOOKUP(A2, similarity!A:O, 11, FALSE)</f>
        <v>0.60031243597623396</v>
      </c>
      <c r="E2">
        <f>VLOOKUP(A2, similarity!A:O, 12, FALSE)</f>
        <v>0.39318274943659098</v>
      </c>
      <c r="F2">
        <f>VLOOKUP(A2, similarity!A:O, 13, FALSE)</f>
        <v>0.52683876254865802</v>
      </c>
      <c r="G2">
        <f>VLOOKUP(A2, similarity!A:O, 14, FALSE)</f>
        <v>0.49147203441917597</v>
      </c>
      <c r="H2">
        <f>VLOOKUP(A2, similarity!A:O, 15, FALSE)</f>
        <v>0.45541384962097903</v>
      </c>
      <c r="I2">
        <v>0.93442539293733395</v>
      </c>
      <c r="J2">
        <v>0.32858746682996498</v>
      </c>
      <c r="K2">
        <v>0.60068381302306495</v>
      </c>
      <c r="L2">
        <v>0.1470963461931</v>
      </c>
      <c r="M2">
        <f>VLOOKUP(A2, CG!A:E, 4, FALSE)</f>
        <v>0.71762958410161903</v>
      </c>
      <c r="N2">
        <f>VLOOKUP(A2, CG!A:E, 5, FALSE)</f>
        <v>0.54176910469166195</v>
      </c>
      <c r="O2">
        <f>VLOOKUP(A2, 'IR-0'!A:I, 6, FALSE)</f>
        <v>0.27665949600491702</v>
      </c>
      <c r="P2">
        <f>VLOOKUP(A2, 'IR-0'!A:I, 7, FALSE)</f>
        <v>0.27665949600491702</v>
      </c>
      <c r="Q2">
        <f>VLOOKUP(A2, 'IR-0'!A:I, 8, FALSE)</f>
        <v>0.560873796353206</v>
      </c>
      <c r="R2">
        <f>VLOOKUP(A2, 'IR-0'!A:I, 9, FALSE)</f>
        <v>0.742009834050399</v>
      </c>
    </row>
    <row r="3" spans="1:18">
      <c r="A3" t="s">
        <v>9</v>
      </c>
      <c r="B3">
        <f>VLOOKUP(A3, similarity!A:O, 9, FALSE)</f>
        <v>0.48854864919764401</v>
      </c>
      <c r="C3">
        <f>VLOOKUP(A3, similarity!A:O, 10, FALSE)</f>
        <v>0.49657221206581298</v>
      </c>
      <c r="D3">
        <f>VLOOKUP(A3, similarity!A:O, 11, FALSE)</f>
        <v>0.52894576477757504</v>
      </c>
      <c r="E3">
        <f>VLOOKUP(A3, similarity!A:O, 12, FALSE)</f>
        <v>0.46353849278894999</v>
      </c>
      <c r="F3">
        <f>VLOOKUP(A3, similarity!A:O, 13, FALSE)</f>
        <v>0.51338106845419496</v>
      </c>
      <c r="G3">
        <f>VLOOKUP(A3, similarity!A:O, 14, FALSE)</f>
        <v>0.46234511476741802</v>
      </c>
      <c r="H3">
        <f>VLOOKUP(A3, similarity!A:O, 15, FALSE)</f>
        <v>0.44726284785699799</v>
      </c>
      <c r="I3">
        <v>0.88727291283935406</v>
      </c>
      <c r="J3">
        <v>0.324479485609308</v>
      </c>
      <c r="K3">
        <v>0.41485507246376802</v>
      </c>
      <c r="L3">
        <v>0.17873545621555401</v>
      </c>
      <c r="M3">
        <f>VLOOKUP(A3, CG!A:E, 4, FALSE)</f>
        <v>0.68857911842372499</v>
      </c>
      <c r="N3">
        <f>VLOOKUP(A3, CG!A:E, 5, FALSE)</f>
        <v>0.49674994921795701</v>
      </c>
      <c r="O3">
        <f>VLOOKUP(A3, 'IR-0'!A:I, 6, FALSE)</f>
        <v>0.276203534430225</v>
      </c>
      <c r="P3">
        <f>VLOOKUP(A3, 'IR-0'!A:I, 7, FALSE)</f>
        <v>0.276203534430225</v>
      </c>
      <c r="Q3">
        <f>VLOOKUP(A3, 'IR-0'!A:I, 8, FALSE)</f>
        <v>0.65447897623400297</v>
      </c>
      <c r="R3">
        <f>VLOOKUP(A3, 'IR-0'!A:I, 9, FALSE)</f>
        <v>0.69594251472679203</v>
      </c>
    </row>
    <row r="4" spans="1:18">
      <c r="A4" t="s">
        <v>10</v>
      </c>
      <c r="B4">
        <f>VLOOKUP(A4, similarity!A:O, 9, FALSE)</f>
        <v>0.50896303067235404</v>
      </c>
      <c r="C4">
        <f>VLOOKUP(A4, similarity!A:O, 10, FALSE)</f>
        <v>0.49113853341458502</v>
      </c>
      <c r="D4">
        <f>VLOOKUP(A4, similarity!A:O, 11, FALSE)</f>
        <v>0.57762035344302198</v>
      </c>
      <c r="E4">
        <f>VLOOKUP(A4, similarity!A:O, 12, FALSE)</f>
        <v>0.44454600853138299</v>
      </c>
      <c r="F4">
        <f>VLOOKUP(A4, similarity!A:O, 13, FALSE)</f>
        <v>0.56731159861872804</v>
      </c>
      <c r="G4">
        <f>VLOOKUP(A4, similarity!A:O, 14, FALSE)</f>
        <v>0.46237050578915301</v>
      </c>
      <c r="H4">
        <f>VLOOKUP(A4, similarity!A:O, 15, FALSE)</f>
        <v>0.35572821450335201</v>
      </c>
      <c r="I4">
        <v>0.49109512145335699</v>
      </c>
      <c r="J4">
        <v>0.585093896713615</v>
      </c>
      <c r="K4">
        <v>0.53426719738722095</v>
      </c>
      <c r="L4">
        <v>0.75836905490916495</v>
      </c>
      <c r="M4">
        <f>VLOOKUP(A4, CG!A:E, 4, FALSE)</f>
        <v>0.68888381068454196</v>
      </c>
      <c r="N4">
        <f>VLOOKUP(A4, CG!A:E, 5, FALSE)</f>
        <v>0.51698659354052401</v>
      </c>
      <c r="O4">
        <f>VLOOKUP(A4, 'IR-0'!A:I, 6, FALSE)</f>
        <v>0.30441295957749298</v>
      </c>
      <c r="P4">
        <f>VLOOKUP(A4, 'IR-0'!A:I, 7, FALSE)</f>
        <v>0.30441295957749298</v>
      </c>
      <c r="Q4">
        <f>VLOOKUP(A4, 'IR-0'!A:I, 8, FALSE)</f>
        <v>0.55977046516351803</v>
      </c>
      <c r="R4">
        <f>VLOOKUP(A4, 'IR-0'!A:I, 9, FALSE)</f>
        <v>0.57434491163924395</v>
      </c>
    </row>
    <row r="5" spans="1:18">
      <c r="A5" t="s">
        <v>11</v>
      </c>
      <c r="B5">
        <f>VLOOKUP(A5, similarity!A:O, 9, FALSE)</f>
        <v>0.49809567336989602</v>
      </c>
      <c r="C5">
        <f>VLOOKUP(A5, similarity!A:O, 10, FALSE)</f>
        <v>0.54141275644931897</v>
      </c>
      <c r="D5">
        <f>VLOOKUP(A5, similarity!A:O, 11, FALSE)</f>
        <v>0.42095774933983299</v>
      </c>
      <c r="E5">
        <f>VLOOKUP(A5, similarity!A:O, 12, FALSE)</f>
        <v>0.40668799512492398</v>
      </c>
      <c r="F5">
        <f>VLOOKUP(A5, similarity!A:O, 13, FALSE)</f>
        <v>0.50195510867357296</v>
      </c>
      <c r="G5">
        <f>VLOOKUP(A5, similarity!A:O, 14, FALSE)</f>
        <v>0.48819317489335801</v>
      </c>
      <c r="H5">
        <f>VLOOKUP(A5, similarity!A:O, 15, FALSE)</f>
        <v>0.35443327239488098</v>
      </c>
      <c r="I5">
        <v>0.924397836293121</v>
      </c>
      <c r="J5">
        <v>0.37584200857317801</v>
      </c>
      <c r="K5">
        <v>0.51112471933047499</v>
      </c>
      <c r="L5">
        <v>0.16977954684629501</v>
      </c>
      <c r="M5">
        <f>VLOOKUP(A5, CG!A:E, 4, FALSE)</f>
        <v>0.71645846028844196</v>
      </c>
      <c r="N5">
        <f>VLOOKUP(A5, CG!A:E, 5, FALSE)</f>
        <v>0.51779910623603498</v>
      </c>
      <c r="O5">
        <f>VLOOKUP(A5, 'IR-0'!A:I, 6, FALSE)</f>
        <v>0.32462421287832599</v>
      </c>
      <c r="P5">
        <f>VLOOKUP(A5, 'IR-0'!A:I, 7, FALSE)</f>
        <v>0.32462421287832599</v>
      </c>
      <c r="Q5">
        <f>VLOOKUP(A5, 'IR-0'!A:I, 8, FALSE)</f>
        <v>0.40445358521226898</v>
      </c>
      <c r="R5">
        <f>VLOOKUP(A5, 'IR-0'!A:I, 9, FALSE)</f>
        <v>0.51612329880154295</v>
      </c>
    </row>
    <row r="6" spans="1:18">
      <c r="A6" t="s">
        <v>12</v>
      </c>
      <c r="B6">
        <f>VLOOKUP(A6, similarity!A:O, 9, FALSE)</f>
        <v>0.50241214706479798</v>
      </c>
      <c r="C6">
        <f>VLOOKUP(A6, similarity!A:O, 10, FALSE)</f>
        <v>0.57203432866138504</v>
      </c>
      <c r="D6">
        <f>VLOOKUP(A6, similarity!A:O, 11, FALSE)</f>
        <v>0.59404834450538302</v>
      </c>
      <c r="E6">
        <f>VLOOKUP(A6, similarity!A:O, 12, FALSE)</f>
        <v>0.54100650010156404</v>
      </c>
      <c r="F6">
        <f>VLOOKUP(A6, similarity!A:O, 13, FALSE)</f>
        <v>0.56855575868372898</v>
      </c>
      <c r="G6">
        <f>VLOOKUP(A6, similarity!A:O, 14, FALSE)</f>
        <v>0.48814239284988797</v>
      </c>
      <c r="H6">
        <f>VLOOKUP(A6, similarity!A:O, 15, FALSE)</f>
        <v>0.44386045094454601</v>
      </c>
      <c r="I6">
        <v>0.98344049806082801</v>
      </c>
      <c r="J6">
        <v>0.41735558277199403</v>
      </c>
      <c r="K6">
        <v>0.55340375586854396</v>
      </c>
      <c r="L6">
        <v>0.126352316799346</v>
      </c>
      <c r="M6">
        <f>VLOOKUP(A6, CG!A:E, 4, FALSE)</f>
        <v>0.71737253707089199</v>
      </c>
      <c r="N6">
        <f>VLOOKUP(A6, CG!A:E, 5, FALSE)</f>
        <v>0.55169612025187897</v>
      </c>
      <c r="O6">
        <f>VLOOKUP(A6, 'IR-0'!A:I, 6, FALSE)</f>
        <v>0.29552610197034301</v>
      </c>
      <c r="P6">
        <f>VLOOKUP(A6, 'IR-0'!A:I, 7, FALSE)</f>
        <v>0.29552610197034301</v>
      </c>
      <c r="Q6">
        <f>VLOOKUP(A6, 'IR-0'!A:I, 8, FALSE)</f>
        <v>0.56238574040219302</v>
      </c>
      <c r="R6">
        <f>VLOOKUP(A6, 'IR-0'!A:I, 9, FALSE)</f>
        <v>0.76757058704042203</v>
      </c>
    </row>
    <row r="7" spans="1:18">
      <c r="A7" t="s">
        <v>13</v>
      </c>
      <c r="B7">
        <f>VLOOKUP(A7, similarity!A:O, 9, FALSE)</f>
        <v>0.57560606060606101</v>
      </c>
      <c r="C7">
        <f>VLOOKUP(A7, similarity!A:O, 10, FALSE)</f>
        <v>0.40492424242424302</v>
      </c>
      <c r="D7">
        <f>VLOOKUP(A7, similarity!A:O, 11, FALSE)</f>
        <v>0.38962121212121198</v>
      </c>
      <c r="E7">
        <f>VLOOKUP(A7, similarity!A:O, 12, FALSE)</f>
        <v>0.66939393939393899</v>
      </c>
      <c r="F7">
        <f>VLOOKUP(A7, similarity!A:O, 13, FALSE)</f>
        <v>0.44439393939393901</v>
      </c>
      <c r="G7">
        <f>VLOOKUP(A7, similarity!A:O, 14, FALSE)</f>
        <v>0.42272727272727301</v>
      </c>
      <c r="H7">
        <f>VLOOKUP(A7, similarity!A:O, 15, FALSE)</f>
        <v>0.59106060606060595</v>
      </c>
      <c r="I7">
        <v>0.78818189829910901</v>
      </c>
      <c r="J7">
        <v>0.62276372609500297</v>
      </c>
      <c r="K7">
        <v>0.39873975500132097</v>
      </c>
      <c r="L7">
        <v>0.56451044328897504</v>
      </c>
      <c r="M7">
        <f>VLOOKUP(A7, CG!A:E, 4, FALSE)</f>
        <v>0.47045454545454501</v>
      </c>
      <c r="N7">
        <f>VLOOKUP(A7, CG!A:E, 5, FALSE)</f>
        <v>0.41287878787878801</v>
      </c>
      <c r="O7">
        <f>VLOOKUP(A7, 'IR-0'!A:I, 6, FALSE)</f>
        <v>0.55659090909090903</v>
      </c>
      <c r="P7">
        <f>VLOOKUP(A7, 'IR-0'!A:I, 7, FALSE)</f>
        <v>0.55659090909090903</v>
      </c>
      <c r="Q7">
        <f>VLOOKUP(A7, 'IR-0'!A:I, 8, FALSE)</f>
        <v>0.38265151515151502</v>
      </c>
      <c r="R7">
        <f>VLOOKUP(A7, 'IR-0'!A:I, 9, FALSE)</f>
        <v>0.80356060606060598</v>
      </c>
    </row>
    <row r="8" spans="1:18">
      <c r="A8" t="s">
        <v>14</v>
      </c>
      <c r="B8">
        <f>VLOOKUP(A8, similarity!A:O, 9, FALSE)</f>
        <v>0.56668464282751196</v>
      </c>
      <c r="C8">
        <f>VLOOKUP(A8, similarity!A:O, 10, FALSE)</f>
        <v>0.49865178793661302</v>
      </c>
      <c r="D8">
        <f>VLOOKUP(A8, similarity!A:O, 11, FALSE)</f>
        <v>0.434435410271302</v>
      </c>
      <c r="E8">
        <f>VLOOKUP(A8, similarity!A:O, 12, FALSE)</f>
        <v>0.58713598274288603</v>
      </c>
      <c r="F8">
        <f>VLOOKUP(A8, similarity!A:O, 13, FALSE)</f>
        <v>0.61140379988384597</v>
      </c>
      <c r="G8">
        <f>VLOOKUP(A8, similarity!A:O, 14, FALSE)</f>
        <v>0.44878868331535698</v>
      </c>
      <c r="H8">
        <f>VLOOKUP(A8, similarity!A:O, 15, FALSE)</f>
        <v>0.69756492159628303</v>
      </c>
      <c r="I8">
        <v>0.81207205104263902</v>
      </c>
      <c r="J8">
        <v>0.50772253345782703</v>
      </c>
      <c r="K8">
        <v>0.51254668534080206</v>
      </c>
      <c r="L8">
        <v>0.44185729847494498</v>
      </c>
      <c r="M8">
        <f>VLOOKUP(A8, CG!A:E, 4, FALSE)</f>
        <v>0.45870322741226199</v>
      </c>
      <c r="N8">
        <f>VLOOKUP(A8, CG!A:E, 5, FALSE)</f>
        <v>0.38797394839459098</v>
      </c>
      <c r="O8">
        <f>VLOOKUP(A8, 'IR-0'!A:I, 6, FALSE)</f>
        <v>0.60148925578694101</v>
      </c>
      <c r="P8">
        <f>VLOOKUP(A8, 'IR-0'!A:I, 7, FALSE)</f>
        <v>0.60148925578694101</v>
      </c>
      <c r="Q8">
        <f>VLOOKUP(A8, 'IR-0'!A:I, 8, FALSE)</f>
        <v>0.447876047457064</v>
      </c>
      <c r="R8">
        <f>VLOOKUP(A8, 'IR-0'!A:I, 9, FALSE)</f>
        <v>0.548805276694598</v>
      </c>
    </row>
    <row r="9" spans="1:18">
      <c r="A9" t="s">
        <v>15</v>
      </c>
      <c r="B9">
        <f>VLOOKUP(A9, similarity!A:O, 9, FALSE)</f>
        <v>0.56255494691282903</v>
      </c>
      <c r="C9">
        <f>VLOOKUP(A9, similarity!A:O, 10, FALSE)</f>
        <v>0.43311692703049998</v>
      </c>
      <c r="D9">
        <f>VLOOKUP(A9, similarity!A:O, 11, FALSE)</f>
        <v>0.41140866977750701</v>
      </c>
      <c r="E9">
        <f>VLOOKUP(A9, similarity!A:O, 12, FALSE)</f>
        <v>0.57499830932575902</v>
      </c>
      <c r="F9">
        <f>VLOOKUP(A9, similarity!A:O, 13, FALSE)</f>
        <v>0.57303712720633004</v>
      </c>
      <c r="G9">
        <f>VLOOKUP(A9, similarity!A:O, 14, FALSE)</f>
        <v>0.46564549942517097</v>
      </c>
      <c r="H9">
        <f>VLOOKUP(A9, similarity!A:O, 15, FALSE)</f>
        <v>0.59366335294515404</v>
      </c>
      <c r="I9">
        <v>0.87715916101172098</v>
      </c>
      <c r="J9">
        <v>0.68414558914250401</v>
      </c>
      <c r="K9">
        <v>0.358497840838988</v>
      </c>
      <c r="L9">
        <v>0.32156076495990099</v>
      </c>
      <c r="M9">
        <f>VLOOKUP(A9, CG!A:E, 4, FALSE)</f>
        <v>0.52630689118820595</v>
      </c>
      <c r="N9">
        <f>VLOOKUP(A9, CG!A:E, 5, FALSE)</f>
        <v>0.440150131872591</v>
      </c>
      <c r="O9">
        <f>VLOOKUP(A9, 'IR-0'!A:I, 6, FALSE)</f>
        <v>0.47788598092919399</v>
      </c>
      <c r="P9">
        <f>VLOOKUP(A9, 'IR-0'!A:I, 7, FALSE)</f>
        <v>0.47788598092919399</v>
      </c>
      <c r="Q9">
        <f>VLOOKUP(A9, 'IR-0'!A:I, 8, FALSE)</f>
        <v>0.33708663014810297</v>
      </c>
      <c r="R9">
        <f>VLOOKUP(A9, 'IR-0'!A:I, 9, FALSE)</f>
        <v>0.75292486643673495</v>
      </c>
    </row>
    <row r="10" spans="1:18">
      <c r="A10" t="s">
        <v>16</v>
      </c>
      <c r="B10">
        <f>VLOOKUP(A10, similarity!A:O, 9, FALSE)</f>
        <v>0.49551592099959701</v>
      </c>
      <c r="C10">
        <f>VLOOKUP(A10, similarity!A:O, 10, FALSE)</f>
        <v>0.53652760983474401</v>
      </c>
      <c r="D10">
        <f>VLOOKUP(A10, similarity!A:O, 11, FALSE)</f>
        <v>0.545193470374849</v>
      </c>
      <c r="E10">
        <f>VLOOKUP(A10, similarity!A:O, 12, FALSE)</f>
        <v>0.52262192664248297</v>
      </c>
      <c r="F10">
        <f>VLOOKUP(A10, similarity!A:O, 13, FALSE)</f>
        <v>0.406438935912938</v>
      </c>
      <c r="G10">
        <f>VLOOKUP(A10, similarity!A:O, 14, FALSE)</f>
        <v>0.41233373639661403</v>
      </c>
      <c r="H10">
        <f>VLOOKUP(A10, similarity!A:O, 15, FALSE)</f>
        <v>0.46594115276098402</v>
      </c>
      <c r="I10">
        <v>0.79174256223436501</v>
      </c>
      <c r="J10">
        <v>0.68017607771706101</v>
      </c>
      <c r="K10">
        <v>0.35190244889698402</v>
      </c>
      <c r="L10">
        <v>0.298320178101598</v>
      </c>
      <c r="M10">
        <f>VLOOKUP(A10, CG!A:E, 4, FALSE)</f>
        <v>0.404423619508263</v>
      </c>
      <c r="N10">
        <f>VLOOKUP(A10, CG!A:E, 5, FALSE)</f>
        <v>0.35761789600967298</v>
      </c>
      <c r="O10">
        <f>VLOOKUP(A10, 'IR-0'!A:I, 6, FALSE)</f>
        <v>0.54448810963321204</v>
      </c>
      <c r="P10">
        <f>VLOOKUP(A10, 'IR-0'!A:I, 7, FALSE)</f>
        <v>0.54448810963321204</v>
      </c>
      <c r="Q10">
        <f>VLOOKUP(A10, 'IR-0'!A:I, 8, FALSE)</f>
        <v>0.48030028214429599</v>
      </c>
      <c r="R10">
        <f>VLOOKUP(A10, 'IR-0'!A:I, 9, FALSE)</f>
        <v>0.67291414752115997</v>
      </c>
    </row>
    <row r="11" spans="1:18">
      <c r="A11" t="s">
        <v>17</v>
      </c>
      <c r="B11">
        <f>VLOOKUP(A11, similarity!A:O, 9, FALSE)</f>
        <v>0.460445539949772</v>
      </c>
      <c r="C11">
        <f>VLOOKUP(A11, similarity!A:O, 10, FALSE)</f>
        <v>0.50527857873686199</v>
      </c>
      <c r="D11">
        <f>VLOOKUP(A11, similarity!A:O, 11, FALSE)</f>
        <v>0.59806064552134697</v>
      </c>
      <c r="E11">
        <f>VLOOKUP(A11, similarity!A:O, 12, FALSE)</f>
        <v>0.518719188912659</v>
      </c>
      <c r="F11">
        <f>VLOOKUP(A11, similarity!A:O, 13, FALSE)</f>
        <v>0.51081294763277796</v>
      </c>
      <c r="G11">
        <f>VLOOKUP(A11, similarity!A:O, 14, FALSE)</f>
        <v>0.41682169100548799</v>
      </c>
      <c r="H11">
        <f>VLOOKUP(A11, similarity!A:O, 15, FALSE)</f>
        <v>0.37538368523858301</v>
      </c>
      <c r="I11">
        <v>0.84767175750782298</v>
      </c>
      <c r="J11">
        <v>0.69971042921862503</v>
      </c>
      <c r="K11">
        <v>0.41686516276680202</v>
      </c>
      <c r="L11">
        <v>0.26839007986548902</v>
      </c>
      <c r="M11">
        <f>VLOOKUP(A11, CG!A:E, 4, FALSE)</f>
        <v>0.38863826620779501</v>
      </c>
      <c r="N11">
        <f>VLOOKUP(A11, CG!A:E, 5, FALSE)</f>
        <v>0.37054692586736099</v>
      </c>
      <c r="O11">
        <f>VLOOKUP(A11, 'IR-0'!A:I, 6, FALSE)</f>
        <v>0.50723188540600805</v>
      </c>
      <c r="P11">
        <f>VLOOKUP(A11, 'IR-0'!A:I, 7, FALSE)</f>
        <v>0.50723188540600805</v>
      </c>
      <c r="Q11">
        <f>VLOOKUP(A11, 'IR-0'!A:I, 8, FALSE)</f>
        <v>0.49518649427960099</v>
      </c>
      <c r="R11">
        <f>VLOOKUP(A11, 'IR-0'!A:I, 9, FALSE)</f>
        <v>0.82850432517905304</v>
      </c>
    </row>
    <row r="12" spans="1:18">
      <c r="A12" t="s">
        <v>18</v>
      </c>
      <c r="B12">
        <f>VLOOKUP(A12, similarity!A:O, 9, FALSE)</f>
        <v>0.54759025738469502</v>
      </c>
      <c r="C12">
        <f>VLOOKUP(A12, similarity!A:O, 10, FALSE)</f>
        <v>0.53981689410951805</v>
      </c>
      <c r="D12">
        <f>VLOOKUP(A12, similarity!A:O, 11, FALSE)</f>
        <v>0.575574365175333</v>
      </c>
      <c r="E12">
        <f>VLOOKUP(A12, similarity!A:O, 12, FALSE)</f>
        <v>0.66060632233546401</v>
      </c>
      <c r="F12">
        <f>VLOOKUP(A12, similarity!A:O, 13, FALSE)</f>
        <v>0.44960269476593501</v>
      </c>
      <c r="G12">
        <f>VLOOKUP(A12, similarity!A:O, 14, FALSE)</f>
        <v>0.44342718949732302</v>
      </c>
      <c r="H12">
        <f>VLOOKUP(A12, similarity!A:O, 15, FALSE)</f>
        <v>0.45750561409569901</v>
      </c>
      <c r="I12">
        <v>0.83593546708300803</v>
      </c>
      <c r="J12">
        <v>0.68397085610200303</v>
      </c>
      <c r="K12">
        <v>0.52012316766415101</v>
      </c>
      <c r="L12">
        <v>0.27322404371584602</v>
      </c>
      <c r="M12">
        <f>VLOOKUP(A12, CG!A:E, 4, FALSE)</f>
        <v>0.42908965278977401</v>
      </c>
      <c r="N12">
        <f>VLOOKUP(A12, CG!A:E, 5, FALSE)</f>
        <v>0.39091380203834902</v>
      </c>
      <c r="O12">
        <f>VLOOKUP(A12, 'IR-0'!A:I, 6, FALSE)</f>
        <v>0.45841250647780202</v>
      </c>
      <c r="P12">
        <f>VLOOKUP(A12, 'IR-0'!A:I, 7, FALSE)</f>
        <v>0.45841250647780202</v>
      </c>
      <c r="Q12">
        <f>VLOOKUP(A12, 'IR-0'!A:I, 8, FALSE)</f>
        <v>0.448695802383831</v>
      </c>
      <c r="R12">
        <f>VLOOKUP(A12, 'IR-0'!A:I, 9, FALSE)</f>
        <v>0.45020728968733797</v>
      </c>
    </row>
    <row r="13" spans="1:18">
      <c r="A13" t="s">
        <v>19</v>
      </c>
      <c r="B13">
        <f>VLOOKUP(A13, similarity!A:O, 9, FALSE)</f>
        <v>0.465063050613232</v>
      </c>
      <c r="C13">
        <f>VLOOKUP(A13, similarity!A:O, 10, FALSE)</f>
        <v>0.64082743133529096</v>
      </c>
      <c r="D13">
        <f>VLOOKUP(A13, similarity!A:O, 11, FALSE)</f>
        <v>0.309120746242874</v>
      </c>
      <c r="E13">
        <f>VLOOKUP(A13, similarity!A:O, 12, FALSE)</f>
        <v>0.36435481084816002</v>
      </c>
      <c r="F13">
        <f>VLOOKUP(A13, similarity!A:O, 13, FALSE)</f>
        <v>0.45543271722231798</v>
      </c>
      <c r="G13">
        <f>VLOOKUP(A13, similarity!A:O, 14, FALSE)</f>
        <v>0.44342718949732302</v>
      </c>
      <c r="H13">
        <f>VLOOKUP(A13, similarity!A:O, 15, FALSE)</f>
        <v>0.59664881672136805</v>
      </c>
      <c r="I13">
        <v>0.84894613583138101</v>
      </c>
      <c r="J13">
        <v>0.70379044149535896</v>
      </c>
      <c r="K13">
        <v>0.51916905195593699</v>
      </c>
      <c r="L13">
        <v>0.29274004683840699</v>
      </c>
      <c r="M13">
        <f>VLOOKUP(A13, CG!A:E, 4, FALSE)</f>
        <v>0.429478320953533</v>
      </c>
      <c r="N13">
        <f>VLOOKUP(A13, CG!A:E, 5, FALSE)</f>
        <v>0.38434962860597699</v>
      </c>
      <c r="O13">
        <f>VLOOKUP(A13, 'IR-0'!A:I, 6, FALSE)</f>
        <v>0.489980998445327</v>
      </c>
      <c r="P13">
        <f>VLOOKUP(A13, 'IR-0'!A:I, 7, FALSE)</f>
        <v>0.489980998445327</v>
      </c>
      <c r="Q13">
        <f>VLOOKUP(A13, 'IR-0'!A:I, 8, FALSE)</f>
        <v>0.46929521506305</v>
      </c>
      <c r="R13">
        <f>VLOOKUP(A13, 'IR-0'!A:I, 9, FALSE)</f>
        <v>0.70046640179650999</v>
      </c>
    </row>
    <row r="14" spans="1:18">
      <c r="A14" t="s">
        <v>20</v>
      </c>
      <c r="B14">
        <f>VLOOKUP(A14, similarity!A:O, 9, FALSE)</f>
        <v>0.50665054413542898</v>
      </c>
      <c r="C14">
        <f>VLOOKUP(A14, similarity!A:O, 10, FALSE)</f>
        <v>0.476874244256348</v>
      </c>
      <c r="D14">
        <f>VLOOKUP(A14, similarity!A:O, 11, FALSE)</f>
        <v>0.48024989923417999</v>
      </c>
      <c r="E14">
        <f>VLOOKUP(A14, similarity!A:O, 12, FALSE)</f>
        <v>0.39359129383313202</v>
      </c>
      <c r="F14">
        <f>VLOOKUP(A14, similarity!A:O, 13, FALSE)</f>
        <v>0.36255542120112899</v>
      </c>
      <c r="G14">
        <f>VLOOKUP(A14, similarity!A:O, 14, FALSE)</f>
        <v>0.48024989923417999</v>
      </c>
      <c r="H14">
        <f>VLOOKUP(A14, similarity!A:O, 15, FALSE)</f>
        <v>0.59749093107617901</v>
      </c>
      <c r="I14">
        <v>0.820734669095324</v>
      </c>
      <c r="J14">
        <v>0.68806921675774102</v>
      </c>
      <c r="K14">
        <v>0.53228091479457595</v>
      </c>
      <c r="L14">
        <v>0.24261283141064499</v>
      </c>
      <c r="M14">
        <f>VLOOKUP(A14, CG!A:E, 4, FALSE)</f>
        <v>0.37761991132607797</v>
      </c>
      <c r="N14">
        <f>VLOOKUP(A14, CG!A:E, 5, FALSE)</f>
        <v>0.35535066505441298</v>
      </c>
      <c r="O14">
        <f>VLOOKUP(A14, 'IR-0'!A:I, 6, FALSE)</f>
        <v>0.50095727529222001</v>
      </c>
      <c r="P14">
        <f>VLOOKUP(A14, 'IR-0'!A:I, 7, FALSE)</f>
        <v>0.50095727529222001</v>
      </c>
      <c r="Q14">
        <f>VLOOKUP(A14, 'IR-0'!A:I, 8, FALSE)</f>
        <v>0.39545546150745597</v>
      </c>
      <c r="R14">
        <f>VLOOKUP(A14, 'IR-0'!A:I, 9, FALSE)</f>
        <v>0.52554413542926204</v>
      </c>
    </row>
    <row r="15" spans="1:18">
      <c r="A15" t="s">
        <v>21</v>
      </c>
      <c r="B15">
        <f>VLOOKUP(A15, similarity!A:O, 9, FALSE)</f>
        <v>0.40699314792422397</v>
      </c>
      <c r="C15">
        <f>VLOOKUP(A15, similarity!A:O, 10, FALSE)</f>
        <v>0.64898226521563895</v>
      </c>
      <c r="D15">
        <f>VLOOKUP(A15, similarity!A:O, 11, FALSE)</f>
        <v>0.58192261185006</v>
      </c>
      <c r="E15">
        <f>VLOOKUP(A15, similarity!A:O, 12, FALSE)</f>
        <v>0.51430874647319602</v>
      </c>
      <c r="F15">
        <f>VLOOKUP(A15, similarity!A:O, 13, FALSE)</f>
        <v>0.49632204756146697</v>
      </c>
      <c r="G15">
        <f>VLOOKUP(A15, similarity!A:O, 14, FALSE)</f>
        <v>0.48024989923417999</v>
      </c>
      <c r="H15">
        <f>VLOOKUP(A15, similarity!A:O, 15, FALSE)</f>
        <v>0.60666062071745297</v>
      </c>
      <c r="I15">
        <v>0.98522566282129098</v>
      </c>
      <c r="J15">
        <v>0.66120218579234902</v>
      </c>
      <c r="K15">
        <v>0.60068811981380199</v>
      </c>
      <c r="L15">
        <v>0.240791337785873</v>
      </c>
      <c r="M15">
        <f>VLOOKUP(A15, CG!A:E, 4, FALSE)</f>
        <v>0.379131398629585</v>
      </c>
      <c r="N15">
        <f>VLOOKUP(A15, CG!A:E, 5, FALSE)</f>
        <v>0.35953244659411498</v>
      </c>
      <c r="O15">
        <f>VLOOKUP(A15, 'IR-0'!A:I, 6, FALSE)</f>
        <v>0.469518339379282</v>
      </c>
      <c r="P15">
        <f>VLOOKUP(A15, 'IR-0'!A:I, 7, FALSE)</f>
        <v>0.469518339379282</v>
      </c>
      <c r="Q15">
        <f>VLOOKUP(A15, 'IR-0'!A:I, 8, FALSE)</f>
        <v>0.44614066908504602</v>
      </c>
      <c r="R15">
        <f>VLOOKUP(A15, 'IR-0'!A:I, 9, FALSE)</f>
        <v>0.50785973397823403</v>
      </c>
    </row>
    <row r="16" spans="1:18">
      <c r="A16" t="s">
        <v>24</v>
      </c>
      <c r="B16">
        <f>VLOOKUP(A16, similarity!A:O, 9, FALSE)</f>
        <v>0.43142885933091502</v>
      </c>
      <c r="C16">
        <f>VLOOKUP(A16, similarity!A:O, 10, FALSE)</f>
        <v>0.48186215235792001</v>
      </c>
      <c r="D16">
        <f>VLOOKUP(A16, similarity!A:O, 11, FALSE)</f>
        <v>0.42689439742039498</v>
      </c>
      <c r="E16">
        <f>VLOOKUP(A16, similarity!A:O, 12, FALSE)</f>
        <v>0.48342402257154399</v>
      </c>
      <c r="F16">
        <f>VLOOKUP(A16, similarity!A:O, 13, FALSE)</f>
        <v>0.52237001209189804</v>
      </c>
      <c r="G16">
        <f>VLOOKUP(A16, similarity!A:O, 14, FALSE)</f>
        <v>0.48024989923417999</v>
      </c>
      <c r="H16">
        <f>VLOOKUP(A16, similarity!A:O, 15, FALSE)</f>
        <v>0.57940346634421602</v>
      </c>
      <c r="I16">
        <v>0.98325237806112098</v>
      </c>
      <c r="J16">
        <v>0.65401740538352504</v>
      </c>
      <c r="K16">
        <v>0.54320987654320996</v>
      </c>
      <c r="L16">
        <v>0.24747014774337101</v>
      </c>
      <c r="M16">
        <f>VLOOKUP(A16, CG!A:E, 4, FALSE)</f>
        <v>0.377015316404676</v>
      </c>
      <c r="N16">
        <f>VLOOKUP(A16, CG!A:E, 5, FALSE)</f>
        <v>0.357063683998388</v>
      </c>
      <c r="O16">
        <f>VLOOKUP(A16, 'IR-0'!A:I, 6, FALSE)</f>
        <v>0.47390165255945099</v>
      </c>
      <c r="P16">
        <f>VLOOKUP(A16, 'IR-0'!A:I, 7, FALSE)</f>
        <v>0.401350261991132</v>
      </c>
      <c r="Q16">
        <f>VLOOKUP(A16, 'IR-0'!A:I, 8, FALSE)</f>
        <v>0.46180975413139802</v>
      </c>
      <c r="R16">
        <f>VLOOKUP(A16, 'IR-0'!A:I, 9, FALSE)</f>
        <v>0.73312172511084195</v>
      </c>
    </row>
    <row r="17" spans="1:18">
      <c r="A17" t="s">
        <v>25</v>
      </c>
      <c r="B17">
        <f>VLOOKUP(A17, similarity!A:O, 9, FALSE)</f>
        <v>0.49490072691765202</v>
      </c>
      <c r="C17">
        <f>VLOOKUP(A17, similarity!A:O, 10, FALSE)</f>
        <v>0.52972767711836799</v>
      </c>
      <c r="D17">
        <f>VLOOKUP(A17, similarity!A:O, 11, FALSE)</f>
        <v>0.65341217315829403</v>
      </c>
      <c r="E17">
        <f>VLOOKUP(A17, similarity!A:O, 12, FALSE)</f>
        <v>0.47840946077899499</v>
      </c>
      <c r="F17">
        <f>VLOOKUP(A17, similarity!A:O, 13, FALSE)</f>
        <v>0.51269393511988703</v>
      </c>
      <c r="G17">
        <f>VLOOKUP(A17, similarity!A:O, 14, FALSE)</f>
        <v>0.59753715959639797</v>
      </c>
      <c r="H17">
        <f>VLOOKUP(A17, similarity!A:O, 15, FALSE)</f>
        <v>0.56227622870782301</v>
      </c>
      <c r="I17">
        <v>0.72114800803325396</v>
      </c>
      <c r="J17">
        <v>0.43919013591144701</v>
      </c>
      <c r="K17">
        <v>0.45511652888701998</v>
      </c>
      <c r="L17">
        <v>0.33938162626687202</v>
      </c>
      <c r="M17">
        <f>VLOOKUP(A17, CG!A:E, 4, FALSE)</f>
        <v>0.41157643484864898</v>
      </c>
      <c r="N17">
        <f>VLOOKUP(A17, CG!A:E, 5, FALSE)</f>
        <v>0.38955191493978503</v>
      </c>
      <c r="O17">
        <f>VLOOKUP(A17, 'IR-0'!A:I, 6, FALSE)</f>
        <v>0.56140826733210303</v>
      </c>
      <c r="P17">
        <f>VLOOKUP(A17, 'IR-0'!A:I, 7, FALSE)</f>
        <v>0.40159487902788299</v>
      </c>
      <c r="Q17">
        <f>VLOOKUP(A17, 'IR-0'!A:I, 8, FALSE)</f>
        <v>0.75572312032114497</v>
      </c>
      <c r="R17">
        <f>VLOOKUP(A17, 'IR-0'!A:I, 9, FALSE)</f>
        <v>0.65319518281436395</v>
      </c>
    </row>
    <row r="18" spans="1:18">
      <c r="A18" t="s">
        <v>26</v>
      </c>
      <c r="B18">
        <f>VLOOKUP(A18, similarity!A:O, 9, FALSE)</f>
        <v>0.48322609030413</v>
      </c>
      <c r="C18">
        <f>VLOOKUP(A18, similarity!A:O, 10, FALSE)</f>
        <v>0.45325303855249399</v>
      </c>
      <c r="D18">
        <f>VLOOKUP(A18, similarity!A:O, 11, FALSE)</f>
        <v>0.59860859044162096</v>
      </c>
      <c r="E18">
        <f>VLOOKUP(A18, similarity!A:O, 12, FALSE)</f>
        <v>0.58458450200737</v>
      </c>
      <c r="F18">
        <f>VLOOKUP(A18, similarity!A:O, 13, FALSE)</f>
        <v>0.47767145135566202</v>
      </c>
      <c r="G18">
        <f>VLOOKUP(A18, similarity!A:O, 14, FALSE)</f>
        <v>0.48779079359841598</v>
      </c>
      <c r="H18">
        <f>VLOOKUP(A18, similarity!A:O, 15, FALSE)</f>
        <v>0.40568113072650303</v>
      </c>
      <c r="I18">
        <v>0.82964210758864398</v>
      </c>
      <c r="J18">
        <v>0.57254501270297098</v>
      </c>
      <c r="K18">
        <v>0.47865348503258498</v>
      </c>
      <c r="L18">
        <v>0.288771677896829</v>
      </c>
      <c r="M18">
        <f>VLOOKUP(A18, CG!A:E, 4, FALSE)</f>
        <v>0.35898916570422901</v>
      </c>
      <c r="N18">
        <f>VLOOKUP(A18, CG!A:E, 5, FALSE)</f>
        <v>0.30289281196722201</v>
      </c>
      <c r="O18">
        <f>VLOOKUP(A18, 'IR-0'!A:I, 6, FALSE)</f>
        <v>0.54630699004564698</v>
      </c>
      <c r="P18">
        <f>VLOOKUP(A18, 'IR-0'!A:I, 7, FALSE)</f>
        <v>0.37009844360116501</v>
      </c>
      <c r="Q18">
        <f>VLOOKUP(A18, 'IR-0'!A:I, 8, FALSE)</f>
        <v>0.55950613210141298</v>
      </c>
      <c r="R18">
        <f>VLOOKUP(A18, 'IR-0'!A:I, 9, FALSE)</f>
        <v>0.43785403948743301</v>
      </c>
    </row>
    <row r="19" spans="1:18">
      <c r="A19" t="s">
        <v>27</v>
      </c>
      <c r="B19">
        <f>VLOOKUP(A19, similarity!A:O, 9, FALSE)</f>
        <v>0.44885332453390497</v>
      </c>
      <c r="C19">
        <f>VLOOKUP(A19, similarity!A:O, 10, FALSE)</f>
        <v>0.42806467579607299</v>
      </c>
      <c r="D19">
        <f>VLOOKUP(A19, similarity!A:O, 11, FALSE)</f>
        <v>0.68500797448165895</v>
      </c>
      <c r="E19">
        <f>VLOOKUP(A19, similarity!A:O, 12, FALSE)</f>
        <v>0.53904746191497599</v>
      </c>
      <c r="F19">
        <f>VLOOKUP(A19, similarity!A:O, 13, FALSE)</f>
        <v>0.56269592476489005</v>
      </c>
      <c r="G19">
        <f>VLOOKUP(A19, similarity!A:O, 14, FALSE)</f>
        <v>0.40887092338997999</v>
      </c>
      <c r="H19">
        <f>VLOOKUP(A19, similarity!A:O, 15, FALSE)</f>
        <v>0.64689545179563301</v>
      </c>
      <c r="I19">
        <v>0.78785118949053301</v>
      </c>
      <c r="J19">
        <v>0.62319920516641802</v>
      </c>
      <c r="K19">
        <v>0.63120273776011404</v>
      </c>
      <c r="L19">
        <v>0.354556493900756</v>
      </c>
      <c r="M19">
        <f>VLOOKUP(A19, CG!A:E, 4, FALSE)</f>
        <v>0.301462904911181</v>
      </c>
      <c r="N19">
        <f>VLOOKUP(A19, CG!A:E, 5, FALSE)</f>
        <v>0.26901501402408901</v>
      </c>
      <c r="O19">
        <f>VLOOKUP(A19, 'IR-0'!A:I, 6, FALSE)</f>
        <v>0.436699114557553</v>
      </c>
      <c r="P19">
        <f>VLOOKUP(A19, 'IR-0'!A:I, 7, FALSE)</f>
        <v>0.34903481273717202</v>
      </c>
      <c r="Q19">
        <f>VLOOKUP(A19, 'IR-0'!A:I, 8, FALSE)</f>
        <v>0.47580157289776098</v>
      </c>
      <c r="R19">
        <f>VLOOKUP(A19, 'IR-0'!A:I, 9, FALSE)</f>
        <v>0.65591486553374001</v>
      </c>
    </row>
    <row r="20" spans="1:18">
      <c r="A20" t="s">
        <v>28</v>
      </c>
      <c r="B20">
        <f>VLOOKUP(A20, similarity!A:O, 9, FALSE)</f>
        <v>0.49886363636363601</v>
      </c>
      <c r="C20">
        <f>VLOOKUP(A20, similarity!A:O, 10, FALSE)</f>
        <v>0.61632483370288205</v>
      </c>
      <c r="D20">
        <f>VLOOKUP(A20, similarity!A:O, 11, FALSE)</f>
        <v>0.39575942350332599</v>
      </c>
      <c r="E20">
        <f>VLOOKUP(A20, similarity!A:O, 12, FALSE)</f>
        <v>0.47452882483370301</v>
      </c>
      <c r="F20">
        <f>VLOOKUP(A20, similarity!A:O, 13, FALSE)</f>
        <v>0.55313192904656305</v>
      </c>
      <c r="G20">
        <f>VLOOKUP(A20, similarity!A:O, 14, FALSE)</f>
        <v>0.487389135254989</v>
      </c>
      <c r="H20">
        <f>VLOOKUP(A20, similarity!A:O, 15, FALSE)</f>
        <v>0.59420731707317098</v>
      </c>
      <c r="I20">
        <v>0.92165580470562203</v>
      </c>
      <c r="J20">
        <v>0.54399094222909505</v>
      </c>
      <c r="K20">
        <v>0.65920136971169696</v>
      </c>
      <c r="L20">
        <v>0.12037446150447299</v>
      </c>
      <c r="M20">
        <f>VLOOKUP(A20, CG!A:E, 4, FALSE)</f>
        <v>0.304794900221729</v>
      </c>
      <c r="N20">
        <f>VLOOKUP(A20, CG!A:E, 5, FALSE)</f>
        <v>0.29653547671840402</v>
      </c>
      <c r="O20">
        <f>VLOOKUP(A20, 'IR-0'!A:I, 6, FALSE)</f>
        <v>0.65157982261640701</v>
      </c>
      <c r="P20">
        <f>VLOOKUP(A20, 'IR-0'!A:I, 7, FALSE)</f>
        <v>0.45357538802660702</v>
      </c>
      <c r="Q20">
        <f>VLOOKUP(A20, 'IR-0'!A:I, 8, FALSE)</f>
        <v>0.50462860310421198</v>
      </c>
      <c r="R20">
        <f>VLOOKUP(A20, 'IR-0'!A:I, 9, FALSE)</f>
        <v>0.64858647450110796</v>
      </c>
    </row>
    <row r="21" spans="1:18">
      <c r="A21" t="s">
        <v>29</v>
      </c>
      <c r="B21">
        <f>VLOOKUP(A21, similarity!A:O, 9, FALSE)</f>
        <v>0.73150594451783402</v>
      </c>
      <c r="C21">
        <f>VLOOKUP(A21, similarity!A:O, 10, FALSE)</f>
        <v>0.45183053406303098</v>
      </c>
      <c r="D21">
        <f>VLOOKUP(A21, similarity!A:O, 11, FALSE)</f>
        <v>0.496744668805435</v>
      </c>
      <c r="E21">
        <f>VLOOKUP(A21, similarity!A:O, 12, FALSE)</f>
        <v>0.39125306661634301</v>
      </c>
      <c r="F21">
        <f>VLOOKUP(A21, similarity!A:O, 13, FALSE)</f>
        <v>0.72414606529533898</v>
      </c>
      <c r="G21">
        <f>VLOOKUP(A21, similarity!A:O, 14, FALSE)</f>
        <v>0.42163615776561603</v>
      </c>
      <c r="H21">
        <f>VLOOKUP(A21, similarity!A:O, 15, FALSE)</f>
        <v>0.48995093413851698</v>
      </c>
      <c r="I21">
        <v>0.77652873764325003</v>
      </c>
      <c r="J21">
        <v>0.59937888198757705</v>
      </c>
      <c r="K21">
        <v>0.55931239611582495</v>
      </c>
      <c r="L21">
        <v>0.25006561105765002</v>
      </c>
      <c r="M21">
        <f>VLOOKUP(A21, CG!A:E, 4, FALSE)</f>
        <v>0.387573127005095</v>
      </c>
      <c r="N21">
        <f>VLOOKUP(A21, CG!A:E, 5, FALSE)</f>
        <v>0.38955463294961301</v>
      </c>
      <c r="O21">
        <f>VLOOKUP(A21, 'IR-0'!A:I, 6, FALSE)</f>
        <v>0.44192300434044102</v>
      </c>
      <c r="P21">
        <f>VLOOKUP(A21, 'IR-0'!A:I, 7, FALSE)</f>
        <v>0.348037365540668</v>
      </c>
      <c r="Q21">
        <f>VLOOKUP(A21, 'IR-0'!A:I, 8, FALSE)</f>
        <v>0.61525759577278705</v>
      </c>
      <c r="R21">
        <f>VLOOKUP(A21, 'IR-0'!A:I, 9, FALSE)</f>
        <v>0.41314398943196801</v>
      </c>
    </row>
    <row r="22" spans="1:18">
      <c r="A22" t="s">
        <v>30</v>
      </c>
      <c r="B22">
        <f>VLOOKUP(A22, similarity!A:O, 9, FALSE)</f>
        <v>0.54196438386281198</v>
      </c>
      <c r="C22">
        <f>VLOOKUP(A22, similarity!A:O, 10, FALSE)</f>
        <v>0.351352094096955</v>
      </c>
      <c r="D22">
        <f>VLOOKUP(A22, similarity!A:O, 11, FALSE)</f>
        <v>0.53828185115972305</v>
      </c>
      <c r="E22">
        <f>VLOOKUP(A22, similarity!A:O, 12, FALSE)</f>
        <v>0.45776080026382299</v>
      </c>
      <c r="F22">
        <f>VLOOKUP(A22, similarity!A:O, 13, FALSE)</f>
        <v>0.636665933824338</v>
      </c>
      <c r="G22">
        <f>VLOOKUP(A22, similarity!A:O, 14, FALSE)</f>
        <v>0.48755084093657303</v>
      </c>
      <c r="H22">
        <f>VLOOKUP(A22, similarity!A:O, 15, FALSE)</f>
        <v>0.47611850060459499</v>
      </c>
      <c r="I22">
        <v>0.84249599823370303</v>
      </c>
      <c r="J22">
        <v>0.66586631340729696</v>
      </c>
      <c r="K22">
        <v>0.48012916045702903</v>
      </c>
      <c r="L22">
        <v>0.23544185019594799</v>
      </c>
      <c r="M22">
        <f>VLOOKUP(A22, CG!A:E, 4, FALSE)</f>
        <v>0.359981312520611</v>
      </c>
      <c r="N22">
        <f>VLOOKUP(A22, CG!A:E, 5, FALSE)</f>
        <v>0.30336924260745302</v>
      </c>
      <c r="O22">
        <f>VLOOKUP(A22, 'IR-0'!A:I, 6, FALSE)</f>
        <v>0.49255248983181199</v>
      </c>
      <c r="P22">
        <f>VLOOKUP(A22, 'IR-0'!A:I, 7, FALSE)</f>
        <v>0.37047927888314802</v>
      </c>
      <c r="Q22">
        <f>VLOOKUP(A22, 'IR-0'!A:I, 8, FALSE)</f>
        <v>0.565323733098823</v>
      </c>
      <c r="R22">
        <f>VLOOKUP(A22, 'IR-0'!A:I, 9, FALSE)</f>
        <v>0.54295372100692496</v>
      </c>
    </row>
    <row r="23" spans="1:18">
      <c r="A23" t="s">
        <v>31</v>
      </c>
      <c r="B23">
        <f>VLOOKUP(A23, similarity!A:O, 9, FALSE)</f>
        <v>0.54256897878421495</v>
      </c>
      <c r="C23">
        <f>VLOOKUP(A23, similarity!A:O, 10, FALSE)</f>
        <v>0.48287897108937</v>
      </c>
      <c r="D23">
        <f>VLOOKUP(A23, similarity!A:O, 11, FALSE)</f>
        <v>0.496125096185556</v>
      </c>
      <c r="E23">
        <f>VLOOKUP(A23, similarity!A:O, 12, FALSE)</f>
        <v>0.59835660107727795</v>
      </c>
      <c r="F23">
        <f>VLOOKUP(A23, similarity!A:O, 13, FALSE)</f>
        <v>0.48194459711992998</v>
      </c>
      <c r="G23">
        <f>VLOOKUP(A23, similarity!A:O, 14, FALSE)</f>
        <v>0.48755084093657303</v>
      </c>
      <c r="H23">
        <f>VLOOKUP(A23, similarity!A:O, 15, FALSE)</f>
        <v>0.50689787842145795</v>
      </c>
      <c r="I23">
        <v>0.98595242037864905</v>
      </c>
      <c r="J23">
        <v>0.63743997350554704</v>
      </c>
      <c r="K23">
        <v>0.46991775680300202</v>
      </c>
      <c r="L23">
        <v>0.174615002483854</v>
      </c>
      <c r="M23">
        <f>VLOOKUP(A23, CG!A:E, 4, FALSE)</f>
        <v>0.35915686490051701</v>
      </c>
      <c r="N23">
        <f>VLOOKUP(A23, CG!A:E, 5, FALSE)</f>
        <v>0.303149389908761</v>
      </c>
      <c r="O23">
        <f>VLOOKUP(A23, 'IR-0'!A:I, 6, FALSE)</f>
        <v>0.48496757172694199</v>
      </c>
      <c r="P23">
        <f>VLOOKUP(A23, 'IR-0'!A:I, 7, FALSE)</f>
        <v>0.37289765856875801</v>
      </c>
      <c r="Q23">
        <f>VLOOKUP(A23, 'IR-0'!A:I, 8, FALSE)</f>
        <v>0.72152907551940204</v>
      </c>
      <c r="R23">
        <f>VLOOKUP(A23, 'IR-0'!A:I, 9, FALSE)</f>
        <v>0.48419808728152097</v>
      </c>
    </row>
    <row r="24" spans="1:18">
      <c r="A24" t="s">
        <v>32</v>
      </c>
      <c r="B24">
        <f>VLOOKUP(A24, similarity!A:O, 9, FALSE)</f>
        <v>0.49255248983181299</v>
      </c>
      <c r="C24">
        <f>VLOOKUP(A24, similarity!A:O, 10, FALSE)</f>
        <v>0.56043201055293002</v>
      </c>
      <c r="D24">
        <f>VLOOKUP(A24, similarity!A:O, 11, FALSE)</f>
        <v>0.48397823458283001</v>
      </c>
      <c r="E24">
        <f>VLOOKUP(A24, similarity!A:O, 12, FALSE)</f>
        <v>0.44990106628558901</v>
      </c>
      <c r="F24">
        <f>VLOOKUP(A24, similarity!A:O, 13, FALSE)</f>
        <v>0.50266571397163895</v>
      </c>
      <c r="G24">
        <f>VLOOKUP(A24, similarity!A:O, 14, FALSE)</f>
        <v>0.41928657799274499</v>
      </c>
      <c r="H24">
        <f>VLOOKUP(A24, similarity!A:O, 15, FALSE)</f>
        <v>0.370589205232494</v>
      </c>
      <c r="I24">
        <v>0.897168153555014</v>
      </c>
      <c r="J24">
        <v>0.66426736955933996</v>
      </c>
      <c r="K24">
        <v>0.352088402270884</v>
      </c>
      <c r="L24">
        <v>0.49814138956474702</v>
      </c>
      <c r="M24">
        <f>VLOOKUP(A24, CG!A:E, 4, FALSE)</f>
        <v>0.299082114982961</v>
      </c>
      <c r="N24">
        <f>VLOOKUP(A24, CG!A:E, 5, FALSE)</f>
        <v>0.260937671759921</v>
      </c>
      <c r="O24">
        <f>VLOOKUP(A24, 'IR-0'!A:I, 6, FALSE)</f>
        <v>0.52706936352643696</v>
      </c>
      <c r="P24">
        <f>VLOOKUP(A24, 'IR-0'!A:I, 7, FALSE)</f>
        <v>0.39378366494448702</v>
      </c>
      <c r="Q24">
        <f>VLOOKUP(A24, 'IR-0'!A:I, 8, FALSE)</f>
        <v>0.48188963394525602</v>
      </c>
      <c r="R24">
        <f>VLOOKUP(A24, 'IR-0'!A:I, 9, FALSE)</f>
        <v>0.49508079586676901</v>
      </c>
    </row>
    <row r="25" spans="1:18">
      <c r="A25" t="s">
        <v>33</v>
      </c>
      <c r="B25">
        <f>VLOOKUP(A25, similarity!A:O, 9, FALSE)</f>
        <v>0.45472606863335302</v>
      </c>
      <c r="C25">
        <f>VLOOKUP(A25, similarity!A:O, 10, FALSE)</f>
        <v>0.45496688741721902</v>
      </c>
      <c r="D25">
        <f>VLOOKUP(A25, similarity!A:O, 11, FALSE)</f>
        <v>0.34015653220951197</v>
      </c>
      <c r="E25">
        <f>VLOOKUP(A25, similarity!A:O, 12, FALSE)</f>
        <v>0.49409993979530398</v>
      </c>
      <c r="F25">
        <f>VLOOKUP(A25, similarity!A:O, 13, FALSE)</f>
        <v>0.57230583985550898</v>
      </c>
      <c r="G25">
        <f>VLOOKUP(A25, similarity!A:O, 14, FALSE)</f>
        <v>0.49849488260084301</v>
      </c>
      <c r="H25">
        <f>VLOOKUP(A25, similarity!A:O, 15, FALSE)</f>
        <v>0.53178807947019902</v>
      </c>
      <c r="I25">
        <v>0.89892489400363396</v>
      </c>
      <c r="J25">
        <v>0.68291944276196204</v>
      </c>
      <c r="K25">
        <v>0.588052695336159</v>
      </c>
      <c r="L25">
        <v>0.24015748031496001</v>
      </c>
      <c r="M25">
        <f>VLOOKUP(A25, CG!A:E, 4, FALSE)</f>
        <v>0.32275737507525598</v>
      </c>
      <c r="N25">
        <f>VLOOKUP(A25, CG!A:E, 5, FALSE)</f>
        <v>0.264298615291993</v>
      </c>
      <c r="O25">
        <f>VLOOKUP(A25, 'IR-0'!A:I, 6, FALSE)</f>
        <v>0.49391932570740499</v>
      </c>
      <c r="P25">
        <f>VLOOKUP(A25, 'IR-0'!A:I, 7, FALSE)</f>
        <v>0.40072245635159498</v>
      </c>
      <c r="Q25">
        <f>VLOOKUP(A25, 'IR-0'!A:I, 8, FALSE)</f>
        <v>0.58223961468994501</v>
      </c>
      <c r="R25">
        <f>VLOOKUP(A25, 'IR-0'!A:I, 9, FALSE)</f>
        <v>0.41884406983744699</v>
      </c>
    </row>
    <row r="26" spans="1:18">
      <c r="A26" t="s">
        <v>34</v>
      </c>
      <c r="B26">
        <f>VLOOKUP(A26, similarity!A:O, 9, FALSE)</f>
        <v>0.63458486125554103</v>
      </c>
      <c r="C26">
        <f>VLOOKUP(A26, similarity!A:O, 10, FALSE)</f>
        <v>0.43787970007115101</v>
      </c>
      <c r="D26">
        <f>VLOOKUP(A26, similarity!A:O, 11, FALSE)</f>
        <v>0.45249302172842198</v>
      </c>
      <c r="E26">
        <f>VLOOKUP(A26, similarity!A:O, 12, FALSE)</f>
        <v>0.37225658146790003</v>
      </c>
      <c r="F26">
        <f>VLOOKUP(A26, similarity!A:O, 13, FALSE)</f>
        <v>0.46557386021564201</v>
      </c>
      <c r="G26">
        <f>VLOOKUP(A26, similarity!A:O, 14, FALSE)</f>
        <v>0.420858190575228</v>
      </c>
      <c r="H26">
        <f>VLOOKUP(A26, similarity!A:O, 15, FALSE)</f>
        <v>0.64186415631328297</v>
      </c>
      <c r="I26">
        <v>0.72295811806089905</v>
      </c>
      <c r="J26">
        <v>0.58945256678025704</v>
      </c>
      <c r="K26">
        <v>0.40708475321534499</v>
      </c>
      <c r="L26">
        <v>0.35300098933714402</v>
      </c>
      <c r="M26">
        <f>VLOOKUP(A26, CG!A:E, 4, FALSE)</f>
        <v>0.37493842701548902</v>
      </c>
      <c r="N26">
        <f>VLOOKUP(A26, CG!A:E, 5, FALSE)</f>
        <v>0.263395544852498</v>
      </c>
      <c r="O26">
        <f>VLOOKUP(A26, 'IR-0'!A:I, 6, FALSE)</f>
        <v>0.56945432652837802</v>
      </c>
      <c r="P26">
        <f>VLOOKUP(A26, 'IR-0'!A:I, 7, FALSE)</f>
        <v>0.47821684636856199</v>
      </c>
      <c r="Q26">
        <f>VLOOKUP(A26, 'IR-0'!A:I, 8, FALSE)</f>
        <v>0.63868972688960601</v>
      </c>
      <c r="R26">
        <f>VLOOKUP(A26, 'IR-0'!A:I, 9, FALSE)</f>
        <v>0.53437140824257001</v>
      </c>
    </row>
    <row r="27" spans="1:18">
      <c r="A27" t="s">
        <v>35</v>
      </c>
      <c r="B27">
        <f>VLOOKUP(A27, similarity!A:O, 9, FALSE)</f>
        <v>0.41415813766807102</v>
      </c>
      <c r="C27">
        <f>VLOOKUP(A27, similarity!A:O, 10, FALSE)</f>
        <v>0.51234196267308796</v>
      </c>
      <c r="D27">
        <f>VLOOKUP(A27, similarity!A:O, 11, FALSE)</f>
        <v>0.58373469797310895</v>
      </c>
      <c r="E27">
        <f>VLOOKUP(A27, similarity!A:O, 12, FALSE)</f>
        <v>0.57094120008027305</v>
      </c>
      <c r="F27">
        <f>VLOOKUP(A27, similarity!A:O, 13, FALSE)</f>
        <v>0.39228376480032101</v>
      </c>
      <c r="G27">
        <f>VLOOKUP(A27, similarity!A:O, 14, FALSE)</f>
        <v>0.45158539032711198</v>
      </c>
      <c r="H27">
        <f>VLOOKUP(A27, similarity!A:O, 15, FALSE)</f>
        <v>0.58940397350993401</v>
      </c>
      <c r="I27">
        <v>0.25881700927045498</v>
      </c>
      <c r="J27">
        <v>0.70672108020959201</v>
      </c>
      <c r="K27">
        <v>0.54811567916162796</v>
      </c>
      <c r="L27">
        <v>0.87746876259572704</v>
      </c>
      <c r="M27">
        <f>VLOOKUP(A27, CG!A:E, 4, FALSE)</f>
        <v>0.42544651816175</v>
      </c>
      <c r="N27">
        <f>VLOOKUP(A27, CG!A:E, 5, FALSE)</f>
        <v>0.31090708408589202</v>
      </c>
      <c r="O27">
        <f>VLOOKUP(A27, 'IR-0'!A:I, 6, FALSE)</f>
        <v>0.46748946417820503</v>
      </c>
      <c r="P27">
        <f>VLOOKUP(A27, 'IR-0'!A:I, 7, FALSE)</f>
        <v>0.44907686132851699</v>
      </c>
      <c r="Q27">
        <f>VLOOKUP(A27, 'IR-0'!A:I, 8, FALSE)</f>
        <v>0.38626329520369201</v>
      </c>
      <c r="R27">
        <f>VLOOKUP(A27, 'IR-0'!A:I, 9, FALSE)</f>
        <v>0.47426249247441299</v>
      </c>
    </row>
    <row r="28" spans="1:18">
      <c r="A28" t="s">
        <v>37</v>
      </c>
      <c r="B28">
        <f>VLOOKUP(A28, similarity!A:O, 9, FALSE)</f>
        <v>0.48181038181038199</v>
      </c>
      <c r="C28">
        <f>VLOOKUP(A28, similarity!A:O, 10, FALSE)</f>
        <v>0.44538824538824601</v>
      </c>
      <c r="D28">
        <f>VLOOKUP(A28, similarity!A:O, 11, FALSE)</f>
        <v>0.62895752895752899</v>
      </c>
      <c r="E28">
        <f>VLOOKUP(A28, similarity!A:O, 12, FALSE)</f>
        <v>0.44410124410124402</v>
      </c>
      <c r="F28">
        <f>VLOOKUP(A28, similarity!A:O, 13, FALSE)</f>
        <v>0.55971685971686003</v>
      </c>
      <c r="G28">
        <f>VLOOKUP(A28, similarity!A:O, 14, FALSE)</f>
        <v>0.49090519090519102</v>
      </c>
      <c r="H28">
        <f>VLOOKUP(A28, similarity!A:O, 15, FALSE)</f>
        <v>0.55890175890175897</v>
      </c>
      <c r="I28">
        <v>0.93783387902808801</v>
      </c>
      <c r="J28">
        <v>0.45299844907806303</v>
      </c>
      <c r="K28">
        <v>0.57767534034120205</v>
      </c>
      <c r="L28">
        <v>0.23720489402033401</v>
      </c>
      <c r="M28">
        <f>VLOOKUP(A28, CG!A:E, 4, FALSE)</f>
        <v>0.45765765765765798</v>
      </c>
      <c r="N28">
        <f>VLOOKUP(A28, CG!A:E, 5, FALSE)</f>
        <v>0.24362934362934399</v>
      </c>
      <c r="O28">
        <f>VLOOKUP(A28, 'IR-0'!A:I, 6, FALSE)</f>
        <v>0.70051480051479997</v>
      </c>
      <c r="P28">
        <f>VLOOKUP(A28, 'IR-0'!A:I, 7, FALSE)</f>
        <v>0.55671385671385598</v>
      </c>
      <c r="Q28">
        <f>VLOOKUP(A28, 'IR-0'!A:I, 8, FALSE)</f>
        <v>0.64555984555984502</v>
      </c>
      <c r="R28">
        <f>VLOOKUP(A28, 'IR-0'!A:I, 9, FALSE)</f>
        <v>0.58468468468468404</v>
      </c>
    </row>
    <row r="29" spans="1:18">
      <c r="A29" t="s">
        <v>38</v>
      </c>
      <c r="B29">
        <f>VLOOKUP(A29, similarity!A:O, 9, FALSE)</f>
        <v>0.41615615615615598</v>
      </c>
      <c r="C29">
        <f>VLOOKUP(A29, similarity!A:O, 10, FALSE)</f>
        <v>0.55045045045045005</v>
      </c>
      <c r="D29">
        <f>VLOOKUP(A29, similarity!A:O, 11, FALSE)</f>
        <v>0.49963963963963998</v>
      </c>
      <c r="E29">
        <f>VLOOKUP(A29, similarity!A:O, 12, FALSE)</f>
        <v>0.55037037037036995</v>
      </c>
      <c r="F29">
        <f>VLOOKUP(A29, similarity!A:O, 13, FALSE)</f>
        <v>0.45203203203203202</v>
      </c>
      <c r="G29">
        <f>VLOOKUP(A29, similarity!A:O, 14, FALSE)</f>
        <v>0.51081081081081103</v>
      </c>
      <c r="H29">
        <f>VLOOKUP(A29, similarity!A:O, 15, FALSE)</f>
        <v>0.60042042042041999</v>
      </c>
      <c r="I29">
        <v>0.64041440354053503</v>
      </c>
      <c r="J29">
        <v>0.48394689197344598</v>
      </c>
      <c r="K29">
        <v>0.57081070207201701</v>
      </c>
      <c r="L29">
        <v>0.236914101790384</v>
      </c>
      <c r="M29">
        <f>VLOOKUP(A29, CG!A:E, 4, FALSE)</f>
        <v>0.49055055055055102</v>
      </c>
      <c r="N29">
        <f>VLOOKUP(A29, CG!A:E, 5, FALSE)</f>
        <v>0.288788788788789</v>
      </c>
      <c r="O29">
        <f>VLOOKUP(A29, 'IR-0'!A:I, 6, FALSE)</f>
        <v>0.66608608608608599</v>
      </c>
      <c r="P29">
        <f>VLOOKUP(A29, 'IR-0'!A:I, 7, FALSE)</f>
        <v>0.59237237237237195</v>
      </c>
      <c r="Q29">
        <f>VLOOKUP(A29, 'IR-0'!A:I, 8, FALSE)</f>
        <v>0.78092092092092003</v>
      </c>
      <c r="R29">
        <f>VLOOKUP(A29, 'IR-0'!A:I, 9, FALSE)</f>
        <v>0.47249249249249198</v>
      </c>
    </row>
    <row r="30" spans="1:18">
      <c r="A30" t="s">
        <v>39</v>
      </c>
      <c r="B30">
        <f>VLOOKUP(A30, similarity!A:O, 9, FALSE)</f>
        <v>0.57721471471471497</v>
      </c>
      <c r="C30">
        <f>VLOOKUP(A30, similarity!A:O, 10, FALSE)</f>
        <v>0.54305555555555596</v>
      </c>
      <c r="D30">
        <f>VLOOKUP(A30, similarity!A:O, 11, FALSE)</f>
        <v>0.51313813813813802</v>
      </c>
      <c r="E30">
        <f>VLOOKUP(A30, similarity!A:O, 12, FALSE)</f>
        <v>0.50397897897897903</v>
      </c>
      <c r="F30">
        <f>VLOOKUP(A30, similarity!A:O, 13, FALSE)</f>
        <v>0.38633633633633602</v>
      </c>
      <c r="G30">
        <f>VLOOKUP(A30, similarity!A:O, 14, FALSE)</f>
        <v>0.45656906906906902</v>
      </c>
      <c r="H30">
        <f>VLOOKUP(A30, similarity!A:O, 15, FALSE)</f>
        <v>0.483821321321321</v>
      </c>
      <c r="I30">
        <v>0.442178940961655</v>
      </c>
      <c r="J30">
        <v>0.46043822276323798</v>
      </c>
      <c r="K30">
        <v>0.46926354230066902</v>
      </c>
      <c r="L30">
        <v>0.88648813146682803</v>
      </c>
      <c r="M30">
        <f>VLOOKUP(A30, CG!A:E, 4, FALSE)</f>
        <v>0.52120870870870895</v>
      </c>
      <c r="N30">
        <f>VLOOKUP(A30, CG!A:E, 5, FALSE)</f>
        <v>0.286261261261261</v>
      </c>
      <c r="O30">
        <f>VLOOKUP(A30, 'IR-0'!A:I, 6, FALSE)</f>
        <v>0.648273273273273</v>
      </c>
      <c r="P30">
        <f>VLOOKUP(A30, 'IR-0'!A:I, 7, FALSE)</f>
        <v>0.62586336336336301</v>
      </c>
      <c r="Q30">
        <f>VLOOKUP(A30, 'IR-0'!A:I, 8, FALSE)</f>
        <v>0.65157657657657597</v>
      </c>
      <c r="R30">
        <f>VLOOKUP(A30, 'IR-0'!A:I, 9, FALSE)</f>
        <v>0.63663663663663606</v>
      </c>
    </row>
    <row r="31" spans="1:18">
      <c r="A31" t="s">
        <v>40</v>
      </c>
      <c r="B31">
        <f>VLOOKUP(A31, similarity!A:O, 9, FALSE)</f>
        <v>0.55994744744744696</v>
      </c>
      <c r="C31">
        <f>VLOOKUP(A31, similarity!A:O, 10, FALSE)</f>
        <v>0.421321321321321</v>
      </c>
      <c r="D31">
        <f>VLOOKUP(A31, similarity!A:O, 11, FALSE)</f>
        <v>0.48783783783783802</v>
      </c>
      <c r="E31">
        <f>VLOOKUP(A31, similarity!A:O, 12, FALSE)</f>
        <v>0.57087087087087096</v>
      </c>
      <c r="F31">
        <f>VLOOKUP(A31, similarity!A:O, 13, FALSE)</f>
        <v>0.31884384384384401</v>
      </c>
      <c r="G31">
        <f>VLOOKUP(A31, similarity!A:O, 14, FALSE)</f>
        <v>0.45656906906906902</v>
      </c>
      <c r="H31">
        <f>VLOOKUP(A31, similarity!A:O, 15, FALSE)</f>
        <v>0.60934684684684703</v>
      </c>
      <c r="I31">
        <v>0.69971351025331696</v>
      </c>
      <c r="J31">
        <v>0.38178528347406498</v>
      </c>
      <c r="K31">
        <v>0.47704312424607898</v>
      </c>
      <c r="L31">
        <v>0.290297044632086</v>
      </c>
      <c r="M31">
        <f>VLOOKUP(A31, CG!A:E, 4, FALSE)</f>
        <v>0.52150900900900898</v>
      </c>
      <c r="N31">
        <f>VLOOKUP(A31, CG!A:E, 5, FALSE)</f>
        <v>0.29020270270270299</v>
      </c>
      <c r="O31">
        <f>VLOOKUP(A31, 'IR-0'!A:I, 6, FALSE)</f>
        <v>0.51768018018018003</v>
      </c>
      <c r="P31">
        <f>VLOOKUP(A31, 'IR-0'!A:I, 7, FALSE)</f>
        <v>0.64084084084084003</v>
      </c>
      <c r="Q31">
        <f>VLOOKUP(A31, 'IR-0'!A:I, 8, FALSE)</f>
        <v>0.62124624624624603</v>
      </c>
      <c r="R31">
        <f>VLOOKUP(A31, 'IR-0'!A:I, 9, FALSE)</f>
        <v>0.57192192192192104</v>
      </c>
    </row>
    <row r="32" spans="1:18">
      <c r="A32" t="s">
        <v>41</v>
      </c>
      <c r="B32">
        <f>VLOOKUP(A32, similarity!A:O, 9, FALSE)</f>
        <v>0.47880402160864299</v>
      </c>
      <c r="C32">
        <f>VLOOKUP(A32, similarity!A:O, 10, FALSE)</f>
        <v>0.49163415366146501</v>
      </c>
      <c r="D32">
        <f>VLOOKUP(A32, similarity!A:O, 11, FALSE)</f>
        <v>0.55274609843937605</v>
      </c>
      <c r="E32">
        <f>VLOOKUP(A32, similarity!A:O, 12, FALSE)</f>
        <v>0.61111944777911198</v>
      </c>
      <c r="F32">
        <f>VLOOKUP(A32, similarity!A:O, 13, FALSE)</f>
        <v>0.37668817527010801</v>
      </c>
      <c r="G32">
        <f>VLOOKUP(A32, similarity!A:O, 14, FALSE)</f>
        <v>0.50814075630252098</v>
      </c>
      <c r="H32">
        <f>VLOOKUP(A32, similarity!A:O, 15, FALSE)</f>
        <v>0.59071128451380595</v>
      </c>
      <c r="I32">
        <v>0.92196989701610699</v>
      </c>
      <c r="J32">
        <v>0.38698177977290699</v>
      </c>
      <c r="K32">
        <v>0.49894375495114801</v>
      </c>
      <c r="L32">
        <v>0.39059061702314901</v>
      </c>
      <c r="M32">
        <f>VLOOKUP(A32, CG!A:E, 4, FALSE)</f>
        <v>0.45670768307322901</v>
      </c>
      <c r="N32">
        <f>VLOOKUP(A32, CG!A:E, 5, FALSE)</f>
        <v>0.27547268907563</v>
      </c>
      <c r="O32">
        <f>VLOOKUP(A32, 'IR-0'!A:I, 6, FALSE)</f>
        <v>0.75221338535414095</v>
      </c>
      <c r="P32">
        <f>VLOOKUP(A32, 'IR-0'!A:I, 7, FALSE)</f>
        <v>0.62818877551020402</v>
      </c>
      <c r="Q32">
        <f>VLOOKUP(A32, 'IR-0'!A:I, 8, FALSE)</f>
        <v>0.54854441776710605</v>
      </c>
      <c r="R32">
        <f>VLOOKUP(A32, 'IR-0'!A:I, 9, FALSE)</f>
        <v>0.67013055222088802</v>
      </c>
    </row>
    <row r="33" spans="1:18">
      <c r="A33" t="s">
        <v>42</v>
      </c>
      <c r="B33">
        <f>VLOOKUP(A33, similarity!A:O, 9, FALSE)</f>
        <v>0.378274839347504</v>
      </c>
      <c r="C33">
        <f>VLOOKUP(A33, similarity!A:O, 10, FALSE)</f>
        <v>0.59584422004095705</v>
      </c>
      <c r="D33">
        <f>VLOOKUP(A33, similarity!A:O, 11, FALSE)</f>
        <v>0.52190876350540205</v>
      </c>
      <c r="E33">
        <f>VLOOKUP(A33, similarity!A:O, 12, FALSE)</f>
        <v>0.40260221735753099</v>
      </c>
      <c r="F33">
        <f>VLOOKUP(A33, similarity!A:O, 13, FALSE)</f>
        <v>0.49881717392839497</v>
      </c>
      <c r="G33">
        <f>VLOOKUP(A33, similarity!A:O, 14, FALSE)</f>
        <v>0.49931148930160302</v>
      </c>
      <c r="H33">
        <f>VLOOKUP(A33, similarity!A:O, 15, FALSE)</f>
        <v>0.51046889343972901</v>
      </c>
      <c r="I33">
        <v>0.82307359307359296</v>
      </c>
      <c r="J33">
        <v>0.44108225108225102</v>
      </c>
      <c r="K33">
        <v>0.51558441558441503</v>
      </c>
      <c r="L33">
        <v>0.26212121212121198</v>
      </c>
      <c r="M33">
        <f>VLOOKUP(A33, CG!A:E, 4, FALSE)</f>
        <v>0.473818939340442</v>
      </c>
      <c r="N33">
        <f>VLOOKUP(A33, CG!A:E, 5, FALSE)</f>
        <v>0.29844290657439398</v>
      </c>
      <c r="O33">
        <f>VLOOKUP(A33, 'IR-0'!A:I, 6, FALSE)</f>
        <v>0.70911305698750005</v>
      </c>
      <c r="P33">
        <f>VLOOKUP(A33, 'IR-0'!A:I, 7, FALSE)</f>
        <v>0.58624037850434196</v>
      </c>
      <c r="Q33">
        <f>VLOOKUP(A33, 'IR-0'!A:I, 8, FALSE)</f>
        <v>0.50037073652990605</v>
      </c>
      <c r="R33">
        <f>VLOOKUP(A33, 'IR-0'!A:I, 9, FALSE)</f>
        <v>0.615157827837017</v>
      </c>
    </row>
    <row r="34" spans="1:18">
      <c r="A34" t="s">
        <v>43</v>
      </c>
      <c r="B34">
        <f>VLOOKUP(A34, similarity!A:O, 9, FALSE)</f>
        <v>0.55220323423487006</v>
      </c>
      <c r="C34">
        <f>VLOOKUP(A34, similarity!A:O, 10, FALSE)</f>
        <v>0.44889132123437597</v>
      </c>
      <c r="D34">
        <f>VLOOKUP(A34, similarity!A:O, 11, FALSE)</f>
        <v>0.53476096320881294</v>
      </c>
      <c r="E34">
        <f>VLOOKUP(A34, similarity!A:O, 12, FALSE)</f>
        <v>0.55252100840336105</v>
      </c>
      <c r="F34">
        <f>VLOOKUP(A34, similarity!A:O, 13, FALSE)</f>
        <v>0.53257185227032</v>
      </c>
      <c r="G34">
        <f>VLOOKUP(A34, similarity!A:O, 14, FALSE)</f>
        <v>0.52466280629898998</v>
      </c>
      <c r="H34">
        <f>VLOOKUP(A34, similarity!A:O, 15, FALSE)</f>
        <v>0.66826142221594498</v>
      </c>
      <c r="I34">
        <v>0.94892387334680695</v>
      </c>
      <c r="J34">
        <v>0.41784561926036201</v>
      </c>
      <c r="K34">
        <v>0.39813140446051798</v>
      </c>
      <c r="L34">
        <v>0.161879941850157</v>
      </c>
      <c r="M34">
        <f>VLOOKUP(A34, CG!A:E, 4, FALSE)</f>
        <v>0.48571781653837998</v>
      </c>
      <c r="N34">
        <f>VLOOKUP(A34, CG!A:E, 5, FALSE)</f>
        <v>0.308611679966104</v>
      </c>
      <c r="O34">
        <f>VLOOKUP(A34, 'IR-0'!A:I, 6, FALSE)</f>
        <v>0.57956712096603302</v>
      </c>
      <c r="P34">
        <f>VLOOKUP(A34, 'IR-0'!A:I, 7, FALSE)</f>
        <v>0.57557728973942501</v>
      </c>
      <c r="Q34">
        <f>VLOOKUP(A34, 'IR-0'!A:I, 8, FALSE)</f>
        <v>0.41383023797754398</v>
      </c>
      <c r="R34">
        <f>VLOOKUP(A34, 'IR-0'!A:I, 9, FALSE)</f>
        <v>0.53991596638655404</v>
      </c>
    </row>
    <row r="35" spans="1:18">
      <c r="A35" t="s">
        <v>44</v>
      </c>
      <c r="B35">
        <f>VLOOKUP(A35, similarity!A:O, 9, FALSE)</f>
        <v>0.56682084598545301</v>
      </c>
      <c r="C35">
        <f>VLOOKUP(A35, similarity!A:O, 10, FALSE)</f>
        <v>0.48218699244403701</v>
      </c>
      <c r="D35">
        <f>VLOOKUP(A35, similarity!A:O, 11, FALSE)</f>
        <v>0.589170962502648</v>
      </c>
      <c r="E35">
        <f>VLOOKUP(A35, similarity!A:O, 12, FALSE)</f>
        <v>0.57469458371583904</v>
      </c>
      <c r="F35">
        <f>VLOOKUP(A35, similarity!A:O, 13, FALSE)</f>
        <v>0.53137137207824303</v>
      </c>
      <c r="G35">
        <f>VLOOKUP(A35, similarity!A:O, 14, FALSE)</f>
        <v>0.52466280629898998</v>
      </c>
      <c r="H35">
        <f>VLOOKUP(A35, similarity!A:O, 15, FALSE)</f>
        <v>0.52116729044558996</v>
      </c>
      <c r="I35">
        <v>0.42036308194163702</v>
      </c>
      <c r="J35">
        <v>0.53191149877672494</v>
      </c>
      <c r="K35">
        <v>0.49531964684607999</v>
      </c>
      <c r="L35">
        <v>0.561340992093039</v>
      </c>
      <c r="M35">
        <f>VLOOKUP(A35, CG!A:E, 4, FALSE)</f>
        <v>0.48561189181554998</v>
      </c>
      <c r="N35">
        <f>VLOOKUP(A35, CG!A:E, 5, FALSE)</f>
        <v>0.31878045335781402</v>
      </c>
      <c r="O35">
        <f>VLOOKUP(A35, 'IR-0'!A:I, 6, FALSE)</f>
        <v>0.57663653696772799</v>
      </c>
      <c r="P35">
        <f>VLOOKUP(A35, 'IR-0'!A:I, 7, FALSE)</f>
        <v>0.58394534284301902</v>
      </c>
      <c r="Q35">
        <f>VLOOKUP(A35, 'IR-0'!A:I, 8, FALSE)</f>
        <v>0.56992797118847505</v>
      </c>
      <c r="R35">
        <f>VLOOKUP(A35, 'IR-0'!A:I, 9, FALSE)</f>
        <v>0.64961867099781001</v>
      </c>
    </row>
    <row r="36" spans="1:18">
      <c r="A36" t="s">
        <v>45</v>
      </c>
      <c r="B36">
        <f>VLOOKUP(A36, similarity!A:O, 9, FALSE)</f>
        <v>0.48589435774309703</v>
      </c>
      <c r="C36">
        <f>VLOOKUP(A36, similarity!A:O, 10, FALSE)</f>
        <v>0.54425103374683204</v>
      </c>
      <c r="D36">
        <f>VLOOKUP(A36, similarity!A:O, 11, FALSE)</f>
        <v>0.693377350940376</v>
      </c>
      <c r="E36">
        <f>VLOOKUP(A36, similarity!A:O, 12, FALSE)</f>
        <v>0.48382686407896502</v>
      </c>
      <c r="F36">
        <f>VLOOKUP(A36, similarity!A:O, 13, FALSE)</f>
        <v>0.45438175270108</v>
      </c>
      <c r="G36">
        <f>VLOOKUP(A36, similarity!A:O, 14, FALSE)</f>
        <v>0.47569027611044401</v>
      </c>
      <c r="H36">
        <f>VLOOKUP(A36, similarity!A:O, 15, FALSE)</f>
        <v>0.60100706949446403</v>
      </c>
      <c r="I36">
        <v>0.20574643359453401</v>
      </c>
      <c r="J36">
        <v>0.55334538878842598</v>
      </c>
      <c r="K36">
        <v>0.48215122898667201</v>
      </c>
      <c r="L36">
        <v>0.90583350077020897</v>
      </c>
      <c r="M36">
        <f>VLOOKUP(A36, CG!A:E, 4, FALSE)</f>
        <v>0.51327197545684899</v>
      </c>
      <c r="N36">
        <f>VLOOKUP(A36, CG!A:E, 5, FALSE)</f>
        <v>0.31452581032413002</v>
      </c>
      <c r="O36">
        <f>VLOOKUP(A36, 'IR-0'!A:I, 6, FALSE)</f>
        <v>0.58516740029345005</v>
      </c>
      <c r="P36">
        <f>VLOOKUP(A36, 'IR-0'!A:I, 7, FALSE)</f>
        <v>0.54094971321861995</v>
      </c>
      <c r="Q36">
        <f>VLOOKUP(A36, 'IR-0'!A:I, 8, FALSE)</f>
        <v>0.62231559290382799</v>
      </c>
      <c r="R36">
        <f>VLOOKUP(A36, 'IR-0'!A:I, 9, FALSE)</f>
        <v>0.58673469387755095</v>
      </c>
    </row>
    <row r="37" spans="1:18">
      <c r="A37" t="s">
        <v>46</v>
      </c>
      <c r="B37">
        <f>VLOOKUP(A37, similarity!A:O, 9, FALSE)</f>
        <v>0.41492479344679101</v>
      </c>
      <c r="C37">
        <f>VLOOKUP(A37, similarity!A:O, 10, FALSE)</f>
        <v>0.50411341006990995</v>
      </c>
      <c r="D37">
        <f>VLOOKUP(A37, similarity!A:O, 11, FALSE)</f>
        <v>0.53324270884824498</v>
      </c>
      <c r="E37">
        <f>VLOOKUP(A37, similarity!A:O, 12, FALSE)</f>
        <v>0.55915895770072699</v>
      </c>
      <c r="F37">
        <f>VLOOKUP(A37, similarity!A:O, 13, FALSE)</f>
        <v>0.55718169620789504</v>
      </c>
      <c r="G37">
        <f>VLOOKUP(A37, similarity!A:O, 14, FALSE)</f>
        <v>0.49931148930160302</v>
      </c>
      <c r="H37">
        <f>VLOOKUP(A37, similarity!A:O, 15, FALSE)</f>
        <v>0.549872890332604</v>
      </c>
      <c r="I37">
        <v>0.95243413821224698</v>
      </c>
      <c r="J37">
        <v>0.41164060560933202</v>
      </c>
      <c r="K37">
        <v>0.55719249725206499</v>
      </c>
      <c r="L37">
        <v>0.21141367939580799</v>
      </c>
      <c r="M37">
        <f>VLOOKUP(A37, CG!A:E, 4, FALSE)</f>
        <v>0.47293623331685603</v>
      </c>
      <c r="N37">
        <f>VLOOKUP(A37, CG!A:E, 5, FALSE)</f>
        <v>0.29448838358872997</v>
      </c>
      <c r="O37">
        <f>VLOOKUP(A37, 'IR-0'!A:I, 6, FALSE)</f>
        <v>0.70194548407598301</v>
      </c>
      <c r="P37">
        <f>VLOOKUP(A37, 'IR-0'!A:I, 7, FALSE)</f>
        <v>0.606613233528705</v>
      </c>
      <c r="Q37">
        <f>VLOOKUP(A37, 'IR-0'!A:I, 8, FALSE)</f>
        <v>0.486882988489513</v>
      </c>
      <c r="R37">
        <f>VLOOKUP(A37, 'IR-0'!A:I, 9, FALSE)</f>
        <v>0.63065814561118505</v>
      </c>
    </row>
    <row r="38" spans="1:18">
      <c r="A38" t="s">
        <v>47</v>
      </c>
      <c r="B38">
        <f>VLOOKUP(A38, similarity!A:O, 9, FALSE)</f>
        <v>0.47498411129157497</v>
      </c>
      <c r="C38">
        <f>VLOOKUP(A38, similarity!A:O, 10, FALSE)</f>
        <v>0.49260292352235002</v>
      </c>
      <c r="D38">
        <f>VLOOKUP(A38, similarity!A:O, 11, FALSE)</f>
        <v>0.39956570863639601</v>
      </c>
      <c r="E38">
        <f>VLOOKUP(A38, similarity!A:O, 12, FALSE)</f>
        <v>0.49616905585763699</v>
      </c>
      <c r="F38">
        <f>VLOOKUP(A38, similarity!A:O, 13, FALSE)</f>
        <v>0.38085234093637499</v>
      </c>
      <c r="G38">
        <f>VLOOKUP(A38, similarity!A:O, 14, FALSE)</f>
        <v>0.52466280629898998</v>
      </c>
      <c r="H38">
        <f>VLOOKUP(A38, similarity!A:O, 15, FALSE)</f>
        <v>0.563184097168279</v>
      </c>
      <c r="I38">
        <v>0.90145817072305301</v>
      </c>
      <c r="J38">
        <v>0.419445824168026</v>
      </c>
      <c r="K38">
        <v>0.50863904065848198</v>
      </c>
      <c r="L38">
        <v>0.12688923579081801</v>
      </c>
      <c r="M38">
        <f>VLOOKUP(A38, CG!A:E, 4, FALSE)</f>
        <v>0.484835110514794</v>
      </c>
      <c r="N38">
        <f>VLOOKUP(A38, CG!A:E, 5, FALSE)</f>
        <v>0.31009462608572802</v>
      </c>
      <c r="O38">
        <f>VLOOKUP(A38, 'IR-0'!A:I, 6, FALSE)</f>
        <v>0.66967375185368205</v>
      </c>
      <c r="P38">
        <f>VLOOKUP(A38, 'IR-0'!A:I, 7, FALSE)</f>
        <v>0.58807640703340103</v>
      </c>
      <c r="Q38">
        <f>VLOOKUP(A38, 'IR-0'!A:I, 8, FALSE)</f>
        <v>0.64481675022950302</v>
      </c>
      <c r="R38">
        <f>VLOOKUP(A38, 'IR-0'!A:I, 9, FALSE)</f>
        <v>0.62027752277381498</v>
      </c>
    </row>
    <row r="39" spans="1:18">
      <c r="A39" t="s">
        <v>48</v>
      </c>
      <c r="B39">
        <f>VLOOKUP(A39, similarity!A:O, 9, FALSE)</f>
        <v>0.473783631099499</v>
      </c>
      <c r="C39">
        <f>VLOOKUP(A39, similarity!A:O, 10, FALSE)</f>
        <v>0.60149353859190702</v>
      </c>
      <c r="D39">
        <f>VLOOKUP(A39, similarity!A:O, 11, FALSE)</f>
        <v>0.434838641338889</v>
      </c>
      <c r="E39">
        <f>VLOOKUP(A39, similarity!A:O, 12, FALSE)</f>
        <v>0.57261139750017598</v>
      </c>
      <c r="F39">
        <f>VLOOKUP(A39, similarity!A:O, 13, FALSE)</f>
        <v>0.73785396511545798</v>
      </c>
      <c r="G39">
        <f>VLOOKUP(A39, similarity!A:O, 14, FALSE)</f>
        <v>0.52466280629898998</v>
      </c>
      <c r="H39">
        <f>VLOOKUP(A39, similarity!A:O, 15, FALSE)</f>
        <v>0.64831226608290404</v>
      </c>
      <c r="I39">
        <v>0.99103888213851699</v>
      </c>
      <c r="J39">
        <v>0.89383353584447101</v>
      </c>
      <c r="K39">
        <v>0.59553462940461699</v>
      </c>
      <c r="L39">
        <v>0.29328675577156699</v>
      </c>
      <c r="M39">
        <f>VLOOKUP(A39, CG!A:E, 4, FALSE)</f>
        <v>0.48557658357460598</v>
      </c>
      <c r="N39">
        <f>VLOOKUP(A39, CG!A:E, 5, FALSE)</f>
        <v>0.30571640420874202</v>
      </c>
      <c r="O39">
        <f>VLOOKUP(A39, 'IR-0'!A:I, 6, FALSE)</f>
        <v>0.65191370665913395</v>
      </c>
      <c r="P39">
        <f>VLOOKUP(A39, 'IR-0'!A:I, 7, FALSE)</f>
        <v>0.59704470023303402</v>
      </c>
      <c r="Q39">
        <f>VLOOKUP(A39, 'IR-0'!A:I, 8, FALSE)</f>
        <v>0.51841324765200103</v>
      </c>
      <c r="R39">
        <f>VLOOKUP(A39, 'IR-0'!A:I, 9, FALSE)</f>
        <v>0.53942165101334605</v>
      </c>
    </row>
    <row r="40" spans="1:18">
      <c r="A40" t="s">
        <v>50</v>
      </c>
      <c r="B40">
        <f>VLOOKUP(A40, similarity!A:O, 9, FALSE)</f>
        <v>0.460598698083799</v>
      </c>
      <c r="C40">
        <f>VLOOKUP(A40, similarity!A:O, 10, FALSE)</f>
        <v>0.56168057210965405</v>
      </c>
      <c r="D40">
        <f>VLOOKUP(A40, similarity!A:O, 11, FALSE)</f>
        <v>0.33311176308792501</v>
      </c>
      <c r="E40">
        <f>VLOOKUP(A40, similarity!A:O, 12, FALSE)</f>
        <v>0.458810855413954</v>
      </c>
      <c r="F40">
        <f>VLOOKUP(A40, similarity!A:O, 13, FALSE)</f>
        <v>0.50112313193362101</v>
      </c>
      <c r="G40">
        <f>VLOOKUP(A40, similarity!A:O, 14, FALSE)</f>
        <v>0.50483634363253005</v>
      </c>
      <c r="H40">
        <f>VLOOKUP(A40, similarity!A:O, 15, FALSE)</f>
        <v>0.64007059686439904</v>
      </c>
      <c r="I40">
        <v>0.96897590361445696</v>
      </c>
      <c r="J40">
        <v>0.90933734939759003</v>
      </c>
      <c r="K40">
        <v>0.57861445783132504</v>
      </c>
      <c r="L40">
        <v>3.64457831325301E-2</v>
      </c>
      <c r="M40">
        <f>VLOOKUP(A40, CG!A:E, 4, FALSE)</f>
        <v>0.35997524525534103</v>
      </c>
      <c r="N40">
        <f>VLOOKUP(A40, CG!A:E, 5, FALSE)</f>
        <v>0.297125699092326</v>
      </c>
      <c r="O40">
        <f>VLOOKUP(A40, 'IR-0'!A:I, 6, FALSE)</f>
        <v>0.67005134317410797</v>
      </c>
      <c r="P40">
        <f>VLOOKUP(A40, 'IR-0'!A:I, 7, FALSE)</f>
        <v>0.49126707618960302</v>
      </c>
      <c r="Q40">
        <f>VLOOKUP(A40, 'IR-0'!A:I, 8, FALSE)</f>
        <v>0.45986522416796499</v>
      </c>
      <c r="R40">
        <f>VLOOKUP(A40, 'IR-0'!A:I, 9, FALSE)</f>
        <v>0.47082149078573399</v>
      </c>
    </row>
    <row r="41" spans="1:18">
      <c r="A41" t="s">
        <v>51</v>
      </c>
      <c r="B41">
        <f>VLOOKUP(A41, similarity!A:O, 9, FALSE)</f>
        <v>0.23407944514501899</v>
      </c>
      <c r="C41">
        <f>VLOOKUP(A41, similarity!A:O, 10, FALSE)</f>
        <v>0.72304539722572503</v>
      </c>
      <c r="D41">
        <f>VLOOKUP(A41, similarity!A:O, 11, FALSE)</f>
        <v>0.44908575031525799</v>
      </c>
      <c r="E41">
        <f>VLOOKUP(A41, similarity!A:O, 12, FALSE)</f>
        <v>0.33874527112232</v>
      </c>
      <c r="F41">
        <f>VLOOKUP(A41, similarity!A:O, 13, FALSE)</f>
        <v>0.66724464060529598</v>
      </c>
      <c r="G41">
        <f>VLOOKUP(A41, similarity!A:O, 14, FALSE)</f>
        <v>0.35372005044136201</v>
      </c>
      <c r="H41">
        <f>VLOOKUP(A41, similarity!A:O, 15, FALSE)</f>
        <v>0.48597099621689799</v>
      </c>
      <c r="I41">
        <v>0.84629186602870798</v>
      </c>
      <c r="J41">
        <v>0.86124401913875603</v>
      </c>
      <c r="K41">
        <v>0.51839114832535804</v>
      </c>
      <c r="L41">
        <v>0.78304425837320502</v>
      </c>
      <c r="M41">
        <f>VLOOKUP(A41, CG!A:E, 4, FALSE)</f>
        <v>0.64139344262295095</v>
      </c>
      <c r="N41">
        <f>VLOOKUP(A41, CG!A:E, 5, FALSE)</f>
        <v>0.59110970996216905</v>
      </c>
      <c r="O41">
        <f>VLOOKUP(A41, 'IR-0'!A:I, 6, FALSE)</f>
        <v>0.483291298865069</v>
      </c>
      <c r="P41">
        <f>VLOOKUP(A41, 'IR-0'!A:I, 7, FALSE)</f>
        <v>0.58212484237074402</v>
      </c>
      <c r="Q41">
        <f>VLOOKUP(A41, 'IR-0'!A:I, 8, FALSE)</f>
        <v>0.322667087011349</v>
      </c>
      <c r="R41">
        <f>VLOOKUP(A41, 'IR-0'!A:I, 9, FALSE)</f>
        <v>0.22777427490542199</v>
      </c>
    </row>
    <row r="42" spans="1:18">
      <c r="A42" t="s">
        <v>52</v>
      </c>
      <c r="B42">
        <f>VLOOKUP(A42, similarity!A:O, 9, FALSE)</f>
        <v>0.522497020262217</v>
      </c>
      <c r="C42">
        <f>VLOOKUP(A42, similarity!A:O, 10, FALSE)</f>
        <v>0.35245331744139902</v>
      </c>
      <c r="D42">
        <f>VLOOKUP(A42, similarity!A:O, 11, FALSE)</f>
        <v>0.50248311481922903</v>
      </c>
      <c r="E42">
        <f>VLOOKUP(A42, similarity!A:O, 12, FALSE)</f>
        <v>0.52562574493444603</v>
      </c>
      <c r="F42">
        <f>VLOOKUP(A42, similarity!A:O, 13, FALSE)</f>
        <v>0.46111442193086999</v>
      </c>
      <c r="G42">
        <f>VLOOKUP(A42, similarity!A:O, 14, FALSE)</f>
        <v>0.51653754469606705</v>
      </c>
      <c r="H42">
        <f>VLOOKUP(A42, similarity!A:O, 15, FALSE)</f>
        <v>0.56148192292411603</v>
      </c>
      <c r="I42">
        <v>0.91875996810207305</v>
      </c>
      <c r="J42">
        <v>0.60421650717703301</v>
      </c>
      <c r="K42">
        <v>0.51475279106857996</v>
      </c>
      <c r="L42">
        <v>0.189144736842105</v>
      </c>
      <c r="M42">
        <f>VLOOKUP(A42, CG!A:E, 4, FALSE)</f>
        <v>0.34430870083432702</v>
      </c>
      <c r="N42">
        <f>VLOOKUP(A42, CG!A:E, 5, FALSE)</f>
        <v>0.298967024235201</v>
      </c>
      <c r="O42">
        <f>VLOOKUP(A42, 'IR-0'!A:I, 6, FALSE)</f>
        <v>0.594358363130711</v>
      </c>
      <c r="P42">
        <f>VLOOKUP(A42, 'IR-0'!A:I, 7, FALSE)</f>
        <v>0.44999006754072302</v>
      </c>
      <c r="Q42">
        <f>VLOOKUP(A42, 'IR-0'!A:I, 8, FALSE)</f>
        <v>0.44745729042510901</v>
      </c>
      <c r="R42">
        <f>VLOOKUP(A42, 'IR-0'!A:I, 9, FALSE)</f>
        <v>0.62306317044100101</v>
      </c>
    </row>
    <row r="43" spans="1:18">
      <c r="A43" t="s">
        <v>54</v>
      </c>
      <c r="B43">
        <f>VLOOKUP(A43, similarity!A:O, 9, FALSE)</f>
        <v>0.51678445229682002</v>
      </c>
      <c r="C43">
        <f>VLOOKUP(A43, similarity!A:O, 10, FALSE)</f>
        <v>0.63195262400209395</v>
      </c>
      <c r="D43">
        <f>VLOOKUP(A43, similarity!A:O, 11, FALSE)</f>
        <v>0.42595864415652401</v>
      </c>
      <c r="E43">
        <f>VLOOKUP(A43, similarity!A:O, 12, FALSE)</f>
        <v>0.40901060070671402</v>
      </c>
      <c r="F43">
        <f>VLOOKUP(A43, similarity!A:O, 13, FALSE)</f>
        <v>0.47457793482528499</v>
      </c>
      <c r="G43">
        <f>VLOOKUP(A43, similarity!A:O, 14, FALSE)</f>
        <v>0.52391702656720296</v>
      </c>
      <c r="H43">
        <f>VLOOKUP(A43, similarity!A:O, 15, FALSE)</f>
        <v>0.55362517995026805</v>
      </c>
      <c r="I43">
        <v>0.20138478703156701</v>
      </c>
      <c r="J43">
        <v>0.72150029533372695</v>
      </c>
      <c r="K43">
        <v>6.460016459309946E-2</v>
      </c>
      <c r="L43">
        <v>0.79730261862571306</v>
      </c>
      <c r="M43">
        <f>VLOOKUP(A43, CG!A:E, 4, FALSE)</f>
        <v>0.36104567464991499</v>
      </c>
      <c r="N43">
        <f>VLOOKUP(A43, CG!A:E, 5, FALSE)</f>
        <v>0.30319984295249303</v>
      </c>
      <c r="O43">
        <f>VLOOKUP(A43, 'IR-0'!A:I, 6, FALSE)</f>
        <v>0.56802120141342705</v>
      </c>
      <c r="P43">
        <f>VLOOKUP(A43, 'IR-0'!A:I, 7, FALSE)</f>
        <v>0.38309776207302698</v>
      </c>
      <c r="Q43">
        <f>VLOOKUP(A43, 'IR-0'!A:I, 8, FALSE)</f>
        <v>0.445655018976573</v>
      </c>
      <c r="R43">
        <f>VLOOKUP(A43, 'IR-0'!A:I, 9, FALSE)</f>
        <v>0.21976835492736499</v>
      </c>
    </row>
    <row r="44" spans="1:18">
      <c r="A44" t="s">
        <v>55</v>
      </c>
      <c r="B44">
        <f>VLOOKUP(A44, similarity!A:O, 9, FALSE)</f>
        <v>0.52574767280649604</v>
      </c>
      <c r="C44">
        <f>VLOOKUP(A44, similarity!A:O, 10, FALSE)</f>
        <v>0.53193701723113496</v>
      </c>
      <c r="D44">
        <f>VLOOKUP(A44, similarity!A:O, 11, FALSE)</f>
        <v>0.63136264606852799</v>
      </c>
      <c r="E44">
        <f>VLOOKUP(A44, similarity!A:O, 12, FALSE)</f>
        <v>0.48965141612200402</v>
      </c>
      <c r="F44">
        <f>VLOOKUP(A44, similarity!A:O, 13, FALSE)</f>
        <v>0.42122202416320098</v>
      </c>
      <c r="G44">
        <f>VLOOKUP(A44, similarity!A:O, 14, FALSE)</f>
        <v>0.46038819568231298</v>
      </c>
      <c r="H44">
        <f>VLOOKUP(A44, similarity!A:O, 15, FALSE)</f>
        <v>0.448306595365419</v>
      </c>
      <c r="I44">
        <v>0.37310494191769999</v>
      </c>
      <c r="J44">
        <v>0.76225634967513201</v>
      </c>
      <c r="K44">
        <v>0.59637723961409705</v>
      </c>
      <c r="L44">
        <v>0.879503839338452</v>
      </c>
      <c r="M44">
        <f>VLOOKUP(A44, CG!A:E, 4, FALSE)</f>
        <v>0.31659734600911099</v>
      </c>
      <c r="N44">
        <f>VLOOKUP(A44, CG!A:E, 5, FALSE)</f>
        <v>0.260744701921172</v>
      </c>
      <c r="O44">
        <f>VLOOKUP(A44, 'IR-0'!A:I, 6, FALSE)</f>
        <v>0.558229352346999</v>
      </c>
      <c r="P44">
        <f>VLOOKUP(A44, 'IR-0'!A:I, 7, FALSE)</f>
        <v>0.49138443256090297</v>
      </c>
      <c r="Q44">
        <f>VLOOKUP(A44, 'IR-0'!A:I, 8, FALSE)</f>
        <v>0.688849277084571</v>
      </c>
      <c r="R44">
        <f>VLOOKUP(A44, 'IR-0'!A:I, 9, FALSE)</f>
        <v>0.36492374727668803</v>
      </c>
    </row>
    <row r="45" spans="1:18">
      <c r="A45" t="s">
        <v>56</v>
      </c>
      <c r="B45">
        <f>VLOOKUP(A45, similarity!A:O, 9, FALSE)</f>
        <v>0.43678870149458399</v>
      </c>
      <c r="C45">
        <f>VLOOKUP(A45, similarity!A:O, 10, FALSE)</f>
        <v>0.39697883815530899</v>
      </c>
      <c r="D45">
        <f>VLOOKUP(A45, similarity!A:O, 11, FALSE)</f>
        <v>0.49076740253210799</v>
      </c>
      <c r="E45">
        <f>VLOOKUP(A45, similarity!A:O, 12, FALSE)</f>
        <v>0.32467205996617798</v>
      </c>
      <c r="F45">
        <f>VLOOKUP(A45, similarity!A:O, 13, FALSE)</f>
        <v>0.437017231134878</v>
      </c>
      <c r="G45">
        <f>VLOOKUP(A45, similarity!A:O, 14, FALSE)</f>
        <v>0.43678870149458399</v>
      </c>
      <c r="H45">
        <f>VLOOKUP(A45, similarity!A:O, 15, FALSE)</f>
        <v>0.55676676264911595</v>
      </c>
      <c r="I45">
        <v>0.60463018641010202</v>
      </c>
      <c r="J45">
        <v>0.75496091401082299</v>
      </c>
      <c r="K45">
        <v>0.61425135297654798</v>
      </c>
      <c r="L45">
        <v>0.53848466626578395</v>
      </c>
      <c r="M45">
        <f>VLOOKUP(A45, CG!A:E, 4, FALSE)</f>
        <v>0.318958818958819</v>
      </c>
      <c r="N45">
        <f>VLOOKUP(A45, CG!A:E, 5, FALSE)</f>
        <v>0.26534576534576498</v>
      </c>
      <c r="O45">
        <f>VLOOKUP(A45, 'IR-0'!A:I, 6, FALSE)</f>
        <v>0.52559531971296602</v>
      </c>
      <c r="P45">
        <f>VLOOKUP(A45, 'IR-0'!A:I, 7, FALSE)</f>
        <v>0.45292289409936398</v>
      </c>
      <c r="Q45">
        <f>VLOOKUP(A45, 'IR-0'!A:I, 8, FALSE)</f>
        <v>0.55155628685040403</v>
      </c>
      <c r="R45">
        <f>VLOOKUP(A45, 'IR-0'!A:I, 9, FALSE)</f>
        <v>0.28778737602267002</v>
      </c>
    </row>
    <row r="46" spans="1:18">
      <c r="A46" s="4" t="s">
        <v>132</v>
      </c>
      <c r="B46">
        <f>AVERAGE(B2:B45)</f>
        <v>0.49320769481005738</v>
      </c>
      <c r="C46">
        <f t="shared" ref="C46:R46" si="0">AVERAGE(C2:C45)</f>
        <v>0.50812133488535272</v>
      </c>
      <c r="D46">
        <f t="shared" si="0"/>
        <v>0.50955959098257853</v>
      </c>
      <c r="E46">
        <f t="shared" si="0"/>
        <v>0.49585901679919586</v>
      </c>
      <c r="F46">
        <f t="shared" si="0"/>
        <v>0.50320767591480176</v>
      </c>
      <c r="G46">
        <f t="shared" si="0"/>
        <v>0.47379868895092936</v>
      </c>
      <c r="H46">
        <f t="shared" si="0"/>
        <v>0.53603164259147207</v>
      </c>
      <c r="I46">
        <f t="shared" si="0"/>
        <v>0.77847710005613946</v>
      </c>
      <c r="J46">
        <f t="shared" si="0"/>
        <v>0.58615155934558938</v>
      </c>
      <c r="K46">
        <f t="shared" si="0"/>
        <v>0.50069338699895238</v>
      </c>
      <c r="L46">
        <f t="shared" si="0"/>
        <v>0.36572661926297384</v>
      </c>
      <c r="M46">
        <f t="shared" si="0"/>
        <v>0.45152784531087492</v>
      </c>
      <c r="N46">
        <f t="shared" si="0"/>
        <v>0.3487839541461461</v>
      </c>
      <c r="O46">
        <f t="shared" si="0"/>
        <v>0.53158146863882394</v>
      </c>
      <c r="P46">
        <f t="shared" si="0"/>
        <v>0.47377415525926003</v>
      </c>
      <c r="Q46">
        <f t="shared" si="0"/>
        <v>0.52985836942768239</v>
      </c>
      <c r="R46">
        <f t="shared" si="0"/>
        <v>0.5656839536691769</v>
      </c>
    </row>
    <row r="47" spans="1:18">
      <c r="A47" s="4" t="s">
        <v>128</v>
      </c>
      <c r="B47">
        <f>MEDIAN(B2:B45)</f>
        <v>0.49372660837473248</v>
      </c>
      <c r="C47">
        <f t="shared" ref="C47:R47" si="1">MEDIAN(C2:C45)</f>
        <v>0.49761200000121297</v>
      </c>
      <c r="D47">
        <f t="shared" si="1"/>
        <v>0.50781062647868347</v>
      </c>
      <c r="E47">
        <f t="shared" si="1"/>
        <v>0.49513449782647045</v>
      </c>
      <c r="F47">
        <f t="shared" si="1"/>
        <v>0.50153912030359704</v>
      </c>
      <c r="G47">
        <f t="shared" si="1"/>
        <v>0.48024989923417999</v>
      </c>
      <c r="H47">
        <f t="shared" si="1"/>
        <v>0.55783426077543741</v>
      </c>
      <c r="I47">
        <f t="shared" si="1"/>
        <v>0.8443939321312055</v>
      </c>
      <c r="J47">
        <f t="shared" si="1"/>
        <v>0.60179769458230503</v>
      </c>
      <c r="K47">
        <f t="shared" si="1"/>
        <v>0.5151686033264975</v>
      </c>
      <c r="L47">
        <f t="shared" si="1"/>
        <v>0.28099786080633748</v>
      </c>
      <c r="M47">
        <f t="shared" si="1"/>
        <v>0.42928398687165348</v>
      </c>
      <c r="N47">
        <f t="shared" si="1"/>
        <v>0.30935315302591604</v>
      </c>
      <c r="O47">
        <f t="shared" si="1"/>
        <v>0.53577873657982455</v>
      </c>
      <c r="P47">
        <f t="shared" si="1"/>
        <v>0.47805141364887799</v>
      </c>
      <c r="Q47">
        <f t="shared" si="1"/>
        <v>0.51152092537810656</v>
      </c>
      <c r="R47">
        <f t="shared" si="1"/>
        <v>0.57313341678058249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1A02-2E57-5D47-BCFA-DBF94B6DE0B0}">
  <dimension ref="A1:S56"/>
  <sheetViews>
    <sheetView zoomScale="86" zoomScaleNormal="150" workbookViewId="0">
      <selection activeCell="M9" sqref="M9"/>
    </sheetView>
  </sheetViews>
  <sheetFormatPr baseColWidth="10" defaultRowHeight="16"/>
  <cols>
    <col min="1" max="1" width="41" customWidth="1"/>
    <col min="2" max="2" width="10.83203125" customWidth="1"/>
    <col min="4" max="4" width="11.1640625" customWidth="1"/>
    <col min="8" max="8" width="11.83203125" customWidth="1"/>
    <col min="10" max="10" width="12" customWidth="1"/>
    <col min="14" max="14" width="13.6640625" customWidth="1"/>
  </cols>
  <sheetData>
    <row r="1" spans="1:18">
      <c r="A1" s="26" t="s">
        <v>202</v>
      </c>
      <c r="B1" s="4" t="s">
        <v>166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s="26" t="s">
        <v>203</v>
      </c>
      <c r="J1" s="26" t="s">
        <v>204</v>
      </c>
      <c r="K1" s="26" t="s">
        <v>205</v>
      </c>
      <c r="L1" s="26" t="s">
        <v>206</v>
      </c>
      <c r="M1" s="4" t="s">
        <v>207</v>
      </c>
      <c r="N1" s="4" t="s">
        <v>208</v>
      </c>
      <c r="O1" t="s">
        <v>118</v>
      </c>
      <c r="P1" t="s">
        <v>119</v>
      </c>
      <c r="Q1" t="s">
        <v>120</v>
      </c>
      <c r="R1" t="s">
        <v>121</v>
      </c>
    </row>
    <row r="2" spans="1:18">
      <c r="A2" t="s">
        <v>16</v>
      </c>
      <c r="B2" s="9">
        <v>0.251371115173674</v>
      </c>
      <c r="C2" s="9">
        <v>0.38482632541133399</v>
      </c>
      <c r="D2" s="9">
        <v>0.298293723339427</v>
      </c>
      <c r="E2" s="9">
        <v>0.204448507007922</v>
      </c>
      <c r="F2" s="9">
        <v>0.332419256550883</v>
      </c>
      <c r="G2" s="9">
        <v>0.85283363802559398</v>
      </c>
      <c r="H2" s="9">
        <v>0.14960390006093799</v>
      </c>
      <c r="I2" s="9">
        <v>0.494535519125683</v>
      </c>
      <c r="J2" s="9">
        <v>0.88615664845173003</v>
      </c>
      <c r="K2" s="9">
        <v>0.61171827565270098</v>
      </c>
      <c r="L2" s="9">
        <v>0.84972677595628399</v>
      </c>
      <c r="M2" s="9">
        <f>VLOOKUP($A2, CG!$A:$H, 2, FALSE)</f>
        <v>0.57251675807434399</v>
      </c>
      <c r="N2" s="9">
        <f>VLOOKUP($A2, CG!$A:$H, 3, FALSE)</f>
        <v>0.593845216331505</v>
      </c>
      <c r="O2" s="9">
        <f>VLOOKUP($A2, 'IR-0'!$A:$H, 2, FALSE)</f>
        <v>0.21867396593673899</v>
      </c>
      <c r="P2" s="9">
        <f>VLOOKUP($A2, 'IR-0'!$A:$H, 3, FALSE)</f>
        <v>0.27037712895377097</v>
      </c>
      <c r="Q2" s="9">
        <f>VLOOKUP($A2, 'IR-0'!$A:$H, 4, FALSE)</f>
        <v>0.85614355231143502</v>
      </c>
      <c r="R2" s="9">
        <f>VLOOKUP($A2, 'IR-0'!$A:$H, 5, FALSE)</f>
        <v>0.72962287104622803</v>
      </c>
    </row>
    <row r="3" spans="1:18">
      <c r="A3" t="s">
        <v>17</v>
      </c>
      <c r="B3" s="9">
        <v>0.37286585365853597</v>
      </c>
      <c r="C3" s="9">
        <v>0.394817073170731</v>
      </c>
      <c r="D3" s="9">
        <v>0.33201219512195101</v>
      </c>
      <c r="E3" s="9">
        <v>0.29664634146341401</v>
      </c>
      <c r="F3" s="9">
        <v>0.45152439024390201</v>
      </c>
      <c r="G3" s="9">
        <v>0.54847560975609699</v>
      </c>
      <c r="H3" s="9">
        <v>0.94176829268292594</v>
      </c>
      <c r="I3" s="9">
        <v>0.20916818457802</v>
      </c>
      <c r="J3" s="9">
        <v>0.915300546448087</v>
      </c>
      <c r="K3" s="9">
        <v>0.96387370977534903</v>
      </c>
      <c r="L3" s="9">
        <v>0.33910139647844501</v>
      </c>
      <c r="M3" s="9">
        <f>VLOOKUP($A3, CG!$A:$H, 2, FALSE)</f>
        <v>0.196646341463414</v>
      </c>
      <c r="N3" s="9">
        <f>VLOOKUP($A3, CG!$A:$H, 3, FALSE)</f>
        <v>0.140548780487804</v>
      </c>
      <c r="O3" s="9">
        <f>VLOOKUP($A3, 'IR-0'!$A:$H, 2, FALSE)</f>
        <v>0.38070602556299399</v>
      </c>
      <c r="P3" s="9">
        <f>VLOOKUP($A3, 'IR-0'!$A:$H, 3, FALSE)</f>
        <v>0.82379793061472895</v>
      </c>
      <c r="Q3" s="9">
        <f>VLOOKUP($A3, 'IR-0'!$A:$H, 4, FALSE)</f>
        <v>0.74650030432136305</v>
      </c>
      <c r="R3" s="9">
        <f>VLOOKUP($A3, 'IR-0'!$A:$H, 5, FALSE)</f>
        <v>0.48965307364576999</v>
      </c>
    </row>
    <row r="4" spans="1:18">
      <c r="A4" t="s">
        <v>14</v>
      </c>
      <c r="B4" s="9">
        <v>0.52883541476291995</v>
      </c>
      <c r="C4" s="9">
        <v>0.56234135445222799</v>
      </c>
      <c r="D4" s="9">
        <v>0.51380850847801796</v>
      </c>
      <c r="E4" s="9">
        <v>0.43105899076048299</v>
      </c>
      <c r="F4" s="9">
        <v>0.46527566250380697</v>
      </c>
      <c r="G4" s="9">
        <v>0.49908620164483702</v>
      </c>
      <c r="H4" s="9">
        <v>0.40009137983551601</v>
      </c>
      <c r="I4" s="9">
        <v>0.66888699924414197</v>
      </c>
      <c r="J4" s="9">
        <v>0.31013794406651501</v>
      </c>
      <c r="K4" s="9">
        <v>0.44638133030990101</v>
      </c>
      <c r="L4" s="9">
        <v>0.66728080120937205</v>
      </c>
      <c r="M4" s="9">
        <f>VLOOKUP($A4, CG!$A:$H, 2, FALSE)</f>
        <v>0.61991065082749497</v>
      </c>
      <c r="N4" s="9">
        <f>VLOOKUP($A4, CG!$A:$H, 3, FALSE)</f>
        <v>0.54772058076962105</v>
      </c>
      <c r="O4" s="9">
        <f>VLOOKUP($A4, 'IR-0'!$A:$H, 2, FALSE)</f>
        <v>0.57948899929027597</v>
      </c>
      <c r="P4" s="9">
        <f>VLOOKUP($A4, 'IR-0'!$A:$H, 3, FALSE)</f>
        <v>0.43825408090844498</v>
      </c>
      <c r="Q4" s="9">
        <f>VLOOKUP($A4, 'IR-0'!$A:$H, 4, FALSE)</f>
        <v>0.64569603568893796</v>
      </c>
      <c r="R4" s="9">
        <f>VLOOKUP($A4, 'IR-0'!$A:$H, 5, FALSE)</f>
        <v>0.435820744195478</v>
      </c>
    </row>
    <row r="5" spans="1:18">
      <c r="A5" t="s">
        <v>13</v>
      </c>
      <c r="B5" s="9">
        <v>0.52941773179143803</v>
      </c>
      <c r="C5" s="9">
        <v>0.54666260904848796</v>
      </c>
      <c r="D5" s="9">
        <v>0.557821059038344</v>
      </c>
      <c r="E5" s="9">
        <v>0.60468654899573904</v>
      </c>
      <c r="F5" s="9">
        <v>0.62193142625278897</v>
      </c>
      <c r="G5" s="9">
        <v>0.75299249340636998</v>
      </c>
      <c r="H5" s="9">
        <v>0.74021099614526198</v>
      </c>
      <c r="I5" s="9">
        <v>0.73051614229899198</v>
      </c>
      <c r="J5" s="9">
        <v>0.86973061895949</v>
      </c>
      <c r="K5" s="9">
        <v>0.30115155253958398</v>
      </c>
      <c r="L5" s="9">
        <v>0.83785728973884399</v>
      </c>
      <c r="M5" s="9">
        <f>VLOOKUP($A5, CG!$A:$H, 2, FALSE)</f>
        <v>0.49553662000405702</v>
      </c>
      <c r="N5" s="9">
        <f>VLOOKUP($A5, CG!$A:$H, 3, FALSE)</f>
        <v>0.58602150537634401</v>
      </c>
      <c r="O5" s="9">
        <f>VLOOKUP($A5, 'IR-0'!$A:$H, 2, FALSE)</f>
        <v>0.409376265694613</v>
      </c>
      <c r="P5" s="9">
        <f>VLOOKUP($A5, 'IR-0'!$A:$H, 3, FALSE)</f>
        <v>0.37069663831510702</v>
      </c>
      <c r="Q5" s="9">
        <f>VLOOKUP($A5, 'IR-0'!$A:$H, 4, FALSE)</f>
        <v>0.78341433778857805</v>
      </c>
      <c r="R5" s="9">
        <f>VLOOKUP($A5, 'IR-0'!$A:$H, 5, FALSE)</f>
        <v>0.38385986229242602</v>
      </c>
    </row>
    <row r="6" spans="1:18">
      <c r="A6" t="s">
        <v>51</v>
      </c>
      <c r="B6" s="9">
        <v>0.539556962025316</v>
      </c>
      <c r="C6" s="9">
        <v>0.95854430379746802</v>
      </c>
      <c r="D6" s="9">
        <v>0.97056962025316396</v>
      </c>
      <c r="E6" s="9">
        <v>0.738924050632911</v>
      </c>
      <c r="F6" s="9">
        <v>0.95601265822784798</v>
      </c>
      <c r="G6" s="9">
        <v>0.57563291139240502</v>
      </c>
      <c r="H6" s="9">
        <v>0.13702531645569599</v>
      </c>
      <c r="I6" s="9">
        <v>0.94766746411483205</v>
      </c>
      <c r="J6" s="9">
        <v>0.763456937799043</v>
      </c>
      <c r="K6" s="9">
        <v>0.85556220095693702</v>
      </c>
      <c r="L6" s="9">
        <v>0.62410287081339699</v>
      </c>
      <c r="M6" s="9">
        <f>VLOOKUP($A6, CG!$A:$H, 2, FALSE)</f>
        <v>0.76170886075949296</v>
      </c>
      <c r="N6" s="9">
        <f>VLOOKUP($A6, CG!$A:$H, 3, FALSE)</f>
        <v>0.80094936708860698</v>
      </c>
      <c r="O6" s="9">
        <f>VLOOKUP($A6, 'IR-0'!$A:$H, 2, FALSE)</f>
        <v>0.30669614655716898</v>
      </c>
      <c r="P6" s="9">
        <f>VLOOKUP($A6, 'IR-0'!$A:$H, 3, FALSE)</f>
        <v>0.211307643714466</v>
      </c>
      <c r="Q6" s="9">
        <f>VLOOKUP($A6, 'IR-0'!$A:$H, 4, FALSE)</f>
        <v>0.37744788376500299</v>
      </c>
      <c r="R6" s="9">
        <f>VLOOKUP($A6, 'IR-0'!$A:$H, 5, FALSE)</f>
        <v>0.61939355653821804</v>
      </c>
    </row>
    <row r="7" spans="1:18">
      <c r="A7" t="s">
        <v>25</v>
      </c>
      <c r="B7" s="9">
        <v>0.56879432624113402</v>
      </c>
      <c r="C7" s="9">
        <v>0.54113475177304904</v>
      </c>
      <c r="D7" s="9">
        <v>0.61258865248226901</v>
      </c>
      <c r="E7" s="9">
        <v>0.57003546099290703</v>
      </c>
      <c r="F7" s="9">
        <v>0.38386524822695001</v>
      </c>
      <c r="G7" s="9">
        <v>0.53031914893617005</v>
      </c>
      <c r="H7" s="9">
        <v>0.51985815602836805</v>
      </c>
      <c r="I7" s="9">
        <v>0.63858530661809298</v>
      </c>
      <c r="J7" s="9">
        <v>0.37477231329690303</v>
      </c>
      <c r="K7" s="9">
        <v>0.72874924104432304</v>
      </c>
      <c r="L7" s="9">
        <v>0.50204918032786805</v>
      </c>
      <c r="M7" s="9">
        <f>VLOOKUP($A7, CG!$A:$H, 2, FALSE)</f>
        <v>0.51879432624113397</v>
      </c>
      <c r="N7" s="9">
        <f>VLOOKUP($A7, CG!$A:$H, 3, FALSE)</f>
        <v>0.56613475177304895</v>
      </c>
      <c r="O7" s="9">
        <f>VLOOKUP($A7, 'IR-0'!$A:$H, 2, FALSE)</f>
        <v>0.52819148936170202</v>
      </c>
      <c r="P7" s="9">
        <f>VLOOKUP($A7, 'IR-0'!$A:$H, 3, FALSE)</f>
        <v>0.39946808510638199</v>
      </c>
      <c r="Q7" s="9">
        <f>VLOOKUP($A7, 'IR-0'!$A:$H, 4, FALSE)</f>
        <v>0.73226950354609899</v>
      </c>
      <c r="R7" s="9">
        <f>VLOOKUP($A7, 'IR-0'!$A:$H, 5, FALSE)</f>
        <v>0.52056737588652402</v>
      </c>
    </row>
    <row r="8" spans="1:18">
      <c r="A8" t="s">
        <v>55</v>
      </c>
      <c r="B8" s="9">
        <v>0.65998803827751196</v>
      </c>
      <c r="C8" s="9">
        <v>0.75727671451355605</v>
      </c>
      <c r="D8" s="9">
        <v>0.650019936204146</v>
      </c>
      <c r="E8" s="9">
        <v>0.64364035087719296</v>
      </c>
      <c r="F8" s="9">
        <v>0.86373604465709697</v>
      </c>
      <c r="G8" s="9">
        <v>0.56987639553429004</v>
      </c>
      <c r="H8" s="9">
        <v>0.38187799043062198</v>
      </c>
      <c r="I8" s="9">
        <v>0.85814136641071004</v>
      </c>
      <c r="J8" s="9">
        <v>0.92311478637527</v>
      </c>
      <c r="K8" s="9">
        <v>0.77938570584760702</v>
      </c>
      <c r="L8" s="9">
        <v>0.87468005512896196</v>
      </c>
      <c r="M8" s="9">
        <f>VLOOKUP($A8, CG!$A:$H, 2, FALSE)</f>
        <v>0.76564992025518297</v>
      </c>
      <c r="N8" s="9">
        <f>VLOOKUP($A8, CG!$A:$H, 3, FALSE)</f>
        <v>0.84698963317384302</v>
      </c>
      <c r="O8" s="9">
        <f>VLOOKUP($A8, 'IR-0'!$A:$H, 2, FALSE)</f>
        <v>0.45900497512437799</v>
      </c>
      <c r="P8" s="9">
        <f>VLOOKUP($A8, 'IR-0'!$A:$H, 3, FALSE)</f>
        <v>0.66019900497512396</v>
      </c>
      <c r="Q8" s="9">
        <f>VLOOKUP($A8, 'IR-0'!$A:$H, 4, FALSE)</f>
        <v>0.70159203980099505</v>
      </c>
      <c r="R8" s="9">
        <f>VLOOKUP($A8, 'IR-0'!$A:$H, 5, FALSE)</f>
        <v>0.52169154228855696</v>
      </c>
    </row>
    <row r="9" spans="1:18">
      <c r="A9" t="s">
        <v>29</v>
      </c>
      <c r="B9" s="9">
        <v>0.67120106171200999</v>
      </c>
      <c r="C9" s="9">
        <v>0.85567352355673498</v>
      </c>
      <c r="D9" s="9">
        <v>0.873589913735899</v>
      </c>
      <c r="E9" s="9">
        <v>0.98440610484406099</v>
      </c>
      <c r="F9" s="9">
        <v>0.86761778367617703</v>
      </c>
      <c r="G9" s="9">
        <v>0.117783676177836</v>
      </c>
      <c r="H9" s="9">
        <v>0.62408759124087598</v>
      </c>
      <c r="I9" s="9">
        <v>0.45958358848744602</v>
      </c>
      <c r="J9" s="9">
        <v>0.74311083894672303</v>
      </c>
      <c r="K9" s="9">
        <v>0.89559093692590297</v>
      </c>
      <c r="L9" s="9">
        <v>0.722290263319044</v>
      </c>
      <c r="M9" s="9">
        <f>VLOOKUP($A9, CG!$A:$H, 2, FALSE)</f>
        <v>0.33344392833443898</v>
      </c>
      <c r="N9" s="9">
        <f>VLOOKUP($A9, CG!$A:$H, 3, FALSE)</f>
        <v>0.92335766423357601</v>
      </c>
      <c r="O9" s="9">
        <f>VLOOKUP($A9, 'IR-0'!$A:$H, 2, FALSE)</f>
        <v>1.5573227302849499E-2</v>
      </c>
      <c r="P9" s="9">
        <f>VLOOKUP($A9, 'IR-0'!$A:$H, 3, FALSE)</f>
        <v>1.4910536779324E-2</v>
      </c>
      <c r="Q9" s="9">
        <f>VLOOKUP($A9, 'IR-0'!$A:$H, 4, FALSE)</f>
        <v>0.37276341948310099</v>
      </c>
      <c r="R9" s="9">
        <f>VLOOKUP($A9, 'IR-0'!$A:$H, 5, FALSE)</f>
        <v>0.233598409542743</v>
      </c>
    </row>
    <row r="10" spans="1:18">
      <c r="A10" t="s">
        <v>28</v>
      </c>
      <c r="B10" s="9">
        <v>0.67598280098280095</v>
      </c>
      <c r="C10" s="9">
        <v>0.69993857493857403</v>
      </c>
      <c r="D10" s="9">
        <v>0.57770270270270196</v>
      </c>
      <c r="E10" s="9">
        <v>0.480036855036855</v>
      </c>
      <c r="F10" s="9">
        <v>0.55497542997543003</v>
      </c>
      <c r="G10" s="9">
        <v>0.14158476658476599</v>
      </c>
      <c r="H10" s="9">
        <v>0.83507371007371001</v>
      </c>
      <c r="I10" s="9">
        <v>0.29252733900364503</v>
      </c>
      <c r="J10" s="9">
        <v>0.68620899149453196</v>
      </c>
      <c r="K10" s="9">
        <v>0.93104495747266103</v>
      </c>
      <c r="L10" s="9">
        <v>0.27004860267314701</v>
      </c>
      <c r="M10" s="9">
        <f>VLOOKUP($A10, CG!$A:$H, 2, FALSE)</f>
        <v>0.32893120393120301</v>
      </c>
      <c r="N10" s="9">
        <f>VLOOKUP($A10, CG!$A:$H, 3, FALSE)</f>
        <v>0.82524570024569999</v>
      </c>
      <c r="O10" s="9">
        <f>VLOOKUP($A10, 'IR-0'!$A:$H, 2, FALSE)</f>
        <v>0.59871244635193099</v>
      </c>
      <c r="P10" s="9">
        <f>VLOOKUP($A10, 'IR-0'!$A:$H, 3, FALSE)</f>
        <v>0.99110974862047796</v>
      </c>
      <c r="Q10" s="9">
        <f>VLOOKUP($A10, 'IR-0'!$A:$H, 4, FALSE)</f>
        <v>0.21735131820968701</v>
      </c>
      <c r="R10" s="9">
        <f>VLOOKUP($A10, 'IR-0'!$A:$H, 5, FALSE)</f>
        <v>0.40619251992642502</v>
      </c>
    </row>
    <row r="11" spans="1:18">
      <c r="A11" t="s">
        <v>46</v>
      </c>
      <c r="B11" s="9">
        <v>0.72525804493017598</v>
      </c>
      <c r="C11" s="9">
        <v>0.95173041894353305</v>
      </c>
      <c r="D11" s="9">
        <v>0.75561627200971404</v>
      </c>
      <c r="E11" s="9">
        <v>0.943230115361262</v>
      </c>
      <c r="F11" s="9">
        <v>0.71372191863995105</v>
      </c>
      <c r="G11" s="9">
        <v>0.55160898603521502</v>
      </c>
      <c r="H11" s="9">
        <v>0.67547055251973198</v>
      </c>
      <c r="I11" s="9">
        <v>0.94725738396624404</v>
      </c>
      <c r="J11" s="9">
        <v>0.77968655816757004</v>
      </c>
      <c r="K11" s="9">
        <v>0.97558770343580403</v>
      </c>
      <c r="L11" s="9">
        <v>0.66033755274261596</v>
      </c>
      <c r="M11" s="9">
        <f>VLOOKUP($A11, CG!$A:$H, 2, FALSE)</f>
        <v>0.75683060109289602</v>
      </c>
      <c r="N11" s="9">
        <f>VLOOKUP($A11, CG!$A:$H, 3, FALSE)</f>
        <v>0.82786885245901598</v>
      </c>
      <c r="O11" s="9">
        <f>VLOOKUP($A11, 'IR-0'!$A:$H, 2, FALSE)</f>
        <v>0.35969696969696902</v>
      </c>
      <c r="P11" s="9">
        <f>VLOOKUP($A11, 'IR-0'!$A:$H, 3, FALSE)</f>
        <v>0.22636363636363599</v>
      </c>
      <c r="Q11" s="9">
        <f>VLOOKUP($A11, 'IR-0'!$A:$H, 4, FALSE)</f>
        <v>0.93666666666666598</v>
      </c>
      <c r="R11" s="9">
        <f>VLOOKUP($A11, 'IR-0'!$A:$H, 5, FALSE)</f>
        <v>0.693030303030303</v>
      </c>
    </row>
    <row r="12" spans="1:18">
      <c r="A12" t="s">
        <v>56</v>
      </c>
      <c r="B12" s="9">
        <v>0.74206111443978395</v>
      </c>
      <c r="C12" s="9">
        <v>0.61803475134811203</v>
      </c>
      <c r="D12" s="9">
        <v>0.91581785500299495</v>
      </c>
      <c r="E12" s="9">
        <v>0.86009586578789698</v>
      </c>
      <c r="F12" s="9">
        <v>0.95596165368484098</v>
      </c>
      <c r="G12" s="9">
        <v>0.114739364889155</v>
      </c>
      <c r="H12" s="9">
        <v>0.24116237267825</v>
      </c>
      <c r="I12" s="9">
        <v>0.60463018641010202</v>
      </c>
      <c r="J12" s="9">
        <v>0.75496091401082299</v>
      </c>
      <c r="K12" s="9">
        <v>0.85718580877931405</v>
      </c>
      <c r="L12" s="9">
        <v>0.59981960312687899</v>
      </c>
      <c r="M12" s="9">
        <f>VLOOKUP($A12, CG!$A:$H, 2, FALSE)</f>
        <v>0.35739964050329498</v>
      </c>
      <c r="N12" s="9">
        <f>VLOOKUP($A12, CG!$A:$H, 3, FALSE)</f>
        <v>0.781605751947273</v>
      </c>
      <c r="O12" s="9">
        <f>VLOOKUP($A12, 'IR-0'!$A:$H, 2, FALSE)</f>
        <v>2.99043062200956E-4</v>
      </c>
      <c r="P12" s="9">
        <f>VLOOKUP($A12, 'IR-0'!$A:$H, 3, FALSE)</f>
        <v>8.9712918660288699E-4</v>
      </c>
      <c r="Q12" s="9">
        <f>VLOOKUP($A12, 'IR-0'!$A:$H, 4, FALSE)</f>
        <v>0.69348086124401898</v>
      </c>
      <c r="R12" s="9">
        <f>VLOOKUP($A12, 'IR-0'!$A:$H, 5, FALSE)</f>
        <v>0.58163875598086101</v>
      </c>
    </row>
    <row r="13" spans="1:18">
      <c r="A13" t="s">
        <v>37</v>
      </c>
      <c r="B13" s="9">
        <v>0.77046694966646401</v>
      </c>
      <c r="C13" s="9">
        <v>0.92449969678593003</v>
      </c>
      <c r="D13" s="9">
        <v>0.80200121285627601</v>
      </c>
      <c r="E13" s="9">
        <v>0.73529411764705799</v>
      </c>
      <c r="F13" s="9">
        <v>0.99666464523953902</v>
      </c>
      <c r="G13" s="9">
        <v>0.31928441479684599</v>
      </c>
      <c r="H13" s="9">
        <v>0.10946027895694301</v>
      </c>
      <c r="I13" s="9">
        <v>0.98823884197828704</v>
      </c>
      <c r="J13" s="9">
        <v>0.92551266586248404</v>
      </c>
      <c r="K13" s="9">
        <v>0.911640530759951</v>
      </c>
      <c r="L13" s="9">
        <v>0.110072376357056</v>
      </c>
      <c r="M13" s="9">
        <f>VLOOKUP($A13, CG!$A:$H, 2, FALSE)</f>
        <v>0.54305639781685799</v>
      </c>
      <c r="N13" s="9">
        <f>VLOOKUP($A13, CG!$A:$H, 3, FALSE)</f>
        <v>0.62916919345057598</v>
      </c>
      <c r="O13" s="9">
        <f>VLOOKUP($A13, 'IR-0'!$A:$H, 2, FALSE)</f>
        <v>0.926452784503632</v>
      </c>
      <c r="P13" s="9">
        <f>VLOOKUP($A13, 'IR-0'!$A:$H, 3, FALSE)</f>
        <v>0.98819612590799</v>
      </c>
      <c r="Q13" s="9">
        <f>VLOOKUP($A13, 'IR-0'!$A:$H, 4, FALSE)</f>
        <v>0.74485472154963595</v>
      </c>
      <c r="R13" s="9">
        <f>VLOOKUP($A13, 'IR-0'!$A:$H, 5, FALSE)</f>
        <v>0.85078692493946695</v>
      </c>
    </row>
    <row r="14" spans="1:18">
      <c r="A14" t="s">
        <v>39</v>
      </c>
      <c r="B14" s="9">
        <v>0.80036407766990203</v>
      </c>
      <c r="C14" s="9">
        <v>0.88197815533980495</v>
      </c>
      <c r="D14" s="9">
        <v>0.89623786407766903</v>
      </c>
      <c r="E14" s="9">
        <v>0.86498786407766903</v>
      </c>
      <c r="F14" s="9">
        <v>0.30006067961165001</v>
      </c>
      <c r="G14" s="9">
        <v>0.35800970873786397</v>
      </c>
      <c r="H14" s="9">
        <v>0.54035194174757195</v>
      </c>
      <c r="I14" s="9">
        <v>0.442178940961655</v>
      </c>
      <c r="J14" s="9">
        <v>0.46043822276323798</v>
      </c>
      <c r="K14" s="9">
        <v>0.94704808277540997</v>
      </c>
      <c r="L14" s="9">
        <v>0.88740109555690805</v>
      </c>
      <c r="M14" s="9">
        <f>VLOOKUP($A14, CG!$A:$H, 2, FALSE)</f>
        <v>0.15473300970873699</v>
      </c>
      <c r="N14" s="9">
        <f>VLOOKUP($A14, CG!$A:$H, 3, FALSE)</f>
        <v>0.50576456310679596</v>
      </c>
      <c r="O14" s="9">
        <f>VLOOKUP($A14, 'IR-0'!$A:$H, 2, FALSE)</f>
        <v>0.24954572986069001</v>
      </c>
      <c r="P14" s="9">
        <f>VLOOKUP($A14, 'IR-0'!$A:$H, 3, FALSE)</f>
        <v>0.70321017565111998</v>
      </c>
      <c r="Q14" s="9">
        <f>VLOOKUP($A14, 'IR-0'!$A:$H, 4, FALSE)</f>
        <v>0.22440944881889699</v>
      </c>
      <c r="R14" s="9">
        <f>VLOOKUP($A14, 'IR-0'!$A:$H, 5, FALSE)</f>
        <v>0.77316777710478402</v>
      </c>
    </row>
    <row r="15" spans="1:18">
      <c r="A15" t="s">
        <v>33</v>
      </c>
      <c r="B15" s="9">
        <v>0.80260764099454196</v>
      </c>
      <c r="C15" s="9">
        <v>0.94633110976349299</v>
      </c>
      <c r="D15" s="9">
        <v>0.90873256519102397</v>
      </c>
      <c r="E15" s="9">
        <v>0.97543966040024199</v>
      </c>
      <c r="F15" s="9">
        <v>0.90266828380836805</v>
      </c>
      <c r="G15" s="9">
        <v>0.97301394784717998</v>
      </c>
      <c r="H15" s="9">
        <v>0.78865979381443296</v>
      </c>
      <c r="I15" s="9">
        <v>0.981526347668079</v>
      </c>
      <c r="J15" s="9">
        <v>0.90096910963052601</v>
      </c>
      <c r="K15" s="9">
        <v>0.64536644457904302</v>
      </c>
      <c r="L15" s="9">
        <v>5.54209569957601E-2</v>
      </c>
      <c r="M15" s="9">
        <f>VLOOKUP($A15, CG!$A:$H, 2, FALSE)</f>
        <v>0.98332322619769497</v>
      </c>
      <c r="N15" s="9">
        <f>VLOOKUP($A15, CG!$A:$H, 3, FALSE)</f>
        <v>0.98635536688902303</v>
      </c>
      <c r="O15" s="9">
        <f>VLOOKUP($A15, 'IR-0'!$A:$H, 2, FALSE)</f>
        <v>7.5968523002421198E-2</v>
      </c>
      <c r="P15" s="9">
        <f>VLOOKUP($A15, 'IR-0'!$A:$H, 3, FALSE)</f>
        <v>2.2094430992735999E-2</v>
      </c>
      <c r="Q15" s="9">
        <f>VLOOKUP($A15, 'IR-0'!$A:$H, 4, FALSE)</f>
        <v>0.25696125907990303</v>
      </c>
      <c r="R15" s="9">
        <f>VLOOKUP($A15, 'IR-0'!$A:$H, 5, FALSE)</f>
        <v>0.41010895883777199</v>
      </c>
    </row>
    <row r="16" spans="1:18">
      <c r="A16" t="s">
        <v>19</v>
      </c>
      <c r="B16" s="9">
        <v>0.83129957291031098</v>
      </c>
      <c r="C16" s="9">
        <v>0.98932275777913303</v>
      </c>
      <c r="D16" s="9">
        <v>0.76906650396583198</v>
      </c>
      <c r="E16" s="9">
        <v>0.46034167175106699</v>
      </c>
      <c r="F16" s="9">
        <v>0.86180597925564295</v>
      </c>
      <c r="G16" s="9">
        <v>0.97284929835265399</v>
      </c>
      <c r="H16" s="9">
        <v>0.36455155582672299</v>
      </c>
      <c r="I16" s="9">
        <v>0.78597449908925299</v>
      </c>
      <c r="J16" s="9">
        <v>0.90801457194899804</v>
      </c>
      <c r="K16" s="9">
        <v>0.18184578020643499</v>
      </c>
      <c r="L16" s="9">
        <v>0.227383120825743</v>
      </c>
      <c r="M16" s="9">
        <f>VLOOKUP($A16, CG!$A:$H, 2, FALSE)</f>
        <v>0.98322147651006697</v>
      </c>
      <c r="N16" s="9">
        <f>VLOOKUP($A16, CG!$A:$H, 3, FALSE)</f>
        <v>0.98322147651006697</v>
      </c>
      <c r="O16" s="9">
        <f>VLOOKUP($A16, 'IR-0'!$A:$H, 2, FALSE)</f>
        <v>0.254872107186358</v>
      </c>
      <c r="P16" s="9">
        <f>VLOOKUP($A16, 'IR-0'!$A:$H, 3, FALSE)</f>
        <v>3.5627283800243499E-2</v>
      </c>
      <c r="Q16" s="9">
        <f>VLOOKUP($A16, 'IR-0'!$A:$H, 4, FALSE)</f>
        <v>0.771924482338611</v>
      </c>
      <c r="R16" s="9">
        <f>VLOOKUP($A16, 'IR-0'!$A:$H, 5, FALSE)</f>
        <v>0.50822168087697905</v>
      </c>
    </row>
    <row r="17" spans="1:18">
      <c r="A17" t="s">
        <v>32</v>
      </c>
      <c r="B17" s="9">
        <v>0.84135200974421398</v>
      </c>
      <c r="C17" s="9">
        <v>0.90042630937880597</v>
      </c>
      <c r="D17" s="9">
        <v>0.98203410475030395</v>
      </c>
      <c r="E17" s="9">
        <v>0.762180267965895</v>
      </c>
      <c r="F17" s="9">
        <v>0.81394640682094999</v>
      </c>
      <c r="G17" s="9">
        <v>0.115408038976857</v>
      </c>
      <c r="H17" s="9">
        <v>0.41930572472594302</v>
      </c>
      <c r="I17" s="9">
        <v>0.59884428223844199</v>
      </c>
      <c r="J17" s="9">
        <v>0.74118004866179998</v>
      </c>
      <c r="K17" s="9">
        <v>5.3832116788321199E-2</v>
      </c>
      <c r="L17" s="9">
        <v>0.89689781021897796</v>
      </c>
      <c r="M17" s="9">
        <f>VLOOKUP($A17, CG!$A:$H, 2, FALSE)</f>
        <v>0.33343483556638198</v>
      </c>
      <c r="N17" s="9">
        <f>VLOOKUP($A17, CG!$A:$H, 3, FALSE)</f>
        <v>0.51309378806333705</v>
      </c>
      <c r="O17" s="9">
        <f>VLOOKUP($A17, 'IR-0'!$A:$H, 2, FALSE)</f>
        <v>3.31306990881459E-2</v>
      </c>
      <c r="P17" s="9">
        <f>VLOOKUP($A17, 'IR-0'!$A:$H, 3, FALSE)</f>
        <v>7.5987841945288504E-3</v>
      </c>
      <c r="Q17" s="9">
        <f>VLOOKUP($A17, 'IR-0'!$A:$H, 4, FALSE)</f>
        <v>0.25075987841945202</v>
      </c>
      <c r="R17" s="9">
        <f>VLOOKUP($A17, 'IR-0'!$A:$H, 5, FALSE)</f>
        <v>0.19179331306990799</v>
      </c>
    </row>
    <row r="18" spans="1:18">
      <c r="A18" t="s">
        <v>41</v>
      </c>
      <c r="B18" s="9">
        <v>0.85294117647058798</v>
      </c>
      <c r="C18" s="9">
        <v>0.896300788356579</v>
      </c>
      <c r="D18" s="9">
        <v>0.86901152213462696</v>
      </c>
      <c r="E18" s="9">
        <v>0.90236506973923503</v>
      </c>
      <c r="F18" s="9">
        <v>0.80836870830806495</v>
      </c>
      <c r="G18" s="9">
        <v>0.440570042449969</v>
      </c>
      <c r="H18" s="9">
        <v>0.47847180109157</v>
      </c>
      <c r="I18" s="9">
        <v>0.95040049291435602</v>
      </c>
      <c r="J18" s="9">
        <v>0.96642020948860097</v>
      </c>
      <c r="K18" s="9">
        <v>0.51047443006777504</v>
      </c>
      <c r="L18" s="9">
        <v>0.80437461491065898</v>
      </c>
      <c r="M18" s="9">
        <f>VLOOKUP($A18, CG!$A:$H, 2, FALSE)</f>
        <v>0.53153426318981201</v>
      </c>
      <c r="N18" s="9">
        <f>VLOOKUP($A18, CG!$A:$H, 3, FALSE)</f>
        <v>0.67313523347483295</v>
      </c>
      <c r="O18" s="9">
        <f>VLOOKUP($A18, 'IR-0'!$A:$H, 2, FALSE)</f>
        <v>0.98305084745762705</v>
      </c>
      <c r="P18" s="9">
        <f>VLOOKUP($A18, 'IR-0'!$A:$H, 3, FALSE)</f>
        <v>0.65829297820823196</v>
      </c>
      <c r="Q18" s="9">
        <f>VLOOKUP($A18, 'IR-0'!$A:$H, 4, FALSE)</f>
        <v>0.695520581113801</v>
      </c>
      <c r="R18" s="9">
        <f>VLOOKUP($A18, 'IR-0'!$A:$H, 5, FALSE)</f>
        <v>0.34745762711864397</v>
      </c>
    </row>
    <row r="19" spans="1:18">
      <c r="A19" t="s">
        <v>20</v>
      </c>
      <c r="B19" s="9">
        <v>0.85405240706885999</v>
      </c>
      <c r="C19" s="9">
        <v>0.99116392443631895</v>
      </c>
      <c r="D19" s="9">
        <v>0.99177330895795202</v>
      </c>
      <c r="E19" s="9">
        <v>0.97592931139549</v>
      </c>
      <c r="F19" s="9">
        <v>0.90158439975624605</v>
      </c>
      <c r="G19" s="9">
        <v>0.97288238878732403</v>
      </c>
      <c r="H19" s="9">
        <v>0.45124923826934799</v>
      </c>
      <c r="I19" s="9">
        <v>0.75622343655130497</v>
      </c>
      <c r="J19" s="9">
        <v>0.90497874924104404</v>
      </c>
      <c r="K19" s="9">
        <v>0.380995749848208</v>
      </c>
      <c r="L19" s="9">
        <v>0.24620522161505701</v>
      </c>
      <c r="M19" s="9">
        <f>VLOOKUP($A19, CG!$A:$H, 2, FALSE)</f>
        <v>0.98324192565508794</v>
      </c>
      <c r="N19" s="9">
        <f>VLOOKUP($A19, CG!$A:$H, 3, FALSE)</f>
        <v>0.915600243753808</v>
      </c>
      <c r="O19" s="9">
        <f>VLOOKUP($A19, 'IR-0'!$A:$H, 2, FALSE)</f>
        <v>8.8199513381995494E-3</v>
      </c>
      <c r="P19" s="9">
        <f>VLOOKUP($A19, 'IR-0'!$A:$H, 3, FALSE)</f>
        <v>1.12530413625304E-2</v>
      </c>
      <c r="Q19" s="9">
        <f>VLOOKUP($A19, 'IR-0'!$A:$H, 4, FALSE)</f>
        <v>0.79045012165450101</v>
      </c>
      <c r="R19" s="9">
        <f>VLOOKUP($A19, 'IR-0'!$A:$H, 5, FALSE)</f>
        <v>0.236922141119221</v>
      </c>
    </row>
    <row r="20" spans="1:18">
      <c r="A20" t="s">
        <v>45</v>
      </c>
      <c r="B20" s="9">
        <v>0.86126290224650803</v>
      </c>
      <c r="C20" s="9">
        <v>0.73436551305403697</v>
      </c>
      <c r="D20" s="9">
        <v>0.918336369156041</v>
      </c>
      <c r="E20" s="9">
        <v>0.83029751062537904</v>
      </c>
      <c r="F20" s="9">
        <v>0.38888888888888801</v>
      </c>
      <c r="G20" s="9">
        <v>0.35822707953855398</v>
      </c>
      <c r="H20" s="9">
        <v>0.76442015786277995</v>
      </c>
      <c r="I20" s="9">
        <v>0.50361663652802902</v>
      </c>
      <c r="J20" s="9">
        <v>0.39119951778179601</v>
      </c>
      <c r="K20" s="9">
        <v>0.455696202531645</v>
      </c>
      <c r="L20" s="9">
        <v>0.91892706449668404</v>
      </c>
      <c r="M20" s="9">
        <f>VLOOKUP($A20, CG!$A:$H, 2, FALSE)</f>
        <v>0.137219186399514</v>
      </c>
      <c r="N20" s="9">
        <f>VLOOKUP($A20, CG!$A:$H, 3, FALSE)</f>
        <v>0.20613236187006601</v>
      </c>
      <c r="O20" s="9">
        <f>VLOOKUP($A20, 'IR-0'!$A:$H, 2, FALSE)</f>
        <v>0.43212121212121202</v>
      </c>
      <c r="P20" s="9">
        <f>VLOOKUP($A20, 'IR-0'!$A:$H, 3, FALSE)</f>
        <v>0.75878787878787801</v>
      </c>
      <c r="Q20" s="9">
        <f>VLOOKUP($A20, 'IR-0'!$A:$H, 4, FALSE)</f>
        <v>0.84393939393939299</v>
      </c>
      <c r="R20" s="9">
        <f>VLOOKUP($A20, 'IR-0'!$A:$H, 5, FALSE)</f>
        <v>0.99696969696969695</v>
      </c>
    </row>
    <row r="21" spans="1:18">
      <c r="A21" t="s">
        <v>40</v>
      </c>
      <c r="B21" s="9">
        <v>0.86589805825242705</v>
      </c>
      <c r="C21" s="9">
        <v>0.80188106796116498</v>
      </c>
      <c r="D21" s="9">
        <v>0.87196601941747498</v>
      </c>
      <c r="E21" s="9">
        <v>0.78701456310679596</v>
      </c>
      <c r="F21" s="9">
        <v>0.43598300970873699</v>
      </c>
      <c r="G21" s="9">
        <v>0.358313106796116</v>
      </c>
      <c r="H21" s="9">
        <v>0.68932038834951403</v>
      </c>
      <c r="I21" s="9">
        <v>0.367913148371531</v>
      </c>
      <c r="J21" s="9">
        <v>0.471049457177322</v>
      </c>
      <c r="K21" s="9">
        <v>0.26930036188178502</v>
      </c>
      <c r="L21" s="9">
        <v>0.94782870928829899</v>
      </c>
      <c r="M21" s="9">
        <f>VLOOKUP($A21, CG!$A:$H, 2, FALSE)</f>
        <v>0.15928398058252399</v>
      </c>
      <c r="N21" s="9">
        <f>VLOOKUP($A21, CG!$A:$H, 3, FALSE)</f>
        <v>0.50879854368931998</v>
      </c>
      <c r="O21" s="9">
        <f>VLOOKUP($A21, 'IR-0'!$A:$H, 2, FALSE)</f>
        <v>0.51938219261053897</v>
      </c>
      <c r="P21" s="9">
        <f>VLOOKUP($A21, 'IR-0'!$A:$H, 3, FALSE)</f>
        <v>0.62719563900666198</v>
      </c>
      <c r="Q21" s="9">
        <f>VLOOKUP($A21, 'IR-0'!$A:$H, 4, FALSE)</f>
        <v>0.291338582677165</v>
      </c>
      <c r="R21" s="9">
        <f>VLOOKUP($A21, 'IR-0'!$A:$H, 5, FALSE)</f>
        <v>0.92731677771047805</v>
      </c>
    </row>
    <row r="22" spans="1:18">
      <c r="A22" t="s">
        <v>43</v>
      </c>
      <c r="B22" s="9">
        <v>0.86733454766241602</v>
      </c>
      <c r="C22" s="9">
        <v>0.98816029143897999</v>
      </c>
      <c r="D22" s="9">
        <v>0.52246508803885805</v>
      </c>
      <c r="E22" s="9">
        <v>0.993017607771706</v>
      </c>
      <c r="F22" s="9">
        <v>0.97176684881602904</v>
      </c>
      <c r="G22" s="9">
        <v>0.97298117789921001</v>
      </c>
      <c r="H22" s="9">
        <v>0.96387370977534903</v>
      </c>
      <c r="I22" s="9">
        <v>0.98945147679324896</v>
      </c>
      <c r="J22" s="9">
        <v>0.89963833634719703</v>
      </c>
      <c r="K22" s="9">
        <v>0.67540687160940305</v>
      </c>
      <c r="L22" s="9">
        <v>5.0934297769740802E-2</v>
      </c>
      <c r="M22" s="9">
        <f>VLOOKUP($A22, CG!$A:$H, 2, FALSE)</f>
        <v>0.95840922890103197</v>
      </c>
      <c r="N22" s="9">
        <f>VLOOKUP($A22, CG!$A:$H, 3, FALSE)</f>
        <v>0.89708561020036404</v>
      </c>
      <c r="O22" s="9">
        <f>VLOOKUP($A22, 'IR-0'!$A:$H, 2, FALSE)</f>
        <v>2.6363636363636301E-2</v>
      </c>
      <c r="P22" s="9">
        <f>VLOOKUP($A22, 'IR-0'!$A:$H, 3, FALSE)</f>
        <v>5.7575757575757903E-3</v>
      </c>
      <c r="Q22" s="9">
        <f>VLOOKUP($A22, 'IR-0'!$A:$H, 4, FALSE)</f>
        <v>0.88757575757575702</v>
      </c>
      <c r="R22" s="9">
        <f>VLOOKUP($A22, 'IR-0'!$A:$H, 5, FALSE)</f>
        <v>0.75060606060606005</v>
      </c>
    </row>
    <row r="23" spans="1:18">
      <c r="A23" t="s">
        <v>30</v>
      </c>
      <c r="B23" s="9">
        <v>0.87302070645554197</v>
      </c>
      <c r="C23" s="9">
        <v>0.85353227771010898</v>
      </c>
      <c r="D23" s="9">
        <v>0.84987819732034098</v>
      </c>
      <c r="E23" s="9">
        <v>0.83587088915956098</v>
      </c>
      <c r="F23" s="9">
        <v>0.736601705237515</v>
      </c>
      <c r="G23" s="9">
        <v>0.97228989037758795</v>
      </c>
      <c r="H23" s="9">
        <v>0.98690621193666195</v>
      </c>
      <c r="I23" s="9">
        <v>0.80297510625379398</v>
      </c>
      <c r="J23" s="9">
        <v>0.90194292653309005</v>
      </c>
      <c r="K23" s="9">
        <v>0.776867030965391</v>
      </c>
      <c r="L23" s="9">
        <v>0.195203400121432</v>
      </c>
      <c r="M23" s="9">
        <f>VLOOKUP($A23, CG!$A:$H, 2, FALSE)</f>
        <v>0.98325213154689395</v>
      </c>
      <c r="N23" s="9">
        <f>VLOOKUP($A23, CG!$A:$H, 3, FALSE)</f>
        <v>0.89555420219244797</v>
      </c>
      <c r="O23" s="9">
        <f>VLOOKUP($A23, 'IR-0'!$A:$H, 2, FALSE)</f>
        <v>0.14498480243160999</v>
      </c>
      <c r="P23" s="9">
        <f>VLOOKUP($A23, 'IR-0'!$A:$H, 3, FALSE)</f>
        <v>6.3829787234042003E-3</v>
      </c>
      <c r="Q23" s="9">
        <f>VLOOKUP($A23, 'IR-0'!$A:$H, 4, FALSE)</f>
        <v>0.83556231003039505</v>
      </c>
      <c r="R23" s="9">
        <f>VLOOKUP($A23, 'IR-0'!$A:$H, 5, FALSE)</f>
        <v>0.70182370820668605</v>
      </c>
    </row>
    <row r="24" spans="1:18">
      <c r="A24" t="s">
        <v>34</v>
      </c>
      <c r="B24" s="9">
        <v>0.87598544572468096</v>
      </c>
      <c r="C24" s="9">
        <v>0.85021224984839205</v>
      </c>
      <c r="D24" s="9">
        <v>0.79351121892055798</v>
      </c>
      <c r="E24" s="9">
        <v>0.881140084899939</v>
      </c>
      <c r="F24" s="9">
        <v>0.32959369314736198</v>
      </c>
      <c r="G24" s="9">
        <v>0.35809581564584497</v>
      </c>
      <c r="H24" s="9">
        <v>0.19557307459066001</v>
      </c>
      <c r="I24" s="9">
        <v>0.25332527206771399</v>
      </c>
      <c r="J24" s="9">
        <v>0.45042321644498101</v>
      </c>
      <c r="K24" s="9">
        <v>0.54685610640870597</v>
      </c>
      <c r="L24" s="9">
        <v>0.86094316807738802</v>
      </c>
      <c r="M24" s="9">
        <f>VLOOKUP($A24, CG!$A:$H, 2, FALSE)</f>
        <v>0.134627046694966</v>
      </c>
      <c r="N24" s="9">
        <f>VLOOKUP($A24, CG!$A:$H, 3, FALSE)</f>
        <v>0.19799878714372299</v>
      </c>
      <c r="O24" s="9">
        <f>VLOOKUP($A24, 'IR-0'!$A:$H, 2, FALSE)</f>
        <v>0.38922518159806202</v>
      </c>
      <c r="P24" s="9">
        <f>VLOOKUP($A24, 'IR-0'!$A:$H, 3, FALSE)</f>
        <v>0.67070217917675501</v>
      </c>
      <c r="Q24" s="9">
        <f>VLOOKUP($A24, 'IR-0'!$A:$H, 4, FALSE)</f>
        <v>0.76573849878934597</v>
      </c>
      <c r="R24" s="9">
        <f>VLOOKUP($A24, 'IR-0'!$A:$H, 5, FALSE)</f>
        <v>0.89679176755447898</v>
      </c>
    </row>
    <row r="25" spans="1:18">
      <c r="A25" s="4" t="s">
        <v>201</v>
      </c>
      <c r="B25" s="9">
        <v>0.883209417596034</v>
      </c>
      <c r="C25" s="9">
        <v>0.88754646840148699</v>
      </c>
      <c r="D25" s="9">
        <v>0.91480793060718701</v>
      </c>
      <c r="E25" s="9">
        <v>0.97800495662949105</v>
      </c>
      <c r="F25" s="9">
        <v>0.92224287484510503</v>
      </c>
      <c r="G25" s="9">
        <v>0.114931846344485</v>
      </c>
      <c r="H25" s="9">
        <v>0.69857496902106497</v>
      </c>
      <c r="I25" s="9">
        <v>0.59287454323995104</v>
      </c>
      <c r="J25" s="9">
        <v>0.745736906211936</v>
      </c>
      <c r="K25" s="9">
        <v>0.56364190012180204</v>
      </c>
      <c r="L25" s="9">
        <v>0.96254567600487195</v>
      </c>
      <c r="M25" s="9">
        <f>VLOOKUP($A25, CG!$A:$H, 2, FALSE)</f>
        <v>0.32620817843866101</v>
      </c>
      <c r="N25" s="9">
        <f>VLOOKUP($A25, CG!$A:$H, 3, FALSE)</f>
        <v>0.91418835192069303</v>
      </c>
      <c r="O25" s="9">
        <f>VLOOKUP($A25, 'IR-0'!$A:$H, 2, FALSE)</f>
        <v>2.50463821892393E-2</v>
      </c>
      <c r="P25" s="9">
        <f>VLOOKUP($A25, 'IR-0'!$A:$H, 3, FALSE)</f>
        <v>1.0822510822510701E-2</v>
      </c>
      <c r="Q25" s="9">
        <f>VLOOKUP($A25, 'IR-0'!$A:$H, 4, FALSE)</f>
        <v>0.63976499690785404</v>
      </c>
      <c r="R25" s="9">
        <f>VLOOKUP($A25, 'IR-0'!$A:$H, 5, FALSE)</f>
        <v>0.98917748917748904</v>
      </c>
    </row>
    <row r="26" spans="1:18">
      <c r="A26" t="s">
        <v>15</v>
      </c>
      <c r="B26" s="9">
        <v>0.88456827924066095</v>
      </c>
      <c r="C26" s="9">
        <v>0.740661359461114</v>
      </c>
      <c r="D26" s="9">
        <v>0.98438456827924004</v>
      </c>
      <c r="E26" s="9">
        <v>0.97519902020820504</v>
      </c>
      <c r="F26" s="9">
        <v>0.82088181261481896</v>
      </c>
      <c r="G26" s="9">
        <v>0.97274954072259601</v>
      </c>
      <c r="H26" s="9">
        <v>0.46938150642988302</v>
      </c>
      <c r="I26" s="9">
        <v>0.81153608883405304</v>
      </c>
      <c r="J26" s="9">
        <v>0.90530536705737197</v>
      </c>
      <c r="K26" s="9">
        <v>0.87877853177051202</v>
      </c>
      <c r="L26" s="9">
        <v>0.18969771745835901</v>
      </c>
      <c r="M26" s="9">
        <f>VLOOKUP($A26, CG!$A:$H, 2, FALSE)</f>
        <v>0.98377219840783803</v>
      </c>
      <c r="N26" s="9">
        <f>VLOOKUP($A26, CG!$A:$H, 3, FALSE)</f>
        <v>0.98989589712186099</v>
      </c>
      <c r="O26" s="9">
        <f>VLOOKUP($A26, 'IR-0'!$A:$H, 2, FALSE)</f>
        <v>3.5757946210268898E-2</v>
      </c>
      <c r="P26" s="9">
        <f>VLOOKUP($A26, 'IR-0'!$A:$H, 3, FALSE)</f>
        <v>2.23105134474328E-2</v>
      </c>
      <c r="Q26" s="9">
        <f>VLOOKUP($A26, 'IR-0'!$A:$H, 4, FALSE)</f>
        <v>0.18795843520782299</v>
      </c>
      <c r="R26" s="9">
        <f>VLOOKUP($A26, 'IR-0'!$A:$H, 5, FALSE)</f>
        <v>0.91717603911980405</v>
      </c>
    </row>
    <row r="27" spans="1:18">
      <c r="A27" t="s">
        <v>52</v>
      </c>
      <c r="B27" s="9">
        <v>0.90024110910186805</v>
      </c>
      <c r="C27" s="9">
        <v>0.85503315250150602</v>
      </c>
      <c r="D27" s="9">
        <v>0.753164556962025</v>
      </c>
      <c r="E27" s="9">
        <v>0.83936106088004803</v>
      </c>
      <c r="F27" s="9">
        <v>0.89722724532851095</v>
      </c>
      <c r="G27" s="9">
        <v>0.97317661241711795</v>
      </c>
      <c r="H27" s="9">
        <v>0.61091018685955401</v>
      </c>
      <c r="I27" s="9">
        <v>0.98474880382775098</v>
      </c>
      <c r="J27" s="9">
        <v>0.90281100478468901</v>
      </c>
      <c r="K27" s="9">
        <v>0.22757177033492801</v>
      </c>
      <c r="L27" s="9">
        <v>4.6351674641148297E-2</v>
      </c>
      <c r="M27" s="9">
        <f>VLOOKUP($A27, CG!$A:$H, 2, FALSE)</f>
        <v>0.95871006630500299</v>
      </c>
      <c r="N27" s="9">
        <f>VLOOKUP($A27, CG!$A:$H, 3, FALSE)</f>
        <v>0.91470765521398401</v>
      </c>
      <c r="O27" s="9">
        <f>VLOOKUP($A27, 'IR-0'!$A:$H, 2, FALSE)</f>
        <v>2.07581227436823E-2</v>
      </c>
      <c r="P27" s="9">
        <f>VLOOKUP($A27, 'IR-0'!$A:$H, 3, FALSE)</f>
        <v>3.3092659446450098E-3</v>
      </c>
      <c r="Q27" s="9">
        <f>VLOOKUP($A27, 'IR-0'!$A:$H, 4, FALSE)</f>
        <v>0.117027677496991</v>
      </c>
      <c r="R27" s="9">
        <f>VLOOKUP($A27, 'IR-0'!$A:$H, 5, FALSE)</f>
        <v>6.7689530685920499E-2</v>
      </c>
    </row>
    <row r="28" spans="1:18">
      <c r="A28" t="s">
        <v>12</v>
      </c>
      <c r="B28" s="9">
        <v>0.90489467162329595</v>
      </c>
      <c r="C28" s="9">
        <v>0.96809169764560099</v>
      </c>
      <c r="D28" s="9">
        <v>0.90179677819083004</v>
      </c>
      <c r="E28" s="9">
        <v>0.98977695167286195</v>
      </c>
      <c r="F28" s="9">
        <v>0.73141263940520396</v>
      </c>
      <c r="G28" s="9">
        <v>0.97180916976456</v>
      </c>
      <c r="H28" s="9">
        <v>0.84789343246592297</v>
      </c>
      <c r="I28" s="9">
        <v>0.97581139007960804</v>
      </c>
      <c r="J28" s="9">
        <v>0.90171463563992604</v>
      </c>
      <c r="K28" s="9">
        <v>0.73331292100428602</v>
      </c>
      <c r="L28" s="9">
        <v>9.8285364360073402E-2</v>
      </c>
      <c r="M28" s="9">
        <f>VLOOKUP($A28, CG!$A:$H, 2, FALSE)</f>
        <v>0.98420074349442299</v>
      </c>
      <c r="N28" s="9">
        <f>VLOOKUP($A28, CG!$A:$H, 3, FALSE)</f>
        <v>0.76177199504337001</v>
      </c>
      <c r="O28" s="9">
        <f>VLOOKUP($A28, 'IR-0'!$A:$H, 2, FALSE)</f>
        <v>1.8243661100803901E-2</v>
      </c>
      <c r="P28" s="9">
        <f>VLOOKUP($A28, 'IR-0'!$A:$H, 3, FALSE)</f>
        <v>3.4941249226963497E-2</v>
      </c>
      <c r="Q28" s="9">
        <f>VLOOKUP($A28, 'IR-0'!$A:$H, 4, FALSE)</f>
        <v>0.96072974644403197</v>
      </c>
      <c r="R28" s="9">
        <f>VLOOKUP($A28, 'IR-0'!$A:$H, 5, FALSE)</f>
        <v>0.171614100185528</v>
      </c>
    </row>
    <row r="29" spans="1:18">
      <c r="A29" t="s">
        <v>10</v>
      </c>
      <c r="B29" s="9">
        <v>0.90799256505576198</v>
      </c>
      <c r="C29" s="9">
        <v>0.70910780669144902</v>
      </c>
      <c r="D29" s="9">
        <v>0.70291201982651697</v>
      </c>
      <c r="E29" s="9">
        <v>0.83426270136307301</v>
      </c>
      <c r="F29" s="9">
        <v>0.98048327137546398</v>
      </c>
      <c r="G29" s="9">
        <v>0.114312267657992</v>
      </c>
      <c r="H29" s="9">
        <v>4.30607187112763E-2</v>
      </c>
      <c r="I29" s="9">
        <v>0.13074096754439599</v>
      </c>
      <c r="J29" s="9">
        <v>0.74004898958971199</v>
      </c>
      <c r="K29" s="9">
        <v>0.852112676056338</v>
      </c>
      <c r="L29" s="9">
        <v>0.83190447030006098</v>
      </c>
      <c r="M29" s="9">
        <f>VLOOKUP($A29, CG!$A:$H, 2, FALSE)</f>
        <v>0.32620817843866101</v>
      </c>
      <c r="N29" s="9">
        <f>VLOOKUP($A29, CG!$A:$H, 3, FALSE)</f>
        <v>0.61493184634448494</v>
      </c>
      <c r="O29" s="9">
        <f>VLOOKUP($A29, 'IR-0'!$A:$H, 2, FALSE)</f>
        <v>4.60729746444032E-2</v>
      </c>
      <c r="P29" s="9">
        <f>VLOOKUP($A29, 'IR-0'!$A:$H, 3, FALSE)</f>
        <v>3.3704390847248002E-2</v>
      </c>
      <c r="Q29" s="9">
        <f>VLOOKUP($A29, 'IR-0'!$A:$H, 4, FALSE)</f>
        <v>0.232220160791589</v>
      </c>
      <c r="R29" s="9">
        <f>VLOOKUP($A29, 'IR-0'!$A:$H, 5, FALSE)</f>
        <v>0.36456400742115003</v>
      </c>
    </row>
    <row r="30" spans="1:18">
      <c r="A30" t="s">
        <v>42</v>
      </c>
      <c r="B30" s="9">
        <v>0.91044323011536099</v>
      </c>
      <c r="C30" s="9">
        <v>0.74165148755312604</v>
      </c>
      <c r="D30" s="9">
        <v>0.93290831815421904</v>
      </c>
      <c r="E30" s="9">
        <v>0.71797207043108602</v>
      </c>
      <c r="F30" s="9">
        <v>0.94808743169398901</v>
      </c>
      <c r="G30" s="9">
        <v>0.55160898603521502</v>
      </c>
      <c r="H30" s="9">
        <v>0.95780206435944104</v>
      </c>
      <c r="I30" s="9">
        <v>0.76272727272727203</v>
      </c>
      <c r="J30" s="9">
        <v>0.76575757575757497</v>
      </c>
      <c r="K30" s="9">
        <v>0.99969696969696897</v>
      </c>
      <c r="L30" s="9">
        <v>0.91424242424242397</v>
      </c>
      <c r="M30" s="9">
        <f>VLOOKUP($A30, CG!$A:$H, 2, FALSE)</f>
        <v>0.75683060109289602</v>
      </c>
      <c r="N30" s="9">
        <f>VLOOKUP($A30, CG!$A:$H, 3, FALSE)</f>
        <v>0.98148148148148096</v>
      </c>
      <c r="O30" s="9">
        <f>VLOOKUP($A30, 'IR-0'!$A:$H, 2, FALSE)</f>
        <v>0.71484848484848396</v>
      </c>
      <c r="P30" s="9">
        <f>VLOOKUP($A30, 'IR-0'!$A:$H, 3, FALSE)</f>
        <v>0.22636363636363599</v>
      </c>
      <c r="Q30" s="9">
        <f>VLOOKUP($A30, 'IR-0'!$A:$H, 4, FALSE)</f>
        <v>0.41060606060605997</v>
      </c>
      <c r="R30" s="9">
        <f>VLOOKUP($A30, 'IR-0'!$A:$H, 5, FALSE)</f>
        <v>0.86212121212121196</v>
      </c>
    </row>
    <row r="31" spans="1:18">
      <c r="A31" t="s">
        <v>35</v>
      </c>
      <c r="B31" s="9">
        <v>0.91590771098967805</v>
      </c>
      <c r="C31" s="9">
        <v>0.92865816636308396</v>
      </c>
      <c r="D31" s="9">
        <v>0.88494231936854895</v>
      </c>
      <c r="E31" s="9">
        <v>0.94019429265330901</v>
      </c>
      <c r="F31" s="9">
        <v>0.78293867638129899</v>
      </c>
      <c r="G31" s="9">
        <v>0.97298117789921001</v>
      </c>
      <c r="H31" s="9">
        <v>0.49514268366727299</v>
      </c>
      <c r="I31" s="9">
        <v>3.4764207980652898E-2</v>
      </c>
      <c r="J31" s="9">
        <v>0.90054413542926204</v>
      </c>
      <c r="K31" s="9">
        <v>0.73972188633615399</v>
      </c>
      <c r="L31" s="9">
        <v>0.98700120918984202</v>
      </c>
      <c r="M31" s="9">
        <f>VLOOKUP($A31, CG!$A:$H, 2, FALSE)</f>
        <v>0.98330297510625297</v>
      </c>
      <c r="N31" s="9">
        <f>VLOOKUP($A31, CG!$A:$H, 3, FALSE)</f>
        <v>0.99423193685488698</v>
      </c>
      <c r="O31" s="9">
        <f>VLOOKUP($A31, 'IR-0'!$A:$H, 2, FALSE)</f>
        <v>1.3030303030303E-2</v>
      </c>
      <c r="P31" s="9">
        <f>VLOOKUP($A31, 'IR-0'!$A:$H, 3, FALSE)</f>
        <v>3.1212121212121101E-2</v>
      </c>
      <c r="Q31" s="9">
        <f>VLOOKUP($A31, 'IR-0'!$A:$H, 4, FALSE)</f>
        <v>0.56393939393939396</v>
      </c>
      <c r="R31" s="9">
        <f>VLOOKUP($A31, 'IR-0'!$A:$H, 5, FALSE)</f>
        <v>0.87060606060606005</v>
      </c>
    </row>
    <row r="32" spans="1:18">
      <c r="A32" t="s">
        <v>38</v>
      </c>
      <c r="B32" s="9">
        <v>0.91656553398058205</v>
      </c>
      <c r="C32" s="9">
        <v>0.83768203883495096</v>
      </c>
      <c r="D32" s="9">
        <v>0.85163834951456296</v>
      </c>
      <c r="E32" s="9">
        <v>0.93294902912621303</v>
      </c>
      <c r="F32" s="9">
        <v>0.63076456310679596</v>
      </c>
      <c r="G32" s="9">
        <v>0.97299757281553401</v>
      </c>
      <c r="H32" s="9">
        <v>0.98513349514563098</v>
      </c>
      <c r="I32" s="9">
        <v>0.59474954737477304</v>
      </c>
      <c r="J32" s="9">
        <v>0.89951719975859901</v>
      </c>
      <c r="K32" s="9">
        <v>7.2118286059143E-2</v>
      </c>
      <c r="L32" s="9">
        <v>0.33162341581170701</v>
      </c>
      <c r="M32" s="9">
        <f>VLOOKUP($A32, CG!$A:$H, 2, FALSE)</f>
        <v>0.95843446601941695</v>
      </c>
      <c r="N32" s="9">
        <f>VLOOKUP($A32, CG!$A:$H, 3, FALSE)</f>
        <v>0.98634708737863996</v>
      </c>
      <c r="O32" s="9">
        <f>VLOOKUP($A32, 'IR-0'!$A:$H, 2, FALSE)</f>
        <v>1.30224106602059E-2</v>
      </c>
      <c r="P32" s="9">
        <f>VLOOKUP($A32, 'IR-0'!$A:$H, 3, FALSE)</f>
        <v>3.4221683827982997E-2</v>
      </c>
      <c r="Q32" s="9">
        <f>VLOOKUP($A32, 'IR-0'!$A:$H, 4, FALSE)</f>
        <v>0.27710478497879998</v>
      </c>
      <c r="R32" s="9">
        <f>VLOOKUP($A32, 'IR-0'!$A:$H, 5, FALSE)</f>
        <v>0.76408237431859405</v>
      </c>
    </row>
    <row r="33" spans="1:18">
      <c r="A33" t="s">
        <v>24</v>
      </c>
      <c r="B33" s="9">
        <v>0.93814747105423502</v>
      </c>
      <c r="C33" s="9">
        <v>0.96861669713589205</v>
      </c>
      <c r="D33" s="9">
        <v>0.96191346739792805</v>
      </c>
      <c r="E33" s="9">
        <v>0.95886654478976197</v>
      </c>
      <c r="F33" s="9">
        <v>0.94058500914076704</v>
      </c>
      <c r="G33" s="9">
        <v>0.97227300426569097</v>
      </c>
      <c r="H33" s="9">
        <v>0.68342474101157802</v>
      </c>
      <c r="I33" s="9">
        <v>0.982088646023072</v>
      </c>
      <c r="J33" s="9">
        <v>0.90376442015786196</v>
      </c>
      <c r="K33" s="9">
        <v>0.59107468123861495</v>
      </c>
      <c r="L33" s="9">
        <v>5.6769884638737E-2</v>
      </c>
      <c r="M33" s="9">
        <f>VLOOKUP($A33, CG!$A:$H, 2, FALSE)</f>
        <v>0.98324192565508794</v>
      </c>
      <c r="N33" s="9">
        <f>VLOOKUP($A33, CG!$A:$H, 3, FALSE)</f>
        <v>0.98385131017672101</v>
      </c>
      <c r="O33" s="9">
        <f>VLOOKUP($A33, 'IR-0'!$A:$H, 2, FALSE)</f>
        <v>0.67366180048661795</v>
      </c>
      <c r="P33" s="9">
        <f>VLOOKUP($A33, 'IR-0'!$A:$H, 3, FALSE)</f>
        <v>1.6727493917274801E-2</v>
      </c>
      <c r="Q33" s="9">
        <f>VLOOKUP($A33, 'IR-0'!$A:$H, 4, FALSE)</f>
        <v>0.84701946472019396</v>
      </c>
      <c r="R33" s="9">
        <f>VLOOKUP($A33, 'IR-0'!$A:$H, 5, FALSE)</f>
        <v>0.672445255474452</v>
      </c>
    </row>
    <row r="34" spans="1:18">
      <c r="A34" t="s">
        <v>9</v>
      </c>
      <c r="B34" s="9">
        <v>0.939591078066914</v>
      </c>
      <c r="C34" s="9">
        <v>0.83612143742255196</v>
      </c>
      <c r="D34" s="9">
        <v>0.73946716232961496</v>
      </c>
      <c r="E34" s="9">
        <v>0.89188351920693898</v>
      </c>
      <c r="F34" s="9">
        <v>0.90861214374225496</v>
      </c>
      <c r="G34" s="9">
        <v>0.114931846344485</v>
      </c>
      <c r="H34" s="9">
        <v>0.64714993804213095</v>
      </c>
      <c r="I34" s="9">
        <v>0.50306184935701104</v>
      </c>
      <c r="J34" s="9">
        <v>0.74494794856093005</v>
      </c>
      <c r="K34" s="9">
        <v>0.25566442131047101</v>
      </c>
      <c r="L34" s="9">
        <v>0.89926515615431701</v>
      </c>
      <c r="M34" s="9">
        <f>VLOOKUP($A34, CG!$A:$H, 2, FALSE)</f>
        <v>0.32620817843866101</v>
      </c>
      <c r="N34" s="9">
        <f>VLOOKUP($A34, CG!$A:$H, 3, FALSE)</f>
        <v>0.78159851301115202</v>
      </c>
      <c r="O34" s="9">
        <f>VLOOKUP($A34, 'IR-0'!$A:$H, 2, FALSE)</f>
        <v>1.20593692022263E-2</v>
      </c>
      <c r="P34" s="9">
        <f>VLOOKUP($A34, 'IR-0'!$A:$H, 3, FALSE)</f>
        <v>2.1335807050092699E-2</v>
      </c>
      <c r="Q34" s="9">
        <f>VLOOKUP($A34, 'IR-0'!$A:$H, 4, FALSE)</f>
        <v>0.85992578849721701</v>
      </c>
      <c r="R34" s="9">
        <f>VLOOKUP($A34, 'IR-0'!$A:$H, 5, FALSE)</f>
        <v>0.183364254792826</v>
      </c>
    </row>
    <row r="35" spans="1:18">
      <c r="A35" t="s">
        <v>47</v>
      </c>
      <c r="B35" s="9">
        <v>0.94626593806921599</v>
      </c>
      <c r="C35" s="9">
        <v>0.94505160898603502</v>
      </c>
      <c r="D35" s="9">
        <v>0.84001214329083096</v>
      </c>
      <c r="E35" s="9">
        <v>0.815725561627201</v>
      </c>
      <c r="F35" s="9">
        <v>0.95355191256830596</v>
      </c>
      <c r="G35" s="9">
        <v>0.97298117789921001</v>
      </c>
      <c r="H35" s="9">
        <v>0.95901639344262302</v>
      </c>
      <c r="I35" s="9">
        <v>0.97135102533172402</v>
      </c>
      <c r="J35" s="9">
        <v>0.90319662243666998</v>
      </c>
      <c r="K35" s="9">
        <v>2.7141133896260499E-3</v>
      </c>
      <c r="L35" s="9">
        <v>5.8202653799758697E-2</v>
      </c>
      <c r="M35" s="9">
        <f>VLOOKUP($A35, CG!$A:$H, 2, FALSE)</f>
        <v>0.95840922890103197</v>
      </c>
      <c r="N35" s="9">
        <f>VLOOKUP($A35, CG!$A:$H, 3, FALSE)</f>
        <v>0.98998178506375201</v>
      </c>
      <c r="O35" s="9">
        <f>VLOOKUP($A35, 'IR-0'!$A:$H, 2, FALSE)</f>
        <v>3.0303030303030298E-4</v>
      </c>
      <c r="P35" s="9">
        <f>VLOOKUP($A35, 'IR-0'!$A:$H, 3, FALSE)</f>
        <v>1.78787878787878E-2</v>
      </c>
      <c r="Q35" s="9">
        <f>VLOOKUP($A35, 'IR-0'!$A:$H, 4, FALSE)</f>
        <v>0.192424242424242</v>
      </c>
      <c r="R35" s="9">
        <f>VLOOKUP($A35, 'IR-0'!$A:$H, 5, FALSE)</f>
        <v>0.96696969696969604</v>
      </c>
    </row>
    <row r="36" spans="1:18">
      <c r="A36" t="s">
        <v>48</v>
      </c>
      <c r="B36" s="9">
        <v>0.95233758348512398</v>
      </c>
      <c r="C36" s="9">
        <v>0.96873102610807504</v>
      </c>
      <c r="D36" s="9">
        <v>0.96205221615057601</v>
      </c>
      <c r="E36" s="9">
        <v>0.84304796599878495</v>
      </c>
      <c r="F36" s="9">
        <v>0.91651487553126898</v>
      </c>
      <c r="G36" s="9">
        <v>0.97298117789921001</v>
      </c>
      <c r="H36" s="9">
        <v>0.93655130540376397</v>
      </c>
      <c r="I36" s="9">
        <v>0.97174969623329199</v>
      </c>
      <c r="J36" s="9">
        <v>0.90795868772782495</v>
      </c>
      <c r="K36" s="9">
        <v>0.46385176184690102</v>
      </c>
      <c r="L36" s="9">
        <v>3.2503037667071702E-2</v>
      </c>
      <c r="M36" s="9">
        <f>VLOOKUP($A36, CG!$A:$H, 2, FALSE)</f>
        <v>0.95840922890103197</v>
      </c>
      <c r="N36" s="9">
        <f>VLOOKUP($A36, CG!$A:$H, 3, FALSE)</f>
        <v>0.82179720704310799</v>
      </c>
      <c r="O36" s="9">
        <f>VLOOKUP($A36, 'IR-0'!$A:$H, 2, FALSE)</f>
        <v>3.1818181818181801E-2</v>
      </c>
      <c r="P36" s="9">
        <f>VLOOKUP($A36, 'IR-0'!$A:$H, 3, FALSE)</f>
        <v>6.3636363636364003E-3</v>
      </c>
      <c r="Q36" s="9">
        <f>VLOOKUP($A36, 'IR-0'!$A:$H, 4, FALSE)</f>
        <v>0.71606060606060595</v>
      </c>
      <c r="R36" s="9">
        <f>VLOOKUP($A36, 'IR-0'!$A:$H, 5, FALSE)</f>
        <v>0.65909090909090895</v>
      </c>
    </row>
    <row r="37" spans="1:18">
      <c r="A37" t="s">
        <v>31</v>
      </c>
      <c r="B37" s="9">
        <v>0.95341047503044996</v>
      </c>
      <c r="C37" s="9">
        <v>0.85779537149817298</v>
      </c>
      <c r="D37" s="9">
        <v>0.66717417783191202</v>
      </c>
      <c r="E37" s="9">
        <v>0.96315468940316595</v>
      </c>
      <c r="F37" s="9">
        <v>0.90347137637027997</v>
      </c>
      <c r="G37" s="9">
        <v>0.97228989037758795</v>
      </c>
      <c r="H37" s="9">
        <v>0.12088915956151</v>
      </c>
      <c r="I37" s="9">
        <v>0.98451730418943495</v>
      </c>
      <c r="J37" s="9">
        <v>0.90315725561627203</v>
      </c>
      <c r="K37" s="9">
        <v>0.483606557377049</v>
      </c>
      <c r="L37" s="9">
        <v>2.5197328476017002E-2</v>
      </c>
      <c r="M37" s="9">
        <f>VLOOKUP($A37, CG!$A:$H, 2, FALSE)</f>
        <v>0.98325213154689395</v>
      </c>
      <c r="N37" s="9">
        <f>VLOOKUP($A37, CG!$A:$H, 3, FALSE)</f>
        <v>0.99238733252131495</v>
      </c>
      <c r="O37" s="9">
        <f>VLOOKUP($A37, 'IR-0'!$A:$H, 2, FALSE)</f>
        <v>1.4285714285714299E-2</v>
      </c>
      <c r="P37" s="9">
        <f>VLOOKUP($A37, 'IR-0'!$A:$H, 3, FALSE)</f>
        <v>1.00303951367781E-2</v>
      </c>
      <c r="Q37" s="9">
        <f>VLOOKUP($A37, 'IR-0'!$A:$H, 4, FALSE)</f>
        <v>0.80699088145896603</v>
      </c>
      <c r="R37" s="9">
        <f>VLOOKUP($A37, 'IR-0'!$A:$H, 5, FALSE)</f>
        <v>0.81489361702127605</v>
      </c>
    </row>
    <row r="38" spans="1:18">
      <c r="A38" t="s">
        <v>54</v>
      </c>
      <c r="B38" s="9">
        <v>0.95811051693404603</v>
      </c>
      <c r="C38" s="9">
        <v>0.95454545454545403</v>
      </c>
      <c r="D38" s="9">
        <v>0.84343434343434298</v>
      </c>
      <c r="E38" s="9">
        <v>0.99792038027332097</v>
      </c>
      <c r="F38" s="9">
        <v>0.96761734997029103</v>
      </c>
      <c r="G38" s="9">
        <v>0.97355912061794403</v>
      </c>
      <c r="H38" s="9">
        <v>0.67468805704099799</v>
      </c>
      <c r="I38" s="9">
        <v>3.2191376255168297E-2</v>
      </c>
      <c r="J38" s="9">
        <v>0.90401653868871801</v>
      </c>
      <c r="K38" s="9">
        <v>6.4087418783225006E-2</v>
      </c>
      <c r="L38" s="9">
        <v>0.91464855286473701</v>
      </c>
      <c r="M38" s="9">
        <f>VLOOKUP($A38, CG!$A:$H, 2, FALSE)</f>
        <v>0.95870469399881098</v>
      </c>
      <c r="N38" s="9">
        <f>VLOOKUP($A38, CG!$A:$H, 3, FALSE)</f>
        <v>0.91117052881758698</v>
      </c>
      <c r="O38" s="9">
        <f>VLOOKUP($A38, 'IR-0'!$A:$H, 2, FALSE)</f>
        <v>1.0379596678529E-2</v>
      </c>
      <c r="P38" s="9">
        <f>VLOOKUP($A38, 'IR-0'!$A:$H, 3, FALSE)</f>
        <v>2.6393831553973901E-2</v>
      </c>
      <c r="Q38" s="9">
        <f>VLOOKUP($A38, 'IR-0'!$A:$H, 4, FALSE)</f>
        <v>0.49199288256227702</v>
      </c>
      <c r="R38" s="9">
        <f>VLOOKUP($A38, 'IR-0'!$A:$H, 5, FALSE)</f>
        <v>0.23813760379596599</v>
      </c>
    </row>
    <row r="39" spans="1:18">
      <c r="A39" t="s">
        <v>27</v>
      </c>
      <c r="B39" s="9">
        <v>0.95947592931139503</v>
      </c>
      <c r="C39" s="9">
        <v>0.90706886045094404</v>
      </c>
      <c r="D39" s="9">
        <v>0.97227300426569097</v>
      </c>
      <c r="E39" s="9">
        <v>0.835161486898232</v>
      </c>
      <c r="F39" s="9">
        <v>0.72486288848263203</v>
      </c>
      <c r="G39" s="9">
        <v>0.56276660572821402</v>
      </c>
      <c r="H39" s="9">
        <v>0.22151127361365</v>
      </c>
      <c r="I39" s="9">
        <v>0.47267759562841499</v>
      </c>
      <c r="J39" s="9">
        <v>0.74893746205221601</v>
      </c>
      <c r="K39" s="9">
        <v>0.24681238615664799</v>
      </c>
      <c r="L39" s="9">
        <v>0.91347905282331499</v>
      </c>
      <c r="M39" s="9">
        <f>VLOOKUP($A39, CG!$A:$H, 2, FALSE)</f>
        <v>0.338513101767215</v>
      </c>
      <c r="N39" s="9">
        <f>VLOOKUP($A39, CG!$A:$H, 3, FALSE)</f>
        <v>0.71511273613650195</v>
      </c>
      <c r="O39" s="9">
        <f>VLOOKUP($A39, 'IR-0'!$A:$H, 2, FALSE)</f>
        <v>2.7372262773722599E-3</v>
      </c>
      <c r="P39" s="9">
        <f>VLOOKUP($A39, 'IR-0'!$A:$H, 3, FALSE)</f>
        <v>1.5510948905109401E-2</v>
      </c>
      <c r="Q39" s="9">
        <f>VLOOKUP($A39, 'IR-0'!$A:$H, 4, FALSE)</f>
        <v>0.21928223844282199</v>
      </c>
      <c r="R39" s="9">
        <f>VLOOKUP($A39, 'IR-0'!$A:$H, 5, FALSE)</f>
        <v>0.309306569343065</v>
      </c>
    </row>
    <row r="40" spans="1:18">
      <c r="A40" t="s">
        <v>21</v>
      </c>
      <c r="B40" s="9">
        <v>0.97471054235222399</v>
      </c>
      <c r="C40" s="9">
        <v>0.969226081657525</v>
      </c>
      <c r="D40" s="9">
        <v>0.942413162705667</v>
      </c>
      <c r="E40" s="9">
        <v>0.87720901889091996</v>
      </c>
      <c r="F40" s="9">
        <v>0.93205362583790297</v>
      </c>
      <c r="G40" s="9">
        <v>0.97227300426569097</v>
      </c>
      <c r="H40" s="9">
        <v>0.90767824497257699</v>
      </c>
      <c r="I40" s="9">
        <v>0.97601700060716401</v>
      </c>
      <c r="J40" s="9">
        <v>0.90376442015786196</v>
      </c>
      <c r="K40" s="9">
        <v>5.4341226472374E-2</v>
      </c>
      <c r="L40" s="9">
        <v>4.2197935640558598E-2</v>
      </c>
      <c r="M40" s="9">
        <f>VLOOKUP($A40, CG!$A:$H, 2, FALSE)</f>
        <v>0.98324192565508794</v>
      </c>
      <c r="N40" s="9">
        <f>VLOOKUP($A40, CG!$A:$H, 3, FALSE)</f>
        <v>0.89792809262644702</v>
      </c>
      <c r="O40" s="9">
        <f>VLOOKUP($A40, 'IR-0'!$A:$H, 2, FALSE)</f>
        <v>2.7676399026763901E-2</v>
      </c>
      <c r="P40" s="9">
        <f>VLOOKUP($A40, 'IR-0'!$A:$H, 3, FALSE)</f>
        <v>1.4902676399026701E-2</v>
      </c>
      <c r="Q40" s="9">
        <f>VLOOKUP($A40, 'IR-0'!$A:$H, 4, FALSE)</f>
        <v>0.98083941605839398</v>
      </c>
      <c r="R40" s="9">
        <f>VLOOKUP($A40, 'IR-0'!$A:$H, 5, FALSE)</f>
        <v>0.93339416058394098</v>
      </c>
    </row>
    <row r="41" spans="1:18">
      <c r="A41" t="s">
        <v>26</v>
      </c>
      <c r="B41" s="9">
        <v>0.97592931139549</v>
      </c>
      <c r="C41" s="9">
        <v>0.95642900670322895</v>
      </c>
      <c r="D41" s="9">
        <v>0.94667885435709898</v>
      </c>
      <c r="E41" s="9">
        <v>0.98019500304692198</v>
      </c>
      <c r="F41" s="9">
        <v>0.87538086532602</v>
      </c>
      <c r="G41" s="9">
        <v>0.97227300426569097</v>
      </c>
      <c r="H41" s="9">
        <v>0.171541742839731</v>
      </c>
      <c r="I41" s="9">
        <v>0.78098420413122704</v>
      </c>
      <c r="J41" s="9">
        <v>0.90370595382746</v>
      </c>
      <c r="K41" s="9">
        <v>0.67527339003645204</v>
      </c>
      <c r="L41" s="9">
        <v>0.22995139732685199</v>
      </c>
      <c r="M41" s="9">
        <f>VLOOKUP($A41, CG!$A:$H, 2, FALSE)</f>
        <v>0.98324192565508794</v>
      </c>
      <c r="N41" s="9">
        <f>VLOOKUP($A41, CG!$A:$H, 3, FALSE)</f>
        <v>0.90828762949421005</v>
      </c>
      <c r="O41" s="9">
        <f>VLOOKUP($A41, 'IR-0'!$A:$H, 2, FALSE)</f>
        <v>9.1240875912411402E-4</v>
      </c>
      <c r="P41" s="9">
        <f>VLOOKUP($A41, 'IR-0'!$A:$H, 3, FALSE)</f>
        <v>1.7944038929440301E-2</v>
      </c>
      <c r="Q41" s="9">
        <f>VLOOKUP($A41, 'IR-0'!$A:$H, 4, FALSE)</f>
        <v>0.78436739659367305</v>
      </c>
      <c r="R41" s="9">
        <f>VLOOKUP($A41, 'IR-0'!$A:$H, 5, FALSE)</f>
        <v>0.17487834549878301</v>
      </c>
    </row>
    <row r="42" spans="1:18">
      <c r="A42" t="s">
        <v>18</v>
      </c>
      <c r="B42" s="9">
        <v>0.97834045149481297</v>
      </c>
      <c r="C42" s="9">
        <v>0.93685173886516104</v>
      </c>
      <c r="D42" s="9">
        <v>0.83129957291031098</v>
      </c>
      <c r="E42" s="9">
        <v>0.73001830384380695</v>
      </c>
      <c r="F42" s="9">
        <v>0.818486882245271</v>
      </c>
      <c r="G42" s="9">
        <v>0.97284929835265399</v>
      </c>
      <c r="H42" s="9">
        <v>0.84533251982916402</v>
      </c>
      <c r="I42" s="9">
        <v>0.76472374013357602</v>
      </c>
      <c r="J42" s="9">
        <v>0.90315725561627203</v>
      </c>
      <c r="K42" s="9">
        <v>0.83515482695810495</v>
      </c>
      <c r="L42" s="9">
        <v>0.214632665452337</v>
      </c>
      <c r="M42" s="9">
        <f>VLOOKUP($A42, CG!$A:$H, 2, FALSE)</f>
        <v>0.98322147651006697</v>
      </c>
      <c r="N42" s="9">
        <f>VLOOKUP($A42, CG!$A:$H, 3, FALSE)</f>
        <v>0.917937766931055</v>
      </c>
      <c r="O42" s="9">
        <f>VLOOKUP($A42, 'IR-0'!$A:$H, 2, FALSE)</f>
        <v>2.4056029232643099E-2</v>
      </c>
      <c r="P42" s="9">
        <f>VLOOKUP($A42, 'IR-0'!$A:$H, 3, FALSE)</f>
        <v>1.5529841656516399E-2</v>
      </c>
      <c r="Q42" s="9">
        <f>VLOOKUP($A42, 'IR-0'!$A:$H, 4, FALSE)</f>
        <v>0.93331303288672296</v>
      </c>
      <c r="R42" s="9">
        <f>VLOOKUP($A42, 'IR-0'!$A:$H, 5, FALSE)</f>
        <v>0.54963459196102304</v>
      </c>
    </row>
    <row r="43" spans="1:18">
      <c r="A43" t="s">
        <v>44</v>
      </c>
      <c r="B43" s="9">
        <v>0.979052823315118</v>
      </c>
      <c r="C43" s="9">
        <v>0.93108682452944702</v>
      </c>
      <c r="D43" s="9">
        <v>0.88494231936854895</v>
      </c>
      <c r="E43" s="9">
        <v>0.97480267152398303</v>
      </c>
      <c r="F43" s="9">
        <v>0.98876745598057003</v>
      </c>
      <c r="G43" s="9">
        <v>0.97237401335761997</v>
      </c>
      <c r="H43" s="9">
        <v>0.38160291438979899</v>
      </c>
      <c r="I43" s="9">
        <v>0.335443037974683</v>
      </c>
      <c r="J43" s="9">
        <v>0.90265220012055403</v>
      </c>
      <c r="K43" s="9">
        <v>0.82730560578661805</v>
      </c>
      <c r="L43" s="9">
        <v>0.62597950572634098</v>
      </c>
      <c r="M43" s="9">
        <f>VLOOKUP($A43, CG!$A:$H, 2, FALSE)</f>
        <v>0.95840922890103197</v>
      </c>
      <c r="N43" s="9">
        <f>VLOOKUP($A43, CG!$A:$H, 3, FALSE)</f>
        <v>0.83515482695810495</v>
      </c>
      <c r="O43" s="9">
        <f>VLOOKUP($A43, 'IR-0'!$A:$H, 2, FALSE)</f>
        <v>2.6363636363636301E-2</v>
      </c>
      <c r="P43" s="9">
        <f>VLOOKUP($A43, 'IR-0'!$A:$H, 3, FALSE)</f>
        <v>3.1818181818181801E-2</v>
      </c>
      <c r="Q43" s="9">
        <f>VLOOKUP($A43, 'IR-0'!$A:$H, 4, FALSE)</f>
        <v>0.96454545454545404</v>
      </c>
      <c r="R43" s="9">
        <f>VLOOKUP($A43, 'IR-0'!$A:$H, 5, FALSE)</f>
        <v>0.79787878787878697</v>
      </c>
    </row>
    <row r="44" spans="1:18">
      <c r="A44" t="s">
        <v>50</v>
      </c>
      <c r="B44" s="9">
        <v>0.97979493365500603</v>
      </c>
      <c r="C44" s="9">
        <v>0.736731001206272</v>
      </c>
      <c r="D44" s="9">
        <v>0.86821471652593396</v>
      </c>
      <c r="E44" s="9">
        <v>0.99065138721350998</v>
      </c>
      <c r="F44" s="9">
        <v>0.96652593486127802</v>
      </c>
      <c r="G44" s="9">
        <v>0.97316043425814203</v>
      </c>
      <c r="H44" s="9">
        <v>0.71320868516284597</v>
      </c>
      <c r="I44" s="9">
        <v>0.96897590361445696</v>
      </c>
      <c r="J44" s="9">
        <v>0.90933734939759003</v>
      </c>
      <c r="K44" s="9">
        <v>5.03012048192771E-2</v>
      </c>
      <c r="L44" s="9">
        <v>3.0421686746987898E-2</v>
      </c>
      <c r="M44" s="9">
        <f>VLOOKUP($A44, CG!$A:$H, 2, FALSE)</f>
        <v>0.95868516284680305</v>
      </c>
      <c r="N44" s="9">
        <f>VLOOKUP($A44, CG!$A:$H, 3, FALSE)</f>
        <v>0.98401688781664598</v>
      </c>
      <c r="O44" s="9">
        <f>VLOOKUP($A44, 'IR-0'!$A:$H, 2, FALSE)</f>
        <v>9.9337748344370397E-3</v>
      </c>
      <c r="P44" s="9">
        <f>VLOOKUP($A44, 'IR-0'!$A:$H, 3, FALSE)</f>
        <v>2.6189042745333999E-2</v>
      </c>
      <c r="Q44" s="9">
        <f>VLOOKUP($A44, 'IR-0'!$A:$H, 4, FALSE)</f>
        <v>0.78175797712221495</v>
      </c>
      <c r="R44" s="9">
        <f>VLOOKUP($A44, 'IR-0'!$A:$H, 5, FALSE)</f>
        <v>0.46207104154124001</v>
      </c>
    </row>
    <row r="45" spans="1:18">
      <c r="A45" t="s">
        <v>8</v>
      </c>
      <c r="B45" s="9">
        <v>0.99468749999999995</v>
      </c>
      <c r="C45" s="9">
        <v>0.90656250000000005</v>
      </c>
      <c r="D45" s="9">
        <v>0.89406249999999998</v>
      </c>
      <c r="E45" s="9">
        <v>0.88406249999999997</v>
      </c>
      <c r="F45" s="9">
        <v>0.90968749999999998</v>
      </c>
      <c r="G45" s="9">
        <v>0.97218749999999998</v>
      </c>
      <c r="H45" s="9">
        <v>0.46781250000000002</v>
      </c>
      <c r="I45" s="9">
        <v>0.88150642988364902</v>
      </c>
      <c r="J45" s="9">
        <v>0.90232700551132805</v>
      </c>
      <c r="K45" s="9">
        <v>0.935394978567054</v>
      </c>
      <c r="L45" s="9">
        <v>0.10808328230251001</v>
      </c>
      <c r="M45" s="9">
        <f>VLOOKUP($A45, CG!$A:$H, 2, FALSE)</f>
        <v>0.98406249999999995</v>
      </c>
      <c r="N45" s="9">
        <f>VLOOKUP($A45, CG!$A:$H, 3, FALSE)</f>
        <v>0.99406249999999996</v>
      </c>
      <c r="O45" s="9">
        <f>VLOOKUP($A45, 'IR-0'!$A:$H, 2, FALSE)</f>
        <v>1.02932002495321E-2</v>
      </c>
      <c r="P45" s="9">
        <f>VLOOKUP($A45, 'IR-0'!$A:$H, 3, FALSE)</f>
        <v>2.8384279475982498E-2</v>
      </c>
      <c r="Q45" s="9">
        <f>VLOOKUP($A45, 'IR-0'!$A:$H, 4, FALSE)</f>
        <v>0.301621958827199</v>
      </c>
      <c r="R45" s="9">
        <f>VLOOKUP($A45, 'IR-0'!$A:$H, 5, FALSE)</f>
        <v>0.94853399875233901</v>
      </c>
    </row>
    <row r="46" spans="1:18">
      <c r="A46" t="s">
        <v>11</v>
      </c>
      <c r="B46" s="9">
        <v>0.99659231722428698</v>
      </c>
      <c r="C46" s="9">
        <v>0.94640644361833903</v>
      </c>
      <c r="D46" s="9">
        <v>0.87143742255266399</v>
      </c>
      <c r="E46" s="9">
        <v>0.96003717472118899</v>
      </c>
      <c r="F46" s="9">
        <v>0.74380421313506795</v>
      </c>
      <c r="G46" s="9">
        <v>0.97242874845105298</v>
      </c>
      <c r="H46" s="9">
        <v>0.632899628252788</v>
      </c>
      <c r="I46" s="9">
        <v>0.85517452541334904</v>
      </c>
      <c r="J46" s="9">
        <v>0.90355174525413295</v>
      </c>
      <c r="K46" s="9">
        <v>0.69289650949173298</v>
      </c>
      <c r="L46" s="9">
        <v>0.164421310471524</v>
      </c>
      <c r="M46" s="9">
        <f>VLOOKUP($A46, CG!$A:$H, 2, FALSE)</f>
        <v>0.98420074349442299</v>
      </c>
      <c r="N46" s="9">
        <f>VLOOKUP($A46, CG!$A:$H, 3, FALSE)</f>
        <v>0.97676579925650497</v>
      </c>
      <c r="O46" s="9">
        <f>VLOOKUP($A46, 'IR-0'!$A:$H, 2, FALSE)</f>
        <v>9.2764378478665203E-4</v>
      </c>
      <c r="P46" s="9">
        <f>VLOOKUP($A46, 'IR-0'!$A:$H, 3, FALSE)</f>
        <v>0.98670377241805796</v>
      </c>
      <c r="Q46" s="9">
        <f>VLOOKUP($A46, 'IR-0'!$A:$H, 4, FALSE)</f>
        <v>0.910018552875695</v>
      </c>
      <c r="R46" s="9">
        <f>VLOOKUP($A46, 'IR-0'!$A:$H, 5, FALSE)</f>
        <v>9.2764378478665203E-4</v>
      </c>
    </row>
    <row r="47" spans="1:18">
      <c r="A47" s="4" t="s">
        <v>132</v>
      </c>
      <c r="B47" s="9">
        <f>AVERAGE(B2:B46)</f>
        <v>0.82471527439896264</v>
      </c>
      <c r="C47" s="9">
        <f t="shared" ref="C47:R47" si="0">AVERAGE(C2:C46)</f>
        <v>0.83375135051079952</v>
      </c>
      <c r="D47" s="9">
        <f t="shared" si="0"/>
        <v>0.80855076260399605</v>
      </c>
      <c r="E47" s="9">
        <f t="shared" si="0"/>
        <v>0.81492320223783765</v>
      </c>
      <c r="F47" s="9">
        <f t="shared" si="0"/>
        <v>0.77508745042626148</v>
      </c>
      <c r="G47" s="9">
        <f t="shared" si="0"/>
        <v>0.67601675782952553</v>
      </c>
      <c r="H47" s="9">
        <f t="shared" si="0"/>
        <v>0.57487956211828006</v>
      </c>
      <c r="I47" s="9">
        <f t="shared" si="0"/>
        <v>0.68090184706796197</v>
      </c>
      <c r="J47" s="9">
        <f t="shared" si="0"/>
        <v>0.80076255131672303</v>
      </c>
      <c r="K47" s="9">
        <f t="shared" si="0"/>
        <v>0.57659989232836528</v>
      </c>
      <c r="L47" s="9">
        <f t="shared" si="0"/>
        <v>0.48502870288551359</v>
      </c>
      <c r="M47" s="9">
        <f t="shared" si="0"/>
        <v>0.69360387599624229</v>
      </c>
      <c r="N47" s="9">
        <f t="shared" si="0"/>
        <v>0.78266236314318227</v>
      </c>
      <c r="O47" s="9">
        <f t="shared" si="0"/>
        <v>0.21405612262742077</v>
      </c>
      <c r="P47" s="9">
        <f t="shared" si="0"/>
        <v>0.23411286091218797</v>
      </c>
      <c r="Q47" s="9">
        <f t="shared" si="0"/>
        <v>0.61337493573913238</v>
      </c>
      <c r="R47" s="9">
        <f t="shared" si="0"/>
        <v>0.57612428308027896</v>
      </c>
    </row>
    <row r="48" spans="1:18">
      <c r="A48" s="4" t="s">
        <v>128</v>
      </c>
      <c r="B48" s="9">
        <f>MEDIAN(B2:B46)</f>
        <v>0.87598544572468096</v>
      </c>
      <c r="C48" s="9">
        <f t="shared" ref="C48:R48" si="1">MEDIAN(C2:C46)</f>
        <v>0.88754646840148699</v>
      </c>
      <c r="D48" s="9">
        <f t="shared" si="1"/>
        <v>0.86901152213462696</v>
      </c>
      <c r="E48" s="9">
        <f t="shared" si="1"/>
        <v>0.86498786407766903</v>
      </c>
      <c r="F48" s="9">
        <f t="shared" si="1"/>
        <v>0.86373604465709697</v>
      </c>
      <c r="G48" s="9">
        <f t="shared" si="1"/>
        <v>0.85283363802559398</v>
      </c>
      <c r="H48" s="9">
        <f t="shared" si="1"/>
        <v>0.62408759124087598</v>
      </c>
      <c r="I48" s="9">
        <f t="shared" si="1"/>
        <v>0.76272727272727203</v>
      </c>
      <c r="J48" s="9">
        <f t="shared" si="1"/>
        <v>0.90096910963052601</v>
      </c>
      <c r="K48" s="9">
        <f t="shared" si="1"/>
        <v>0.64536644457904302</v>
      </c>
      <c r="L48" s="9">
        <f t="shared" si="1"/>
        <v>0.50204918032786805</v>
      </c>
      <c r="M48" s="9">
        <f t="shared" si="1"/>
        <v>0.76564992025518297</v>
      </c>
      <c r="N48" s="9">
        <f t="shared" si="1"/>
        <v>0.84698963317384302</v>
      </c>
      <c r="O48" s="9">
        <f t="shared" si="1"/>
        <v>3.31306990881459E-2</v>
      </c>
      <c r="P48" s="9">
        <f t="shared" si="1"/>
        <v>3.1212121212121101E-2</v>
      </c>
      <c r="Q48" s="9">
        <f t="shared" si="1"/>
        <v>0.71606060606060595</v>
      </c>
      <c r="R48" s="9">
        <f t="shared" si="1"/>
        <v>0.58163875598086101</v>
      </c>
    </row>
    <row r="49" spans="2:19">
      <c r="B49">
        <v>0.49320769481005738</v>
      </c>
      <c r="C49">
        <v>0.50812133488535272</v>
      </c>
      <c r="D49">
        <v>0.50955959098257853</v>
      </c>
      <c r="E49">
        <v>0.49585901679919586</v>
      </c>
      <c r="F49">
        <v>0.50320767591480176</v>
      </c>
      <c r="G49">
        <v>0.47379868895092936</v>
      </c>
      <c r="H49">
        <v>0.53603164259147207</v>
      </c>
      <c r="I49">
        <v>0.77847710005613946</v>
      </c>
      <c r="J49">
        <v>0.58615155934558938</v>
      </c>
      <c r="K49">
        <v>0.50069338699895238</v>
      </c>
      <c r="L49">
        <v>0.36572661926297384</v>
      </c>
      <c r="M49">
        <v>0.45152784531087492</v>
      </c>
      <c r="N49">
        <v>0.3487839541461461</v>
      </c>
      <c r="O49">
        <v>0.53158146863882394</v>
      </c>
      <c r="P49">
        <v>0.47377415525926003</v>
      </c>
      <c r="Q49">
        <v>0.52985836942768239</v>
      </c>
      <c r="R49">
        <v>0.5656839536691769</v>
      </c>
    </row>
    <row r="50" spans="2:19">
      <c r="B50">
        <v>0.49372660837473248</v>
      </c>
      <c r="C50">
        <v>0.49761200000121297</v>
      </c>
      <c r="D50">
        <v>0.50781062647868347</v>
      </c>
      <c r="E50">
        <v>0.49513449782647045</v>
      </c>
      <c r="F50">
        <v>0.50153912030359704</v>
      </c>
      <c r="G50">
        <v>0.48024989923417999</v>
      </c>
      <c r="H50">
        <v>0.55783426077543741</v>
      </c>
      <c r="I50">
        <v>0.8443939321312055</v>
      </c>
      <c r="J50">
        <v>0.60179769458230503</v>
      </c>
      <c r="K50">
        <v>0.5151686033264975</v>
      </c>
      <c r="L50">
        <v>0.28099786080633748</v>
      </c>
      <c r="M50">
        <v>0.42928398687165348</v>
      </c>
      <c r="N50">
        <v>0.30935315302591604</v>
      </c>
      <c r="O50">
        <v>0.53577873657982455</v>
      </c>
      <c r="P50">
        <v>0.47805141364887799</v>
      </c>
      <c r="Q50">
        <v>0.51152092537810656</v>
      </c>
      <c r="R50">
        <v>0.57313341678058249</v>
      </c>
    </row>
    <row r="51" spans="2:19">
      <c r="B51">
        <f>(B49-B47)/B47</f>
        <v>-0.40196609651797938</v>
      </c>
      <c r="C51">
        <f t="shared" ref="C51:R51" si="2">(C49-C47)/C47</f>
        <v>-0.39056010575089189</v>
      </c>
      <c r="D51">
        <f t="shared" si="2"/>
        <v>-0.36978651860829975</v>
      </c>
      <c r="E51">
        <f t="shared" si="2"/>
        <v>-0.3915266917943539</v>
      </c>
      <c r="F51">
        <f t="shared" si="2"/>
        <v>-0.35077303130367893</v>
      </c>
      <c r="G51">
        <f t="shared" si="2"/>
        <v>-0.2991317397631591</v>
      </c>
      <c r="H51">
        <f t="shared" si="2"/>
        <v>-6.7575753404180219E-2</v>
      </c>
      <c r="I51">
        <f t="shared" si="2"/>
        <v>0.14330296416193791</v>
      </c>
      <c r="J51">
        <f t="shared" si="2"/>
        <v>-0.26800827738290328</v>
      </c>
      <c r="K51">
        <f t="shared" si="2"/>
        <v>-0.13164502168547967</v>
      </c>
      <c r="L51">
        <f t="shared" si="2"/>
        <v>-0.24596912082273173</v>
      </c>
      <c r="M51">
        <f t="shared" si="2"/>
        <v>-0.34901193471225478</v>
      </c>
      <c r="N51">
        <f t="shared" si="2"/>
        <v>-0.55436217381729569</v>
      </c>
      <c r="O51">
        <f t="shared" si="2"/>
        <v>1.4833742763998281</v>
      </c>
      <c r="P51">
        <f t="shared" si="2"/>
        <v>1.0236998232957617</v>
      </c>
      <c r="Q51">
        <f t="shared" si="2"/>
        <v>-0.13615907896662</v>
      </c>
      <c r="R51">
        <f t="shared" si="2"/>
        <v>-1.8121661797142613E-2</v>
      </c>
      <c r="S51">
        <f>MIN(B51:R52)</f>
        <v>-0.63476158277556871</v>
      </c>
    </row>
    <row r="52" spans="2:19">
      <c r="B52">
        <f>(B50-B48)/B48</f>
        <v>-0.43637578593981691</v>
      </c>
      <c r="C52">
        <f t="shared" ref="C52:R52" si="3">(C50-C48)/C48</f>
        <v>-0.43933977800910456</v>
      </c>
      <c r="D52">
        <f t="shared" si="3"/>
        <v>-0.41564569220980524</v>
      </c>
      <c r="E52">
        <f t="shared" si="3"/>
        <v>-0.42758214491895885</v>
      </c>
      <c r="F52">
        <f t="shared" si="3"/>
        <v>-0.41933751241942441</v>
      </c>
      <c r="G52">
        <f t="shared" si="3"/>
        <v>-0.4368773957532765</v>
      </c>
      <c r="H52">
        <f t="shared" si="3"/>
        <v>-0.10616030729549805</v>
      </c>
      <c r="I52">
        <f t="shared" si="3"/>
        <v>0.10707190148310715</v>
      </c>
      <c r="J52">
        <f t="shared" si="3"/>
        <v>-0.33205513024847955</v>
      </c>
      <c r="K52">
        <f t="shared" si="3"/>
        <v>-0.20174250202529578</v>
      </c>
      <c r="L52">
        <f t="shared" si="3"/>
        <v>-0.44029813847553911</v>
      </c>
      <c r="M52">
        <f t="shared" si="3"/>
        <v>-0.4393207972534266</v>
      </c>
      <c r="N52">
        <f t="shared" si="3"/>
        <v>-0.63476158277556871</v>
      </c>
      <c r="O52">
        <f t="shared" si="3"/>
        <v>15.171670122455252</v>
      </c>
      <c r="P52">
        <f t="shared" si="3"/>
        <v>14.316210340206826</v>
      </c>
      <c r="Q52">
        <f t="shared" si="3"/>
        <v>-0.28564576650539486</v>
      </c>
      <c r="R52">
        <f t="shared" si="3"/>
        <v>-1.4623061329424869E-2</v>
      </c>
      <c r="S52">
        <f>MAX(B51:R52)</f>
        <v>15.171670122455252</v>
      </c>
    </row>
    <row r="53" spans="2:19"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N53">
        <v>1</v>
      </c>
      <c r="O53">
        <v>1</v>
      </c>
      <c r="P53">
        <v>1</v>
      </c>
    </row>
    <row r="55" spans="2:19">
      <c r="H55" s="9">
        <f>AVERAGE(B47:H47)</f>
        <v>0.7582749085893804</v>
      </c>
      <c r="I55">
        <f>(H55-N55)/N55</f>
        <v>0.13187769805228489</v>
      </c>
      <c r="J55">
        <f>(H55-R55)/R55</f>
        <v>0.85208434161963809</v>
      </c>
      <c r="N55" s="9">
        <f>AVERAGE(I47:N47)</f>
        <v>0.66992653878966468</v>
      </c>
      <c r="R55" s="9">
        <f>AVERAGE(O47:R47)</f>
        <v>0.40941705058975497</v>
      </c>
    </row>
    <row r="56" spans="2:19">
      <c r="H56" s="9">
        <f>AVERAGE(B48:H48)</f>
        <v>0.83402693918029003</v>
      </c>
      <c r="N56" s="9">
        <f>AVERAGE(I48:N48)</f>
        <v>0.73729192678228916</v>
      </c>
      <c r="R56">
        <f>AVERAGE(O50:R50)</f>
        <v>0.52462112309684794</v>
      </c>
    </row>
  </sheetData>
  <autoFilter ref="A1:R46" xr:uid="{B06D1A02-2E57-5D47-BCFA-DBF94B6DE0B0}">
    <sortState xmlns:xlrd2="http://schemas.microsoft.com/office/spreadsheetml/2017/richdata2" ref="A2:R46">
      <sortCondition ref="B1:B46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8E41-6AF8-ED40-8E60-897137048EAF}">
  <dimension ref="A1:T21"/>
  <sheetViews>
    <sheetView zoomScale="160" workbookViewId="0">
      <selection activeCell="J27" sqref="J27"/>
    </sheetView>
  </sheetViews>
  <sheetFormatPr baseColWidth="10" defaultRowHeight="16"/>
  <cols>
    <col min="2" max="19" width="10.83203125" customWidth="1"/>
  </cols>
  <sheetData>
    <row r="1" spans="1:20">
      <c r="A1" s="35"/>
      <c r="B1" s="36" t="s">
        <v>222</v>
      </c>
      <c r="C1" s="36" t="s">
        <v>224</v>
      </c>
      <c r="D1" s="36" t="s">
        <v>226</v>
      </c>
      <c r="E1" s="36" t="s">
        <v>228</v>
      </c>
      <c r="F1" s="36" t="s">
        <v>230</v>
      </c>
      <c r="G1" s="36" t="s">
        <v>232</v>
      </c>
      <c r="H1" s="36" t="s">
        <v>234</v>
      </c>
      <c r="I1" s="36" t="s">
        <v>236</v>
      </c>
      <c r="J1" s="36" t="s">
        <v>238</v>
      </c>
      <c r="K1" s="36" t="s">
        <v>240</v>
      </c>
      <c r="L1" s="36" t="s">
        <v>242</v>
      </c>
      <c r="M1" s="36" t="s">
        <v>256</v>
      </c>
      <c r="N1" s="36" t="s">
        <v>252</v>
      </c>
      <c r="O1" s="36" t="s">
        <v>244</v>
      </c>
      <c r="P1" s="36" t="s">
        <v>246</v>
      </c>
      <c r="Q1" s="36" t="s">
        <v>248</v>
      </c>
      <c r="R1" s="36" t="s">
        <v>250</v>
      </c>
      <c r="S1" s="25"/>
      <c r="T1" s="25" t="s">
        <v>616</v>
      </c>
    </row>
    <row r="2" spans="1:20">
      <c r="A2" s="36" t="s">
        <v>236</v>
      </c>
      <c r="B2" s="61">
        <v>0</v>
      </c>
      <c r="C2" s="61">
        <v>0</v>
      </c>
      <c r="D2" s="61">
        <v>0</v>
      </c>
      <c r="E2" s="61">
        <v>0</v>
      </c>
      <c r="F2" s="61">
        <v>0</v>
      </c>
      <c r="G2" s="61">
        <v>-1</v>
      </c>
      <c r="H2" s="61">
        <v>-1</v>
      </c>
      <c r="I2" s="61">
        <v>-1</v>
      </c>
      <c r="J2" s="61">
        <v>0</v>
      </c>
      <c r="K2" s="61">
        <v>-1</v>
      </c>
      <c r="L2" s="61">
        <v>-1</v>
      </c>
      <c r="M2" s="61">
        <v>-1</v>
      </c>
      <c r="N2" s="61">
        <v>-1</v>
      </c>
      <c r="O2" s="61">
        <v>0</v>
      </c>
      <c r="P2" s="61">
        <v>1</v>
      </c>
      <c r="Q2" s="61">
        <v>-1</v>
      </c>
      <c r="R2" s="61">
        <v>-1</v>
      </c>
      <c r="S2" s="61" t="s">
        <v>619</v>
      </c>
      <c r="T2" s="61" t="s">
        <v>617</v>
      </c>
    </row>
    <row r="3" spans="1:20">
      <c r="A3" s="36" t="s">
        <v>238</v>
      </c>
      <c r="B3" s="61">
        <v>0</v>
      </c>
      <c r="C3" s="61">
        <v>0</v>
      </c>
      <c r="D3" s="61">
        <v>0</v>
      </c>
      <c r="E3" s="61">
        <v>0</v>
      </c>
      <c r="F3" s="61">
        <v>0</v>
      </c>
      <c r="G3" s="61">
        <v>-1</v>
      </c>
      <c r="H3" s="61">
        <v>-1</v>
      </c>
      <c r="I3" s="61">
        <v>-1</v>
      </c>
      <c r="J3" s="61">
        <v>0</v>
      </c>
      <c r="K3" s="61">
        <v>-1</v>
      </c>
      <c r="L3" s="61">
        <v>-1</v>
      </c>
      <c r="M3" s="61">
        <v>-1</v>
      </c>
      <c r="N3" s="61">
        <v>-1</v>
      </c>
      <c r="O3" s="61">
        <v>0</v>
      </c>
      <c r="P3" s="61">
        <v>1</v>
      </c>
      <c r="Q3" s="61">
        <v>-1</v>
      </c>
      <c r="R3" s="61">
        <v>-1</v>
      </c>
      <c r="S3" s="61" t="s">
        <v>619</v>
      </c>
      <c r="T3" s="61" t="s">
        <v>617</v>
      </c>
    </row>
    <row r="4" spans="1:20">
      <c r="A4" s="36" t="s">
        <v>240</v>
      </c>
      <c r="B4" s="61">
        <v>0</v>
      </c>
      <c r="C4" s="61">
        <v>0</v>
      </c>
      <c r="D4" s="61">
        <v>0</v>
      </c>
      <c r="E4" s="61">
        <v>0</v>
      </c>
      <c r="F4" s="61">
        <v>0</v>
      </c>
      <c r="G4" s="61">
        <v>-1</v>
      </c>
      <c r="H4" s="61">
        <v>-1</v>
      </c>
      <c r="I4" s="61">
        <v>0</v>
      </c>
      <c r="J4" s="61">
        <v>0</v>
      </c>
      <c r="K4" s="61">
        <v>-1</v>
      </c>
      <c r="L4" s="61">
        <v>-1</v>
      </c>
      <c r="M4" s="61">
        <v>-1</v>
      </c>
      <c r="N4" s="61">
        <v>-1</v>
      </c>
      <c r="O4" s="61">
        <v>0</v>
      </c>
      <c r="P4" s="61">
        <v>1</v>
      </c>
      <c r="Q4" s="61">
        <v>-1</v>
      </c>
      <c r="R4" s="61">
        <v>-1</v>
      </c>
      <c r="S4" s="61" t="s">
        <v>619</v>
      </c>
      <c r="T4" s="61" t="s">
        <v>617</v>
      </c>
    </row>
    <row r="5" spans="1:20">
      <c r="A5" s="36" t="s">
        <v>242</v>
      </c>
      <c r="B5" s="61">
        <v>0</v>
      </c>
      <c r="C5" s="61">
        <v>0</v>
      </c>
      <c r="D5" s="61">
        <v>0</v>
      </c>
      <c r="E5" s="61">
        <v>0</v>
      </c>
      <c r="F5" s="61">
        <v>0</v>
      </c>
      <c r="G5" s="61">
        <v>-1</v>
      </c>
      <c r="H5" s="61">
        <v>-1</v>
      </c>
      <c r="I5" s="61">
        <v>0</v>
      </c>
      <c r="J5" s="61">
        <v>1</v>
      </c>
      <c r="K5" s="61">
        <v>-1</v>
      </c>
      <c r="L5" s="61">
        <v>-1</v>
      </c>
      <c r="M5" s="61">
        <v>-1</v>
      </c>
      <c r="N5" s="61">
        <v>-1</v>
      </c>
      <c r="O5" s="61">
        <v>0</v>
      </c>
      <c r="P5" s="61">
        <v>1</v>
      </c>
      <c r="Q5" s="61">
        <v>-1</v>
      </c>
      <c r="R5" s="61">
        <v>-1</v>
      </c>
      <c r="S5" s="61" t="s">
        <v>619</v>
      </c>
      <c r="T5" s="61" t="s">
        <v>617</v>
      </c>
    </row>
    <row r="6" spans="1:20">
      <c r="A6" s="36" t="s">
        <v>256</v>
      </c>
      <c r="B6" s="61">
        <v>0</v>
      </c>
      <c r="C6" s="61">
        <v>0</v>
      </c>
      <c r="D6" s="61">
        <v>0</v>
      </c>
      <c r="E6" s="61">
        <v>0</v>
      </c>
      <c r="F6" s="61">
        <v>0</v>
      </c>
      <c r="G6" s="61">
        <v>-1</v>
      </c>
      <c r="H6" s="61">
        <v>-1</v>
      </c>
      <c r="I6" s="61">
        <v>0</v>
      </c>
      <c r="J6" s="61">
        <v>1</v>
      </c>
      <c r="K6" s="61">
        <v>-1</v>
      </c>
      <c r="L6" s="61">
        <v>-1</v>
      </c>
      <c r="M6" s="61">
        <v>-1</v>
      </c>
      <c r="N6" s="61">
        <v>-1</v>
      </c>
      <c r="O6" s="61">
        <v>0</v>
      </c>
      <c r="P6" s="61">
        <v>1</v>
      </c>
      <c r="Q6" s="61">
        <v>-1</v>
      </c>
      <c r="R6" s="61">
        <v>-1</v>
      </c>
      <c r="S6" s="61" t="s">
        <v>619</v>
      </c>
      <c r="T6" s="61" t="s">
        <v>617</v>
      </c>
    </row>
    <row r="7" spans="1:20">
      <c r="A7" s="36" t="s">
        <v>252</v>
      </c>
      <c r="B7" s="61">
        <v>1</v>
      </c>
      <c r="C7" s="61">
        <v>1</v>
      </c>
      <c r="D7" s="61">
        <v>1</v>
      </c>
      <c r="E7" s="61">
        <v>1</v>
      </c>
      <c r="F7" s="61">
        <v>1</v>
      </c>
      <c r="G7" s="61">
        <v>0</v>
      </c>
      <c r="H7" s="61">
        <v>0</v>
      </c>
      <c r="I7" s="61">
        <v>0</v>
      </c>
      <c r="J7" s="61">
        <v>1</v>
      </c>
      <c r="K7" s="61">
        <v>0</v>
      </c>
      <c r="L7" s="61">
        <v>0</v>
      </c>
      <c r="M7" s="61">
        <v>0</v>
      </c>
      <c r="N7" s="61">
        <v>0</v>
      </c>
      <c r="O7" s="61">
        <v>1</v>
      </c>
      <c r="P7" s="61">
        <v>1</v>
      </c>
      <c r="Q7" s="61">
        <v>0</v>
      </c>
      <c r="R7" s="61">
        <v>0</v>
      </c>
      <c r="S7" s="61" t="s">
        <v>620</v>
      </c>
      <c r="T7" s="61" t="s">
        <v>620</v>
      </c>
    </row>
    <row r="8" spans="1:20">
      <c r="A8" s="36" t="s">
        <v>222</v>
      </c>
      <c r="B8" s="61">
        <v>1</v>
      </c>
      <c r="C8" s="61">
        <v>1</v>
      </c>
      <c r="D8" s="61">
        <v>1</v>
      </c>
      <c r="E8" s="61">
        <v>1</v>
      </c>
      <c r="F8" s="61">
        <v>1</v>
      </c>
      <c r="G8" s="61">
        <v>0</v>
      </c>
      <c r="H8" s="61">
        <v>0</v>
      </c>
      <c r="I8" s="61">
        <v>0</v>
      </c>
      <c r="J8" s="61">
        <v>1</v>
      </c>
      <c r="K8" s="61">
        <v>0</v>
      </c>
      <c r="L8" s="61">
        <v>0</v>
      </c>
      <c r="M8" s="61">
        <v>0</v>
      </c>
      <c r="N8" s="61">
        <v>0</v>
      </c>
      <c r="O8" s="61">
        <v>1</v>
      </c>
      <c r="P8" s="61">
        <v>1</v>
      </c>
      <c r="Q8" s="61">
        <v>0</v>
      </c>
      <c r="R8" s="61">
        <v>1</v>
      </c>
      <c r="S8" s="61" t="s">
        <v>620</v>
      </c>
      <c r="T8" s="61" t="s">
        <v>620</v>
      </c>
    </row>
    <row r="9" spans="1:20">
      <c r="A9" s="36" t="s">
        <v>224</v>
      </c>
      <c r="B9" s="61">
        <v>1</v>
      </c>
      <c r="C9" s="61">
        <v>1</v>
      </c>
      <c r="D9" s="61">
        <v>0</v>
      </c>
      <c r="E9" s="61">
        <v>0</v>
      </c>
      <c r="F9" s="61">
        <v>0</v>
      </c>
      <c r="G9" s="61">
        <v>0</v>
      </c>
      <c r="H9" s="61">
        <v>0</v>
      </c>
      <c r="I9" s="61">
        <v>0</v>
      </c>
      <c r="J9" s="61">
        <v>1</v>
      </c>
      <c r="K9" s="61">
        <v>0</v>
      </c>
      <c r="L9" s="61">
        <v>-1</v>
      </c>
      <c r="M9" s="61">
        <v>0</v>
      </c>
      <c r="N9" s="61">
        <v>0</v>
      </c>
      <c r="O9" s="61">
        <v>0</v>
      </c>
      <c r="P9" s="61">
        <v>1</v>
      </c>
      <c r="Q9" s="61">
        <v>-1</v>
      </c>
      <c r="R9" s="61">
        <v>0</v>
      </c>
      <c r="S9" s="61" t="s">
        <v>619</v>
      </c>
      <c r="T9" s="61" t="s">
        <v>619</v>
      </c>
    </row>
    <row r="10" spans="1:20">
      <c r="A10" s="36" t="s">
        <v>226</v>
      </c>
      <c r="B10" s="61">
        <v>0</v>
      </c>
      <c r="C10" s="61">
        <v>0</v>
      </c>
      <c r="D10" s="61">
        <v>0</v>
      </c>
      <c r="E10" s="61">
        <v>-1</v>
      </c>
      <c r="F10" s="61">
        <v>-1</v>
      </c>
      <c r="G10" s="61">
        <v>-1</v>
      </c>
      <c r="H10" s="61">
        <v>-1</v>
      </c>
      <c r="I10" s="61">
        <v>-1</v>
      </c>
      <c r="J10" s="61">
        <v>0</v>
      </c>
      <c r="K10" s="61">
        <v>-1</v>
      </c>
      <c r="L10" s="61">
        <v>-1</v>
      </c>
      <c r="M10" s="61">
        <v>-1</v>
      </c>
      <c r="N10" s="61">
        <v>-1</v>
      </c>
      <c r="O10" s="61">
        <v>-1</v>
      </c>
      <c r="P10" s="61">
        <v>0</v>
      </c>
      <c r="Q10" s="61">
        <v>-1</v>
      </c>
      <c r="R10" s="61">
        <v>-1</v>
      </c>
      <c r="S10" s="61" t="s">
        <v>617</v>
      </c>
      <c r="T10" s="61" t="s">
        <v>618</v>
      </c>
    </row>
    <row r="11" spans="1:20">
      <c r="A11" s="36" t="s">
        <v>228</v>
      </c>
      <c r="B11" s="61">
        <v>1</v>
      </c>
      <c r="C11" s="61">
        <v>1</v>
      </c>
      <c r="D11" s="61">
        <v>1</v>
      </c>
      <c r="E11" s="61">
        <v>1</v>
      </c>
      <c r="F11" s="61">
        <v>1</v>
      </c>
      <c r="G11" s="61">
        <v>0</v>
      </c>
      <c r="H11" s="61">
        <v>0</v>
      </c>
      <c r="I11" s="61">
        <v>0</v>
      </c>
      <c r="J11" s="61">
        <v>1</v>
      </c>
      <c r="K11" s="61">
        <v>0</v>
      </c>
      <c r="L11" s="61">
        <v>0</v>
      </c>
      <c r="M11" s="61">
        <v>0</v>
      </c>
      <c r="N11" s="61">
        <v>1</v>
      </c>
      <c r="O11" s="61">
        <v>1</v>
      </c>
      <c r="P11" s="61">
        <v>1</v>
      </c>
      <c r="Q11" s="61">
        <v>0</v>
      </c>
      <c r="R11" s="61">
        <v>1</v>
      </c>
      <c r="S11" s="61" t="s">
        <v>620</v>
      </c>
      <c r="T11" s="61" t="s">
        <v>620</v>
      </c>
    </row>
    <row r="12" spans="1:20">
      <c r="A12" s="36" t="s">
        <v>230</v>
      </c>
      <c r="B12" s="61">
        <v>1</v>
      </c>
      <c r="C12" s="61">
        <v>1</v>
      </c>
      <c r="D12" s="61">
        <v>1</v>
      </c>
      <c r="E12" s="61">
        <v>1</v>
      </c>
      <c r="F12" s="61">
        <v>1</v>
      </c>
      <c r="G12" s="61">
        <v>0</v>
      </c>
      <c r="H12" s="61">
        <v>0</v>
      </c>
      <c r="I12" s="61">
        <v>1</v>
      </c>
      <c r="J12" s="61">
        <v>1</v>
      </c>
      <c r="K12" s="61">
        <v>0</v>
      </c>
      <c r="L12" s="61">
        <v>0</v>
      </c>
      <c r="M12" s="61">
        <v>0</v>
      </c>
      <c r="N12" s="61">
        <v>1</v>
      </c>
      <c r="O12" s="61">
        <v>1</v>
      </c>
      <c r="P12" s="61">
        <v>1</v>
      </c>
      <c r="Q12" s="61">
        <v>0</v>
      </c>
      <c r="R12" s="61">
        <v>1</v>
      </c>
      <c r="S12" s="61" t="s">
        <v>620</v>
      </c>
      <c r="T12" s="61" t="s">
        <v>620</v>
      </c>
    </row>
    <row r="13" spans="1:20">
      <c r="A13" s="36" t="s">
        <v>232</v>
      </c>
      <c r="B13" s="61">
        <v>1</v>
      </c>
      <c r="C13" s="61">
        <v>1</v>
      </c>
      <c r="D13" s="61">
        <v>1</v>
      </c>
      <c r="E13" s="61">
        <v>1</v>
      </c>
      <c r="F13" s="61">
        <v>1</v>
      </c>
      <c r="G13" s="61">
        <v>0</v>
      </c>
      <c r="H13" s="61">
        <v>0</v>
      </c>
      <c r="I13" s="61">
        <v>0</v>
      </c>
      <c r="J13" s="61">
        <v>1</v>
      </c>
      <c r="K13" s="61">
        <v>0</v>
      </c>
      <c r="L13" s="61">
        <v>0</v>
      </c>
      <c r="M13" s="61">
        <v>0</v>
      </c>
      <c r="N13" s="61">
        <v>0</v>
      </c>
      <c r="O13" s="61">
        <v>1</v>
      </c>
      <c r="P13" s="61">
        <v>1</v>
      </c>
      <c r="Q13" s="61">
        <v>0</v>
      </c>
      <c r="R13" s="61">
        <v>1</v>
      </c>
      <c r="S13" s="61" t="s">
        <v>620</v>
      </c>
      <c r="T13" s="61" t="s">
        <v>620</v>
      </c>
    </row>
    <row r="14" spans="1:20">
      <c r="A14" s="36" t="s">
        <v>234</v>
      </c>
      <c r="B14" s="61">
        <v>1</v>
      </c>
      <c r="C14" s="61">
        <v>1</v>
      </c>
      <c r="D14" s="61">
        <v>1</v>
      </c>
      <c r="E14" s="61">
        <v>1</v>
      </c>
      <c r="F14" s="61">
        <v>1</v>
      </c>
      <c r="G14" s="61">
        <v>0</v>
      </c>
      <c r="H14" s="61">
        <v>0</v>
      </c>
      <c r="I14" s="61">
        <v>0</v>
      </c>
      <c r="J14" s="61">
        <v>1</v>
      </c>
      <c r="K14" s="61">
        <v>-1</v>
      </c>
      <c r="L14" s="61">
        <v>-1</v>
      </c>
      <c r="M14" s="61">
        <v>0</v>
      </c>
      <c r="N14" s="61">
        <v>0</v>
      </c>
      <c r="O14" s="61">
        <v>0</v>
      </c>
      <c r="P14" s="61">
        <v>1</v>
      </c>
      <c r="Q14" s="61">
        <v>-1</v>
      </c>
      <c r="R14" s="61">
        <v>0</v>
      </c>
      <c r="S14" s="61" t="s">
        <v>619</v>
      </c>
      <c r="T14" s="61" t="s">
        <v>619</v>
      </c>
    </row>
    <row r="15" spans="1:20">
      <c r="A15" s="36" t="s">
        <v>244</v>
      </c>
      <c r="B15" s="61">
        <v>0</v>
      </c>
      <c r="C15" s="61">
        <v>0</v>
      </c>
      <c r="D15" s="61">
        <v>0</v>
      </c>
      <c r="E15" s="61">
        <v>0</v>
      </c>
      <c r="F15" s="61">
        <v>0</v>
      </c>
      <c r="G15" s="61">
        <v>-1</v>
      </c>
      <c r="H15" s="61">
        <v>-1</v>
      </c>
      <c r="I15" s="61">
        <v>0</v>
      </c>
      <c r="J15" s="61">
        <v>1</v>
      </c>
      <c r="K15" s="61">
        <v>-1</v>
      </c>
      <c r="L15" s="61">
        <v>-1</v>
      </c>
      <c r="M15" s="61">
        <v>-1</v>
      </c>
      <c r="N15" s="61">
        <v>0</v>
      </c>
      <c r="O15" s="61">
        <v>0</v>
      </c>
      <c r="P15" s="61">
        <v>1</v>
      </c>
      <c r="Q15" s="61">
        <v>-1</v>
      </c>
      <c r="R15" s="61">
        <v>0</v>
      </c>
      <c r="S15" s="61" t="s">
        <v>619</v>
      </c>
      <c r="T15" s="61" t="s">
        <v>619</v>
      </c>
    </row>
    <row r="16" spans="1:20">
      <c r="A16" s="36" t="s">
        <v>246</v>
      </c>
      <c r="B16" s="61">
        <v>-1</v>
      </c>
      <c r="C16" s="61">
        <v>-1</v>
      </c>
      <c r="D16" s="61">
        <v>-1</v>
      </c>
      <c r="E16" s="61">
        <v>-1</v>
      </c>
      <c r="F16" s="61">
        <v>-1</v>
      </c>
      <c r="G16" s="61">
        <v>-1</v>
      </c>
      <c r="H16" s="61">
        <v>-1</v>
      </c>
      <c r="I16" s="61">
        <v>-1</v>
      </c>
      <c r="J16" s="61">
        <v>0</v>
      </c>
      <c r="K16" s="61">
        <v>-1</v>
      </c>
      <c r="L16" s="61">
        <v>-1</v>
      </c>
      <c r="M16" s="61">
        <v>-1</v>
      </c>
      <c r="N16" s="61">
        <v>-1</v>
      </c>
      <c r="O16" s="61">
        <v>-1</v>
      </c>
      <c r="P16" s="61">
        <v>0</v>
      </c>
      <c r="Q16" s="61">
        <v>-1</v>
      </c>
      <c r="R16" s="61">
        <v>-1</v>
      </c>
      <c r="S16" s="61" t="s">
        <v>617</v>
      </c>
      <c r="T16" s="61" t="s">
        <v>618</v>
      </c>
    </row>
    <row r="17" spans="1:20">
      <c r="A17" s="36" t="s">
        <v>248</v>
      </c>
      <c r="B17" s="61">
        <v>1</v>
      </c>
      <c r="C17" s="61">
        <v>1</v>
      </c>
      <c r="D17" s="61">
        <v>1</v>
      </c>
      <c r="E17" s="61">
        <v>1</v>
      </c>
      <c r="F17" s="61">
        <v>1</v>
      </c>
      <c r="G17" s="61">
        <v>0</v>
      </c>
      <c r="H17" s="61">
        <v>0</v>
      </c>
      <c r="I17" s="61">
        <v>1</v>
      </c>
      <c r="J17" s="61">
        <v>1</v>
      </c>
      <c r="K17" s="61">
        <v>0</v>
      </c>
      <c r="L17" s="61">
        <v>0</v>
      </c>
      <c r="M17" s="61">
        <v>0</v>
      </c>
      <c r="N17" s="61">
        <v>1</v>
      </c>
      <c r="O17" s="61">
        <v>1</v>
      </c>
      <c r="P17" s="61">
        <v>1</v>
      </c>
      <c r="Q17" s="61">
        <v>0</v>
      </c>
      <c r="R17" s="61">
        <v>1</v>
      </c>
      <c r="S17" s="61" t="s">
        <v>620</v>
      </c>
      <c r="T17" s="61" t="s">
        <v>620</v>
      </c>
    </row>
    <row r="18" spans="1:20">
      <c r="A18" s="36" t="s">
        <v>250</v>
      </c>
      <c r="B18" s="61">
        <v>1</v>
      </c>
      <c r="C18" s="61">
        <v>1</v>
      </c>
      <c r="D18" s="61">
        <v>1</v>
      </c>
      <c r="E18" s="61">
        <v>1</v>
      </c>
      <c r="F18" s="61">
        <v>1</v>
      </c>
      <c r="G18" s="61">
        <v>0</v>
      </c>
      <c r="H18" s="61">
        <v>-1</v>
      </c>
      <c r="I18" s="61">
        <v>0</v>
      </c>
      <c r="J18" s="61">
        <v>1</v>
      </c>
      <c r="K18" s="61">
        <v>-1</v>
      </c>
      <c r="L18" s="61">
        <v>-1</v>
      </c>
      <c r="M18" s="61">
        <v>-1</v>
      </c>
      <c r="N18" s="61">
        <v>0</v>
      </c>
      <c r="O18" s="61">
        <v>0</v>
      </c>
      <c r="P18" s="61">
        <v>1</v>
      </c>
      <c r="Q18" s="61">
        <v>-1</v>
      </c>
      <c r="R18" s="61">
        <v>0</v>
      </c>
      <c r="S18" s="61" t="s">
        <v>619</v>
      </c>
      <c r="T18" s="61" t="s">
        <v>619</v>
      </c>
    </row>
    <row r="21" spans="1:20">
      <c r="A21" t="s">
        <v>272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9A48-0B27-0A44-9EC4-F7A79C2D2FBD}">
  <dimension ref="A1:R30"/>
  <sheetViews>
    <sheetView workbookViewId="0">
      <selection activeCell="R49" sqref="R49"/>
    </sheetView>
  </sheetViews>
  <sheetFormatPr baseColWidth="10" defaultRowHeight="16"/>
  <cols>
    <col min="1" max="1" width="8.5" customWidth="1"/>
  </cols>
  <sheetData>
    <row r="1" spans="1:18">
      <c r="A1" s="25" t="s">
        <v>622</v>
      </c>
      <c r="B1" s="36" t="s">
        <v>222</v>
      </c>
      <c r="C1" s="36" t="s">
        <v>224</v>
      </c>
      <c r="D1" s="36" t="s">
        <v>226</v>
      </c>
      <c r="E1" s="36" t="s">
        <v>228</v>
      </c>
      <c r="F1" s="36" t="s">
        <v>230</v>
      </c>
      <c r="G1" s="36" t="s">
        <v>232</v>
      </c>
      <c r="H1" s="36" t="s">
        <v>234</v>
      </c>
      <c r="I1" s="36" t="s">
        <v>236</v>
      </c>
      <c r="J1" s="36" t="s">
        <v>238</v>
      </c>
      <c r="K1" s="36" t="s">
        <v>240</v>
      </c>
      <c r="L1" s="36" t="s">
        <v>242</v>
      </c>
      <c r="M1" s="36" t="s">
        <v>256</v>
      </c>
      <c r="N1" s="36" t="s">
        <v>252</v>
      </c>
      <c r="O1" s="36" t="s">
        <v>244</v>
      </c>
      <c r="P1" s="36" t="s">
        <v>246</v>
      </c>
      <c r="Q1" s="36" t="s">
        <v>248</v>
      </c>
      <c r="R1" s="36" t="s">
        <v>250</v>
      </c>
    </row>
    <row r="2" spans="1:18">
      <c r="A2" s="25" t="s">
        <v>21</v>
      </c>
      <c r="B2" s="25">
        <v>1.5843997562461999E-2</v>
      </c>
      <c r="C2" s="25">
        <v>0.17976843388177899</v>
      </c>
      <c r="D2" s="25">
        <v>3.1687995124923998E-2</v>
      </c>
      <c r="E2" s="25">
        <v>7.4344911639244102E-2</v>
      </c>
      <c r="F2" s="25">
        <v>6.9469835466179006E-2</v>
      </c>
      <c r="G2" s="25">
        <v>0.39122486288848202</v>
      </c>
      <c r="H2" s="25">
        <v>0.38452163315051702</v>
      </c>
      <c r="I2" s="25">
        <v>0.21129326047358801</v>
      </c>
      <c r="J2" s="25">
        <v>6.0716454158993305E-4</v>
      </c>
      <c r="K2" s="25">
        <v>0.16029143897996301</v>
      </c>
      <c r="L2" s="25">
        <v>0.20522161505768</v>
      </c>
      <c r="M2" s="25">
        <v>0.65393585378396102</v>
      </c>
      <c r="N2" s="25">
        <v>1.5640680607753001E-2</v>
      </c>
      <c r="O2" s="25">
        <v>0.60622500085150699</v>
      </c>
      <c r="P2" s="25">
        <v>1.40078531201455E-2</v>
      </c>
      <c r="Q2" s="25">
        <v>0.70116808313082302</v>
      </c>
      <c r="R2" s="25">
        <v>0.29766683252551202</v>
      </c>
    </row>
    <row r="3" spans="1:18">
      <c r="A3" s="25" t="s">
        <v>24</v>
      </c>
      <c r="B3" s="25">
        <v>5.9719683120048897E-2</v>
      </c>
      <c r="C3" s="25">
        <v>0.103595368677635</v>
      </c>
      <c r="D3" s="25">
        <v>0.13833028641072601</v>
      </c>
      <c r="E3" s="25">
        <v>0.12309567336989601</v>
      </c>
      <c r="F3" s="25">
        <v>7.3126142595977994E-2</v>
      </c>
      <c r="G3" s="25">
        <v>0.39122486288848202</v>
      </c>
      <c r="H3" s="25">
        <v>0.52163315051797698</v>
      </c>
      <c r="I3" s="25">
        <v>6.07164541590799E-3</v>
      </c>
      <c r="J3" s="25">
        <v>0</v>
      </c>
      <c r="K3" s="25">
        <v>0.54887674559805599</v>
      </c>
      <c r="L3" s="25">
        <v>0.60595021250758896</v>
      </c>
      <c r="M3" s="25">
        <v>0.65393585378396102</v>
      </c>
      <c r="N3" s="25">
        <v>0.20349195453855601</v>
      </c>
      <c r="O3" s="25">
        <v>0.63866484370025201</v>
      </c>
      <c r="P3" s="25">
        <v>9.7281025600015406E-3</v>
      </c>
      <c r="Q3" s="25">
        <v>1.7557528584735999E-2</v>
      </c>
      <c r="R3" s="25">
        <v>0.29620964409949802</v>
      </c>
    </row>
    <row r="4" spans="1:18">
      <c r="A4" s="25" t="s">
        <v>25</v>
      </c>
      <c r="B4" s="25">
        <v>4.9645390070920401E-3</v>
      </c>
      <c r="C4" s="25">
        <v>4.7163120567375899E-2</v>
      </c>
      <c r="D4" s="25">
        <v>4.1666666666666997E-2</v>
      </c>
      <c r="E4" s="25">
        <v>2.83687943262401E-3</v>
      </c>
      <c r="F4" s="25">
        <v>6.3829787234042007E-2</v>
      </c>
      <c r="G4" s="25">
        <v>0.125</v>
      </c>
      <c r="H4" s="25">
        <v>0.15319148936170099</v>
      </c>
      <c r="I4" s="25">
        <v>0.12044626593806899</v>
      </c>
      <c r="J4" s="25">
        <v>1.51791135397983E-4</v>
      </c>
      <c r="K4" s="25">
        <v>0.28665755919854302</v>
      </c>
      <c r="L4" s="25">
        <v>4.28051001821491E-2</v>
      </c>
      <c r="M4" s="25">
        <v>0.185151203564554</v>
      </c>
      <c r="N4" s="25">
        <v>4.9416673257929103E-2</v>
      </c>
      <c r="O4" s="25">
        <v>2.1799443907157001E-2</v>
      </c>
      <c r="P4" s="25">
        <v>3.58589216634503E-3</v>
      </c>
      <c r="Q4" s="25">
        <v>0.38496836718246302</v>
      </c>
      <c r="R4" s="25">
        <v>0.254468135477112</v>
      </c>
    </row>
    <row r="5" spans="1:18">
      <c r="A5" s="25" t="s">
        <v>26</v>
      </c>
      <c r="B5" s="25">
        <v>8.1048141377208893E-2</v>
      </c>
      <c r="C5" s="25">
        <v>1.2797074954296101E-2</v>
      </c>
      <c r="D5" s="25">
        <v>7.5563680682511E-2</v>
      </c>
      <c r="E5" s="25">
        <v>4.8750761730652001E-2</v>
      </c>
      <c r="F5" s="25">
        <v>0.10847044485070099</v>
      </c>
      <c r="G5" s="25">
        <v>0.39122486288848202</v>
      </c>
      <c r="H5" s="25">
        <v>1.8890920170628E-2</v>
      </c>
      <c r="I5" s="25">
        <v>2.7189425746284999E-2</v>
      </c>
      <c r="J5" s="25">
        <v>1.15586275277901E-3</v>
      </c>
      <c r="K5" s="25">
        <v>0.46003356004252399</v>
      </c>
      <c r="L5" s="25">
        <v>2.7789950578429999E-2</v>
      </c>
      <c r="M5" s="25">
        <v>3.3923915284206401E-4</v>
      </c>
      <c r="N5" s="25">
        <v>6.8478169762294899E-2</v>
      </c>
      <c r="O5" s="25">
        <v>2.19116934928539E-2</v>
      </c>
      <c r="P5" s="25">
        <v>2.44549241566E-3</v>
      </c>
      <c r="Q5" s="25">
        <v>0.39087987376957101</v>
      </c>
      <c r="R5" s="25">
        <v>1.5718272461656E-2</v>
      </c>
    </row>
    <row r="6" spans="1:18">
      <c r="A6" s="25" t="s">
        <v>27</v>
      </c>
      <c r="B6" s="25">
        <v>2.2547227300426999E-2</v>
      </c>
      <c r="C6" s="25">
        <v>0.201706276660573</v>
      </c>
      <c r="D6" s="25">
        <v>8.1048141377208893E-2</v>
      </c>
      <c r="E6" s="25">
        <v>1.2797074954296101E-2</v>
      </c>
      <c r="F6" s="25">
        <v>0.254722730042657</v>
      </c>
      <c r="G6" s="25">
        <v>0.19134673979281</v>
      </c>
      <c r="H6" s="25">
        <v>7.0688604509445002E-2</v>
      </c>
      <c r="I6" s="25">
        <v>3.64298724954498E-3</v>
      </c>
      <c r="J6" s="25">
        <v>2.4286581663630598E-3</v>
      </c>
      <c r="K6" s="25">
        <v>0.44201578627808102</v>
      </c>
      <c r="L6" s="25">
        <v>0.88828172434729802</v>
      </c>
      <c r="M6" s="25">
        <v>0.64506806304071496</v>
      </c>
      <c r="N6" s="25">
        <v>4.4800522847389002E-2</v>
      </c>
      <c r="O6" s="25">
        <v>2.4329049140125502E-3</v>
      </c>
      <c r="P6" s="25">
        <v>1.8877365154537501E-2</v>
      </c>
      <c r="Q6" s="25">
        <v>0.74572080477081104</v>
      </c>
      <c r="R6" s="25">
        <v>0.60639641300629499</v>
      </c>
    </row>
    <row r="7" spans="1:18">
      <c r="A7" s="25" t="s">
        <v>28</v>
      </c>
      <c r="B7" s="25">
        <v>0.107493857493857</v>
      </c>
      <c r="C7" s="25">
        <v>1.7199017199017098E-2</v>
      </c>
      <c r="D7" s="25">
        <v>0.241400491400492</v>
      </c>
      <c r="E7" s="25">
        <v>0.41769041769041698</v>
      </c>
      <c r="F7" s="25">
        <v>6.4496314496315002E-2</v>
      </c>
      <c r="G7" s="25">
        <v>4.1154791154790003E-2</v>
      </c>
      <c r="H7" s="25">
        <v>0.63083538083538104</v>
      </c>
      <c r="I7" s="25">
        <v>4.8143611013360003E-2</v>
      </c>
      <c r="J7" s="25">
        <v>6.2621681897420097E-3</v>
      </c>
      <c r="K7" s="25">
        <v>0.61015849724193905</v>
      </c>
      <c r="L7" s="25">
        <v>4.2944718516894999E-2</v>
      </c>
      <c r="M7" s="25">
        <v>0.16741693970848001</v>
      </c>
      <c r="N7" s="25">
        <v>0.23861555214263699</v>
      </c>
      <c r="O7" s="25">
        <v>0.43705600463414002</v>
      </c>
      <c r="P7" s="25">
        <v>0.191416497086736</v>
      </c>
      <c r="Q7" s="25">
        <v>0.49767935663693802</v>
      </c>
      <c r="R7" s="25">
        <v>0.315701722380413</v>
      </c>
    </row>
    <row r="8" spans="1:18">
      <c r="A8" s="25" t="s">
        <v>29</v>
      </c>
      <c r="B8" s="25">
        <v>0.145321831453219</v>
      </c>
      <c r="C8" s="25">
        <v>8.6927670869276996E-2</v>
      </c>
      <c r="D8" s="25">
        <v>4.1141340411412999E-2</v>
      </c>
      <c r="E8" s="25">
        <v>1.3271400132719401E-3</v>
      </c>
      <c r="F8" s="25">
        <v>7.6310550763106E-2</v>
      </c>
      <c r="G8" s="25">
        <v>0.63503649635036596</v>
      </c>
      <c r="H8" s="25">
        <v>0.57000663570006604</v>
      </c>
      <c r="I8" s="25">
        <v>2.0064042132237999E-2</v>
      </c>
      <c r="J8" s="25">
        <v>8.1382690989895102E-4</v>
      </c>
      <c r="K8" s="25">
        <v>6.3573925990301997E-2</v>
      </c>
      <c r="L8" s="25">
        <v>0.68249682467991901</v>
      </c>
      <c r="M8" s="25">
        <v>0.281186998663225</v>
      </c>
      <c r="N8" s="25">
        <v>0.37492635140994002</v>
      </c>
      <c r="O8" s="25">
        <v>5.2947127139900997E-3</v>
      </c>
      <c r="P8" s="25">
        <v>3.3057622435150001E-3</v>
      </c>
      <c r="Q8" s="25">
        <v>0.35104294656464402</v>
      </c>
      <c r="R8" s="25">
        <v>0.22296657719465701</v>
      </c>
    </row>
    <row r="9" spans="1:18">
      <c r="A9" s="25" t="s">
        <v>30</v>
      </c>
      <c r="B9" s="25">
        <v>0.10353227771010901</v>
      </c>
      <c r="C9" s="25">
        <v>3.2277710109622E-2</v>
      </c>
      <c r="D9" s="25">
        <v>3.6540803897684999E-2</v>
      </c>
      <c r="E9" s="25">
        <v>7.3690621193665998E-2</v>
      </c>
      <c r="F9" s="25">
        <v>1.0962241169306001E-2</v>
      </c>
      <c r="G9" s="25">
        <v>0.39159561510353202</v>
      </c>
      <c r="H9" s="25">
        <v>0.31729598051157099</v>
      </c>
      <c r="I9" s="25">
        <v>4.6751669702489E-2</v>
      </c>
      <c r="J9" s="25">
        <v>1.82149362477191E-3</v>
      </c>
      <c r="K9" s="25">
        <v>0.45112325440194301</v>
      </c>
      <c r="L9" s="25">
        <v>0.33454766241651501</v>
      </c>
      <c r="M9" s="25">
        <v>9.2303010458927304E-5</v>
      </c>
      <c r="N9" s="25">
        <v>9.4341694929412995E-2</v>
      </c>
      <c r="O9" s="25">
        <v>0.119741493429177</v>
      </c>
      <c r="P9" s="25">
        <v>2.4292074338664398E-3</v>
      </c>
      <c r="Q9" s="25">
        <v>0.54146255333939797</v>
      </c>
      <c r="R9" s="25">
        <v>0.27329572767140697</v>
      </c>
    </row>
    <row r="10" spans="1:18">
      <c r="A10" s="25" t="s">
        <v>31</v>
      </c>
      <c r="B10" s="25">
        <v>6.2119366626066E-2</v>
      </c>
      <c r="C10" s="25">
        <v>0.120584652862363</v>
      </c>
      <c r="D10" s="25">
        <v>2.8014616321559001E-2</v>
      </c>
      <c r="E10" s="25">
        <v>0.144336175395858</v>
      </c>
      <c r="F10" s="25">
        <v>4.0194884287453998E-2</v>
      </c>
      <c r="G10" s="25">
        <v>0.39159561510353202</v>
      </c>
      <c r="H10" s="25">
        <v>0.67174177831912296</v>
      </c>
      <c r="I10" s="25">
        <v>1.2244730837249801E-3</v>
      </c>
      <c r="J10" s="25">
        <v>5.4869821118797002E-4</v>
      </c>
      <c r="K10" s="25">
        <v>0.44745831922395102</v>
      </c>
      <c r="L10" s="25">
        <v>0.38336889266614499</v>
      </c>
      <c r="M10" s="25">
        <v>0.41073537347255001</v>
      </c>
      <c r="N10" s="25">
        <v>0.39488580906001097</v>
      </c>
      <c r="O10" s="25">
        <v>1.2078554049357001E-3</v>
      </c>
      <c r="P10" s="25">
        <v>1.2779823841323999E-2</v>
      </c>
      <c r="Q10" s="25">
        <v>0.17384853459942801</v>
      </c>
      <c r="R10" s="25">
        <v>0.158871719211057</v>
      </c>
    </row>
    <row r="11" spans="1:18">
      <c r="A11" s="25" t="s">
        <v>32</v>
      </c>
      <c r="B11" s="25">
        <v>0.109013398294762</v>
      </c>
      <c r="C11" s="25">
        <v>7.3081607795370998E-2</v>
      </c>
      <c r="D11" s="25">
        <v>0.21437271619975601</v>
      </c>
      <c r="E11" s="25">
        <v>0.19792935444579801</v>
      </c>
      <c r="F11" s="25">
        <v>0.15286236297198499</v>
      </c>
      <c r="G11" s="25">
        <v>0.58526187576126698</v>
      </c>
      <c r="H11" s="25">
        <v>0.129110840438489</v>
      </c>
      <c r="I11" s="25">
        <v>0.13926069375099601</v>
      </c>
      <c r="J11" s="25">
        <v>1.9307902849230499E-3</v>
      </c>
      <c r="K11" s="25">
        <v>0.63539017347499704</v>
      </c>
      <c r="L11" s="25">
        <v>0.63755916968009296</v>
      </c>
      <c r="M11" s="25">
        <v>0.13678849410296801</v>
      </c>
      <c r="N11" s="25">
        <v>0.37254500757553299</v>
      </c>
      <c r="O11" s="25">
        <v>1.2753570134374699E-2</v>
      </c>
      <c r="P11" s="25">
        <v>4.8708021801669504E-3</v>
      </c>
      <c r="Q11" s="25">
        <v>6.0674720268600997E-2</v>
      </c>
      <c r="R11" s="25">
        <v>0.26106556770868</v>
      </c>
    </row>
    <row r="12" spans="1:18">
      <c r="A12" s="25" t="s">
        <v>33</v>
      </c>
      <c r="B12" s="25">
        <v>0.179502728926622</v>
      </c>
      <c r="C12" s="25">
        <v>0.224984839296544</v>
      </c>
      <c r="D12" s="25">
        <v>6.0036385688296098E-2</v>
      </c>
      <c r="E12" s="25">
        <v>9.0357792601576906E-2</v>
      </c>
      <c r="F12" s="25">
        <v>2.1831412977562002E-2</v>
      </c>
      <c r="G12" s="25">
        <v>0.39539114614918103</v>
      </c>
      <c r="H12" s="25">
        <v>4.1843541540327003E-2</v>
      </c>
      <c r="I12" s="25">
        <v>0.17855124141428499</v>
      </c>
      <c r="J12" s="25">
        <v>9.7381690256403996E-4</v>
      </c>
      <c r="K12" s="25">
        <v>0.44955587991601997</v>
      </c>
      <c r="L12" s="25">
        <v>0.18896277099452499</v>
      </c>
      <c r="M12" s="25">
        <v>1.0174968762799401E-4</v>
      </c>
      <c r="N12" s="25">
        <v>6.8417599957968006E-2</v>
      </c>
      <c r="O12" s="25">
        <v>5.5690072639225097E-2</v>
      </c>
      <c r="P12" s="25">
        <v>4.2372881355932004E-3</v>
      </c>
      <c r="Q12" s="25">
        <v>0.71125907990314696</v>
      </c>
      <c r="R12" s="25">
        <v>0.57929782082324499</v>
      </c>
    </row>
    <row r="13" spans="1:18">
      <c r="A13" s="25" t="s">
        <v>34</v>
      </c>
      <c r="B13" s="25">
        <v>0.116434202546998</v>
      </c>
      <c r="C13" s="25">
        <v>2.2437841115827899E-2</v>
      </c>
      <c r="D13" s="25">
        <v>1.8192844147969001E-2</v>
      </c>
      <c r="E13" s="25">
        <v>7.3074590661006994E-2</v>
      </c>
      <c r="F13" s="25">
        <v>5.4881746513038003E-2</v>
      </c>
      <c r="G13" s="25">
        <v>0.14463311097634801</v>
      </c>
      <c r="H13" s="25">
        <v>0.48696179502728998</v>
      </c>
      <c r="I13" s="25">
        <v>9.6705086159365003E-2</v>
      </c>
      <c r="J13" s="25">
        <v>4.8362454471836999E-2</v>
      </c>
      <c r="K13" s="25">
        <v>0.21847479826646099</v>
      </c>
      <c r="L13" s="25">
        <v>0.265011170506047</v>
      </c>
      <c r="M13" s="25">
        <v>0.84859442981510103</v>
      </c>
      <c r="N13" s="25">
        <v>0.78522268936634398</v>
      </c>
      <c r="O13" s="25">
        <v>0.50544794188861997</v>
      </c>
      <c r="P13" s="25">
        <v>6.8099273607748007E-2</v>
      </c>
      <c r="Q13" s="25">
        <v>0.24213075060532699</v>
      </c>
      <c r="R13" s="25">
        <v>5.6598062953995103E-2</v>
      </c>
    </row>
    <row r="14" spans="1:18">
      <c r="A14" s="25" t="s">
        <v>35</v>
      </c>
      <c r="B14" s="25">
        <v>6.7395264116574899E-2</v>
      </c>
      <c r="C14" s="25">
        <v>6.8002428658166095E-2</v>
      </c>
      <c r="D14" s="25">
        <v>9.7146326654523094E-2</v>
      </c>
      <c r="E14" s="25">
        <v>6.1323618700667999E-2</v>
      </c>
      <c r="F14" s="25">
        <v>0.197935640558591</v>
      </c>
      <c r="G14" s="25">
        <v>0.39465695203400097</v>
      </c>
      <c r="H14" s="25">
        <v>0.32726168791742499</v>
      </c>
      <c r="I14" s="25">
        <v>0.95459102316289901</v>
      </c>
      <c r="J14" s="25">
        <v>3.3098262119946E-6</v>
      </c>
      <c r="K14" s="25">
        <v>0.65000169168895205</v>
      </c>
      <c r="L14" s="25">
        <v>0.14910583206088901</v>
      </c>
      <c r="M14" s="25">
        <v>6.1049451165029494E-5</v>
      </c>
      <c r="N14" s="25">
        <v>7.8631693101078995E-2</v>
      </c>
      <c r="O14" s="25">
        <v>1.5757575757575699E-2</v>
      </c>
      <c r="P14" s="25">
        <v>8.4848484848484007E-3</v>
      </c>
      <c r="Q14" s="25">
        <v>0.384848484848485</v>
      </c>
      <c r="R14" s="25">
        <v>9.0303030303029996E-2</v>
      </c>
    </row>
    <row r="15" spans="1:18">
      <c r="A15" s="25" t="s">
        <v>37</v>
      </c>
      <c r="B15" s="25">
        <v>0.18192844147968501</v>
      </c>
      <c r="C15" s="25">
        <v>8.1261370527592094E-2</v>
      </c>
      <c r="D15" s="25">
        <v>9.5815645845966996E-2</v>
      </c>
      <c r="E15" s="25">
        <v>1.1522134627046999E-2</v>
      </c>
      <c r="F15" s="25">
        <v>0.170406306852638</v>
      </c>
      <c r="G15" s="25">
        <v>0.40570042449969701</v>
      </c>
      <c r="H15" s="25">
        <v>0.217101273499091</v>
      </c>
      <c r="I15" s="25">
        <v>0.18322070413064501</v>
      </c>
      <c r="J15" s="25">
        <v>1.1667442162364001E-2</v>
      </c>
      <c r="K15" s="25">
        <v>0.69187027683008495</v>
      </c>
      <c r="L15" s="25">
        <v>0.18345845798393501</v>
      </c>
      <c r="M15" s="25">
        <v>0.41520076245127102</v>
      </c>
      <c r="N15" s="25">
        <v>0.36077596194247702</v>
      </c>
      <c r="O15" s="25">
        <v>0.30387409200968601</v>
      </c>
      <c r="P15" s="25">
        <v>0.34685230024213098</v>
      </c>
      <c r="Q15" s="25">
        <v>0.165859564164649</v>
      </c>
      <c r="R15" s="25">
        <v>0.224576271186441</v>
      </c>
    </row>
    <row r="16" spans="1:18">
      <c r="A16" s="25" t="s">
        <v>38</v>
      </c>
      <c r="B16" s="25">
        <v>5.0970873786408001E-2</v>
      </c>
      <c r="C16" s="25">
        <v>6.25E-2</v>
      </c>
      <c r="D16" s="25">
        <v>7.5242718446602005E-2</v>
      </c>
      <c r="E16" s="25">
        <v>0.33373786407766998</v>
      </c>
      <c r="F16" s="25">
        <v>0.36771844660194097</v>
      </c>
      <c r="G16" s="25">
        <v>0.39502427184465999</v>
      </c>
      <c r="H16" s="25">
        <v>0.27973300970873799</v>
      </c>
      <c r="I16" s="25">
        <v>0.55998533939411999</v>
      </c>
      <c r="J16" s="25">
        <v>1.02693567066303E-3</v>
      </c>
      <c r="K16" s="25">
        <v>0.88102560753214998</v>
      </c>
      <c r="L16" s="25">
        <v>0.12635723715080799</v>
      </c>
      <c r="M16" s="25">
        <v>1.77305751287937E-4</v>
      </c>
      <c r="N16" s="25">
        <v>7.9802378966169502E-3</v>
      </c>
      <c r="O16" s="25">
        <v>3.0284675953966998E-3</v>
      </c>
      <c r="P16" s="25">
        <v>0</v>
      </c>
      <c r="Q16" s="25">
        <v>7.1471835251362997E-2</v>
      </c>
      <c r="R16" s="25">
        <v>0.18897637795275599</v>
      </c>
    </row>
    <row r="17" spans="1:18">
      <c r="A17" s="25" t="s">
        <v>39</v>
      </c>
      <c r="B17" s="25">
        <v>0.124696601941747</v>
      </c>
      <c r="C17" s="25">
        <v>0.103155339805825</v>
      </c>
      <c r="D17" s="25">
        <v>1.3046116504855E-2</v>
      </c>
      <c r="E17" s="25">
        <v>0.127730582524271</v>
      </c>
      <c r="F17" s="25">
        <v>0.39108009708737901</v>
      </c>
      <c r="G17" s="25">
        <v>0.144417475728155</v>
      </c>
      <c r="H17" s="25">
        <v>0.35891990291262199</v>
      </c>
      <c r="I17" s="25">
        <v>0.55449578697062996</v>
      </c>
      <c r="J17" s="25">
        <v>0.50600675909891402</v>
      </c>
      <c r="K17" s="25">
        <v>0.37812426173550701</v>
      </c>
      <c r="L17" s="25">
        <v>0.57240714150612204</v>
      </c>
      <c r="M17" s="25">
        <v>0.80352415055939197</v>
      </c>
      <c r="N17" s="25">
        <v>0.47808674706992499</v>
      </c>
      <c r="O17" s="25">
        <v>0.13900666262871</v>
      </c>
      <c r="P17" s="25">
        <v>0.17595396729255</v>
      </c>
      <c r="Q17" s="25">
        <v>8.5705632949727995E-2</v>
      </c>
      <c r="R17" s="25">
        <v>0.170805572380376</v>
      </c>
    </row>
    <row r="18" spans="1:18">
      <c r="A18" s="25" t="s">
        <v>40</v>
      </c>
      <c r="B18" s="25">
        <v>8.4648058252426994E-2</v>
      </c>
      <c r="C18" s="25">
        <v>1.0012135922330001E-2</v>
      </c>
      <c r="D18" s="25">
        <v>1.21359223300899E-3</v>
      </c>
      <c r="E18" s="25">
        <v>0.158980582524271</v>
      </c>
      <c r="F18" s="25">
        <v>8.1917475728154998E-2</v>
      </c>
      <c r="G18" s="25">
        <v>0.14472087378640699</v>
      </c>
      <c r="H18" s="25">
        <v>0.31067961165048502</v>
      </c>
      <c r="I18" s="25">
        <v>0.167068757539203</v>
      </c>
      <c r="J18" s="25">
        <v>6.9059107358262997E-2</v>
      </c>
      <c r="K18" s="25">
        <v>0.55398069963811802</v>
      </c>
      <c r="L18" s="25">
        <v>0.41405307599517499</v>
      </c>
      <c r="M18" s="25">
        <v>0.33131885629690799</v>
      </c>
      <c r="N18" s="25">
        <v>5.8754647800040999E-2</v>
      </c>
      <c r="O18" s="25">
        <v>0.12992125984252001</v>
      </c>
      <c r="P18" s="25">
        <v>4.4215626892792001E-2</v>
      </c>
      <c r="Q18" s="25">
        <v>7.4803149606298996E-2</v>
      </c>
      <c r="R18" s="25">
        <v>3.5735917625680999E-2</v>
      </c>
    </row>
    <row r="19" spans="1:18">
      <c r="A19" s="25" t="s">
        <v>41</v>
      </c>
      <c r="B19" s="25">
        <v>2.5469981807156001E-2</v>
      </c>
      <c r="C19" s="25">
        <v>5.1546391752577997E-2</v>
      </c>
      <c r="D19" s="25">
        <v>7.0648878107944998E-2</v>
      </c>
      <c r="E19" s="25">
        <v>3.0018192844148001E-2</v>
      </c>
      <c r="F19" s="25">
        <v>6.1552456033960097E-2</v>
      </c>
      <c r="G19" s="25">
        <v>0.238326258338388</v>
      </c>
      <c r="H19" s="25">
        <v>0.13583990297149701</v>
      </c>
      <c r="I19" s="25">
        <v>4.0245252408516001E-2</v>
      </c>
      <c r="J19" s="25">
        <v>2.4995249712660402E-3</v>
      </c>
      <c r="K19" s="25">
        <v>0.122121985891553</v>
      </c>
      <c r="L19" s="25">
        <v>0.68518330531500504</v>
      </c>
      <c r="M19" s="25">
        <v>0.42672289707831701</v>
      </c>
      <c r="N19" s="25">
        <v>0.23515239601937701</v>
      </c>
      <c r="O19" s="25">
        <v>6.9007263922518103E-2</v>
      </c>
      <c r="P19" s="25">
        <v>8.3535108958838006E-2</v>
      </c>
      <c r="Q19" s="25">
        <v>0.18190072639225199</v>
      </c>
      <c r="R19" s="25">
        <v>0.203692493946731</v>
      </c>
    </row>
    <row r="20" spans="1:18">
      <c r="A20" s="25" t="s">
        <v>42</v>
      </c>
      <c r="B20" s="25">
        <v>3.6429872495445999E-2</v>
      </c>
      <c r="C20" s="25">
        <v>0.24347298117790001</v>
      </c>
      <c r="D20" s="25">
        <v>0.124468731026108</v>
      </c>
      <c r="E20" s="25">
        <v>0.13539769277474201</v>
      </c>
      <c r="F20" s="25">
        <v>0.14875531268973899</v>
      </c>
      <c r="G20" s="25">
        <v>4.8573163327260103E-3</v>
      </c>
      <c r="H20" s="25">
        <v>0.443230115361263</v>
      </c>
      <c r="I20" s="25">
        <v>4.8485032922037999E-2</v>
      </c>
      <c r="J20" s="25">
        <v>0.200462752909497</v>
      </c>
      <c r="K20" s="25">
        <v>6.0865563732270901E-2</v>
      </c>
      <c r="L20" s="25">
        <v>0.21156439624485901</v>
      </c>
      <c r="M20" s="25">
        <v>0.40125473271995299</v>
      </c>
      <c r="N20" s="25">
        <v>0.258446746563748</v>
      </c>
      <c r="O20" s="25">
        <v>0.46424242424242401</v>
      </c>
      <c r="P20" s="25">
        <v>0</v>
      </c>
      <c r="Q20" s="25">
        <v>0.44545454545454599</v>
      </c>
      <c r="R20" s="25">
        <v>0.124848484848485</v>
      </c>
    </row>
    <row r="21" spans="1:18">
      <c r="A21" s="25" t="s">
        <v>43</v>
      </c>
      <c r="B21" s="25">
        <v>0.117182756527019</v>
      </c>
      <c r="C21" s="25">
        <v>2.3072252580449999E-2</v>
      </c>
      <c r="D21" s="25">
        <v>0.44383727990285399</v>
      </c>
      <c r="E21" s="25">
        <v>7.0431086824530004E-2</v>
      </c>
      <c r="F21" s="25">
        <v>1.5786278081359999E-2</v>
      </c>
      <c r="G21" s="25">
        <v>0.39465695203400097</v>
      </c>
      <c r="H21" s="25">
        <v>0.37279902853673302</v>
      </c>
      <c r="I21" s="25">
        <v>0.26960829223353899</v>
      </c>
      <c r="J21" s="25">
        <v>4.7645587070849196E-3</v>
      </c>
      <c r="K21" s="25">
        <v>0.40188455556597802</v>
      </c>
      <c r="L21" s="25">
        <v>0.25756992418441998</v>
      </c>
      <c r="M21" s="25">
        <v>0.66019055568235896</v>
      </c>
      <c r="N21" s="25">
        <v>6.93829074976621E-2</v>
      </c>
      <c r="O21" s="25">
        <v>9.0909090909090991E-3</v>
      </c>
      <c r="P21" s="25">
        <v>7.8787878787878098E-3</v>
      </c>
      <c r="Q21" s="25">
        <v>0.65272727272727304</v>
      </c>
      <c r="R21" s="25">
        <v>2.2424242424242902E-2</v>
      </c>
    </row>
    <row r="22" spans="1:18">
      <c r="A22" s="25" t="s">
        <v>45</v>
      </c>
      <c r="B22" s="25">
        <v>4.8269581056466102E-2</v>
      </c>
      <c r="C22" s="25">
        <v>0.160595021250759</v>
      </c>
      <c r="D22" s="25">
        <v>1.6697024893745999E-2</v>
      </c>
      <c r="E22" s="25">
        <v>1.2446873102611101E-2</v>
      </c>
      <c r="F22" s="25">
        <v>8.1967213114754994E-2</v>
      </c>
      <c r="G22" s="25">
        <v>0.14450516089860299</v>
      </c>
      <c r="H22" s="25">
        <v>0.14086217364905801</v>
      </c>
      <c r="I22" s="25">
        <v>3.4868211956819002E-2</v>
      </c>
      <c r="J22" s="25">
        <v>6.0921694339416001E-2</v>
      </c>
      <c r="K22" s="25">
        <v>0.322182585347142</v>
      </c>
      <c r="L22" s="25">
        <v>0.11377554934516899</v>
      </c>
      <c r="M22" s="25">
        <v>0.82106339581729404</v>
      </c>
      <c r="N22" s="25">
        <v>0.68942184032238196</v>
      </c>
      <c r="O22" s="25">
        <v>0.147272727272728</v>
      </c>
      <c r="P22" s="25">
        <v>8.2121212121211998E-2</v>
      </c>
      <c r="Q22" s="25">
        <v>0.80484848484848404</v>
      </c>
      <c r="R22" s="25">
        <v>2.0909090909090999E-2</v>
      </c>
    </row>
    <row r="23" spans="1:18">
      <c r="A23" s="25" t="s">
        <v>46</v>
      </c>
      <c r="B23" s="25">
        <v>0.14875531268973899</v>
      </c>
      <c r="C23" s="25">
        <v>1.76077717061329E-2</v>
      </c>
      <c r="D23" s="25">
        <v>0.208864602307226</v>
      </c>
      <c r="E23" s="25">
        <v>0.21432908318154201</v>
      </c>
      <c r="F23" s="25">
        <v>0.24043715846994501</v>
      </c>
      <c r="G23" s="25">
        <v>4.8573163327260103E-3</v>
      </c>
      <c r="H23" s="25">
        <v>0.36247723132969001</v>
      </c>
      <c r="I23" s="25">
        <v>1.8083182640140599E-3</v>
      </c>
      <c r="J23" s="25">
        <v>1.6877637130800999E-2</v>
      </c>
      <c r="K23" s="25">
        <v>1.9288728149487001E-2</v>
      </c>
      <c r="L23" s="25">
        <v>2.4110910186859999E-2</v>
      </c>
      <c r="M23" s="25">
        <v>0.20145198112391199</v>
      </c>
      <c r="N23" s="25">
        <v>0.16451848006229899</v>
      </c>
      <c r="O23" s="25">
        <v>0.16727272727272699</v>
      </c>
      <c r="P23" s="25">
        <v>1.5757575757576001E-2</v>
      </c>
      <c r="Q23" s="25">
        <v>0.68727272727272704</v>
      </c>
      <c r="R23" s="25">
        <v>0.16545454545454499</v>
      </c>
    </row>
    <row r="24" spans="1:18">
      <c r="A24" s="25" t="s">
        <v>47</v>
      </c>
      <c r="B24" s="25">
        <v>9.7146326654530303E-3</v>
      </c>
      <c r="C24" s="25">
        <v>3.9465695203399903E-2</v>
      </c>
      <c r="D24" s="25">
        <v>2.85367334547659E-2</v>
      </c>
      <c r="E24" s="25">
        <v>0.107468123861566</v>
      </c>
      <c r="F24" s="25">
        <v>4.6144505160898998E-2</v>
      </c>
      <c r="G24" s="25">
        <v>0.39465695203400097</v>
      </c>
      <c r="H24" s="25">
        <v>0.16150576806314501</v>
      </c>
      <c r="I24" s="25">
        <v>0.63590798735704102</v>
      </c>
      <c r="J24" s="25">
        <v>5.4442231611595603E-4</v>
      </c>
      <c r="K24" s="25">
        <v>0.67389830372911996</v>
      </c>
      <c r="L24" s="25">
        <v>0.82335249990729298</v>
      </c>
      <c r="M24" s="25">
        <v>0.603049910996039</v>
      </c>
      <c r="N24" s="25">
        <v>0.50185754633049995</v>
      </c>
      <c r="O24" s="25">
        <v>3.4545454545454497E-2</v>
      </c>
      <c r="P24" s="25">
        <v>5.4545454545455001E-3</v>
      </c>
      <c r="Q24" s="25">
        <v>0.735151515151515</v>
      </c>
      <c r="R24" s="25">
        <v>0.116363636363636</v>
      </c>
    </row>
    <row r="25" spans="1:18">
      <c r="A25" s="25" t="s">
        <v>48</v>
      </c>
      <c r="B25" s="25">
        <v>4.9787492410443002E-2</v>
      </c>
      <c r="C25" s="25">
        <v>8.2574377656344997E-2</v>
      </c>
      <c r="D25" s="25">
        <v>7.0431086824529004E-2</v>
      </c>
      <c r="E25" s="25">
        <v>8.9860352155434101E-2</v>
      </c>
      <c r="F25" s="25">
        <v>0.13661202185792401</v>
      </c>
      <c r="G25" s="25">
        <v>0.39465695203400097</v>
      </c>
      <c r="H25" s="25">
        <v>0.49119611414693298</v>
      </c>
      <c r="I25" s="25">
        <v>0.93467917182099503</v>
      </c>
      <c r="J25" s="25">
        <v>6.5120331166139698E-3</v>
      </c>
      <c r="K25" s="25">
        <v>0.50570821404218802</v>
      </c>
      <c r="L25" s="25">
        <v>0.19022149518404299</v>
      </c>
      <c r="M25" s="25">
        <v>5.04436277730669E-5</v>
      </c>
      <c r="N25" s="25">
        <v>0.16455815984591499</v>
      </c>
      <c r="O25" s="25">
        <v>2.6060606060605999E-2</v>
      </c>
      <c r="P25" s="25">
        <v>2.1818181818181698E-2</v>
      </c>
      <c r="Q25" s="25">
        <v>0.13090909090909</v>
      </c>
      <c r="R25" s="25">
        <v>3.0909090909091001E-2</v>
      </c>
    </row>
    <row r="26" spans="1:18">
      <c r="A26" s="25" t="s">
        <v>50</v>
      </c>
      <c r="B26" s="25">
        <v>0.18998793727382399</v>
      </c>
      <c r="C26" s="25">
        <v>0.13510253317249701</v>
      </c>
      <c r="D26" s="25">
        <v>0.125452352231605</v>
      </c>
      <c r="E26" s="25">
        <v>0.10313630880579</v>
      </c>
      <c r="F26" s="25">
        <v>4.4028950542822097E-2</v>
      </c>
      <c r="G26" s="25">
        <v>0.39987937273823898</v>
      </c>
      <c r="H26" s="25">
        <v>0.11399276236429499</v>
      </c>
      <c r="I26" s="25">
        <v>2.37512171726706E-3</v>
      </c>
      <c r="J26" s="25">
        <v>6.1407269609200501E-3</v>
      </c>
      <c r="K26" s="25">
        <v>7.9014489804816006E-3</v>
      </c>
      <c r="L26" s="25">
        <v>0.399916069585943</v>
      </c>
      <c r="M26" s="25">
        <v>2.7593394577107898E-4</v>
      </c>
      <c r="N26" s="25">
        <v>1.0215049038240999E-2</v>
      </c>
      <c r="O26" s="25">
        <v>9.6336547864178303E-3</v>
      </c>
      <c r="P26" s="25">
        <v>7.8817198161624004E-3</v>
      </c>
      <c r="Q26" s="25">
        <v>0.102095564294351</v>
      </c>
      <c r="R26" s="25">
        <v>0.30210705594700299</v>
      </c>
    </row>
    <row r="27" spans="1:18">
      <c r="A27" s="25" t="s">
        <v>51</v>
      </c>
      <c r="B27" s="25">
        <v>0.28607594936708902</v>
      </c>
      <c r="C27" s="25">
        <v>5.6962025316459296E-3</v>
      </c>
      <c r="D27" s="25">
        <v>0.265822784810126</v>
      </c>
      <c r="E27" s="25">
        <v>0.10949367088607601</v>
      </c>
      <c r="F27" s="25">
        <v>3.5443037974683102E-2</v>
      </c>
      <c r="G27" s="25">
        <v>2.0886075949366999E-2</v>
      </c>
      <c r="H27" s="25">
        <v>0.23607594936708901</v>
      </c>
      <c r="I27" s="25">
        <v>5.8562296883269997E-3</v>
      </c>
      <c r="J27" s="25">
        <v>2.52133634096297E-3</v>
      </c>
      <c r="K27" s="25">
        <v>1.8982148982308999E-2</v>
      </c>
      <c r="L27" s="25">
        <v>0.60253543460440595</v>
      </c>
      <c r="M27" s="25">
        <v>0.149038514163298</v>
      </c>
      <c r="N27" s="25">
        <v>0.23439593904660599</v>
      </c>
      <c r="O27" s="25">
        <v>0.16108654453569199</v>
      </c>
      <c r="P27" s="25">
        <v>0</v>
      </c>
      <c r="Q27" s="25">
        <v>0.60518003790271602</v>
      </c>
      <c r="R27" s="25">
        <v>0.248262792166772</v>
      </c>
    </row>
    <row r="28" spans="1:18">
      <c r="A28" s="25" t="s">
        <v>54</v>
      </c>
      <c r="B28" s="25">
        <v>2.8520499108733999E-2</v>
      </c>
      <c r="C28" s="25">
        <v>2.1984551396315902E-2</v>
      </c>
      <c r="D28" s="25">
        <v>0.14795008912655999</v>
      </c>
      <c r="E28" s="25">
        <v>0.29411764705882398</v>
      </c>
      <c r="F28" s="25">
        <v>2.1984551396315902E-2</v>
      </c>
      <c r="G28" s="25">
        <v>0.42067736185383198</v>
      </c>
      <c r="H28" s="25">
        <v>0.29352346999405798</v>
      </c>
      <c r="I28" s="25">
        <v>0.95614594431899402</v>
      </c>
      <c r="J28" s="25">
        <v>6.0744777962795605E-4</v>
      </c>
      <c r="K28" s="25">
        <v>5.1759355296365104E-3</v>
      </c>
      <c r="L28" s="25">
        <v>0.53157439018531205</v>
      </c>
      <c r="M28" s="25">
        <v>0.80336488817356899</v>
      </c>
      <c r="N28" s="25">
        <v>0.40813654823506301</v>
      </c>
      <c r="O28" s="25">
        <v>7.7168747850378501E-3</v>
      </c>
      <c r="P28" s="25">
        <v>6.2470607228300902E-5</v>
      </c>
      <c r="Q28" s="25">
        <v>0.34498936595843299</v>
      </c>
      <c r="R28" s="25">
        <v>0.49706949679574902</v>
      </c>
    </row>
    <row r="29" spans="1:18">
      <c r="A29" s="25" t="s">
        <v>55</v>
      </c>
      <c r="B29" s="25">
        <v>0.15849282296650699</v>
      </c>
      <c r="C29" s="25">
        <v>0.100279106858054</v>
      </c>
      <c r="D29" s="25">
        <v>0.16048644338118001</v>
      </c>
      <c r="E29" s="25">
        <v>0.152910685805423</v>
      </c>
      <c r="F29" s="25">
        <v>2.1331738437002E-2</v>
      </c>
      <c r="G29" s="25">
        <v>0.133373205741627</v>
      </c>
      <c r="H29" s="25">
        <v>0.43141945773524698</v>
      </c>
      <c r="I29" s="25">
        <v>6.0930833500549798E-3</v>
      </c>
      <c r="J29" s="25">
        <v>8.2504738528380001E-2</v>
      </c>
      <c r="K29" s="25">
        <v>8.4110586230383005E-2</v>
      </c>
      <c r="L29" s="25">
        <v>0.70063699292800496</v>
      </c>
      <c r="M29" s="25">
        <v>0.60575914355615401</v>
      </c>
      <c r="N29" s="25">
        <v>0.33667409919326102</v>
      </c>
      <c r="O29" s="25">
        <v>0.23051035146846399</v>
      </c>
      <c r="P29" s="25">
        <v>1.5968544374899099E-3</v>
      </c>
      <c r="Q29" s="25">
        <v>2.7699079275069999E-2</v>
      </c>
      <c r="R29" s="25">
        <v>0.22987553273061201</v>
      </c>
    </row>
    <row r="30" spans="1:18">
      <c r="A30" s="25" t="s">
        <v>56</v>
      </c>
      <c r="B30" s="25">
        <v>6.9502696225284002E-2</v>
      </c>
      <c r="C30" s="25">
        <v>0.21809466746554801</v>
      </c>
      <c r="D30" s="25">
        <v>5.3924505692031E-2</v>
      </c>
      <c r="E30" s="25">
        <v>3.6548831635711002E-2</v>
      </c>
      <c r="F30" s="25">
        <v>0.19712402636309201</v>
      </c>
      <c r="G30" s="25">
        <v>0.64110245656081499</v>
      </c>
      <c r="H30" s="25">
        <v>0.43199520671060598</v>
      </c>
      <c r="I30" s="25">
        <v>8.0412820786948003E-2</v>
      </c>
      <c r="J30" s="25">
        <v>0.433933152640475</v>
      </c>
      <c r="K30" s="25">
        <v>0.24732166229378599</v>
      </c>
      <c r="L30" s="25">
        <v>0.35321594098866299</v>
      </c>
      <c r="M30" s="25">
        <v>0.174134622686517</v>
      </c>
      <c r="N30" s="25">
        <v>0.10847051847244001</v>
      </c>
      <c r="O30" s="25">
        <v>7.1815075063209298E-3</v>
      </c>
      <c r="P30" s="25">
        <v>1.9749190382517299E-2</v>
      </c>
      <c r="Q30" s="25">
        <v>0.32035099888614998</v>
      </c>
      <c r="R30" s="25">
        <v>0.35632457285698399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12FC-8A54-0343-B684-B9114B2DDDF2}">
  <dimension ref="A1:T21"/>
  <sheetViews>
    <sheetView zoomScale="138" workbookViewId="0">
      <selection activeCell="N32" sqref="N32"/>
    </sheetView>
  </sheetViews>
  <sheetFormatPr baseColWidth="10" defaultRowHeight="16"/>
  <cols>
    <col min="2" max="18" width="10.83203125" customWidth="1"/>
  </cols>
  <sheetData>
    <row r="1" spans="1:20">
      <c r="A1" s="35"/>
      <c r="B1" s="36" t="s">
        <v>222</v>
      </c>
      <c r="C1" s="36" t="s">
        <v>224</v>
      </c>
      <c r="D1" s="36" t="s">
        <v>226</v>
      </c>
      <c r="E1" s="36" t="s">
        <v>228</v>
      </c>
      <c r="F1" s="36" t="s">
        <v>230</v>
      </c>
      <c r="G1" s="36" t="s">
        <v>232</v>
      </c>
      <c r="H1" s="36" t="s">
        <v>234</v>
      </c>
      <c r="I1" s="36" t="s">
        <v>236</v>
      </c>
      <c r="J1" s="36" t="s">
        <v>238</v>
      </c>
      <c r="K1" s="36" t="s">
        <v>240</v>
      </c>
      <c r="L1" s="36" t="s">
        <v>242</v>
      </c>
      <c r="M1" s="36" t="s">
        <v>256</v>
      </c>
      <c r="N1" s="36" t="s">
        <v>252</v>
      </c>
      <c r="O1" s="36" t="s">
        <v>244</v>
      </c>
      <c r="P1" s="36" t="s">
        <v>246</v>
      </c>
      <c r="Q1" s="36" t="s">
        <v>248</v>
      </c>
      <c r="R1" s="36" t="s">
        <v>250</v>
      </c>
      <c r="S1" s="25"/>
      <c r="T1" s="25" t="s">
        <v>616</v>
      </c>
    </row>
    <row r="2" spans="1:20">
      <c r="A2" s="36" t="s">
        <v>236</v>
      </c>
      <c r="B2" s="61">
        <v>0</v>
      </c>
      <c r="C2" s="61">
        <v>0</v>
      </c>
      <c r="D2" s="61">
        <v>0</v>
      </c>
      <c r="E2" s="61">
        <v>0</v>
      </c>
      <c r="F2" s="61">
        <v>0</v>
      </c>
      <c r="G2" s="61">
        <v>-1</v>
      </c>
      <c r="H2" s="61">
        <v>-1</v>
      </c>
      <c r="I2" s="61">
        <v>-1</v>
      </c>
      <c r="J2" s="61">
        <v>1</v>
      </c>
      <c r="K2" s="61">
        <v>-1</v>
      </c>
      <c r="L2" s="61">
        <v>-1</v>
      </c>
      <c r="M2" s="61">
        <v>-1</v>
      </c>
      <c r="N2" s="61">
        <v>-1</v>
      </c>
      <c r="O2" s="61">
        <v>-1</v>
      </c>
      <c r="P2" s="61">
        <v>1</v>
      </c>
      <c r="Q2" s="61">
        <v>-1</v>
      </c>
      <c r="R2" s="61">
        <v>-1</v>
      </c>
      <c r="S2" s="61" t="s">
        <v>619</v>
      </c>
      <c r="T2" s="61" t="s">
        <v>617</v>
      </c>
    </row>
    <row r="3" spans="1:20">
      <c r="A3" s="36" t="s">
        <v>238</v>
      </c>
      <c r="B3" s="61">
        <v>0</v>
      </c>
      <c r="C3" s="61">
        <v>0</v>
      </c>
      <c r="D3" s="61">
        <v>0</v>
      </c>
      <c r="E3" s="61">
        <v>0</v>
      </c>
      <c r="F3" s="61">
        <v>0</v>
      </c>
      <c r="G3" s="61">
        <v>-1</v>
      </c>
      <c r="H3" s="61">
        <v>-1</v>
      </c>
      <c r="I3" s="61">
        <v>-1</v>
      </c>
      <c r="J3" s="61">
        <v>1</v>
      </c>
      <c r="K3" s="61">
        <v>-1</v>
      </c>
      <c r="L3" s="61">
        <v>-1</v>
      </c>
      <c r="M3" s="61">
        <v>-1</v>
      </c>
      <c r="N3" s="61">
        <v>-1</v>
      </c>
      <c r="O3" s="61">
        <v>-1</v>
      </c>
      <c r="P3" s="61">
        <v>0</v>
      </c>
      <c r="Q3" s="61">
        <v>-1</v>
      </c>
      <c r="R3" s="61">
        <v>-1</v>
      </c>
      <c r="S3" s="61" t="s">
        <v>619</v>
      </c>
      <c r="T3" s="61" t="s">
        <v>617</v>
      </c>
    </row>
    <row r="4" spans="1:20">
      <c r="A4" s="36" t="s">
        <v>240</v>
      </c>
      <c r="B4" s="61">
        <v>0</v>
      </c>
      <c r="C4" s="61">
        <v>0</v>
      </c>
      <c r="D4" s="61">
        <v>0</v>
      </c>
      <c r="E4" s="61">
        <v>0</v>
      </c>
      <c r="F4" s="61">
        <v>0</v>
      </c>
      <c r="G4" s="61">
        <v>-1</v>
      </c>
      <c r="H4" s="61">
        <v>-1</v>
      </c>
      <c r="I4" s="61">
        <v>-1</v>
      </c>
      <c r="J4" s="61">
        <v>1</v>
      </c>
      <c r="K4" s="61">
        <v>-1</v>
      </c>
      <c r="L4" s="61">
        <v>-1</v>
      </c>
      <c r="M4" s="61">
        <v>-1</v>
      </c>
      <c r="N4" s="61">
        <v>-1</v>
      </c>
      <c r="O4" s="61">
        <v>-1</v>
      </c>
      <c r="P4" s="61">
        <v>1</v>
      </c>
      <c r="Q4" s="61">
        <v>-1</v>
      </c>
      <c r="R4" s="61">
        <v>-1</v>
      </c>
      <c r="S4" s="61" t="s">
        <v>619</v>
      </c>
      <c r="T4" s="61" t="s">
        <v>617</v>
      </c>
    </row>
    <row r="5" spans="1:20">
      <c r="A5" s="36" t="s">
        <v>242</v>
      </c>
      <c r="B5" s="61">
        <v>0</v>
      </c>
      <c r="C5" s="61">
        <v>0</v>
      </c>
      <c r="D5" s="61">
        <v>0</v>
      </c>
      <c r="E5" s="61">
        <v>0</v>
      </c>
      <c r="F5" s="61">
        <v>0</v>
      </c>
      <c r="G5" s="61">
        <v>-1</v>
      </c>
      <c r="H5" s="61">
        <v>-1</v>
      </c>
      <c r="I5" s="61">
        <v>0</v>
      </c>
      <c r="J5" s="61">
        <v>1</v>
      </c>
      <c r="K5" s="61">
        <v>-1</v>
      </c>
      <c r="L5" s="61">
        <v>-1</v>
      </c>
      <c r="M5" s="61">
        <v>-1</v>
      </c>
      <c r="N5" s="61">
        <v>-1</v>
      </c>
      <c r="O5" s="61">
        <v>0</v>
      </c>
      <c r="P5" s="61">
        <v>1</v>
      </c>
      <c r="Q5" s="61">
        <v>-1</v>
      </c>
      <c r="R5" s="61">
        <v>-1</v>
      </c>
      <c r="S5" s="61" t="s">
        <v>619</v>
      </c>
      <c r="T5" s="61" t="s">
        <v>617</v>
      </c>
    </row>
    <row r="6" spans="1:20">
      <c r="A6" s="36" t="s">
        <v>256</v>
      </c>
      <c r="B6" s="61">
        <v>0</v>
      </c>
      <c r="C6" s="61">
        <v>0</v>
      </c>
      <c r="D6" s="61">
        <v>0</v>
      </c>
      <c r="E6" s="61">
        <v>0</v>
      </c>
      <c r="F6" s="61">
        <v>0</v>
      </c>
      <c r="G6" s="61">
        <v>-1</v>
      </c>
      <c r="H6" s="61">
        <v>-1</v>
      </c>
      <c r="I6" s="61">
        <v>-1</v>
      </c>
      <c r="J6" s="61">
        <v>1</v>
      </c>
      <c r="K6" s="61">
        <v>-1</v>
      </c>
      <c r="L6" s="61">
        <v>-1</v>
      </c>
      <c r="M6" s="61">
        <v>-1</v>
      </c>
      <c r="N6" s="61">
        <v>-1</v>
      </c>
      <c r="O6" s="61">
        <v>-1</v>
      </c>
      <c r="P6" s="61">
        <v>1</v>
      </c>
      <c r="Q6" s="61">
        <v>-1</v>
      </c>
      <c r="R6" s="61">
        <v>-1</v>
      </c>
      <c r="S6" s="61" t="s">
        <v>619</v>
      </c>
      <c r="T6" s="61" t="s">
        <v>617</v>
      </c>
    </row>
    <row r="7" spans="1:20">
      <c r="A7" s="36" t="s">
        <v>252</v>
      </c>
      <c r="B7" s="61">
        <v>1</v>
      </c>
      <c r="C7" s="61">
        <v>1</v>
      </c>
      <c r="D7" s="61">
        <v>1</v>
      </c>
      <c r="E7" s="61">
        <v>1</v>
      </c>
      <c r="F7" s="61">
        <v>1</v>
      </c>
      <c r="G7" s="61">
        <v>0</v>
      </c>
      <c r="H7" s="61">
        <v>0</v>
      </c>
      <c r="I7" s="61">
        <v>0</v>
      </c>
      <c r="J7" s="61">
        <v>1</v>
      </c>
      <c r="K7" s="61">
        <v>0</v>
      </c>
      <c r="L7" s="61">
        <v>-1</v>
      </c>
      <c r="M7" s="61">
        <v>-1</v>
      </c>
      <c r="N7" s="61">
        <v>0</v>
      </c>
      <c r="O7" s="61">
        <v>0</v>
      </c>
      <c r="P7" s="61">
        <v>1</v>
      </c>
      <c r="Q7" s="61">
        <v>0</v>
      </c>
      <c r="R7" s="61">
        <v>0</v>
      </c>
      <c r="S7" s="61" t="s">
        <v>620</v>
      </c>
      <c r="T7" s="61" t="s">
        <v>619</v>
      </c>
    </row>
    <row r="8" spans="1:20">
      <c r="A8" s="36" t="s">
        <v>222</v>
      </c>
      <c r="B8" s="61">
        <v>1</v>
      </c>
      <c r="C8" s="61">
        <v>1</v>
      </c>
      <c r="D8" s="61">
        <v>1</v>
      </c>
      <c r="E8" s="61">
        <v>1</v>
      </c>
      <c r="F8" s="61">
        <v>1</v>
      </c>
      <c r="G8" s="61">
        <v>0</v>
      </c>
      <c r="H8" s="61">
        <v>0</v>
      </c>
      <c r="I8" s="61">
        <v>0</v>
      </c>
      <c r="J8" s="61">
        <v>1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  <c r="P8" s="61">
        <v>1</v>
      </c>
      <c r="Q8" s="61">
        <v>0</v>
      </c>
      <c r="R8" s="61">
        <v>0</v>
      </c>
      <c r="S8" s="61" t="s">
        <v>620</v>
      </c>
      <c r="T8" s="61" t="s">
        <v>620</v>
      </c>
    </row>
    <row r="9" spans="1:20">
      <c r="A9" s="36" t="s">
        <v>224</v>
      </c>
      <c r="B9" s="61">
        <v>1</v>
      </c>
      <c r="C9" s="61">
        <v>1</v>
      </c>
      <c r="D9" s="61">
        <v>1</v>
      </c>
      <c r="E9" s="61">
        <v>0</v>
      </c>
      <c r="F9" s="61">
        <v>1</v>
      </c>
      <c r="G9" s="61">
        <v>0</v>
      </c>
      <c r="H9" s="61">
        <v>0</v>
      </c>
      <c r="I9" s="61">
        <v>0</v>
      </c>
      <c r="J9" s="61">
        <v>1</v>
      </c>
      <c r="K9" s="61">
        <v>0</v>
      </c>
      <c r="L9" s="61">
        <v>0</v>
      </c>
      <c r="M9" s="61">
        <v>-1</v>
      </c>
      <c r="N9" s="61">
        <v>0</v>
      </c>
      <c r="O9" s="61">
        <v>0</v>
      </c>
      <c r="P9" s="61">
        <v>1</v>
      </c>
      <c r="Q9" s="61">
        <v>0</v>
      </c>
      <c r="R9" s="61">
        <v>0</v>
      </c>
      <c r="S9" s="61" t="s">
        <v>619</v>
      </c>
      <c r="T9" s="61" t="s">
        <v>619</v>
      </c>
    </row>
    <row r="10" spans="1:20">
      <c r="A10" s="36" t="s">
        <v>226</v>
      </c>
      <c r="B10" s="61">
        <v>-1</v>
      </c>
      <c r="C10" s="61">
        <v>-1</v>
      </c>
      <c r="D10" s="61">
        <v>-1</v>
      </c>
      <c r="E10" s="61">
        <v>-1</v>
      </c>
      <c r="F10" s="61">
        <v>-1</v>
      </c>
      <c r="G10" s="61">
        <v>-1</v>
      </c>
      <c r="H10" s="61">
        <v>-1</v>
      </c>
      <c r="I10" s="61">
        <v>-1</v>
      </c>
      <c r="J10" s="61">
        <v>0</v>
      </c>
      <c r="K10" s="61">
        <v>-1</v>
      </c>
      <c r="L10" s="61">
        <v>-1</v>
      </c>
      <c r="M10" s="61">
        <v>-1</v>
      </c>
      <c r="N10" s="61">
        <v>-1</v>
      </c>
      <c r="O10" s="61">
        <v>-1</v>
      </c>
      <c r="P10" s="61">
        <v>0</v>
      </c>
      <c r="Q10" s="61">
        <v>-1</v>
      </c>
      <c r="R10" s="61">
        <v>-1</v>
      </c>
      <c r="S10" s="61" t="s">
        <v>617</v>
      </c>
      <c r="T10" s="61" t="s">
        <v>618</v>
      </c>
    </row>
    <row r="11" spans="1:20">
      <c r="A11" s="36" t="s">
        <v>228</v>
      </c>
      <c r="B11" s="61">
        <v>1</v>
      </c>
      <c r="C11" s="61">
        <v>1</v>
      </c>
      <c r="D11" s="61">
        <v>1</v>
      </c>
      <c r="E11" s="61">
        <v>1</v>
      </c>
      <c r="F11" s="61">
        <v>1</v>
      </c>
      <c r="G11" s="61">
        <v>0</v>
      </c>
      <c r="H11" s="61">
        <v>0</v>
      </c>
      <c r="I11" s="61">
        <v>0</v>
      </c>
      <c r="J11" s="61">
        <v>1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  <c r="P11" s="61">
        <v>1</v>
      </c>
      <c r="Q11" s="61">
        <v>0</v>
      </c>
      <c r="R11" s="61">
        <v>0</v>
      </c>
      <c r="S11" s="61" t="s">
        <v>620</v>
      </c>
      <c r="T11" s="61" t="s">
        <v>620</v>
      </c>
    </row>
    <row r="12" spans="1:20">
      <c r="A12" s="36" t="s">
        <v>230</v>
      </c>
      <c r="B12" s="61">
        <v>1</v>
      </c>
      <c r="C12" s="61">
        <v>1</v>
      </c>
      <c r="D12" s="61">
        <v>1</v>
      </c>
      <c r="E12" s="61">
        <v>1</v>
      </c>
      <c r="F12" s="61">
        <v>1</v>
      </c>
      <c r="G12" s="61">
        <v>1</v>
      </c>
      <c r="H12" s="61">
        <v>0</v>
      </c>
      <c r="I12" s="61">
        <v>0</v>
      </c>
      <c r="J12" s="61">
        <v>1</v>
      </c>
      <c r="K12" s="61">
        <v>0</v>
      </c>
      <c r="L12" s="61">
        <v>0</v>
      </c>
      <c r="M12" s="61">
        <v>0</v>
      </c>
      <c r="N12" s="61">
        <v>0</v>
      </c>
      <c r="O12" s="61">
        <v>1</v>
      </c>
      <c r="P12" s="61">
        <v>1</v>
      </c>
      <c r="Q12" s="61">
        <v>0</v>
      </c>
      <c r="R12" s="61">
        <v>0</v>
      </c>
      <c r="S12" s="61" t="s">
        <v>620</v>
      </c>
      <c r="T12" s="61" t="s">
        <v>620</v>
      </c>
    </row>
    <row r="13" spans="1:20">
      <c r="A13" s="36" t="s">
        <v>232</v>
      </c>
      <c r="B13" s="61">
        <v>1</v>
      </c>
      <c r="C13" s="61">
        <v>1</v>
      </c>
      <c r="D13" s="61">
        <v>1</v>
      </c>
      <c r="E13" s="61">
        <v>1</v>
      </c>
      <c r="F13" s="61">
        <v>1</v>
      </c>
      <c r="G13" s="61">
        <v>1</v>
      </c>
      <c r="H13" s="61">
        <v>0</v>
      </c>
      <c r="I13" s="61">
        <v>1</v>
      </c>
      <c r="J13" s="61">
        <v>1</v>
      </c>
      <c r="K13" s="61">
        <v>0</v>
      </c>
      <c r="L13" s="61">
        <v>0</v>
      </c>
      <c r="M13" s="61">
        <v>0</v>
      </c>
      <c r="N13" s="61">
        <v>0</v>
      </c>
      <c r="O13" s="61">
        <v>1</v>
      </c>
      <c r="P13" s="61">
        <v>1</v>
      </c>
      <c r="Q13" s="61">
        <v>0</v>
      </c>
      <c r="R13" s="61">
        <v>1</v>
      </c>
      <c r="S13" s="61" t="s">
        <v>620</v>
      </c>
      <c r="T13" s="61" t="s">
        <v>620</v>
      </c>
    </row>
    <row r="14" spans="1:20">
      <c r="A14" s="36" t="s">
        <v>234</v>
      </c>
      <c r="B14" s="61">
        <v>1</v>
      </c>
      <c r="C14" s="61">
        <v>1</v>
      </c>
      <c r="D14" s="61">
        <v>1</v>
      </c>
      <c r="E14" s="61">
        <v>1</v>
      </c>
      <c r="F14" s="61">
        <v>1</v>
      </c>
      <c r="G14" s="61">
        <v>0</v>
      </c>
      <c r="H14" s="61">
        <v>0</v>
      </c>
      <c r="I14" s="61">
        <v>0</v>
      </c>
      <c r="J14" s="61">
        <v>1</v>
      </c>
      <c r="K14" s="61">
        <v>0</v>
      </c>
      <c r="L14" s="61">
        <v>0</v>
      </c>
      <c r="M14" s="61">
        <v>0</v>
      </c>
      <c r="N14" s="61">
        <v>0</v>
      </c>
      <c r="O14" s="61">
        <v>1</v>
      </c>
      <c r="P14" s="61">
        <v>1</v>
      </c>
      <c r="Q14" s="61">
        <v>0</v>
      </c>
      <c r="R14" s="61">
        <v>0</v>
      </c>
      <c r="S14" s="61" t="s">
        <v>620</v>
      </c>
      <c r="T14" s="61" t="s">
        <v>620</v>
      </c>
    </row>
    <row r="15" spans="1:20">
      <c r="A15" s="36" t="s">
        <v>244</v>
      </c>
      <c r="B15" s="61">
        <v>1</v>
      </c>
      <c r="C15" s="61">
        <v>1</v>
      </c>
      <c r="D15" s="61">
        <v>1</v>
      </c>
      <c r="E15" s="61">
        <v>0</v>
      </c>
      <c r="F15" s="61">
        <v>1</v>
      </c>
      <c r="G15" s="61">
        <v>0</v>
      </c>
      <c r="H15" s="61">
        <v>0</v>
      </c>
      <c r="I15" s="61">
        <v>0</v>
      </c>
      <c r="J15" s="61">
        <v>1</v>
      </c>
      <c r="K15" s="61">
        <v>0</v>
      </c>
      <c r="L15" s="61">
        <v>-1</v>
      </c>
      <c r="M15" s="61">
        <v>-1</v>
      </c>
      <c r="N15" s="61">
        <v>-1</v>
      </c>
      <c r="O15" s="61">
        <v>0</v>
      </c>
      <c r="P15" s="61">
        <v>1</v>
      </c>
      <c r="Q15" s="61">
        <v>0</v>
      </c>
      <c r="R15" s="61">
        <v>0</v>
      </c>
      <c r="S15" s="61" t="s">
        <v>619</v>
      </c>
      <c r="T15" s="61" t="s">
        <v>619</v>
      </c>
    </row>
    <row r="16" spans="1:20">
      <c r="A16" s="36" t="s">
        <v>246</v>
      </c>
      <c r="B16" s="61">
        <v>-1</v>
      </c>
      <c r="C16" s="61">
        <v>0</v>
      </c>
      <c r="D16" s="61">
        <v>-1</v>
      </c>
      <c r="E16" s="61">
        <v>-1</v>
      </c>
      <c r="F16" s="61">
        <v>-1</v>
      </c>
      <c r="G16" s="61">
        <v>-1</v>
      </c>
      <c r="H16" s="61">
        <v>-1</v>
      </c>
      <c r="I16" s="61">
        <v>-1</v>
      </c>
      <c r="J16" s="61">
        <v>0</v>
      </c>
      <c r="K16" s="61">
        <v>-1</v>
      </c>
      <c r="L16" s="61">
        <v>-1</v>
      </c>
      <c r="M16" s="61">
        <v>-1</v>
      </c>
      <c r="N16" s="61">
        <v>-1</v>
      </c>
      <c r="O16" s="61">
        <v>-1</v>
      </c>
      <c r="P16" s="61">
        <v>0</v>
      </c>
      <c r="Q16" s="61">
        <v>-1</v>
      </c>
      <c r="R16" s="61">
        <v>-1</v>
      </c>
      <c r="S16" s="61" t="s">
        <v>617</v>
      </c>
      <c r="T16" s="61" t="s">
        <v>618</v>
      </c>
    </row>
    <row r="17" spans="1:20">
      <c r="A17" s="36" t="s">
        <v>248</v>
      </c>
      <c r="B17" s="61">
        <v>1</v>
      </c>
      <c r="C17" s="61">
        <v>1</v>
      </c>
      <c r="D17" s="61">
        <v>1</v>
      </c>
      <c r="E17" s="61">
        <v>1</v>
      </c>
      <c r="F17" s="61">
        <v>1</v>
      </c>
      <c r="G17" s="61">
        <v>0</v>
      </c>
      <c r="H17" s="61">
        <v>0</v>
      </c>
      <c r="I17" s="61">
        <v>0</v>
      </c>
      <c r="J17" s="61">
        <v>1</v>
      </c>
      <c r="K17" s="61">
        <v>0</v>
      </c>
      <c r="L17" s="61">
        <v>0</v>
      </c>
      <c r="M17" s="61">
        <v>0</v>
      </c>
      <c r="N17" s="61">
        <v>0</v>
      </c>
      <c r="O17" s="61">
        <v>0</v>
      </c>
      <c r="P17" s="61">
        <v>1</v>
      </c>
      <c r="Q17" s="61">
        <v>0</v>
      </c>
      <c r="R17" s="61">
        <v>0</v>
      </c>
      <c r="S17" s="61" t="s">
        <v>620</v>
      </c>
      <c r="T17" s="61" t="s">
        <v>620</v>
      </c>
    </row>
    <row r="18" spans="1:20">
      <c r="A18" s="36" t="s">
        <v>250</v>
      </c>
      <c r="B18" s="61">
        <v>1</v>
      </c>
      <c r="C18" s="61">
        <v>1</v>
      </c>
      <c r="D18" s="61">
        <v>1</v>
      </c>
      <c r="E18" s="61">
        <v>1</v>
      </c>
      <c r="F18" s="61">
        <v>1</v>
      </c>
      <c r="G18" s="61">
        <v>0</v>
      </c>
      <c r="H18" s="61">
        <v>0</v>
      </c>
      <c r="I18" s="61">
        <v>0</v>
      </c>
      <c r="J18" s="61">
        <v>1</v>
      </c>
      <c r="K18" s="61">
        <v>0</v>
      </c>
      <c r="L18" s="61">
        <v>0</v>
      </c>
      <c r="M18" s="61">
        <v>-1</v>
      </c>
      <c r="N18" s="61">
        <v>0</v>
      </c>
      <c r="O18" s="61">
        <v>0</v>
      </c>
      <c r="P18" s="61">
        <v>1</v>
      </c>
      <c r="Q18" s="61">
        <v>0</v>
      </c>
      <c r="R18" s="61">
        <v>0</v>
      </c>
      <c r="S18" s="61" t="s">
        <v>620</v>
      </c>
      <c r="T18" s="61" t="s">
        <v>619</v>
      </c>
    </row>
    <row r="21" spans="1:20">
      <c r="A21" t="s">
        <v>271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1D76-D891-464E-AE96-EE21212B1082}">
  <dimension ref="A1:R33"/>
  <sheetViews>
    <sheetView topLeftCell="G1" workbookViewId="0">
      <selection activeCell="E35" sqref="E35"/>
    </sheetView>
  </sheetViews>
  <sheetFormatPr baseColWidth="10" defaultRowHeight="16"/>
  <cols>
    <col min="1" max="1" width="46.5" customWidth="1"/>
  </cols>
  <sheetData>
    <row r="1" spans="1:18">
      <c r="A1" s="25" t="s">
        <v>622</v>
      </c>
      <c r="B1" s="36" t="s">
        <v>222</v>
      </c>
      <c r="C1" s="36" t="s">
        <v>224</v>
      </c>
      <c r="D1" s="36" t="s">
        <v>226</v>
      </c>
      <c r="E1" s="36" t="s">
        <v>228</v>
      </c>
      <c r="F1" s="36" t="s">
        <v>230</v>
      </c>
      <c r="G1" s="36" t="s">
        <v>232</v>
      </c>
      <c r="H1" s="36" t="s">
        <v>234</v>
      </c>
      <c r="I1" s="36" t="s">
        <v>236</v>
      </c>
      <c r="J1" s="36" t="s">
        <v>238</v>
      </c>
      <c r="K1" s="36" t="s">
        <v>240</v>
      </c>
      <c r="L1" s="36" t="s">
        <v>242</v>
      </c>
      <c r="M1" s="36" t="s">
        <v>256</v>
      </c>
      <c r="N1" s="36" t="s">
        <v>252</v>
      </c>
      <c r="O1" s="36" t="s">
        <v>244</v>
      </c>
      <c r="P1" s="36" t="s">
        <v>246</v>
      </c>
      <c r="Q1" s="36" t="s">
        <v>248</v>
      </c>
      <c r="R1" s="36" t="s">
        <v>250</v>
      </c>
    </row>
    <row r="2" spans="1:18">
      <c r="A2" s="25" t="s">
        <v>16</v>
      </c>
      <c r="B2" s="25">
        <v>4.9969530773917997E-2</v>
      </c>
      <c r="C2" s="25">
        <v>1.157830591103E-2</v>
      </c>
      <c r="D2" s="25">
        <v>8.7141986593540999E-2</v>
      </c>
      <c r="E2" s="25">
        <v>4.8750761730650101E-3</v>
      </c>
      <c r="F2" s="25">
        <v>0.19926873857404001</v>
      </c>
      <c r="G2" s="25">
        <v>0.42595978062157203</v>
      </c>
      <c r="H2" s="25">
        <v>7.3735527117611999E-2</v>
      </c>
      <c r="I2" s="25">
        <v>7.8860915951079996E-2</v>
      </c>
      <c r="J2" s="25">
        <v>2.8894526845350001E-3</v>
      </c>
      <c r="K2" s="25">
        <v>9.8160074594499894E-2</v>
      </c>
      <c r="L2" s="25">
        <v>0.442650056379565</v>
      </c>
      <c r="M2" s="25">
        <v>0.24321068620321701</v>
      </c>
      <c r="N2" s="25">
        <v>0.31972355690269499</v>
      </c>
      <c r="O2" s="25">
        <v>7.1706184017429897E-3</v>
      </c>
      <c r="P2" s="25">
        <v>0.29292171462504801</v>
      </c>
      <c r="Q2" s="25">
        <v>4.2517433689782003E-2</v>
      </c>
      <c r="R2" s="25">
        <v>0.60941593251914405</v>
      </c>
    </row>
    <row r="3" spans="1:18">
      <c r="A3" s="25" t="s">
        <v>17</v>
      </c>
      <c r="B3" s="25">
        <v>8.5975609756096999E-2</v>
      </c>
      <c r="C3" s="25">
        <v>0.128658536585366</v>
      </c>
      <c r="D3" s="25">
        <v>5.1829268292683001E-2</v>
      </c>
      <c r="E3" s="25">
        <v>0.107926829268293</v>
      </c>
      <c r="F3" s="25">
        <v>9.1463414634150308E-3</v>
      </c>
      <c r="G3" s="25">
        <v>0.28109756097560901</v>
      </c>
      <c r="H3" s="25">
        <v>0.60121951219512104</v>
      </c>
      <c r="I3" s="25">
        <v>6.9980489080214994E-2</v>
      </c>
      <c r="J3" s="25">
        <v>2.1099436022423999E-2</v>
      </c>
      <c r="K3" s="25">
        <v>0.59650788620964901</v>
      </c>
      <c r="L3" s="25">
        <v>5.2940552935497001E-2</v>
      </c>
      <c r="M3" s="25">
        <v>0.40304406101336598</v>
      </c>
      <c r="N3" s="25">
        <v>0.34644812353696303</v>
      </c>
      <c r="O3" s="25">
        <v>8.5639034089181998E-2</v>
      </c>
      <c r="P3" s="25">
        <v>9.6725820907804003E-2</v>
      </c>
      <c r="Q3" s="25">
        <v>0.12103928154952601</v>
      </c>
      <c r="R3" s="25">
        <v>0.35841068631324902</v>
      </c>
    </row>
    <row r="4" spans="1:18">
      <c r="A4" s="25" t="s">
        <v>18</v>
      </c>
      <c r="B4" s="25">
        <v>1.0372178157413999E-2</v>
      </c>
      <c r="C4" s="25">
        <v>3.7827943868212997E-2</v>
      </c>
      <c r="D4" s="25">
        <v>0.126296522269676</v>
      </c>
      <c r="E4" s="25">
        <v>0.197681513117754</v>
      </c>
      <c r="F4" s="25">
        <v>5.3691275167784998E-2</v>
      </c>
      <c r="G4" s="25">
        <v>0.16778523489932901</v>
      </c>
      <c r="H4" s="25">
        <v>0.66198901769371499</v>
      </c>
      <c r="I4" s="25">
        <v>7.8931390406800101E-3</v>
      </c>
      <c r="J4" s="25">
        <v>1.21432908318098E-3</v>
      </c>
      <c r="K4" s="25">
        <v>0.57437765634486904</v>
      </c>
      <c r="L4" s="25">
        <v>6.0109289617486003E-2</v>
      </c>
      <c r="M4" s="25">
        <v>2.1602348993299299E-4</v>
      </c>
      <c r="N4" s="25">
        <v>7.6124733068945002E-2</v>
      </c>
      <c r="O4" s="25">
        <v>7.2979548877315E-3</v>
      </c>
      <c r="P4" s="25">
        <v>1.8290999294123499E-2</v>
      </c>
      <c r="Q4" s="25">
        <v>0.499126561223104</v>
      </c>
      <c r="R4" s="25">
        <v>0.50850113675078501</v>
      </c>
    </row>
    <row r="5" spans="1:18">
      <c r="A5" s="25" t="s">
        <v>19</v>
      </c>
      <c r="B5" s="25">
        <v>6.2843197071384999E-2</v>
      </c>
      <c r="C5" s="25">
        <v>0.188529591214155</v>
      </c>
      <c r="D5" s="25">
        <v>0.16778523489932901</v>
      </c>
      <c r="E5" s="25">
        <v>0.48566198901769397</v>
      </c>
      <c r="F5" s="25">
        <v>5.9182428309945002E-2</v>
      </c>
      <c r="G5" s="25">
        <v>0.16778523489932901</v>
      </c>
      <c r="H5" s="25">
        <v>0.28065893837706002</v>
      </c>
      <c r="I5" s="25">
        <v>7.3466909532482999E-2</v>
      </c>
      <c r="J5" s="25">
        <v>4.25015179113608E-3</v>
      </c>
      <c r="K5" s="25">
        <v>2.7322404371584001E-2</v>
      </c>
      <c r="L5" s="25">
        <v>0.617486338797815</v>
      </c>
      <c r="M5" s="25">
        <v>0.65391540463894005</v>
      </c>
      <c r="N5" s="25">
        <v>0.202862120871902</v>
      </c>
      <c r="O5" s="25">
        <v>0.385286332789266</v>
      </c>
      <c r="P5" s="25">
        <v>1.1970583279706001E-3</v>
      </c>
      <c r="Q5" s="25">
        <v>0.50836567673227395</v>
      </c>
      <c r="R5" s="25">
        <v>0.125842913882314</v>
      </c>
    </row>
    <row r="6" spans="1:18">
      <c r="A6" s="25" t="s">
        <v>20</v>
      </c>
      <c r="B6" s="25">
        <v>0.118829981718464</v>
      </c>
      <c r="C6" s="25">
        <v>2.4984765386958901E-2</v>
      </c>
      <c r="D6" s="25">
        <v>0.10298598415600201</v>
      </c>
      <c r="E6" s="25">
        <v>9.7501523461304002E-2</v>
      </c>
      <c r="F6" s="25">
        <v>4.3266301035952998E-2</v>
      </c>
      <c r="G6" s="25">
        <v>0.168190127970749</v>
      </c>
      <c r="H6" s="25">
        <v>0.13833028641072501</v>
      </c>
      <c r="I6" s="25">
        <v>8.5003035822710498E-3</v>
      </c>
      <c r="J6" s="25">
        <v>1.8214936247720199E-3</v>
      </c>
      <c r="K6" s="25">
        <v>0.166363084395871</v>
      </c>
      <c r="L6" s="25">
        <v>1.214329083182E-3</v>
      </c>
      <c r="M6" s="25">
        <v>0.65393585378396102</v>
      </c>
      <c r="N6" s="25">
        <v>0.30004881872283001</v>
      </c>
      <c r="O6" s="25">
        <v>8.5263663733037495E-3</v>
      </c>
      <c r="P6" s="25">
        <v>1.21797036161671E-2</v>
      </c>
      <c r="Q6" s="25">
        <v>0.56433934867823898</v>
      </c>
      <c r="R6" s="25">
        <v>4.6721289019403998E-2</v>
      </c>
    </row>
    <row r="7" spans="1:18">
      <c r="A7" s="25" t="s">
        <v>21</v>
      </c>
      <c r="B7" s="25">
        <v>0.107861060329068</v>
      </c>
      <c r="C7" s="25">
        <v>0.190737355271176</v>
      </c>
      <c r="D7" s="25">
        <v>0.28641072516758098</v>
      </c>
      <c r="E7" s="25">
        <v>8.5923217550275002E-2</v>
      </c>
      <c r="F7" s="25">
        <v>6.2766605728214006E-2</v>
      </c>
      <c r="G7" s="25">
        <v>0.167580743449116</v>
      </c>
      <c r="H7" s="25">
        <v>0.18037781840341199</v>
      </c>
      <c r="I7" s="25">
        <v>0.19004250151791099</v>
      </c>
      <c r="J7" s="25">
        <v>4.25015179113608E-3</v>
      </c>
      <c r="K7" s="25">
        <v>0.15300546448087399</v>
      </c>
      <c r="L7" s="25">
        <v>0.90224650880388502</v>
      </c>
      <c r="M7" s="25">
        <v>3.3923915284206401E-4</v>
      </c>
      <c r="N7" s="25">
        <v>7.8837706630057999E-2</v>
      </c>
      <c r="O7" s="25">
        <v>2.4177258679080999E-3</v>
      </c>
      <c r="P7" s="25">
        <v>1.40078531201455E-2</v>
      </c>
      <c r="Q7" s="25">
        <v>0.74316443127446297</v>
      </c>
      <c r="R7" s="25">
        <v>2.2560320048336E-2</v>
      </c>
    </row>
    <row r="8" spans="1:18">
      <c r="A8" s="25" t="s">
        <v>24</v>
      </c>
      <c r="B8" s="25">
        <v>0.107861060329068</v>
      </c>
      <c r="C8" s="25">
        <v>0.27909811090798298</v>
      </c>
      <c r="D8" s="25">
        <v>0.25228519195612498</v>
      </c>
      <c r="E8" s="25">
        <v>0.127970749542962</v>
      </c>
      <c r="F8" s="25">
        <v>5.7282145033516002E-2</v>
      </c>
      <c r="G8" s="25">
        <v>0.167580743449116</v>
      </c>
      <c r="H8" s="25">
        <v>0.33881779402803103</v>
      </c>
      <c r="I8" s="25">
        <v>7.2859744990889704E-3</v>
      </c>
      <c r="J8" s="25">
        <v>2.4286581663629501E-3</v>
      </c>
      <c r="K8" s="25">
        <v>0.56466302367941601</v>
      </c>
      <c r="L8" s="25">
        <v>0.40619307832422602</v>
      </c>
      <c r="M8" s="25">
        <v>0.37074319481947099</v>
      </c>
      <c r="N8" s="25">
        <v>0.43613072940710002</v>
      </c>
      <c r="O8" s="25">
        <v>0.62588334643914401</v>
      </c>
      <c r="P8" s="25">
        <v>9.7281025600015406E-3</v>
      </c>
      <c r="Q8" s="25">
        <v>9.5463797604821002E-2</v>
      </c>
      <c r="R8" s="25">
        <v>0.18543666783656401</v>
      </c>
    </row>
    <row r="9" spans="1:18">
      <c r="A9" s="25" t="s">
        <v>25</v>
      </c>
      <c r="B9" s="25">
        <v>4.4503546099290997E-2</v>
      </c>
      <c r="C9" s="25">
        <v>4.5035460992908102E-2</v>
      </c>
      <c r="D9" s="25">
        <v>9.0780141843971998E-2</v>
      </c>
      <c r="E9" s="25">
        <v>0.15035460992907801</v>
      </c>
      <c r="F9" s="25">
        <v>3.9184397163119999E-2</v>
      </c>
      <c r="G9" s="25">
        <v>2.2695035460992899E-2</v>
      </c>
      <c r="H9" s="25">
        <v>6.18794326241131E-2</v>
      </c>
      <c r="I9" s="25">
        <v>4.8117789921069E-2</v>
      </c>
      <c r="J9" s="25">
        <v>2.9826958105646999E-2</v>
      </c>
      <c r="K9" s="25">
        <v>3.90103217972071E-2</v>
      </c>
      <c r="L9" s="25">
        <v>4.7814207650270198E-3</v>
      </c>
      <c r="M9" s="25">
        <v>0.46436550229530099</v>
      </c>
      <c r="N9" s="25">
        <v>0.42376114534881199</v>
      </c>
      <c r="O9" s="25">
        <v>0.15043066972920699</v>
      </c>
      <c r="P9" s="25">
        <v>3.58589216634503E-3</v>
      </c>
      <c r="Q9" s="25">
        <v>0.165685696727918</v>
      </c>
      <c r="R9" s="25">
        <v>4.7023341795615001E-2</v>
      </c>
    </row>
    <row r="10" spans="1:18">
      <c r="A10" s="25" t="s">
        <v>26</v>
      </c>
      <c r="B10" s="25">
        <v>1.5234613040828999E-2</v>
      </c>
      <c r="C10" s="25">
        <v>4.8750761730649303E-3</v>
      </c>
      <c r="D10" s="25">
        <v>8.1657525898841996E-2</v>
      </c>
      <c r="E10" s="25">
        <v>0.14198659354052401</v>
      </c>
      <c r="F10" s="25">
        <v>8.4095063985375001E-2</v>
      </c>
      <c r="G10" s="25">
        <v>0.167580743449116</v>
      </c>
      <c r="H10" s="25">
        <v>0.15234613040828701</v>
      </c>
      <c r="I10" s="25">
        <v>0.20110444189184501</v>
      </c>
      <c r="J10" s="25">
        <v>5.84663304019628E-5</v>
      </c>
      <c r="K10" s="25">
        <v>0.61850350539771504</v>
      </c>
      <c r="L10" s="25">
        <v>0.38905285282493901</v>
      </c>
      <c r="M10" s="25">
        <v>0.41072516758074401</v>
      </c>
      <c r="N10" s="25">
        <v>0.31078610603290602</v>
      </c>
      <c r="O10" s="25">
        <v>0.101643890693097</v>
      </c>
      <c r="P10" s="25">
        <v>5.4668630316922996E-3</v>
      </c>
      <c r="Q10" s="25">
        <v>0.19828628569482301</v>
      </c>
      <c r="R10" s="25">
        <v>0.35798836174406501</v>
      </c>
    </row>
    <row r="11" spans="1:18">
      <c r="A11" s="25" t="s">
        <v>27</v>
      </c>
      <c r="B11" s="25">
        <v>4.6922608165752999E-2</v>
      </c>
      <c r="C11" s="25">
        <v>1.5234613040828999E-2</v>
      </c>
      <c r="D11" s="25">
        <v>1.8890920170627001E-2</v>
      </c>
      <c r="E11" s="25">
        <v>0.161486898232785</v>
      </c>
      <c r="F11" s="25">
        <v>0.18951858622791001</v>
      </c>
      <c r="G11" s="25">
        <v>0.12918951858622801</v>
      </c>
      <c r="H11" s="25">
        <v>0.124314442413163</v>
      </c>
      <c r="I11" s="25">
        <v>0.143897996357013</v>
      </c>
      <c r="J11" s="25">
        <v>4.2501517911359699E-3</v>
      </c>
      <c r="K11" s="25">
        <v>0.63691560412871895</v>
      </c>
      <c r="L11" s="25">
        <v>4.2501517911359699E-3</v>
      </c>
      <c r="M11" s="25">
        <v>0.14003749201111801</v>
      </c>
      <c r="N11" s="25">
        <v>0.57029566296577106</v>
      </c>
      <c r="O11" s="25">
        <v>2.0695518701325199E-2</v>
      </c>
      <c r="P11" s="25">
        <v>1.8353688063939E-3</v>
      </c>
      <c r="Q11" s="25">
        <v>0.724418309335632</v>
      </c>
      <c r="R11" s="25">
        <v>0.170231706287679</v>
      </c>
    </row>
    <row r="12" spans="1:18">
      <c r="A12" s="25" t="s">
        <v>28</v>
      </c>
      <c r="B12" s="25">
        <v>5.5282555282555997E-2</v>
      </c>
      <c r="C12" s="25">
        <v>6.3882063882063994E-2</v>
      </c>
      <c r="D12" s="25">
        <v>2.3955773955774001E-2</v>
      </c>
      <c r="E12" s="25">
        <v>0.122235872235872</v>
      </c>
      <c r="F12" s="25">
        <v>8.1695331695332093E-2</v>
      </c>
      <c r="G12" s="25">
        <v>0.13022113022113099</v>
      </c>
      <c r="H12" s="25">
        <v>0.67199017199017197</v>
      </c>
      <c r="I12" s="25">
        <v>8.3232077764277004E-2</v>
      </c>
      <c r="J12" s="25">
        <v>4.2527339003640696E-3</v>
      </c>
      <c r="K12" s="25">
        <v>0.21263669501822599</v>
      </c>
      <c r="L12" s="25">
        <v>9.7812879708383996E-2</v>
      </c>
      <c r="M12" s="25">
        <v>0.65429027257886396</v>
      </c>
      <c r="N12" s="25">
        <v>9.2692066685354998E-2</v>
      </c>
      <c r="O12" s="25">
        <v>0.27141183285499898</v>
      </c>
      <c r="P12" s="25">
        <v>0.12454533144256399</v>
      </c>
      <c r="Q12" s="25">
        <v>8.8210213915209001E-2</v>
      </c>
      <c r="R12" s="25">
        <v>0.28613876841713298</v>
      </c>
    </row>
    <row r="13" spans="1:18">
      <c r="A13" s="25" t="s">
        <v>29</v>
      </c>
      <c r="B13" s="25">
        <v>0.19110816191108199</v>
      </c>
      <c r="C13" s="25">
        <v>0.121433311214333</v>
      </c>
      <c r="D13" s="25">
        <v>2.6542800265430002E-3</v>
      </c>
      <c r="E13" s="25">
        <v>0.28599867285998698</v>
      </c>
      <c r="F13" s="25">
        <v>4.8440610484406101E-2</v>
      </c>
      <c r="G13" s="25">
        <v>0.57398805573988099</v>
      </c>
      <c r="H13" s="25">
        <v>0.17053749170537499</v>
      </c>
      <c r="I13" s="25">
        <v>1.3094007140969E-2</v>
      </c>
      <c r="J13" s="25">
        <v>5.8266231054929802E-3</v>
      </c>
      <c r="K13" s="25">
        <v>1.3030799564686E-2</v>
      </c>
      <c r="L13" s="25">
        <v>0.60541108906282104</v>
      </c>
      <c r="M13" s="25">
        <v>0.64977754817562805</v>
      </c>
      <c r="N13" s="25">
        <v>5.9863812276490999E-2</v>
      </c>
      <c r="O13" s="25">
        <v>0.42109786023030599</v>
      </c>
      <c r="P13" s="25">
        <v>5.9780573851321997E-3</v>
      </c>
      <c r="Q13" s="25">
        <v>0.38419944523838401</v>
      </c>
      <c r="R13" s="25">
        <v>0.205062067910837</v>
      </c>
    </row>
    <row r="14" spans="1:18">
      <c r="A14" s="25" t="s">
        <v>30</v>
      </c>
      <c r="B14" s="25">
        <v>5.5420219244823002E-2</v>
      </c>
      <c r="C14" s="25">
        <v>0.135809987819732</v>
      </c>
      <c r="D14" s="25">
        <v>0.128501827040195</v>
      </c>
      <c r="E14" s="25">
        <v>0.10353227771011</v>
      </c>
      <c r="F14" s="25">
        <v>0.16565164433617599</v>
      </c>
      <c r="G14" s="25">
        <v>0.16747868453105899</v>
      </c>
      <c r="H14" s="25">
        <v>0.28380024360535899</v>
      </c>
      <c r="I14" s="25">
        <v>0.18031772485191599</v>
      </c>
      <c r="J14" s="25">
        <v>1.76302729436995E-3</v>
      </c>
      <c r="K14" s="25">
        <v>0.74071879281229303</v>
      </c>
      <c r="L14" s="25">
        <v>0.21336282102073001</v>
      </c>
      <c r="M14" s="25">
        <v>1.02058918060033E-5</v>
      </c>
      <c r="N14" s="25">
        <v>2.0046041561360001E-2</v>
      </c>
      <c r="O14" s="25">
        <v>0.19108575717909501</v>
      </c>
      <c r="P14" s="25">
        <v>2.4292074338664398E-3</v>
      </c>
      <c r="Q14" s="25">
        <v>1.5915108083923001E-2</v>
      </c>
      <c r="R14" s="25">
        <v>0.22305463729209701</v>
      </c>
    </row>
    <row r="15" spans="1:18">
      <c r="A15" s="25" t="s">
        <v>31</v>
      </c>
      <c r="B15" s="25">
        <v>4.0194884287454997E-2</v>
      </c>
      <c r="C15" s="25">
        <v>0.123020706455542</v>
      </c>
      <c r="D15" s="25">
        <v>6.0901339829476001E-2</v>
      </c>
      <c r="E15" s="25">
        <v>3.6540803897680001E-3</v>
      </c>
      <c r="F15" s="25">
        <v>7.1863580998781998E-2</v>
      </c>
      <c r="G15" s="25">
        <v>0.16747868453105899</v>
      </c>
      <c r="H15" s="25">
        <v>1.5225334957369E-2</v>
      </c>
      <c r="I15" s="25">
        <v>0.19119213578772101</v>
      </c>
      <c r="J15" s="25">
        <v>8.3025010494397499E-4</v>
      </c>
      <c r="K15" s="25">
        <v>0.30387600012046601</v>
      </c>
      <c r="L15" s="25">
        <v>0.89182655394896704</v>
      </c>
      <c r="M15" s="25">
        <v>1.02058918060033E-5</v>
      </c>
      <c r="N15" s="25">
        <v>9.4459239894867902E-2</v>
      </c>
      <c r="O15" s="25">
        <v>7.96923879040667E-2</v>
      </c>
      <c r="P15" s="25">
        <v>1.2779823841323999E-2</v>
      </c>
      <c r="Q15" s="25">
        <v>0.131269459173637</v>
      </c>
      <c r="R15" s="25">
        <v>0.377849821400839</v>
      </c>
    </row>
    <row r="16" spans="1:18">
      <c r="A16" s="25" t="s">
        <v>33</v>
      </c>
      <c r="B16" s="25">
        <v>0.10915706488781</v>
      </c>
      <c r="C16" s="25">
        <v>3.6385688295940098E-3</v>
      </c>
      <c r="D16" s="25">
        <v>7.7016373559732995E-2</v>
      </c>
      <c r="E16" s="25">
        <v>1.8192844147967999E-2</v>
      </c>
      <c r="F16" s="25">
        <v>2.7895694360218999E-2</v>
      </c>
      <c r="G16" s="25">
        <v>0.16919345057610699</v>
      </c>
      <c r="H16" s="25">
        <v>0.246816252274105</v>
      </c>
      <c r="I16" s="25">
        <v>2.9909565213559501E-3</v>
      </c>
      <c r="J16" s="25">
        <v>2.1881459857460198E-3</v>
      </c>
      <c r="K16" s="25">
        <v>0.62016911610302605</v>
      </c>
      <c r="L16" s="25">
        <v>0.83316434962233299</v>
      </c>
      <c r="M16" s="25">
        <v>8.1300542607021202E-5</v>
      </c>
      <c r="N16" s="25">
        <v>9.8166709719000895E-3</v>
      </c>
      <c r="O16" s="25">
        <v>0.55811138014527795</v>
      </c>
      <c r="P16" s="25">
        <v>4.2372881355932004E-3</v>
      </c>
      <c r="Q16" s="25">
        <v>0.644067796610169</v>
      </c>
      <c r="R16" s="25">
        <v>0.20278450363196099</v>
      </c>
    </row>
    <row r="17" spans="1:18">
      <c r="A17" s="25" t="s">
        <v>34</v>
      </c>
      <c r="B17" s="25">
        <v>7.7016373559732995E-2</v>
      </c>
      <c r="C17" s="25">
        <v>1.6070345664039001E-2</v>
      </c>
      <c r="D17" s="25">
        <v>1.51607034566503E-3</v>
      </c>
      <c r="E17" s="25">
        <v>2.4560339599757001E-2</v>
      </c>
      <c r="F17" s="25">
        <v>2.6379624014554001E-2</v>
      </c>
      <c r="G17" s="25">
        <v>0.35476046088538599</v>
      </c>
      <c r="H17" s="25">
        <v>0.530321406913282</v>
      </c>
      <c r="I17" s="25">
        <v>0.25062849922182301</v>
      </c>
      <c r="J17" s="25">
        <v>5.0484043695590002E-2</v>
      </c>
      <c r="K17" s="25">
        <v>0.37406846780053898</v>
      </c>
      <c r="L17" s="25">
        <v>0.39409401965889701</v>
      </c>
      <c r="M17" s="25">
        <v>0.848614878960122</v>
      </c>
      <c r="N17" s="25">
        <v>0.78585252303299802</v>
      </c>
      <c r="O17" s="25">
        <v>0.40042372881355998</v>
      </c>
      <c r="P17" s="25">
        <v>0.23698547215496399</v>
      </c>
      <c r="Q17" s="25">
        <v>0.101694915254237</v>
      </c>
      <c r="R17" s="25">
        <v>0.16010895883777199</v>
      </c>
    </row>
    <row r="18" spans="1:18">
      <c r="A18" s="25" t="s">
        <v>35</v>
      </c>
      <c r="B18" s="25">
        <v>0.16939890710382499</v>
      </c>
      <c r="C18" s="25">
        <v>0.15421979356405599</v>
      </c>
      <c r="D18" s="25">
        <v>9.4110503946569099E-2</v>
      </c>
      <c r="E18" s="25">
        <v>5.4644808743169002E-2</v>
      </c>
      <c r="F18" s="25">
        <v>0.16818457802064299</v>
      </c>
      <c r="G18" s="25">
        <v>0.168791742562234</v>
      </c>
      <c r="H18" s="25">
        <v>0.25075895567698803</v>
      </c>
      <c r="I18" s="25">
        <v>0.94676213968742595</v>
      </c>
      <c r="J18" s="25">
        <v>4.2497420126397201E-4</v>
      </c>
      <c r="K18" s="25">
        <v>0.68430092934039399</v>
      </c>
      <c r="L18" s="25">
        <v>0.83951483729402199</v>
      </c>
      <c r="M18" s="25">
        <v>0.46787744319135999</v>
      </c>
      <c r="N18" s="25">
        <v>0.42951562479814998</v>
      </c>
      <c r="O18" s="25">
        <v>1.03030303030303E-2</v>
      </c>
      <c r="P18" s="25">
        <v>2.9090909090909001E-2</v>
      </c>
      <c r="Q18" s="25">
        <v>1.3939393939393E-2</v>
      </c>
      <c r="R18" s="25">
        <v>0.204848484848485</v>
      </c>
    </row>
    <row r="19" spans="1:18">
      <c r="A19" s="25" t="s">
        <v>37</v>
      </c>
      <c r="B19" s="25">
        <v>1.6979987871437001E-2</v>
      </c>
      <c r="C19" s="25">
        <v>6.0642813826505804E-4</v>
      </c>
      <c r="D19" s="25">
        <v>6.6707095209217998E-2</v>
      </c>
      <c r="E19" s="25">
        <v>0.22073984232868399</v>
      </c>
      <c r="F19" s="25">
        <v>0.10248635536688901</v>
      </c>
      <c r="G19" s="25">
        <v>0.66282595512431797</v>
      </c>
      <c r="H19" s="25">
        <v>0.53123104912067998</v>
      </c>
      <c r="I19" s="25">
        <v>0.94863787462641302</v>
      </c>
      <c r="J19" s="25">
        <v>1.8013865571309099E-4</v>
      </c>
      <c r="K19" s="25">
        <v>5.1176881573784999E-2</v>
      </c>
      <c r="L19" s="25">
        <v>8.2491106109691001E-2</v>
      </c>
      <c r="M19" s="25">
        <v>0.18748052944391499</v>
      </c>
      <c r="N19" s="25">
        <v>9.3865541467157004E-2</v>
      </c>
      <c r="O19" s="25">
        <v>0.667675544794189</v>
      </c>
      <c r="P19" s="25">
        <v>4.2372881355929896E-3</v>
      </c>
      <c r="Q19" s="25">
        <v>0.38983050847457601</v>
      </c>
      <c r="R19" s="25">
        <v>0.76210653753026603</v>
      </c>
    </row>
    <row r="20" spans="1:18">
      <c r="A20" s="25" t="s">
        <v>38</v>
      </c>
      <c r="B20" s="25">
        <v>7.2815533980582006E-2</v>
      </c>
      <c r="C20" s="25">
        <v>3.6407766990291003E-2</v>
      </c>
      <c r="D20" s="25">
        <v>4.2475728155340099E-3</v>
      </c>
      <c r="E20" s="25">
        <v>5.4611650485439896E-3</v>
      </c>
      <c r="F20" s="25">
        <v>7.4029126213592006E-2</v>
      </c>
      <c r="G20" s="25">
        <v>0.16868932038834999</v>
      </c>
      <c r="H20" s="25">
        <v>0.62196601941747598</v>
      </c>
      <c r="I20" s="25">
        <v>0.38862409228665301</v>
      </c>
      <c r="J20" s="25">
        <v>1.99603893635003E-3</v>
      </c>
      <c r="K20" s="25">
        <v>3.8563267921295399E-2</v>
      </c>
      <c r="L20" s="25">
        <v>0.200117817561932</v>
      </c>
      <c r="M20" s="25">
        <v>0.66021579280074405</v>
      </c>
      <c r="N20" s="25">
        <v>0.155573131604685</v>
      </c>
      <c r="O20" s="25">
        <v>6.0569351907935002E-3</v>
      </c>
      <c r="P20" s="25">
        <v>2.7861901877649899E-2</v>
      </c>
      <c r="Q20" s="25">
        <v>9.3882495457298001E-2</v>
      </c>
      <c r="R20" s="25">
        <v>0.109024833434283</v>
      </c>
    </row>
    <row r="21" spans="1:18">
      <c r="A21" s="25" t="s">
        <v>39</v>
      </c>
      <c r="B21" s="25">
        <v>0.16231796116504801</v>
      </c>
      <c r="C21" s="25">
        <v>5.1274271844659901E-2</v>
      </c>
      <c r="D21" s="25">
        <v>2.7002427184466E-2</v>
      </c>
      <c r="E21" s="25">
        <v>8.67718446601949E-2</v>
      </c>
      <c r="F21" s="25">
        <v>0.23756067961165001</v>
      </c>
      <c r="G21" s="25">
        <v>0.35527912621359198</v>
      </c>
      <c r="H21" s="25">
        <v>0.41990291262135998</v>
      </c>
      <c r="I21" s="25">
        <v>0.241334550129327</v>
      </c>
      <c r="J21" s="25">
        <v>5.8447872944178997E-2</v>
      </c>
      <c r="K21" s="25">
        <v>0.123767021255507</v>
      </c>
      <c r="L21" s="25">
        <v>0.353625462263784</v>
      </c>
      <c r="M21" s="25">
        <v>0.19530016879159401</v>
      </c>
      <c r="N21" s="25">
        <v>0.41759310112678</v>
      </c>
      <c r="O21" s="25">
        <v>0.284373107207753</v>
      </c>
      <c r="P21" s="25">
        <v>6.2689279224712E-2</v>
      </c>
      <c r="Q21" s="25">
        <v>0.35160508782555999</v>
      </c>
      <c r="R21" s="25">
        <v>2.4833434282253E-2</v>
      </c>
    </row>
    <row r="22" spans="1:18">
      <c r="A22" s="25" t="s">
        <v>40</v>
      </c>
      <c r="B22" s="25">
        <v>5.0667475728155997E-2</v>
      </c>
      <c r="C22" s="25">
        <v>7.2815533980590298E-3</v>
      </c>
      <c r="D22" s="25">
        <v>0.15230582524271799</v>
      </c>
      <c r="E22" s="25">
        <v>0.13410194174757201</v>
      </c>
      <c r="F22" s="25">
        <v>0.25</v>
      </c>
      <c r="G22" s="25">
        <v>0.35497572815534001</v>
      </c>
      <c r="H22" s="25">
        <v>8.1917475728150394E-3</v>
      </c>
      <c r="I22" s="25">
        <v>0.47879777498393</v>
      </c>
      <c r="J22" s="25">
        <v>0.33194263762391302</v>
      </c>
      <c r="K22" s="25">
        <v>2.4906035221412999E-2</v>
      </c>
      <c r="L22" s="25">
        <v>0.45959696517242699</v>
      </c>
      <c r="M22" s="25">
        <v>0.79899860163428404</v>
      </c>
      <c r="N22" s="25">
        <v>0.38797368529971699</v>
      </c>
      <c r="O22" s="25">
        <v>0.13506965475469501</v>
      </c>
      <c r="P22" s="25">
        <v>0.14839491217444001</v>
      </c>
      <c r="Q22" s="25">
        <v>0.18079951544518499</v>
      </c>
      <c r="R22" s="25">
        <v>0.11053906723198099</v>
      </c>
    </row>
    <row r="23" spans="1:18">
      <c r="A23" s="25" t="s">
        <v>41</v>
      </c>
      <c r="B23" s="25">
        <v>6.2765312310490998E-2</v>
      </c>
      <c r="C23" s="25">
        <v>2.1224984839296E-2</v>
      </c>
      <c r="D23" s="25">
        <v>4.3966040024257101E-2</v>
      </c>
      <c r="E23" s="25">
        <v>5.7004244996966998E-2</v>
      </c>
      <c r="F23" s="25">
        <v>9.8241358399029893E-2</v>
      </c>
      <c r="G23" s="25">
        <v>8.2171012734991902E-2</v>
      </c>
      <c r="H23" s="25">
        <v>0.112795633717405</v>
      </c>
      <c r="I23" s="25">
        <v>4.2600115728369997E-2</v>
      </c>
      <c r="J23" s="25">
        <v>4.0606182655070801E-3</v>
      </c>
      <c r="K23" s="25">
        <v>0.26853894619680801</v>
      </c>
      <c r="L23" s="25">
        <v>2.6833531526605899E-2</v>
      </c>
      <c r="M23" s="25">
        <v>0.426748319026996</v>
      </c>
      <c r="N23" s="25">
        <v>0.319252099046482</v>
      </c>
      <c r="O23" s="25">
        <v>0.17191283292978199</v>
      </c>
      <c r="P23" s="25">
        <v>1.5738498789346099E-2</v>
      </c>
      <c r="Q23" s="25">
        <v>5.8111380145277898E-2</v>
      </c>
      <c r="R23" s="25">
        <v>3.3898305084744999E-2</v>
      </c>
    </row>
    <row r="24" spans="1:18">
      <c r="A24" s="25" t="s">
        <v>42</v>
      </c>
      <c r="B24" s="25">
        <v>0.25258044930176099</v>
      </c>
      <c r="C24" s="25">
        <v>0.21797207043108699</v>
      </c>
      <c r="D24" s="25">
        <v>0.12568306010928901</v>
      </c>
      <c r="E24" s="25">
        <v>0.12932604735883499</v>
      </c>
      <c r="F24" s="25">
        <v>9.8967820279296001E-2</v>
      </c>
      <c r="G24" s="25">
        <v>0.260473588342441</v>
      </c>
      <c r="H24" s="25">
        <v>5.9502125075895002E-2</v>
      </c>
      <c r="I24" s="25">
        <v>7.9072266695909096E-2</v>
      </c>
      <c r="J24" s="25">
        <v>8.9791278283437997E-2</v>
      </c>
      <c r="K24" s="25">
        <v>8.7453302628211896E-2</v>
      </c>
      <c r="L24" s="25">
        <v>0.201033739079578</v>
      </c>
      <c r="M24" s="25">
        <v>0.40147128318790298</v>
      </c>
      <c r="N24" s="25">
        <v>0.49274822934993501</v>
      </c>
      <c r="O24" s="25">
        <v>0.50424242424242405</v>
      </c>
      <c r="P24" s="25">
        <v>0</v>
      </c>
      <c r="Q24" s="25">
        <v>3.0303030303029999E-2</v>
      </c>
      <c r="R24" s="25">
        <v>0.54969696969697002</v>
      </c>
    </row>
    <row r="25" spans="1:18">
      <c r="A25" s="25" t="s">
        <v>44</v>
      </c>
      <c r="B25" s="25">
        <v>1.7607771706132001E-2</v>
      </c>
      <c r="C25" s="25">
        <v>6.6180935033394006E-2</v>
      </c>
      <c r="D25" s="25">
        <v>4.9787492410443002E-2</v>
      </c>
      <c r="E25" s="25">
        <v>0.55434122647237405</v>
      </c>
      <c r="F25" s="25">
        <v>0.137219186399514</v>
      </c>
      <c r="G25" s="25">
        <v>0.167577413479053</v>
      </c>
      <c r="H25" s="25">
        <v>6.6788099574984994E-2</v>
      </c>
      <c r="I25" s="25">
        <v>0.43031453778289203</v>
      </c>
      <c r="J25" s="25">
        <v>7.4014466546112004E-2</v>
      </c>
      <c r="K25" s="25">
        <v>0.109361060880048</v>
      </c>
      <c r="L25" s="25">
        <v>8.1434051180886993E-2</v>
      </c>
      <c r="M25" s="25">
        <v>0.82378218220606603</v>
      </c>
      <c r="N25" s="25">
        <v>0.63836889609091296</v>
      </c>
      <c r="O25" s="25">
        <v>9.0909090909090991E-3</v>
      </c>
      <c r="P25" s="25">
        <v>1.27272727272727E-2</v>
      </c>
      <c r="Q25" s="25">
        <v>0.12606060606060601</v>
      </c>
      <c r="R25" s="25">
        <v>1.6969696969696999E-2</v>
      </c>
    </row>
    <row r="26" spans="1:18">
      <c r="A26" s="25" t="s">
        <v>45</v>
      </c>
      <c r="B26" s="25">
        <v>3.0358227079596599E-4</v>
      </c>
      <c r="C26" s="25">
        <v>0.137219186399515</v>
      </c>
      <c r="D26" s="25">
        <v>3.5519125683060003E-2</v>
      </c>
      <c r="E26" s="25">
        <v>9.6235579842136904E-2</v>
      </c>
      <c r="F26" s="25">
        <v>7.6502732240436994E-2</v>
      </c>
      <c r="G26" s="25">
        <v>0.35549483910139701</v>
      </c>
      <c r="H26" s="25">
        <v>0.112325440194292</v>
      </c>
      <c r="I26" s="25">
        <v>0.116636528028933</v>
      </c>
      <c r="J26" s="25">
        <v>9.6443640747440103E-3</v>
      </c>
      <c r="K26" s="25">
        <v>0.37522603978300201</v>
      </c>
      <c r="L26" s="25">
        <v>0.50241109101868597</v>
      </c>
      <c r="M26" s="25">
        <v>0.82119004250151795</v>
      </c>
      <c r="N26" s="25">
        <v>0.78809957498482097</v>
      </c>
      <c r="O26" s="25">
        <v>0.47787878787878701</v>
      </c>
      <c r="P26" s="25">
        <v>0.15969696969697</v>
      </c>
      <c r="Q26" s="25">
        <v>4.5454545454544998E-2</v>
      </c>
      <c r="R26" s="25">
        <v>5.7272727272727898E-2</v>
      </c>
    </row>
    <row r="27" spans="1:18">
      <c r="A27" s="25" t="s">
        <v>46</v>
      </c>
      <c r="B27" s="25">
        <v>6.9216757741348098E-2</v>
      </c>
      <c r="C27" s="25">
        <v>0.12629022465088</v>
      </c>
      <c r="D27" s="25">
        <v>0.21675774134790601</v>
      </c>
      <c r="E27" s="25">
        <v>0.109289617486338</v>
      </c>
      <c r="F27" s="25">
        <v>9.0467516697024894E-2</v>
      </c>
      <c r="G27" s="25">
        <v>0.260473588342441</v>
      </c>
      <c r="H27" s="25">
        <v>0.54037644201578505</v>
      </c>
      <c r="I27" s="25">
        <v>4.8221820373718902E-2</v>
      </c>
      <c r="J27" s="25">
        <v>2.7727546714889001E-2</v>
      </c>
      <c r="K27" s="25">
        <v>0.32730560578661799</v>
      </c>
      <c r="L27" s="25">
        <v>0.41410488245931298</v>
      </c>
      <c r="M27" s="25">
        <v>0.15329910860444801</v>
      </c>
      <c r="N27" s="25">
        <v>0.26069775919156701</v>
      </c>
      <c r="O27" s="25">
        <v>0.118181818181818</v>
      </c>
      <c r="P27" s="25">
        <v>0</v>
      </c>
      <c r="Q27" s="25">
        <v>0.78181818181818197</v>
      </c>
      <c r="R27" s="25">
        <v>3.8787878787877997E-2</v>
      </c>
    </row>
    <row r="28" spans="1:18">
      <c r="A28" s="25" t="s">
        <v>47</v>
      </c>
      <c r="B28" s="25">
        <v>1.8214936247720199E-3</v>
      </c>
      <c r="C28" s="25">
        <v>8.1967213114753995E-2</v>
      </c>
      <c r="D28" s="25">
        <v>2.1857923497267999E-2</v>
      </c>
      <c r="E28" s="25">
        <v>4.1287188828172901E-2</v>
      </c>
      <c r="F28" s="25">
        <v>5.4037644201578999E-2</v>
      </c>
      <c r="G28" s="25">
        <v>0.16818457802064299</v>
      </c>
      <c r="H28" s="25">
        <v>0.78931390406800195</v>
      </c>
      <c r="I28" s="25">
        <v>0.93428050091942705</v>
      </c>
      <c r="J28" s="25">
        <v>1.749967825459E-3</v>
      </c>
      <c r="K28" s="25">
        <v>0.96684586249946303</v>
      </c>
      <c r="L28" s="25">
        <v>0.16452187905135601</v>
      </c>
      <c r="M28" s="25">
        <v>0.41535283108417398</v>
      </c>
      <c r="N28" s="25">
        <v>0.36020616347491102</v>
      </c>
      <c r="O28" s="25">
        <v>3.2121212121212099E-2</v>
      </c>
      <c r="P28" s="25">
        <v>5.4545454545455001E-3</v>
      </c>
      <c r="Q28" s="25">
        <v>0.60727272727272696</v>
      </c>
      <c r="R28" s="25">
        <v>0.502424242424242</v>
      </c>
    </row>
    <row r="29" spans="1:18">
      <c r="A29" s="25" t="s">
        <v>48</v>
      </c>
      <c r="B29" s="25">
        <v>0.15604128718882801</v>
      </c>
      <c r="C29" s="25">
        <v>5.2216150576806099E-2</v>
      </c>
      <c r="D29" s="25">
        <v>9.1074681238619802E-3</v>
      </c>
      <c r="E29" s="25">
        <v>0.132969034608379</v>
      </c>
      <c r="F29" s="25">
        <v>0.24408014571948999</v>
      </c>
      <c r="G29" s="25">
        <v>0.16818457802064299</v>
      </c>
      <c r="H29" s="25">
        <v>0.17425622343655101</v>
      </c>
      <c r="I29" s="25">
        <v>1.4687916786599E-2</v>
      </c>
      <c r="J29" s="25">
        <v>5.9092603619419499E-3</v>
      </c>
      <c r="K29" s="25">
        <v>0.41653410060518897</v>
      </c>
      <c r="L29" s="25">
        <v>0.242662724840462</v>
      </c>
      <c r="M29" s="25">
        <v>2.52371183849798E-5</v>
      </c>
      <c r="N29" s="25">
        <v>0.16333628810252299</v>
      </c>
      <c r="O29" s="25">
        <v>6.0606060606059598E-4</v>
      </c>
      <c r="P29" s="25">
        <v>8.4848484848484007E-3</v>
      </c>
      <c r="Q29" s="25">
        <v>0.51515151515151603</v>
      </c>
      <c r="R29" s="25">
        <v>0.11939393939394</v>
      </c>
    </row>
    <row r="30" spans="1:18">
      <c r="A30" s="25" t="s">
        <v>50</v>
      </c>
      <c r="B30" s="25">
        <v>0.17310012062726199</v>
      </c>
      <c r="C30" s="25">
        <v>3.37756332931239E-2</v>
      </c>
      <c r="D30" s="25">
        <v>0.110373944511459</v>
      </c>
      <c r="E30" s="25">
        <v>7.1773220747888902E-2</v>
      </c>
      <c r="F30" s="25">
        <v>3.1966224366707E-2</v>
      </c>
      <c r="G30" s="25">
        <v>0.16887816646562101</v>
      </c>
      <c r="H30" s="25">
        <v>9.9920072216264108E-16</v>
      </c>
      <c r="I30" s="25">
        <v>2.7737926188350398E-3</v>
      </c>
      <c r="J30" s="25">
        <v>1.37866166976508E-3</v>
      </c>
      <c r="K30" s="25">
        <v>1.7798167152205401E-2</v>
      </c>
      <c r="L30" s="25">
        <v>0.32285899369043602</v>
      </c>
      <c r="M30" s="25">
        <v>0.79940118226427903</v>
      </c>
      <c r="N30" s="25">
        <v>0.47582514024383099</v>
      </c>
      <c r="O30" s="25">
        <v>7.1998998274806603E-2</v>
      </c>
      <c r="P30" s="25">
        <v>5.2164152837550295E-4</v>
      </c>
      <c r="Q30" s="25">
        <v>0.54256229885090701</v>
      </c>
      <c r="R30" s="25">
        <v>0.38336713372886799</v>
      </c>
    </row>
    <row r="31" spans="1:18">
      <c r="A31" s="25" t="s">
        <v>52</v>
      </c>
      <c r="B31" s="25">
        <v>0.14767932489451499</v>
      </c>
      <c r="C31" s="25">
        <v>3.31525015069319E-2</v>
      </c>
      <c r="D31" s="25">
        <v>3.1946955997588997E-2</v>
      </c>
      <c r="E31" s="25">
        <v>0.119349005424955</v>
      </c>
      <c r="F31" s="25">
        <v>8.0771549125979905E-2</v>
      </c>
      <c r="G31" s="25">
        <v>0.169379144062688</v>
      </c>
      <c r="H31" s="25">
        <v>0.15852923447860201</v>
      </c>
      <c r="I31" s="25">
        <v>1.5772900213294E-2</v>
      </c>
      <c r="J31" s="25">
        <v>6.5263446129010198E-3</v>
      </c>
      <c r="K31" s="25">
        <v>0.19112598720239801</v>
      </c>
      <c r="L31" s="25">
        <v>0.30937121692511699</v>
      </c>
      <c r="M31" s="25">
        <v>0.20187946521210701</v>
      </c>
      <c r="N31" s="25">
        <v>6.5559497184316001E-2</v>
      </c>
      <c r="O31" s="25">
        <v>8.3360584200848995E-3</v>
      </c>
      <c r="P31" s="25">
        <v>5.8995421132374004E-4</v>
      </c>
      <c r="Q31" s="25">
        <v>3.8481473380409898E-3</v>
      </c>
      <c r="R31" s="25">
        <v>0.64346823776038897</v>
      </c>
    </row>
    <row r="32" spans="1:18">
      <c r="A32" s="25" t="s">
        <v>54</v>
      </c>
      <c r="B32" s="25">
        <v>2.4955436720141999E-2</v>
      </c>
      <c r="C32" s="25">
        <v>3.9215686274509998E-2</v>
      </c>
      <c r="D32" s="25">
        <v>7.1895424836601093E-2</v>
      </c>
      <c r="E32" s="25">
        <v>2.3172905525846901E-2</v>
      </c>
      <c r="F32" s="25">
        <v>7.8431372549019995E-2</v>
      </c>
      <c r="G32" s="25">
        <v>0.17052881758764099</v>
      </c>
      <c r="H32" s="25">
        <v>0.18241235888294699</v>
      </c>
      <c r="I32" s="25">
        <v>0.95255742757258299</v>
      </c>
      <c r="J32" s="25">
        <v>1.205533904029E-3</v>
      </c>
      <c r="K32" s="25">
        <v>1.7137658017674799E-2</v>
      </c>
      <c r="L32" s="25">
        <v>0.734923672481962</v>
      </c>
      <c r="M32" s="25">
        <v>2.9546509777900198E-4</v>
      </c>
      <c r="N32" s="25">
        <v>7.6622866401073006E-2</v>
      </c>
      <c r="O32" s="25">
        <v>1.47683323155538E-2</v>
      </c>
      <c r="P32" s="25">
        <v>1.0588416966736101E-2</v>
      </c>
      <c r="Q32" s="25">
        <v>0.47930889258565201</v>
      </c>
      <c r="R32" s="25">
        <v>0.22902215951764299</v>
      </c>
    </row>
    <row r="33" spans="1:18">
      <c r="A33" s="25" t="s">
        <v>55</v>
      </c>
      <c r="B33" s="25">
        <v>0.12181020733652299</v>
      </c>
      <c r="C33" s="25">
        <v>9.0311004784688897E-2</v>
      </c>
      <c r="D33" s="25">
        <v>0.132177033492823</v>
      </c>
      <c r="E33" s="25">
        <v>8.8516746411484007E-2</v>
      </c>
      <c r="F33" s="25">
        <v>8.9712918660290707E-3</v>
      </c>
      <c r="G33" s="25">
        <v>0.107655502392344</v>
      </c>
      <c r="H33" s="25">
        <v>7.5757575757575996E-2</v>
      </c>
      <c r="I33" s="25">
        <v>3.9377830281550601E-3</v>
      </c>
      <c r="J33" s="25">
        <v>0.157314431974798</v>
      </c>
      <c r="K33" s="25">
        <v>0.11202992715101399</v>
      </c>
      <c r="L33" s="25">
        <v>0.60622169718448504</v>
      </c>
      <c r="M33" s="25">
        <v>0.62843073385566905</v>
      </c>
      <c r="N33" s="25">
        <v>0.64176801811616302</v>
      </c>
      <c r="O33" s="25">
        <v>7.4348270594459004E-2</v>
      </c>
      <c r="P33" s="25">
        <v>7.7263919351866897E-2</v>
      </c>
      <c r="Q33" s="25">
        <v>7.1066352823696E-2</v>
      </c>
      <c r="R33" s="25">
        <v>0.497697117756498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ADBC-28E4-CA42-B470-A6261D5BBB2D}">
  <dimension ref="A1:T21"/>
  <sheetViews>
    <sheetView zoomScale="150" workbookViewId="0">
      <selection activeCell="Y18" sqref="Y18"/>
    </sheetView>
  </sheetViews>
  <sheetFormatPr baseColWidth="10" defaultRowHeight="16"/>
  <cols>
    <col min="2" max="18" width="10.83203125" hidden="1" customWidth="1"/>
  </cols>
  <sheetData>
    <row r="1" spans="1:20">
      <c r="A1" s="35"/>
      <c r="B1" s="36" t="s">
        <v>236</v>
      </c>
      <c r="C1" s="36" t="s">
        <v>238</v>
      </c>
      <c r="D1" s="36" t="s">
        <v>240</v>
      </c>
      <c r="E1" s="36" t="s">
        <v>242</v>
      </c>
      <c r="F1" s="36" t="s">
        <v>256</v>
      </c>
      <c r="G1" s="36" t="s">
        <v>252</v>
      </c>
      <c r="H1" s="36" t="s">
        <v>222</v>
      </c>
      <c r="I1" s="36" t="s">
        <v>224</v>
      </c>
      <c r="J1" s="36" t="s">
        <v>226</v>
      </c>
      <c r="K1" s="36" t="s">
        <v>228</v>
      </c>
      <c r="L1" s="36" t="s">
        <v>230</v>
      </c>
      <c r="M1" s="36" t="s">
        <v>232</v>
      </c>
      <c r="N1" s="36" t="s">
        <v>234</v>
      </c>
      <c r="O1" s="36" t="s">
        <v>244</v>
      </c>
      <c r="P1" s="36" t="s">
        <v>246</v>
      </c>
      <c r="Q1" s="36" t="s">
        <v>248</v>
      </c>
      <c r="R1" s="36" t="s">
        <v>250</v>
      </c>
      <c r="S1" s="25"/>
      <c r="T1" s="25" t="s">
        <v>616</v>
      </c>
    </row>
    <row r="2" spans="1:20">
      <c r="A2" s="36" t="s">
        <v>236</v>
      </c>
      <c r="B2" s="61">
        <v>0</v>
      </c>
      <c r="C2" s="61">
        <v>0</v>
      </c>
      <c r="D2" s="61">
        <v>0</v>
      </c>
      <c r="E2" s="61">
        <v>0</v>
      </c>
      <c r="F2" s="61">
        <v>0</v>
      </c>
      <c r="G2" s="61">
        <v>-1</v>
      </c>
      <c r="H2" s="61">
        <v>-1</v>
      </c>
      <c r="I2" s="61">
        <v>-1</v>
      </c>
      <c r="J2" s="61">
        <v>1</v>
      </c>
      <c r="K2" s="61">
        <v>-1</v>
      </c>
      <c r="L2" s="61">
        <v>-1</v>
      </c>
      <c r="M2" s="61">
        <v>-1</v>
      </c>
      <c r="N2" s="61">
        <v>-1</v>
      </c>
      <c r="O2" s="61">
        <v>0</v>
      </c>
      <c r="P2" s="61">
        <v>0</v>
      </c>
      <c r="Q2" s="61">
        <v>-1</v>
      </c>
      <c r="R2" s="61">
        <v>-1</v>
      </c>
      <c r="S2" s="61" t="s">
        <v>617</v>
      </c>
      <c r="T2" s="61" t="s">
        <v>617</v>
      </c>
    </row>
    <row r="3" spans="1:20">
      <c r="A3" s="36" t="s">
        <v>238</v>
      </c>
      <c r="B3" s="61">
        <v>0</v>
      </c>
      <c r="C3" s="61">
        <v>0</v>
      </c>
      <c r="D3" s="61">
        <v>0</v>
      </c>
      <c r="E3" s="61">
        <v>-1</v>
      </c>
      <c r="F3" s="61">
        <v>0</v>
      </c>
      <c r="G3" s="61">
        <v>-1</v>
      </c>
      <c r="H3" s="61">
        <v>-1</v>
      </c>
      <c r="I3" s="61">
        <v>-1</v>
      </c>
      <c r="J3" s="61">
        <v>1</v>
      </c>
      <c r="K3" s="61">
        <v>-1</v>
      </c>
      <c r="L3" s="61">
        <v>-1</v>
      </c>
      <c r="M3" s="61">
        <v>-1</v>
      </c>
      <c r="N3" s="61">
        <v>-1</v>
      </c>
      <c r="O3" s="61">
        <v>0</v>
      </c>
      <c r="P3" s="61">
        <v>0</v>
      </c>
      <c r="Q3" s="61">
        <v>-1</v>
      </c>
      <c r="R3" s="61">
        <v>-1</v>
      </c>
      <c r="S3" s="61" t="s">
        <v>618</v>
      </c>
      <c r="T3" s="61" t="s">
        <v>618</v>
      </c>
    </row>
    <row r="4" spans="1:20">
      <c r="A4" s="36" t="s">
        <v>240</v>
      </c>
      <c r="B4" s="61">
        <v>0</v>
      </c>
      <c r="C4" s="61">
        <v>0</v>
      </c>
      <c r="D4" s="61">
        <v>0</v>
      </c>
      <c r="E4" s="61">
        <v>0</v>
      </c>
      <c r="F4" s="61">
        <v>0</v>
      </c>
      <c r="G4" s="61">
        <v>-1</v>
      </c>
      <c r="H4" s="61">
        <v>-1</v>
      </c>
      <c r="I4" s="61">
        <v>-1</v>
      </c>
      <c r="J4" s="61">
        <v>1</v>
      </c>
      <c r="K4" s="61">
        <v>-1</v>
      </c>
      <c r="L4" s="61">
        <v>-1</v>
      </c>
      <c r="M4" s="61">
        <v>-1</v>
      </c>
      <c r="N4" s="61">
        <v>-1</v>
      </c>
      <c r="O4" s="61">
        <v>0</v>
      </c>
      <c r="P4" s="61">
        <v>0</v>
      </c>
      <c r="Q4" s="61">
        <v>-1</v>
      </c>
      <c r="R4" s="61">
        <v>-1</v>
      </c>
      <c r="S4" s="61" t="s">
        <v>617</v>
      </c>
      <c r="T4" s="61" t="s">
        <v>617</v>
      </c>
    </row>
    <row r="5" spans="1:20">
      <c r="A5" s="36" t="s">
        <v>242</v>
      </c>
      <c r="B5" s="61">
        <v>0</v>
      </c>
      <c r="C5" s="61">
        <v>1</v>
      </c>
      <c r="D5" s="61">
        <v>0</v>
      </c>
      <c r="E5" s="61">
        <v>0</v>
      </c>
      <c r="F5" s="61">
        <v>0</v>
      </c>
      <c r="G5" s="61">
        <v>-1</v>
      </c>
      <c r="H5" s="61">
        <v>-1</v>
      </c>
      <c r="I5" s="61">
        <v>0</v>
      </c>
      <c r="J5" s="61">
        <v>1</v>
      </c>
      <c r="K5" s="61">
        <v>-1</v>
      </c>
      <c r="L5" s="61">
        <v>-1</v>
      </c>
      <c r="M5" s="61">
        <v>-1</v>
      </c>
      <c r="N5" s="61">
        <v>-1</v>
      </c>
      <c r="O5" s="61">
        <v>0</v>
      </c>
      <c r="P5" s="61">
        <v>0</v>
      </c>
      <c r="Q5" s="61">
        <v>-1</v>
      </c>
      <c r="R5" s="61">
        <v>-1</v>
      </c>
      <c r="S5" s="61" t="s">
        <v>617</v>
      </c>
      <c r="T5" s="61" t="s">
        <v>617</v>
      </c>
    </row>
    <row r="6" spans="1:20">
      <c r="A6" s="36" t="s">
        <v>256</v>
      </c>
      <c r="B6" s="61">
        <v>0</v>
      </c>
      <c r="C6" s="61">
        <v>0</v>
      </c>
      <c r="D6" s="61">
        <v>0</v>
      </c>
      <c r="E6" s="61">
        <v>0</v>
      </c>
      <c r="F6" s="61">
        <v>0</v>
      </c>
      <c r="G6" s="61">
        <v>-1</v>
      </c>
      <c r="H6" s="61">
        <v>-1</v>
      </c>
      <c r="I6" s="61">
        <v>-1</v>
      </c>
      <c r="J6" s="61">
        <v>1</v>
      </c>
      <c r="K6" s="61">
        <v>-1</v>
      </c>
      <c r="L6" s="61">
        <v>-1</v>
      </c>
      <c r="M6" s="61">
        <v>-1</v>
      </c>
      <c r="N6" s="61">
        <v>-1</v>
      </c>
      <c r="O6" s="61">
        <v>0</v>
      </c>
      <c r="P6" s="61">
        <v>0</v>
      </c>
      <c r="Q6" s="61">
        <v>-1</v>
      </c>
      <c r="R6" s="61">
        <v>-1</v>
      </c>
      <c r="S6" s="61" t="s">
        <v>617</v>
      </c>
      <c r="T6" s="61" t="s">
        <v>617</v>
      </c>
    </row>
    <row r="7" spans="1:20">
      <c r="A7" s="36" t="s">
        <v>252</v>
      </c>
      <c r="B7" s="61">
        <v>1</v>
      </c>
      <c r="C7" s="61">
        <v>1</v>
      </c>
      <c r="D7" s="61">
        <v>1</v>
      </c>
      <c r="E7" s="61">
        <v>1</v>
      </c>
      <c r="F7" s="61">
        <v>1</v>
      </c>
      <c r="G7" s="61">
        <v>0</v>
      </c>
      <c r="H7" s="61">
        <v>-1</v>
      </c>
      <c r="I7" s="61">
        <v>0</v>
      </c>
      <c r="J7" s="61">
        <v>1</v>
      </c>
      <c r="K7" s="61">
        <v>-1</v>
      </c>
      <c r="L7" s="61">
        <v>-1</v>
      </c>
      <c r="M7" s="61">
        <v>-1</v>
      </c>
      <c r="N7" s="61">
        <v>0</v>
      </c>
      <c r="O7" s="61">
        <v>0</v>
      </c>
      <c r="P7" s="61">
        <v>1</v>
      </c>
      <c r="Q7" s="61">
        <v>-1</v>
      </c>
      <c r="R7" s="61">
        <v>-1</v>
      </c>
      <c r="S7" s="61" t="s">
        <v>619</v>
      </c>
      <c r="T7" s="61" t="s">
        <v>619</v>
      </c>
    </row>
    <row r="8" spans="1:20">
      <c r="A8" s="36" t="s">
        <v>222</v>
      </c>
      <c r="B8" s="61">
        <v>1</v>
      </c>
      <c r="C8" s="61">
        <v>1</v>
      </c>
      <c r="D8" s="61">
        <v>1</v>
      </c>
      <c r="E8" s="61">
        <v>1</v>
      </c>
      <c r="F8" s="61">
        <v>1</v>
      </c>
      <c r="G8" s="61">
        <v>1</v>
      </c>
      <c r="H8" s="61">
        <v>0</v>
      </c>
      <c r="I8" s="61">
        <v>1</v>
      </c>
      <c r="J8" s="61">
        <v>1</v>
      </c>
      <c r="K8" s="61">
        <v>0</v>
      </c>
      <c r="L8" s="61">
        <v>0</v>
      </c>
      <c r="M8" s="61">
        <v>0</v>
      </c>
      <c r="N8" s="61">
        <v>0</v>
      </c>
      <c r="O8" s="61">
        <v>1</v>
      </c>
      <c r="P8" s="61">
        <v>1</v>
      </c>
      <c r="Q8" s="61">
        <v>0</v>
      </c>
      <c r="R8" s="61">
        <v>0</v>
      </c>
      <c r="S8" s="61" t="s">
        <v>620</v>
      </c>
      <c r="T8" s="61" t="s">
        <v>620</v>
      </c>
    </row>
    <row r="9" spans="1:20">
      <c r="A9" s="36" t="s">
        <v>224</v>
      </c>
      <c r="B9" s="61">
        <v>1</v>
      </c>
      <c r="C9" s="61">
        <v>1</v>
      </c>
      <c r="D9" s="61">
        <v>1</v>
      </c>
      <c r="E9" s="61">
        <v>0</v>
      </c>
      <c r="F9" s="61">
        <v>1</v>
      </c>
      <c r="G9" s="61">
        <v>0</v>
      </c>
      <c r="H9" s="61">
        <v>-1</v>
      </c>
      <c r="I9" s="61">
        <v>0</v>
      </c>
      <c r="J9" s="61">
        <v>1</v>
      </c>
      <c r="K9" s="61">
        <v>-1</v>
      </c>
      <c r="L9" s="61">
        <v>-1</v>
      </c>
      <c r="M9" s="61">
        <v>0</v>
      </c>
      <c r="N9" s="61">
        <v>0</v>
      </c>
      <c r="O9" s="61">
        <v>0</v>
      </c>
      <c r="P9" s="61">
        <v>0</v>
      </c>
      <c r="Q9" s="61">
        <v>-1</v>
      </c>
      <c r="R9" s="61">
        <v>0</v>
      </c>
      <c r="S9" s="61" t="s">
        <v>619</v>
      </c>
      <c r="T9" s="61" t="s">
        <v>619</v>
      </c>
    </row>
    <row r="10" spans="1:20">
      <c r="A10" s="36" t="s">
        <v>226</v>
      </c>
      <c r="B10" s="61">
        <v>-1</v>
      </c>
      <c r="C10" s="61">
        <v>-1</v>
      </c>
      <c r="D10" s="61">
        <v>-1</v>
      </c>
      <c r="E10" s="61">
        <v>-1</v>
      </c>
      <c r="F10" s="61">
        <v>-1</v>
      </c>
      <c r="G10" s="61">
        <v>-1</v>
      </c>
      <c r="H10" s="61">
        <v>-1</v>
      </c>
      <c r="I10" s="61">
        <v>-1</v>
      </c>
      <c r="J10" s="61">
        <v>0</v>
      </c>
      <c r="K10" s="61">
        <v>-1</v>
      </c>
      <c r="L10" s="61">
        <v>-1</v>
      </c>
      <c r="M10" s="61">
        <v>-1</v>
      </c>
      <c r="N10" s="61">
        <v>-1</v>
      </c>
      <c r="O10" s="61">
        <v>-1</v>
      </c>
      <c r="P10" s="61">
        <v>0</v>
      </c>
      <c r="Q10" s="61">
        <v>-1</v>
      </c>
      <c r="R10" s="61">
        <v>-1</v>
      </c>
      <c r="S10" s="61" t="s">
        <v>617</v>
      </c>
      <c r="T10" s="61" t="s">
        <v>621</v>
      </c>
    </row>
    <row r="11" spans="1:20">
      <c r="A11" s="36" t="s">
        <v>228</v>
      </c>
      <c r="B11" s="61">
        <v>1</v>
      </c>
      <c r="C11" s="61">
        <v>1</v>
      </c>
      <c r="D11" s="61">
        <v>1</v>
      </c>
      <c r="E11" s="61">
        <v>1</v>
      </c>
      <c r="F11" s="61">
        <v>1</v>
      </c>
      <c r="G11" s="61">
        <v>1</v>
      </c>
      <c r="H11" s="61">
        <v>0</v>
      </c>
      <c r="I11" s="61">
        <v>1</v>
      </c>
      <c r="J11" s="61">
        <v>1</v>
      </c>
      <c r="K11" s="61">
        <v>0</v>
      </c>
      <c r="L11" s="61">
        <v>0</v>
      </c>
      <c r="M11" s="61">
        <v>0</v>
      </c>
      <c r="N11" s="61">
        <v>1</v>
      </c>
      <c r="O11" s="61">
        <v>1</v>
      </c>
      <c r="P11" s="61">
        <v>1</v>
      </c>
      <c r="Q11" s="61">
        <v>0</v>
      </c>
      <c r="R11" s="61">
        <v>0</v>
      </c>
      <c r="S11" s="61" t="s">
        <v>620</v>
      </c>
      <c r="T11" s="61" t="s">
        <v>620</v>
      </c>
    </row>
    <row r="12" spans="1:20">
      <c r="A12" s="36" t="s">
        <v>230</v>
      </c>
      <c r="B12" s="61">
        <v>1</v>
      </c>
      <c r="C12" s="61">
        <v>1</v>
      </c>
      <c r="D12" s="61">
        <v>1</v>
      </c>
      <c r="E12" s="61">
        <v>1</v>
      </c>
      <c r="F12" s="61">
        <v>1</v>
      </c>
      <c r="G12" s="61">
        <v>1</v>
      </c>
      <c r="H12" s="61">
        <v>0</v>
      </c>
      <c r="I12" s="61">
        <v>1</v>
      </c>
      <c r="J12" s="61">
        <v>1</v>
      </c>
      <c r="K12" s="61">
        <v>0</v>
      </c>
      <c r="L12" s="61">
        <v>0</v>
      </c>
      <c r="M12" s="61">
        <v>0</v>
      </c>
      <c r="N12" s="61">
        <v>1</v>
      </c>
      <c r="O12" s="61">
        <v>1</v>
      </c>
      <c r="P12" s="61">
        <v>1</v>
      </c>
      <c r="Q12" s="61">
        <v>0</v>
      </c>
      <c r="R12" s="61">
        <v>0</v>
      </c>
      <c r="S12" s="61" t="s">
        <v>620</v>
      </c>
      <c r="T12" s="61" t="s">
        <v>620</v>
      </c>
    </row>
    <row r="13" spans="1:20">
      <c r="A13" s="36" t="s">
        <v>232</v>
      </c>
      <c r="B13" s="61">
        <v>1</v>
      </c>
      <c r="C13" s="61">
        <v>1</v>
      </c>
      <c r="D13" s="61">
        <v>1</v>
      </c>
      <c r="E13" s="61">
        <v>1</v>
      </c>
      <c r="F13" s="61">
        <v>1</v>
      </c>
      <c r="G13" s="61">
        <v>1</v>
      </c>
      <c r="H13" s="61">
        <v>0</v>
      </c>
      <c r="I13" s="61">
        <v>0</v>
      </c>
      <c r="J13" s="61">
        <v>1</v>
      </c>
      <c r="K13" s="61">
        <v>0</v>
      </c>
      <c r="L13" s="61">
        <v>0</v>
      </c>
      <c r="M13" s="61">
        <v>0</v>
      </c>
      <c r="N13" s="61">
        <v>0</v>
      </c>
      <c r="O13" s="61">
        <v>1</v>
      </c>
      <c r="P13" s="61">
        <v>1</v>
      </c>
      <c r="Q13" s="61">
        <v>0</v>
      </c>
      <c r="R13" s="61">
        <v>0</v>
      </c>
      <c r="S13" s="61" t="s">
        <v>620</v>
      </c>
      <c r="T13" s="61" t="s">
        <v>620</v>
      </c>
    </row>
    <row r="14" spans="1:20">
      <c r="A14" s="36" t="s">
        <v>234</v>
      </c>
      <c r="B14" s="61">
        <v>1</v>
      </c>
      <c r="C14" s="61">
        <v>1</v>
      </c>
      <c r="D14" s="61">
        <v>1</v>
      </c>
      <c r="E14" s="61">
        <v>1</v>
      </c>
      <c r="F14" s="61">
        <v>1</v>
      </c>
      <c r="G14" s="61">
        <v>0</v>
      </c>
      <c r="H14" s="61">
        <v>0</v>
      </c>
      <c r="I14" s="61">
        <v>0</v>
      </c>
      <c r="J14" s="61">
        <v>1</v>
      </c>
      <c r="K14" s="61">
        <v>-1</v>
      </c>
      <c r="L14" s="61">
        <v>-1</v>
      </c>
      <c r="M14" s="61">
        <v>0</v>
      </c>
      <c r="N14" s="61">
        <v>0</v>
      </c>
      <c r="O14" s="61">
        <v>0</v>
      </c>
      <c r="P14" s="61">
        <v>1</v>
      </c>
      <c r="Q14" s="61">
        <v>-1</v>
      </c>
      <c r="R14" s="61">
        <v>0</v>
      </c>
      <c r="S14" s="61" t="s">
        <v>620</v>
      </c>
      <c r="T14" s="61" t="s">
        <v>619</v>
      </c>
    </row>
    <row r="15" spans="1:20">
      <c r="A15" s="36" t="s">
        <v>244</v>
      </c>
      <c r="B15" s="61">
        <v>0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1">
        <v>-1</v>
      </c>
      <c r="I15" s="61">
        <v>0</v>
      </c>
      <c r="J15" s="61">
        <v>1</v>
      </c>
      <c r="K15" s="61">
        <v>-1</v>
      </c>
      <c r="L15" s="61">
        <v>-1</v>
      </c>
      <c r="M15" s="61">
        <v>-1</v>
      </c>
      <c r="N15" s="61">
        <v>0</v>
      </c>
      <c r="O15" s="61">
        <v>0</v>
      </c>
      <c r="P15" s="61">
        <v>0</v>
      </c>
      <c r="Q15" s="61">
        <v>-1</v>
      </c>
      <c r="R15" s="61">
        <v>-1</v>
      </c>
      <c r="S15" s="61" t="s">
        <v>619</v>
      </c>
      <c r="T15" s="61" t="s">
        <v>619</v>
      </c>
    </row>
    <row r="16" spans="1:20">
      <c r="A16" s="36" t="s">
        <v>246</v>
      </c>
      <c r="B16" s="61">
        <v>0</v>
      </c>
      <c r="C16" s="61">
        <v>0</v>
      </c>
      <c r="D16" s="61">
        <v>0</v>
      </c>
      <c r="E16" s="61">
        <v>0</v>
      </c>
      <c r="F16" s="61">
        <v>0</v>
      </c>
      <c r="G16" s="61">
        <v>-1</v>
      </c>
      <c r="H16" s="61">
        <v>-1</v>
      </c>
      <c r="I16" s="61">
        <v>0</v>
      </c>
      <c r="J16" s="61">
        <v>0</v>
      </c>
      <c r="K16" s="61">
        <v>-1</v>
      </c>
      <c r="L16" s="61">
        <v>-1</v>
      </c>
      <c r="M16" s="61">
        <v>-1</v>
      </c>
      <c r="N16" s="61">
        <v>-1</v>
      </c>
      <c r="O16" s="61">
        <v>0</v>
      </c>
      <c r="P16" s="61">
        <v>0</v>
      </c>
      <c r="Q16" s="61">
        <v>-1</v>
      </c>
      <c r="R16" s="61">
        <v>-1</v>
      </c>
      <c r="S16" s="61" t="s">
        <v>619</v>
      </c>
      <c r="T16" s="61" t="s">
        <v>617</v>
      </c>
    </row>
    <row r="17" spans="1:20">
      <c r="A17" s="36" t="s">
        <v>248</v>
      </c>
      <c r="B17" s="61">
        <v>1</v>
      </c>
      <c r="C17" s="61">
        <v>1</v>
      </c>
      <c r="D17" s="61">
        <v>1</v>
      </c>
      <c r="E17" s="61">
        <v>1</v>
      </c>
      <c r="F17" s="61">
        <v>1</v>
      </c>
      <c r="G17" s="61">
        <v>1</v>
      </c>
      <c r="H17" s="61">
        <v>0</v>
      </c>
      <c r="I17" s="61">
        <v>1</v>
      </c>
      <c r="J17" s="61">
        <v>1</v>
      </c>
      <c r="K17" s="61">
        <v>0</v>
      </c>
      <c r="L17" s="61">
        <v>0</v>
      </c>
      <c r="M17" s="61">
        <v>0</v>
      </c>
      <c r="N17" s="61">
        <v>1</v>
      </c>
      <c r="O17" s="61">
        <v>1</v>
      </c>
      <c r="P17" s="61">
        <v>1</v>
      </c>
      <c r="Q17" s="61">
        <v>0</v>
      </c>
      <c r="R17" s="61">
        <v>0</v>
      </c>
      <c r="S17" s="61" t="s">
        <v>620</v>
      </c>
      <c r="T17" s="61" t="s">
        <v>620</v>
      </c>
    </row>
    <row r="18" spans="1:20">
      <c r="A18" s="36" t="s">
        <v>250</v>
      </c>
      <c r="B18" s="61">
        <v>1</v>
      </c>
      <c r="C18" s="61">
        <v>1</v>
      </c>
      <c r="D18" s="61">
        <v>1</v>
      </c>
      <c r="E18" s="61">
        <v>1</v>
      </c>
      <c r="F18" s="61">
        <v>1</v>
      </c>
      <c r="G18" s="61">
        <v>1</v>
      </c>
      <c r="H18" s="61">
        <v>0</v>
      </c>
      <c r="I18" s="61">
        <v>0</v>
      </c>
      <c r="J18" s="61">
        <v>1</v>
      </c>
      <c r="K18" s="61">
        <v>0</v>
      </c>
      <c r="L18" s="61">
        <v>0</v>
      </c>
      <c r="M18" s="61">
        <v>0</v>
      </c>
      <c r="N18" s="61">
        <v>0</v>
      </c>
      <c r="O18" s="61">
        <v>1</v>
      </c>
      <c r="P18" s="61">
        <v>1</v>
      </c>
      <c r="Q18" s="61">
        <v>0</v>
      </c>
      <c r="R18" s="61">
        <v>0</v>
      </c>
      <c r="S18" s="61" t="s">
        <v>620</v>
      </c>
      <c r="T18" s="61" t="s">
        <v>620</v>
      </c>
    </row>
    <row r="21" spans="1:20">
      <c r="A21" t="s">
        <v>270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EFDF-D8A8-684F-AB06-9EB3CA8C7419}">
  <dimension ref="A1:R35"/>
  <sheetViews>
    <sheetView zoomScaleNormal="100" workbookViewId="0">
      <selection activeCell="K50" sqref="K50"/>
    </sheetView>
  </sheetViews>
  <sheetFormatPr baseColWidth="10" defaultRowHeight="16"/>
  <cols>
    <col min="8" max="8" width="10.83203125" customWidth="1"/>
  </cols>
  <sheetData>
    <row r="1" spans="1:18">
      <c r="A1" s="25" t="s">
        <v>622</v>
      </c>
      <c r="B1" s="36" t="s">
        <v>222</v>
      </c>
      <c r="C1" s="36" t="s">
        <v>224</v>
      </c>
      <c r="D1" s="36" t="s">
        <v>226</v>
      </c>
      <c r="E1" s="36" t="s">
        <v>228</v>
      </c>
      <c r="F1" s="36" t="s">
        <v>230</v>
      </c>
      <c r="G1" s="36" t="s">
        <v>232</v>
      </c>
      <c r="H1" s="36" t="s">
        <v>234</v>
      </c>
      <c r="I1" s="36" t="s">
        <v>236</v>
      </c>
      <c r="J1" s="36" t="s">
        <v>238</v>
      </c>
      <c r="K1" s="36" t="s">
        <v>240</v>
      </c>
      <c r="L1" s="36" t="s">
        <v>242</v>
      </c>
      <c r="M1" s="36" t="s">
        <v>256</v>
      </c>
      <c r="N1" s="36" t="s">
        <v>252</v>
      </c>
      <c r="O1" s="36" t="s">
        <v>244</v>
      </c>
      <c r="P1" s="36" t="s">
        <v>246</v>
      </c>
      <c r="Q1" s="36" t="s">
        <v>248</v>
      </c>
      <c r="R1" s="36" t="s">
        <v>250</v>
      </c>
    </row>
    <row r="2" spans="1:18">
      <c r="A2" s="25" t="s">
        <v>11</v>
      </c>
      <c r="B2" s="25">
        <v>0.153035935563817</v>
      </c>
      <c r="C2" s="25">
        <v>0.20941759603469601</v>
      </c>
      <c r="D2" s="25">
        <v>5.8240396530359999E-2</v>
      </c>
      <c r="E2" s="25">
        <v>1.0532837670384E-2</v>
      </c>
      <c r="F2" s="25">
        <v>0.19206939281288701</v>
      </c>
      <c r="G2" s="25">
        <v>0.113382899628253</v>
      </c>
      <c r="H2" s="25">
        <v>0.14684014869888501</v>
      </c>
      <c r="I2" s="25">
        <v>0.833435394978566</v>
      </c>
      <c r="J2" s="25">
        <v>1.8371096142069099E-3</v>
      </c>
      <c r="K2" s="25">
        <v>0.296387017758726</v>
      </c>
      <c r="L2" s="25">
        <v>0.56827924066136004</v>
      </c>
      <c r="M2" s="25">
        <v>0.65799256505576198</v>
      </c>
      <c r="N2" s="25">
        <v>6.25774473358119E-2</v>
      </c>
      <c r="O2" s="25">
        <v>0.61928249218554599</v>
      </c>
      <c r="P2" s="25">
        <v>0.97465185647244601</v>
      </c>
      <c r="Q2" s="25">
        <v>0.77188505472983604</v>
      </c>
      <c r="R2" s="25">
        <v>0.59270647240804297</v>
      </c>
    </row>
    <row r="3" spans="1:18">
      <c r="A3" s="25" t="s">
        <v>12</v>
      </c>
      <c r="B3" s="25">
        <v>1.7967781908302099E-2</v>
      </c>
      <c r="C3" s="25">
        <v>2.4163568773235E-2</v>
      </c>
      <c r="D3" s="25">
        <v>9.9132589838910601E-3</v>
      </c>
      <c r="E3" s="25">
        <v>4.9566294919450903E-3</v>
      </c>
      <c r="F3" s="25">
        <v>1.7348203221809001E-2</v>
      </c>
      <c r="G3" s="25">
        <v>0.11276332094176</v>
      </c>
      <c r="H3" s="25">
        <v>0.59417596034696396</v>
      </c>
      <c r="I3" s="25">
        <v>0.120636864666259</v>
      </c>
      <c r="J3" s="25">
        <v>1.8371096142069099E-3</v>
      </c>
      <c r="K3" s="25">
        <v>0.57072872014696896</v>
      </c>
      <c r="L3" s="25">
        <v>0.82669932639314103</v>
      </c>
      <c r="M3" s="25">
        <v>0.38698712120340201</v>
      </c>
      <c r="N3" s="25">
        <v>0.27477509101860298</v>
      </c>
      <c r="O3" s="25">
        <v>1.8530133707601499E-2</v>
      </c>
      <c r="P3" s="25">
        <v>1.7944957508792998E-2</v>
      </c>
      <c r="Q3" s="25">
        <v>2.4128102752506E-2</v>
      </c>
      <c r="R3" s="25">
        <v>2.8536226267111001E-2</v>
      </c>
    </row>
    <row r="4" spans="1:18">
      <c r="A4" s="25" t="s">
        <v>13</v>
      </c>
      <c r="B4" s="25">
        <v>2.0693852708460001E-2</v>
      </c>
      <c r="C4" s="25">
        <v>3.7938729965510003E-2</v>
      </c>
      <c r="D4" s="25">
        <v>1.5418949076891999E-2</v>
      </c>
      <c r="E4" s="25">
        <v>1.29843781700141E-2</v>
      </c>
      <c r="F4" s="25">
        <v>9.3528099005883006E-2</v>
      </c>
      <c r="G4" s="25">
        <v>2.0288090890650001E-3</v>
      </c>
      <c r="H4" s="25">
        <v>0.57354432947859502</v>
      </c>
      <c r="I4" s="25">
        <v>0.13833464357567599</v>
      </c>
      <c r="J4" s="25">
        <v>6.7570979435505095E-4</v>
      </c>
      <c r="K4" s="25">
        <v>0.55708482223077704</v>
      </c>
      <c r="L4" s="25">
        <v>0.49850231933672201</v>
      </c>
      <c r="M4" s="25">
        <v>0.48852587999594299</v>
      </c>
      <c r="N4" s="25">
        <v>0.40804099462365601</v>
      </c>
      <c r="O4" s="25">
        <v>4.4330672989445999E-2</v>
      </c>
      <c r="P4" s="25">
        <v>1.015442551468E-2</v>
      </c>
      <c r="Q4" s="25">
        <v>0.124751723806816</v>
      </c>
      <c r="R4" s="25">
        <v>0.12742622500772499</v>
      </c>
    </row>
    <row r="5" spans="1:18">
      <c r="A5" s="25" t="s">
        <v>14</v>
      </c>
      <c r="B5" s="25">
        <v>6.8433343486649006E-2</v>
      </c>
      <c r="C5" s="25">
        <v>4.6705249263885001E-2</v>
      </c>
      <c r="D5" s="25">
        <v>5.0766575286839101E-3</v>
      </c>
      <c r="E5" s="25">
        <v>0.16255457406843299</v>
      </c>
      <c r="F5" s="25">
        <v>1.0762513960808E-2</v>
      </c>
      <c r="G5" s="25">
        <v>0.14965986394557801</v>
      </c>
      <c r="H5" s="25">
        <v>0.14001421464108099</v>
      </c>
      <c r="I5" s="25">
        <v>1.21054710869199E-2</v>
      </c>
      <c r="J5" s="25">
        <v>2.6294593167996001E-2</v>
      </c>
      <c r="K5" s="25">
        <v>5.1856089272366998E-2</v>
      </c>
      <c r="L5" s="25">
        <v>0.11634222713693</v>
      </c>
      <c r="M5" s="25">
        <v>0.29184373632935401</v>
      </c>
      <c r="N5" s="25">
        <v>0.23263877486854401</v>
      </c>
      <c r="O5" s="25">
        <v>9.7904177861704994E-2</v>
      </c>
      <c r="P5" s="25">
        <v>1.0964669091554999E-2</v>
      </c>
      <c r="Q5" s="25">
        <v>0.109224824700672</v>
      </c>
      <c r="R5" s="25">
        <v>0.21256602528504101</v>
      </c>
    </row>
    <row r="6" spans="1:18">
      <c r="A6" s="25" t="s">
        <v>16</v>
      </c>
      <c r="B6" s="25">
        <v>1.5234613040828999E-2</v>
      </c>
      <c r="C6" s="25">
        <v>3.7172455819622002E-2</v>
      </c>
      <c r="D6" s="25">
        <v>6.5204143814746998E-2</v>
      </c>
      <c r="E6" s="25">
        <v>0.14503351614868901</v>
      </c>
      <c r="F6" s="25">
        <v>0.17184643510054901</v>
      </c>
      <c r="G6" s="25">
        <v>0.24314442413162701</v>
      </c>
      <c r="H6" s="25">
        <v>0.35161486898232802</v>
      </c>
      <c r="I6" s="25">
        <v>0.401691595621673</v>
      </c>
      <c r="J6" s="25">
        <v>4.2936009501880496E-3</v>
      </c>
      <c r="K6" s="25">
        <v>0.238065808246126</v>
      </c>
      <c r="L6" s="25">
        <v>0.84201548662870795</v>
      </c>
      <c r="M6" s="25">
        <v>0.411683985420079</v>
      </c>
      <c r="N6" s="25">
        <v>0.38292058292499997</v>
      </c>
      <c r="O6" s="25">
        <v>7.3512675614159001E-2</v>
      </c>
      <c r="P6" s="25">
        <v>0.65445549429638095</v>
      </c>
      <c r="Q6" s="25">
        <v>0.78584531737534302</v>
      </c>
      <c r="R6" s="25">
        <v>0.26033452396290102</v>
      </c>
    </row>
    <row r="7" spans="1:18">
      <c r="A7" s="25" t="s">
        <v>17</v>
      </c>
      <c r="B7" s="25">
        <v>0.104878048780488</v>
      </c>
      <c r="C7" s="25">
        <v>0.151219512195122</v>
      </c>
      <c r="D7" s="25">
        <v>4.6341463414634E-2</v>
      </c>
      <c r="E7" s="25">
        <v>6.0975609756103199E-4</v>
      </c>
      <c r="F7" s="25">
        <v>0.142682926829268</v>
      </c>
      <c r="G7" s="25">
        <v>0.43963414634146403</v>
      </c>
      <c r="H7" s="25">
        <v>0.12682926829268201</v>
      </c>
      <c r="I7" s="25">
        <v>0.62780813600485796</v>
      </c>
      <c r="J7" s="25">
        <v>1.8214936247720199E-3</v>
      </c>
      <c r="K7" s="25">
        <v>0.89860352155434098</v>
      </c>
      <c r="L7" s="25">
        <v>0.51183970856102001</v>
      </c>
      <c r="M7" s="25">
        <v>0.78693482334451603</v>
      </c>
      <c r="N7" s="25">
        <v>0.61998405718257998</v>
      </c>
      <c r="O7" s="25">
        <v>5.1039622567380398E-3</v>
      </c>
      <c r="P7" s="25">
        <v>5.7748963416938998E-2</v>
      </c>
      <c r="Q7" s="25">
        <v>0.142354750489842</v>
      </c>
      <c r="R7" s="25">
        <v>0.45707085683699999</v>
      </c>
    </row>
    <row r="8" spans="1:18">
      <c r="A8" s="25" t="s">
        <v>18</v>
      </c>
      <c r="B8" s="25">
        <v>0.14521049420378199</v>
      </c>
      <c r="C8" s="25">
        <v>5.9792556436852003E-2</v>
      </c>
      <c r="D8" s="25">
        <v>0.15192190359975599</v>
      </c>
      <c r="E8" s="25">
        <v>0.256253813300793</v>
      </c>
      <c r="F8" s="25">
        <v>0.14032946918853001</v>
      </c>
      <c r="G8" s="25">
        <v>0.14765100671140899</v>
      </c>
      <c r="H8" s="25">
        <v>1.9524100061012999E-2</v>
      </c>
      <c r="I8" s="25">
        <v>9.4717668488160003E-2</v>
      </c>
      <c r="J8" s="25">
        <v>6.0716454158993305E-4</v>
      </c>
      <c r="K8" s="25">
        <v>0.68063145112325396</v>
      </c>
      <c r="L8" s="25">
        <v>0.63023679417122103</v>
      </c>
      <c r="M8" s="25">
        <v>0.48768485650601001</v>
      </c>
      <c r="N8" s="25">
        <v>0.33191626155471099</v>
      </c>
      <c r="O8" s="25">
        <v>5.4698013228321003E-3</v>
      </c>
      <c r="P8" s="25">
        <v>3.6468434846700999E-3</v>
      </c>
      <c r="Q8" s="25">
        <v>9.0838931728892999E-2</v>
      </c>
      <c r="R8" s="25">
        <v>0.53836097831080998</v>
      </c>
    </row>
    <row r="9" spans="1:18">
      <c r="A9" s="25" t="s">
        <v>19</v>
      </c>
      <c r="B9" s="25">
        <v>6.0402684563757997E-2</v>
      </c>
      <c r="C9" s="25">
        <v>5.0030506406345002E-2</v>
      </c>
      <c r="D9" s="25">
        <v>0.20134228187919501</v>
      </c>
      <c r="E9" s="25">
        <v>0.52532031726662598</v>
      </c>
      <c r="F9" s="25">
        <v>0.12385600976205</v>
      </c>
      <c r="G9" s="25">
        <v>0.14765100671140899</v>
      </c>
      <c r="H9" s="25">
        <v>0.40756558877364302</v>
      </c>
      <c r="I9" s="25">
        <v>2.1250758955677001E-2</v>
      </c>
      <c r="J9" s="25">
        <v>4.8573163327260103E-3</v>
      </c>
      <c r="K9" s="25">
        <v>3.2786885245902002E-2</v>
      </c>
      <c r="L9" s="25">
        <v>2.0036429872496E-2</v>
      </c>
      <c r="M9" s="25">
        <v>0.37072274567445002</v>
      </c>
      <c r="N9" s="25">
        <v>0.43550089574044598</v>
      </c>
      <c r="O9" s="25">
        <v>0.241770339971245</v>
      </c>
      <c r="P9" s="25">
        <v>2.00879784985982E-2</v>
      </c>
      <c r="Q9" s="25">
        <v>0.60586720019357798</v>
      </c>
      <c r="R9" s="25">
        <v>0.44576978773971798</v>
      </c>
    </row>
    <row r="10" spans="1:18">
      <c r="A10" s="25" t="s">
        <v>20</v>
      </c>
      <c r="B10" s="25">
        <v>1.0968921389397E-2</v>
      </c>
      <c r="C10" s="25">
        <v>0.16636197440584999</v>
      </c>
      <c r="D10" s="25">
        <v>2.0719073735527099E-2</v>
      </c>
      <c r="E10" s="25">
        <v>2.8031687995124999E-2</v>
      </c>
      <c r="F10" s="25">
        <v>4.9360146252285998E-2</v>
      </c>
      <c r="G10" s="25">
        <v>0.147471054235222</v>
      </c>
      <c r="H10" s="25">
        <v>0.35100548446069502</v>
      </c>
      <c r="I10" s="25">
        <v>2.9751062537948E-2</v>
      </c>
      <c r="J10" s="25">
        <v>3.0358227079539898E-3</v>
      </c>
      <c r="K10" s="25">
        <v>0.17364905889495999</v>
      </c>
      <c r="L10" s="25">
        <v>0.698239222829387</v>
      </c>
      <c r="M10" s="25">
        <v>8.2097118652924004E-5</v>
      </c>
      <c r="N10" s="25">
        <v>7.4295653368052994E-2</v>
      </c>
      <c r="O10" s="25">
        <v>1.2226536526707501E-3</v>
      </c>
      <c r="P10" s="25">
        <v>4.2673481688146001E-3</v>
      </c>
      <c r="Q10" s="25">
        <v>0.452957729688585</v>
      </c>
      <c r="R10" s="25">
        <v>0.13010534257996401</v>
      </c>
    </row>
    <row r="11" spans="1:18">
      <c r="A11" s="25" t="s">
        <v>21</v>
      </c>
      <c r="B11" s="25">
        <v>2.4375380865326E-2</v>
      </c>
      <c r="C11" s="25">
        <v>8.1657525898841996E-2</v>
      </c>
      <c r="D11" s="25">
        <v>6.09384521633205E-3</v>
      </c>
      <c r="E11" s="25">
        <v>0.118829981718464</v>
      </c>
      <c r="F11" s="25">
        <v>3.9000609384522003E-2</v>
      </c>
      <c r="G11" s="25">
        <v>0.14686166971358899</v>
      </c>
      <c r="H11" s="25">
        <v>5.1188299817184001E-2</v>
      </c>
      <c r="I11" s="25">
        <v>0.21979356405585901</v>
      </c>
      <c r="J11" s="25">
        <v>1.21432908318209E-3</v>
      </c>
      <c r="K11" s="25">
        <v>0.19186399514268301</v>
      </c>
      <c r="L11" s="25">
        <v>0.91985428051001705</v>
      </c>
      <c r="M11" s="25">
        <v>0.41072516758074401</v>
      </c>
      <c r="N11" s="25">
        <v>0.30042656916514299</v>
      </c>
      <c r="O11" s="25">
        <v>1.1547366768699399E-2</v>
      </c>
      <c r="P11" s="25">
        <v>1.40078531201455E-2</v>
      </c>
      <c r="Q11" s="25">
        <v>0.71881872220568599</v>
      </c>
      <c r="R11" s="25">
        <v>1.334960082811E-2</v>
      </c>
    </row>
    <row r="12" spans="1:18">
      <c r="A12" s="25" t="s">
        <v>24</v>
      </c>
      <c r="B12" s="25">
        <v>0.17306520414381499</v>
      </c>
      <c r="C12" s="25">
        <v>3.4125533211456102E-2</v>
      </c>
      <c r="D12" s="25">
        <v>1.0968921389395999E-2</v>
      </c>
      <c r="E12" s="25">
        <v>2.132845825716E-2</v>
      </c>
      <c r="F12" s="25">
        <v>7.2516758074345003E-2</v>
      </c>
      <c r="G12" s="25">
        <v>0.14686166971358899</v>
      </c>
      <c r="H12" s="25">
        <v>0.107861060329067</v>
      </c>
      <c r="I12" s="25">
        <v>0.22829386763813</v>
      </c>
      <c r="J12" s="25">
        <v>1.21432908318098E-3</v>
      </c>
      <c r="K12" s="25">
        <v>0.37583485124468702</v>
      </c>
      <c r="L12" s="25">
        <v>0.200971463266545</v>
      </c>
      <c r="M12" s="25">
        <v>2.04491450209732E-5</v>
      </c>
      <c r="N12" s="25">
        <v>6.2983366665403395E-4</v>
      </c>
      <c r="O12" s="25">
        <v>0.22417914680432999</v>
      </c>
      <c r="P12" s="25">
        <v>9.7281025600015406E-3</v>
      </c>
      <c r="Q12" s="25">
        <v>0.384755313776798</v>
      </c>
      <c r="R12" s="25">
        <v>0.16169960149450699</v>
      </c>
    </row>
    <row r="13" spans="1:18">
      <c r="A13" s="25" t="s">
        <v>25</v>
      </c>
      <c r="B13" s="25">
        <v>8.6347517730495996E-2</v>
      </c>
      <c r="C13" s="25">
        <v>2.10992907801421E-2</v>
      </c>
      <c r="D13" s="25">
        <v>0.10141843971631199</v>
      </c>
      <c r="E13" s="25">
        <v>1.0460992907802001E-2</v>
      </c>
      <c r="F13" s="25">
        <v>4.5567375886524999E-2</v>
      </c>
      <c r="G13" s="25">
        <v>0.104964539007092</v>
      </c>
      <c r="H13" s="25">
        <v>1.2234042553191901E-2</v>
      </c>
      <c r="I13" s="25">
        <v>0.117258652094718</v>
      </c>
      <c r="J13" s="25">
        <v>4.0755919854280002E-2</v>
      </c>
      <c r="K13" s="25">
        <v>0.22874924104432301</v>
      </c>
      <c r="L13" s="25">
        <v>8.1360048573162994E-2</v>
      </c>
      <c r="M13" s="25">
        <v>0.46444759941395403</v>
      </c>
      <c r="N13" s="25">
        <v>0.34946549198075899</v>
      </c>
      <c r="O13" s="25">
        <v>9.7341181092842996E-2</v>
      </c>
      <c r="P13" s="25">
        <v>0.21505606262089</v>
      </c>
      <c r="Q13" s="25">
        <v>0.40698541263700899</v>
      </c>
      <c r="R13" s="25">
        <v>0.16065970543197899</v>
      </c>
    </row>
    <row r="14" spans="1:18">
      <c r="A14" s="25" t="s">
        <v>26</v>
      </c>
      <c r="B14" s="25">
        <v>0.22973796465569801</v>
      </c>
      <c r="C14" s="25">
        <v>0.18525289457647701</v>
      </c>
      <c r="D14" s="25">
        <v>0.154174283973187</v>
      </c>
      <c r="E14" s="25">
        <v>0.15965874466788499</v>
      </c>
      <c r="F14" s="25">
        <v>9.5063985374771995E-2</v>
      </c>
      <c r="G14" s="25">
        <v>0.14686166971358899</v>
      </c>
      <c r="H14" s="25">
        <v>0.44241316270566799</v>
      </c>
      <c r="I14" s="25">
        <v>7.9671533573690903E-2</v>
      </c>
      <c r="J14" s="25">
        <v>5.84663304019628E-5</v>
      </c>
      <c r="K14" s="25">
        <v>0.51710702695205701</v>
      </c>
      <c r="L14" s="25">
        <v>0.60277477146489</v>
      </c>
      <c r="M14" s="25">
        <v>0</v>
      </c>
      <c r="N14" s="25">
        <v>1.0359536867762999E-2</v>
      </c>
      <c r="O14" s="25">
        <v>2.8606763486767502E-2</v>
      </c>
      <c r="P14" s="25">
        <v>5.4668630316922996E-3</v>
      </c>
      <c r="Q14" s="25">
        <v>0.13559608484272301</v>
      </c>
      <c r="R14" s="25">
        <v>0.21130546460468599</v>
      </c>
    </row>
    <row r="15" spans="1:18">
      <c r="A15" s="25" t="s">
        <v>28</v>
      </c>
      <c r="B15" s="25">
        <v>4.1769041769041101E-2</v>
      </c>
      <c r="C15" s="25">
        <v>4.9140049140049503E-3</v>
      </c>
      <c r="D15" s="25">
        <v>8.1081081081081002E-2</v>
      </c>
      <c r="E15" s="25">
        <v>0.21621621621621601</v>
      </c>
      <c r="F15" s="25">
        <v>7.4938574938575003E-2</v>
      </c>
      <c r="G15" s="25">
        <v>0.11056511056511099</v>
      </c>
      <c r="H15" s="25">
        <v>0.54606879606879599</v>
      </c>
      <c r="I15" s="25">
        <v>5.3860031973889E-2</v>
      </c>
      <c r="J15" s="25">
        <v>6.2621681897420097E-3</v>
      </c>
      <c r="K15" s="25">
        <v>0.25678873403611002</v>
      </c>
      <c r="L15" s="25">
        <v>0.236630207284351</v>
      </c>
      <c r="M15" s="25">
        <v>0.65431072172388505</v>
      </c>
      <c r="N15" s="25">
        <v>0.15129299567142299</v>
      </c>
      <c r="O15" s="25">
        <v>1.7424102793649001E-2</v>
      </c>
      <c r="P15" s="25">
        <v>0.29448398174931301</v>
      </c>
      <c r="Q15" s="25">
        <v>0.14491862044061901</v>
      </c>
      <c r="R15" s="25">
        <v>0.23349313342335801</v>
      </c>
    </row>
    <row r="16" spans="1:18">
      <c r="A16" s="25" t="s">
        <v>29</v>
      </c>
      <c r="B16" s="25">
        <v>0.161247511612475</v>
      </c>
      <c r="C16" s="25">
        <v>5.4412740544127002E-2</v>
      </c>
      <c r="D16" s="25">
        <v>1.7252820172528001E-2</v>
      </c>
      <c r="E16" s="25">
        <v>0.17783676177836799</v>
      </c>
      <c r="F16" s="25">
        <v>6.8347710683477003E-2</v>
      </c>
      <c r="G16" s="25">
        <v>0.54545454545454597</v>
      </c>
      <c r="H16" s="25">
        <v>0.28467153284671498</v>
      </c>
      <c r="I16" s="25">
        <v>4.9225646020451902E-2</v>
      </c>
      <c r="J16" s="25">
        <v>4.0123991877705201E-4</v>
      </c>
      <c r="K16" s="25">
        <v>0.17596760764279301</v>
      </c>
      <c r="L16" s="25">
        <v>0.68371189150859402</v>
      </c>
      <c r="M16" s="25">
        <v>0.64979799732064902</v>
      </c>
      <c r="N16" s="25">
        <v>6.0493645943144998E-2</v>
      </c>
      <c r="O16" s="25">
        <v>1.03270738083007E-5</v>
      </c>
      <c r="P16" s="25">
        <v>7.2845420843638004E-3</v>
      </c>
      <c r="Q16" s="25">
        <v>0.100379816591169</v>
      </c>
      <c r="R16" s="25">
        <v>5.0242971876961001E-2</v>
      </c>
    </row>
    <row r="17" spans="1:18">
      <c r="A17" s="25" t="s">
        <v>30</v>
      </c>
      <c r="B17" s="25">
        <v>0.118148599269184</v>
      </c>
      <c r="C17" s="25">
        <v>9.9878197320341006E-2</v>
      </c>
      <c r="D17" s="25">
        <v>0.106577344701583</v>
      </c>
      <c r="E17" s="25">
        <v>0.1163215590743</v>
      </c>
      <c r="F17" s="25">
        <v>3.2886723507917E-2</v>
      </c>
      <c r="G17" s="25">
        <v>0.146772228989037</v>
      </c>
      <c r="H17" s="25">
        <v>0.1394640682095</v>
      </c>
      <c r="I17" s="25">
        <v>9.6499378520800098E-3</v>
      </c>
      <c r="J17" s="25">
        <v>3.8407897823800101E-4</v>
      </c>
      <c r="K17" s="25">
        <v>0.59713647370880796</v>
      </c>
      <c r="L17" s="25">
        <v>0.721820482303552</v>
      </c>
      <c r="M17" s="25">
        <v>0.468181209561079</v>
      </c>
      <c r="N17" s="25">
        <v>0.33083789013571102</v>
      </c>
      <c r="O17" s="25">
        <v>0.10818431581360501</v>
      </c>
      <c r="P17" s="25">
        <v>2.4292074338664398E-3</v>
      </c>
      <c r="Q17" s="25">
        <v>0.60107325893550501</v>
      </c>
      <c r="R17" s="25">
        <v>0.57256580066410701</v>
      </c>
    </row>
    <row r="18" spans="1:18">
      <c r="A18" s="25" t="s">
        <v>31</v>
      </c>
      <c r="B18" s="25">
        <v>9.4397076735687993E-2</v>
      </c>
      <c r="C18" s="25">
        <v>1.6443361753958E-2</v>
      </c>
      <c r="D18" s="25">
        <v>0.29658952496954899</v>
      </c>
      <c r="E18" s="25">
        <v>0.31242387332521299</v>
      </c>
      <c r="F18" s="25">
        <v>0.23020706455542</v>
      </c>
      <c r="G18" s="25">
        <v>0.146772228989037</v>
      </c>
      <c r="H18" s="25">
        <v>0.79598051157125504</v>
      </c>
      <c r="I18" s="25">
        <v>0.181542197935641</v>
      </c>
      <c r="J18" s="25">
        <v>1.2143290831819801E-3</v>
      </c>
      <c r="K18" s="25">
        <v>0.28779599271402601</v>
      </c>
      <c r="L18" s="25">
        <v>0.21918639951426799</v>
      </c>
      <c r="M18" s="25">
        <v>1.02058918060033E-5</v>
      </c>
      <c r="N18" s="25">
        <v>8.40997030271049E-2</v>
      </c>
      <c r="O18" s="25">
        <v>2.4417796315604999E-3</v>
      </c>
      <c r="P18" s="25">
        <v>1.39963688534895E-2</v>
      </c>
      <c r="Q18" s="25">
        <v>0.482477499463833</v>
      </c>
      <c r="R18" s="25">
        <v>0.65704690169280899</v>
      </c>
    </row>
    <row r="19" spans="1:18">
      <c r="A19" s="25" t="s">
        <v>32</v>
      </c>
      <c r="B19" s="25">
        <v>6.8209500609012999E-2</v>
      </c>
      <c r="C19" s="25">
        <v>1.15712545676E-2</v>
      </c>
      <c r="D19" s="25">
        <v>6.9427527405602998E-2</v>
      </c>
      <c r="E19" s="25">
        <v>0.21437271619975601</v>
      </c>
      <c r="F19" s="25">
        <v>0.14068209500609</v>
      </c>
      <c r="G19" s="25">
        <v>0.18087697929354499</v>
      </c>
      <c r="H19" s="25">
        <v>2.3751522533497001E-2</v>
      </c>
      <c r="I19" s="25">
        <v>5.5982675867203999E-2</v>
      </c>
      <c r="J19" s="25">
        <v>7.4289019185502802E-4</v>
      </c>
      <c r="K19" s="25">
        <v>0.86389708782612895</v>
      </c>
      <c r="L19" s="25">
        <v>0.34103867239262697</v>
      </c>
      <c r="M19" s="25">
        <v>2.0319002776703101E-4</v>
      </c>
      <c r="N19" s="25">
        <v>0.201409563551531</v>
      </c>
      <c r="O19" s="25">
        <v>0.16364545662961499</v>
      </c>
      <c r="P19" s="25">
        <v>4.8708021801669504E-3</v>
      </c>
      <c r="Q19" s="25">
        <v>0.44297491476789502</v>
      </c>
      <c r="R19" s="25">
        <v>0.51897311028775595</v>
      </c>
    </row>
    <row r="20" spans="1:18">
      <c r="A20" s="25" t="s">
        <v>33</v>
      </c>
      <c r="B20" s="25">
        <v>0.16676773802304401</v>
      </c>
      <c r="C20" s="25">
        <v>0.17647058823529399</v>
      </c>
      <c r="D20" s="25">
        <v>1.6373559733170999E-2</v>
      </c>
      <c r="E20" s="25">
        <v>9.2177077016372996E-2</v>
      </c>
      <c r="F20" s="25">
        <v>4.9727107337780102E-2</v>
      </c>
      <c r="G20" s="25">
        <v>0.14736203759854499</v>
      </c>
      <c r="H20" s="25">
        <v>6.1249241964826999E-2</v>
      </c>
      <c r="I20" s="25">
        <v>7.8288834754729492E-3</v>
      </c>
      <c r="J20" s="25">
        <v>4.2166437505197801E-4</v>
      </c>
      <c r="K20" s="25">
        <v>0.55564624993184097</v>
      </c>
      <c r="L20" s="25">
        <v>0.78247442013319302</v>
      </c>
      <c r="M20" s="25">
        <v>0.65930602718049602</v>
      </c>
      <c r="N20" s="25">
        <v>0.16172391725757401</v>
      </c>
      <c r="O20" s="25">
        <v>5.9927360774818299E-2</v>
      </c>
      <c r="P20" s="25">
        <v>4.2372881355932004E-3</v>
      </c>
      <c r="Q20" s="25">
        <v>0.644067796610169</v>
      </c>
      <c r="R20" s="25">
        <v>0.39164648910411598</v>
      </c>
    </row>
    <row r="21" spans="1:18">
      <c r="A21" s="25" t="s">
        <v>35</v>
      </c>
      <c r="B21" s="25">
        <v>0.123861566484518</v>
      </c>
      <c r="C21" s="25">
        <v>4.3715846994535998E-2</v>
      </c>
      <c r="D21" s="25">
        <v>0.10564663023679501</v>
      </c>
      <c r="E21" s="25">
        <v>4.7358834244080099E-2</v>
      </c>
      <c r="F21" s="25">
        <v>0.17000607164541601</v>
      </c>
      <c r="G21" s="25">
        <v>0.146933819064966</v>
      </c>
      <c r="H21" s="25">
        <v>0.159077109896783</v>
      </c>
      <c r="I21" s="25">
        <v>0.76239419588875401</v>
      </c>
      <c r="J21" s="25">
        <v>6.0459492140296799E-4</v>
      </c>
      <c r="K21" s="25">
        <v>0.56831922611850005</v>
      </c>
      <c r="L21" s="25">
        <v>0.240628778718258</v>
      </c>
      <c r="M21" s="25">
        <v>5.0843559359026201E-5</v>
      </c>
      <c r="N21" s="25">
        <v>9.8677734662438996E-2</v>
      </c>
      <c r="O21" s="25">
        <v>1.7575757575757502E-2</v>
      </c>
      <c r="P21" s="25">
        <v>2.9090909090909001E-2</v>
      </c>
      <c r="Q21" s="25">
        <v>0.25272727272727202</v>
      </c>
      <c r="R21" s="25">
        <v>5.8181818181818001E-2</v>
      </c>
    </row>
    <row r="22" spans="1:18">
      <c r="A22" s="25" t="s">
        <v>37</v>
      </c>
      <c r="B22" s="25">
        <v>1.6373559733172002E-2</v>
      </c>
      <c r="C22" s="25">
        <v>2.3044269254092999E-2</v>
      </c>
      <c r="D22" s="25">
        <v>0.13644633110976401</v>
      </c>
      <c r="E22" s="25">
        <v>0.20679199514857499</v>
      </c>
      <c r="F22" s="25">
        <v>3.5172832019405999E-2</v>
      </c>
      <c r="G22" s="25">
        <v>0.298362644026682</v>
      </c>
      <c r="H22" s="25">
        <v>0.66221952698605302</v>
      </c>
      <c r="I22" s="25">
        <v>2.44682263125007E-3</v>
      </c>
      <c r="J22" s="25">
        <v>1.02905118709196E-3</v>
      </c>
      <c r="K22" s="25">
        <v>0.87083037356527104</v>
      </c>
      <c r="L22" s="25">
        <v>0.14597357285696999</v>
      </c>
      <c r="M22" s="25">
        <v>0.18769707991186499</v>
      </c>
      <c r="N22" s="25">
        <v>0.13860890112414501</v>
      </c>
      <c r="O22" s="25">
        <v>2.3002421307505998E-2</v>
      </c>
      <c r="P22" s="25">
        <v>0.34503631961259101</v>
      </c>
      <c r="Q22" s="25">
        <v>0.56779661016949101</v>
      </c>
      <c r="R22" s="25">
        <v>0.50242130750605296</v>
      </c>
    </row>
    <row r="23" spans="1:18">
      <c r="A23" s="25" t="s">
        <v>38</v>
      </c>
      <c r="B23" s="25">
        <v>6.371359223301E-2</v>
      </c>
      <c r="C23" s="25">
        <v>0.106189320388349</v>
      </c>
      <c r="D23" s="25">
        <v>3.58009708737861E-2</v>
      </c>
      <c r="E23" s="25">
        <v>4.36893203883491E-2</v>
      </c>
      <c r="F23" s="25">
        <v>0.34283980582524198</v>
      </c>
      <c r="G23" s="25">
        <v>0.14745145631067999</v>
      </c>
      <c r="H23" s="25">
        <v>0.51881067961164995</v>
      </c>
      <c r="I23" s="25">
        <v>0.39469556722112498</v>
      </c>
      <c r="J23" s="25">
        <v>1.87001375165396E-3</v>
      </c>
      <c r="K23" s="25">
        <v>2.8390903670723201E-2</v>
      </c>
      <c r="L23" s="25">
        <v>6.1319889375265002E-2</v>
      </c>
      <c r="M23" s="25">
        <v>2.5206509388087099E-5</v>
      </c>
      <c r="N23" s="25">
        <v>1.2211357869140701E-3</v>
      </c>
      <c r="O23" s="25">
        <v>1.4536644457904299E-2</v>
      </c>
      <c r="P23" s="25">
        <v>2.7861901877649899E-2</v>
      </c>
      <c r="Q23" s="25">
        <v>5.5723803755299998E-2</v>
      </c>
      <c r="R23" s="25">
        <v>0.3519079345851</v>
      </c>
    </row>
    <row r="24" spans="1:18">
      <c r="A24" s="25" t="s">
        <v>39</v>
      </c>
      <c r="B24" s="25">
        <v>4.7633495145630998E-2</v>
      </c>
      <c r="C24" s="25">
        <v>0.10891990291262101</v>
      </c>
      <c r="D24" s="25">
        <v>5.9466019417476E-2</v>
      </c>
      <c r="E24" s="25">
        <v>8.9805825242718101E-2</v>
      </c>
      <c r="F24" s="25">
        <v>7.7973300970874002E-2</v>
      </c>
      <c r="G24" s="25">
        <v>0.36832524271844702</v>
      </c>
      <c r="H24" s="25">
        <v>0.18416262135922401</v>
      </c>
      <c r="I24" s="25">
        <v>0.404531982393806</v>
      </c>
      <c r="J24" s="25">
        <v>0.321331403209829</v>
      </c>
      <c r="K24" s="25">
        <v>0.65284168567221201</v>
      </c>
      <c r="L24" s="25">
        <v>0.39916935144103599</v>
      </c>
      <c r="M24" s="25">
        <v>2.0105963013770999E-2</v>
      </c>
      <c r="N24" s="25">
        <v>0.30746256189394</v>
      </c>
      <c r="O24" s="25">
        <v>0.35705632949727401</v>
      </c>
      <c r="P24" s="25">
        <v>5.1483949121740001E-3</v>
      </c>
      <c r="Q24" s="25">
        <v>0.16868564506359801</v>
      </c>
      <c r="R24" s="25">
        <v>9.7819503331314103E-2</v>
      </c>
    </row>
    <row r="25" spans="1:18">
      <c r="A25" s="25" t="s">
        <v>40</v>
      </c>
      <c r="B25" s="25">
        <v>0.12894417475728201</v>
      </c>
      <c r="C25" s="25">
        <v>0.11347087378640799</v>
      </c>
      <c r="D25" s="25">
        <v>1.4866504854369E-2</v>
      </c>
      <c r="E25" s="25">
        <v>3.0946601941747899E-2</v>
      </c>
      <c r="F25" s="25">
        <v>4.8543689320390002E-3</v>
      </c>
      <c r="G25" s="25">
        <v>0.36832524271844702</v>
      </c>
      <c r="H25" s="25">
        <v>0.16686893203883499</v>
      </c>
      <c r="I25" s="25">
        <v>7.4265792590124002E-2</v>
      </c>
      <c r="J25" s="25">
        <v>1.0611234414084E-2</v>
      </c>
      <c r="K25" s="25">
        <v>0.61901369776520199</v>
      </c>
      <c r="L25" s="25">
        <v>0.65720180727977795</v>
      </c>
      <c r="M25" s="25">
        <v>0.79912524831850795</v>
      </c>
      <c r="N25" s="25">
        <v>0.48604055770715798</v>
      </c>
      <c r="O25" s="25">
        <v>0.36795881284070198</v>
      </c>
      <c r="P25" s="25">
        <v>6.3294972743792005E-2</v>
      </c>
      <c r="Q25" s="25">
        <v>0.28588734100545099</v>
      </c>
      <c r="R25" s="25">
        <v>0.383706844336766</v>
      </c>
    </row>
    <row r="26" spans="1:18">
      <c r="A26" s="25" t="s">
        <v>41</v>
      </c>
      <c r="B26" s="25">
        <v>8.7932080048519507E-3</v>
      </c>
      <c r="C26" s="25">
        <v>6.1249241964827901E-2</v>
      </c>
      <c r="D26" s="25">
        <v>3.3353547604600998E-3</v>
      </c>
      <c r="E26" s="25">
        <v>5.9126743480897997E-2</v>
      </c>
      <c r="F26" s="25">
        <v>4.4269254093389998E-2</v>
      </c>
      <c r="G26" s="25">
        <v>0.194057004244998</v>
      </c>
      <c r="H26" s="25">
        <v>2.6379624014555E-2</v>
      </c>
      <c r="I26" s="25">
        <v>1.5522305638115999E-2</v>
      </c>
      <c r="J26" s="25">
        <v>8.3127085242522006E-2</v>
      </c>
      <c r="K26" s="25">
        <v>2.48090439973629E-2</v>
      </c>
      <c r="L26" s="25">
        <v>0.12554469934974299</v>
      </c>
      <c r="M26" s="25">
        <v>0.37859544650753202</v>
      </c>
      <c r="N26" s="25">
        <v>0.136692985173413</v>
      </c>
      <c r="O26" s="25">
        <v>0.32627118644067798</v>
      </c>
      <c r="P26" s="25">
        <v>1.3922518159806101E-2</v>
      </c>
      <c r="Q26" s="25">
        <v>8.0205811138013894E-2</v>
      </c>
      <c r="R26" s="25">
        <v>0.10835351089588401</v>
      </c>
    </row>
    <row r="27" spans="1:18">
      <c r="A27" s="25" t="s">
        <v>42</v>
      </c>
      <c r="B27" s="25">
        <v>0.18639951426836701</v>
      </c>
      <c r="C27" s="25">
        <v>0.18882817243472999</v>
      </c>
      <c r="D27" s="25">
        <v>3.6429872495445999E-2</v>
      </c>
      <c r="E27" s="25">
        <v>0.23618700667881001</v>
      </c>
      <c r="F27" s="25">
        <v>2.9751062537947001E-2</v>
      </c>
      <c r="G27" s="25">
        <v>0.167577413479053</v>
      </c>
      <c r="H27" s="25">
        <v>0.93564055859137796</v>
      </c>
      <c r="I27" s="25">
        <v>0.20677365148714499</v>
      </c>
      <c r="J27" s="25">
        <v>2.5678037304655E-2</v>
      </c>
      <c r="K27" s="25">
        <v>0.25385593457682198</v>
      </c>
      <c r="L27" s="25">
        <v>0.30518512294852401</v>
      </c>
      <c r="M27" s="25">
        <v>0.21377420327603799</v>
      </c>
      <c r="N27" s="25">
        <v>0.35170585989264003</v>
      </c>
      <c r="O27" s="25">
        <v>0.53939393939393898</v>
      </c>
      <c r="P27" s="25">
        <v>0</v>
      </c>
      <c r="Q27" s="25">
        <v>0.204242424242424</v>
      </c>
      <c r="R27" s="25">
        <v>0.64242424242424301</v>
      </c>
    </row>
    <row r="28" spans="1:18">
      <c r="A28" s="25" t="s">
        <v>43</v>
      </c>
      <c r="B28" s="25">
        <v>1.2143290831815E-2</v>
      </c>
      <c r="C28" s="25">
        <v>0.23193685488767499</v>
      </c>
      <c r="D28" s="25">
        <v>0.47055251973284801</v>
      </c>
      <c r="E28" s="25">
        <v>1.3964784456587999E-2</v>
      </c>
      <c r="F28" s="25">
        <v>0.195506982392229</v>
      </c>
      <c r="G28" s="25">
        <v>0.14754098360655701</v>
      </c>
      <c r="H28" s="25">
        <v>0.89374620522161496</v>
      </c>
      <c r="I28" s="25">
        <v>0.22369390103567399</v>
      </c>
      <c r="J28" s="25">
        <v>7.7028330319468999E-2</v>
      </c>
      <c r="K28" s="25">
        <v>0.26125979505726299</v>
      </c>
      <c r="L28" s="25">
        <v>0.49361115677571299</v>
      </c>
      <c r="M28" s="25">
        <v>2.52371183849798E-5</v>
      </c>
      <c r="N28" s="25">
        <v>8.8047884945266899E-2</v>
      </c>
      <c r="O28" s="25">
        <v>1.6969696969696999E-2</v>
      </c>
      <c r="P28" s="25">
        <v>7.8787878787878098E-3</v>
      </c>
      <c r="Q28" s="25">
        <v>4.6060606060606003E-2</v>
      </c>
      <c r="R28" s="25">
        <v>0.177575757575757</v>
      </c>
    </row>
    <row r="29" spans="1:18">
      <c r="A29" s="25" t="s">
        <v>44</v>
      </c>
      <c r="B29" s="25">
        <v>0.21432908318154201</v>
      </c>
      <c r="C29" s="25">
        <v>6.8609593199756999E-2</v>
      </c>
      <c r="D29" s="25">
        <v>9.4110503946569099E-2</v>
      </c>
      <c r="E29" s="25">
        <v>0.107468123861567</v>
      </c>
      <c r="F29" s="25">
        <v>2.2465088038858001E-2</v>
      </c>
      <c r="G29" s="25">
        <v>0.146933819064967</v>
      </c>
      <c r="H29" s="25">
        <v>0.55373406193078401</v>
      </c>
      <c r="I29" s="25">
        <v>0.65400843881856596</v>
      </c>
      <c r="J29" s="25">
        <v>3.0138637733569998E-3</v>
      </c>
      <c r="K29" s="25">
        <v>0.77637130801687704</v>
      </c>
      <c r="L29" s="25">
        <v>0.19409282700422001</v>
      </c>
      <c r="M29" s="25">
        <v>0.80367621919229504</v>
      </c>
      <c r="N29" s="25">
        <v>0.333031040550338</v>
      </c>
      <c r="O29" s="25">
        <v>7.8787878787879E-3</v>
      </c>
      <c r="P29" s="25">
        <v>6.6666666666666003E-3</v>
      </c>
      <c r="Q29" s="25">
        <v>0.60484848484848497</v>
      </c>
      <c r="R29" s="25">
        <v>0.147272727272727</v>
      </c>
    </row>
    <row r="30" spans="1:18">
      <c r="A30" s="25" t="s">
        <v>45</v>
      </c>
      <c r="B30" s="25">
        <v>0.15330904675166901</v>
      </c>
      <c r="C30" s="25">
        <v>0.10898603521554399</v>
      </c>
      <c r="D30" s="25">
        <v>7.7109896782027995E-2</v>
      </c>
      <c r="E30" s="25">
        <v>0.18670309653916201</v>
      </c>
      <c r="F30" s="25">
        <v>4.4626593806921001E-2</v>
      </c>
      <c r="G30" s="25">
        <v>0.36824529447480397</v>
      </c>
      <c r="H30" s="25">
        <v>0.107468123861567</v>
      </c>
      <c r="I30" s="25">
        <v>0.28933092224231399</v>
      </c>
      <c r="J30" s="25">
        <v>0.12206148282097699</v>
      </c>
      <c r="K30" s="25">
        <v>9.4333936106088007E-2</v>
      </c>
      <c r="L30" s="25">
        <v>0.29987944544906497</v>
      </c>
      <c r="M30" s="25">
        <v>2.2064794183010002E-2</v>
      </c>
      <c r="N30" s="25">
        <v>0.30205938570274898</v>
      </c>
      <c r="O30" s="25">
        <v>0.19909090909090901</v>
      </c>
      <c r="P30" s="25">
        <v>0.14151515151515101</v>
      </c>
      <c r="Q30" s="25">
        <v>0.58939393939393903</v>
      </c>
      <c r="R30" s="25">
        <v>6.5151515151516001E-2</v>
      </c>
    </row>
    <row r="31" spans="1:18">
      <c r="A31" s="25" t="s">
        <v>46</v>
      </c>
      <c r="B31" s="25">
        <v>3.3394049787492101E-2</v>
      </c>
      <c r="C31" s="25">
        <v>3.0358227079541099E-3</v>
      </c>
      <c r="D31" s="25">
        <v>0.20279295689131799</v>
      </c>
      <c r="E31" s="25">
        <v>3.7037037037037E-2</v>
      </c>
      <c r="F31" s="25">
        <v>0.24711596842744399</v>
      </c>
      <c r="G31" s="25">
        <v>0.167577413479053</v>
      </c>
      <c r="H31" s="25">
        <v>0.62902246508803805</v>
      </c>
      <c r="I31" s="25">
        <v>4.8824593128390902E-2</v>
      </c>
      <c r="J31" s="25">
        <v>2.8933092224231901E-2</v>
      </c>
      <c r="K31" s="25">
        <v>0.182037371910789</v>
      </c>
      <c r="L31" s="25">
        <v>3.6769138034960097E-2</v>
      </c>
      <c r="M31" s="25">
        <v>0.22529633790308401</v>
      </c>
      <c r="N31" s="25">
        <v>0.16019147222857399</v>
      </c>
      <c r="O31" s="25">
        <v>0.147272727272727</v>
      </c>
      <c r="P31" s="25">
        <v>0</v>
      </c>
      <c r="Q31" s="25">
        <v>0.10060606060606</v>
      </c>
      <c r="R31" s="25">
        <v>0.21757575757575801</v>
      </c>
    </row>
    <row r="32" spans="1:18">
      <c r="A32" s="25" t="s">
        <v>47</v>
      </c>
      <c r="B32" s="25">
        <v>0.19429265330904599</v>
      </c>
      <c r="C32" s="25">
        <v>5.2216150576806099E-2</v>
      </c>
      <c r="D32" s="25">
        <v>7.7109896782028106E-2</v>
      </c>
      <c r="E32" s="25">
        <v>0.13054037644201499</v>
      </c>
      <c r="F32" s="25">
        <v>7.8931390406800101E-3</v>
      </c>
      <c r="G32" s="25">
        <v>0.14754098360655701</v>
      </c>
      <c r="H32" s="25">
        <v>6.3145112325440095E-2</v>
      </c>
      <c r="I32" s="25">
        <v>1.5086587688166999E-2</v>
      </c>
      <c r="J32" s="25">
        <v>1.14719507078698E-3</v>
      </c>
      <c r="K32" s="25">
        <v>4.4603547852085701E-2</v>
      </c>
      <c r="L32" s="25">
        <v>0.21696310870777499</v>
      </c>
      <c r="M32" s="25">
        <v>0.20157862780813601</v>
      </c>
      <c r="N32" s="25">
        <v>9.7146326654520294E-3</v>
      </c>
      <c r="O32" s="25">
        <v>1.3333333333333299E-2</v>
      </c>
      <c r="P32" s="25">
        <v>5.4545454545455001E-3</v>
      </c>
      <c r="Q32" s="25">
        <v>0.55333333333333301</v>
      </c>
      <c r="R32" s="25">
        <v>0.31696969696969701</v>
      </c>
    </row>
    <row r="33" spans="1:18">
      <c r="A33" s="25" t="s">
        <v>48</v>
      </c>
      <c r="B33" s="25">
        <v>2.3679417122040001E-2</v>
      </c>
      <c r="C33" s="25">
        <v>5.1001821493625102E-2</v>
      </c>
      <c r="D33" s="25">
        <v>2.24650880388589E-2</v>
      </c>
      <c r="E33" s="25">
        <v>0.13054037644201599</v>
      </c>
      <c r="F33" s="25">
        <v>4.6751669702489E-2</v>
      </c>
      <c r="G33" s="25">
        <v>0.14754098360655701</v>
      </c>
      <c r="H33" s="25">
        <v>7.5895567698846006E-2</v>
      </c>
      <c r="I33" s="25">
        <v>3.9867090156797702E-4</v>
      </c>
      <c r="J33" s="25">
        <v>4.7620652911549701E-3</v>
      </c>
      <c r="K33" s="25">
        <v>0.40564910804714199</v>
      </c>
      <c r="L33" s="25">
        <v>0.39783471866585901</v>
      </c>
      <c r="M33" s="25">
        <v>0</v>
      </c>
      <c r="N33" s="25">
        <v>7.5288403157256004E-2</v>
      </c>
      <c r="O33" s="25">
        <v>6.0606060606059598E-4</v>
      </c>
      <c r="P33" s="25">
        <v>1.2121212121212E-2</v>
      </c>
      <c r="Q33" s="25">
        <v>0.55575757575757601</v>
      </c>
      <c r="R33" s="25">
        <v>0.267272727272727</v>
      </c>
    </row>
    <row r="34" spans="1:18">
      <c r="A34" s="25" t="s">
        <v>51</v>
      </c>
      <c r="B34" s="25">
        <v>0.25126582278481002</v>
      </c>
      <c r="C34" s="25">
        <v>2.5316455696202E-2</v>
      </c>
      <c r="D34" s="25">
        <v>0.17278481012658201</v>
      </c>
      <c r="E34" s="25">
        <v>0.22531645569620301</v>
      </c>
      <c r="F34" s="25">
        <v>0.31518987341772198</v>
      </c>
      <c r="G34" s="25">
        <v>0.14050632911392399</v>
      </c>
      <c r="H34" s="25">
        <v>0.56265822784810104</v>
      </c>
      <c r="I34" s="25">
        <v>1.4289214273359701E-3</v>
      </c>
      <c r="J34" s="25">
        <v>0.20431414653830601</v>
      </c>
      <c r="K34" s="25">
        <v>8.2730443304310803E-3</v>
      </c>
      <c r="L34" s="25">
        <v>1.1740502680578E-2</v>
      </c>
      <c r="M34" s="25">
        <v>2.4496015002339901E-3</v>
      </c>
      <c r="N34" s="25">
        <v>2.6919485370408999E-2</v>
      </c>
      <c r="O34" s="25">
        <v>0.283638660770689</v>
      </c>
      <c r="P34" s="25">
        <v>0</v>
      </c>
      <c r="Q34" s="25">
        <v>0.194567277321541</v>
      </c>
      <c r="R34" s="25">
        <v>0.372710044219836</v>
      </c>
    </row>
    <row r="35" spans="1:18">
      <c r="A35" s="25" t="s">
        <v>52</v>
      </c>
      <c r="B35" s="25">
        <v>5.4249547920430796E-3</v>
      </c>
      <c r="C35" s="25">
        <v>0.10427968655816799</v>
      </c>
      <c r="D35" s="25">
        <v>0.15129596142254401</v>
      </c>
      <c r="E35" s="25">
        <v>0.26401446654611199</v>
      </c>
      <c r="F35" s="25">
        <v>8.8607594936709E-2</v>
      </c>
      <c r="G35" s="25">
        <v>0.14888487040385701</v>
      </c>
      <c r="H35" s="25">
        <v>2.4110910186859701E-3</v>
      </c>
      <c r="I35" s="25">
        <v>3.5885167464110301E-3</v>
      </c>
      <c r="J35" s="25">
        <v>5.9808612440104302E-4</v>
      </c>
      <c r="K35" s="25">
        <v>0.16866028708134001</v>
      </c>
      <c r="L35" s="25">
        <v>0.33672248803827698</v>
      </c>
      <c r="M35" s="25">
        <v>3.0083740397102198E-4</v>
      </c>
      <c r="N35" s="25">
        <v>7.5274129849768001E-2</v>
      </c>
      <c r="O35" s="25">
        <v>0.61361500263124302</v>
      </c>
      <c r="P35" s="25">
        <v>1.4387194763213399E-2</v>
      </c>
      <c r="Q35" s="25">
        <v>0.31278635969557</v>
      </c>
      <c r="R35" s="25">
        <v>0.390918747658411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CF15-5927-3D40-92FB-C546A1374C15}">
  <dimension ref="A1:P45"/>
  <sheetViews>
    <sheetView workbookViewId="0">
      <selection activeCell="R33" sqref="R33"/>
    </sheetView>
  </sheetViews>
  <sheetFormatPr baseColWidth="10" defaultRowHeight="16"/>
  <cols>
    <col min="1" max="1" width="27" customWidth="1"/>
    <col min="8" max="8" width="10.83203125" customWidth="1"/>
  </cols>
  <sheetData>
    <row r="1" spans="1:16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s="46" t="s">
        <v>59</v>
      </c>
      <c r="J1" s="46" t="s">
        <v>60</v>
      </c>
      <c r="K1" s="46" t="s">
        <v>61</v>
      </c>
      <c r="L1" s="46" t="s">
        <v>62</v>
      </c>
      <c r="M1" s="46" t="s">
        <v>63</v>
      </c>
      <c r="N1" s="46" t="s">
        <v>64</v>
      </c>
      <c r="O1" s="46" t="s">
        <v>65</v>
      </c>
      <c r="P1" s="46" t="s">
        <v>269</v>
      </c>
    </row>
    <row r="2" spans="1:16">
      <c r="A2" t="s">
        <v>19</v>
      </c>
      <c r="B2">
        <v>0.82885906040268498</v>
      </c>
      <c r="C2">
        <v>0.84838316046369699</v>
      </c>
      <c r="D2">
        <v>0.87034777303233701</v>
      </c>
      <c r="E2">
        <v>0.95454545454545503</v>
      </c>
      <c r="F2">
        <v>0.97162904209884104</v>
      </c>
      <c r="G2">
        <v>0.63483831604636998</v>
      </c>
      <c r="H2">
        <v>0.57748627211714498</v>
      </c>
      <c r="I2">
        <v>2.4405125076260026E-3</v>
      </c>
      <c r="J2">
        <v>0.14093959731543604</v>
      </c>
      <c r="K2">
        <v>0.10128126906650503</v>
      </c>
      <c r="L2">
        <v>0.49420378279438804</v>
      </c>
      <c r="M2">
        <v>0.10982306284319809</v>
      </c>
      <c r="N2">
        <v>0.33801098230628401</v>
      </c>
      <c r="O2">
        <v>0.21293471629042199</v>
      </c>
    </row>
    <row r="3" spans="1:16">
      <c r="A3" t="s">
        <v>22</v>
      </c>
      <c r="B3">
        <v>0.91194393662400997</v>
      </c>
      <c r="C3">
        <v>0.82906764168190095</v>
      </c>
      <c r="D3">
        <v>0.88574040219378403</v>
      </c>
      <c r="E3">
        <v>0.90706886045094404</v>
      </c>
      <c r="F3">
        <v>0.81992687385740404</v>
      </c>
      <c r="G3">
        <v>0.63528336380255901</v>
      </c>
      <c r="H3">
        <v>0.60542352224253504</v>
      </c>
      <c r="I3">
        <v>1.6453382084094081E-2</v>
      </c>
      <c r="J3">
        <v>0.120658135283364</v>
      </c>
      <c r="K3">
        <v>7.0079219987811969E-2</v>
      </c>
      <c r="L3">
        <v>0.15539305301645301</v>
      </c>
      <c r="M3">
        <v>0.17306520414381399</v>
      </c>
      <c r="N3">
        <v>0.33698964046313196</v>
      </c>
      <c r="O3">
        <v>0.37842778793418708</v>
      </c>
    </row>
    <row r="4" spans="1:16">
      <c r="A4" t="s">
        <v>14</v>
      </c>
      <c r="B4">
        <v>0.536755000507666</v>
      </c>
      <c r="C4">
        <v>0.51350390902629695</v>
      </c>
      <c r="D4">
        <v>0.491775814803533</v>
      </c>
      <c r="E4">
        <v>0.54223779063864397</v>
      </c>
      <c r="F4">
        <v>0.42730226418925799</v>
      </c>
      <c r="G4">
        <v>0.63189156259518697</v>
      </c>
      <c r="H4">
        <v>0.462128134836024</v>
      </c>
      <c r="I4">
        <v>7.9195857447460494E-3</v>
      </c>
      <c r="J4">
        <v>4.8837445425931048E-2</v>
      </c>
      <c r="K4">
        <v>2.203269367448496E-2</v>
      </c>
      <c r="L4">
        <v>0.11117879987816098</v>
      </c>
      <c r="M4">
        <v>3.797339831454899E-2</v>
      </c>
      <c r="N4">
        <v>0.13280536095034995</v>
      </c>
      <c r="O4">
        <v>6.2036755000507982E-2</v>
      </c>
    </row>
    <row r="5" spans="1:16">
      <c r="A5" t="s">
        <v>24</v>
      </c>
      <c r="B5">
        <v>0.97531992687385705</v>
      </c>
      <c r="C5">
        <v>0.997257769652651</v>
      </c>
      <c r="D5">
        <v>0.73644119439366196</v>
      </c>
      <c r="E5">
        <v>0.99177330895795202</v>
      </c>
      <c r="F5">
        <v>0.80956733698964001</v>
      </c>
      <c r="G5">
        <v>0.63528336380255901</v>
      </c>
      <c r="H5">
        <v>6.8555758683729498E-2</v>
      </c>
      <c r="I5">
        <v>3.717245581962203E-2</v>
      </c>
      <c r="J5">
        <v>2.8641072516758959E-2</v>
      </c>
      <c r="K5">
        <v>0.22547227300426609</v>
      </c>
      <c r="L5">
        <v>3.290676416819005E-2</v>
      </c>
      <c r="M5">
        <v>0.13101767215112703</v>
      </c>
      <c r="N5">
        <v>0.33698964046313196</v>
      </c>
      <c r="O5">
        <v>0.61486898232784848</v>
      </c>
    </row>
    <row r="6" spans="1:16">
      <c r="A6" t="s">
        <v>36</v>
      </c>
      <c r="B6">
        <v>0.86982705373687497</v>
      </c>
      <c r="C6">
        <v>0.85747374922791797</v>
      </c>
      <c r="D6">
        <v>0.73316862260654703</v>
      </c>
      <c r="E6">
        <v>0.87276096355775201</v>
      </c>
      <c r="F6">
        <v>0.73409512044471903</v>
      </c>
      <c r="G6">
        <v>0.59882643607164898</v>
      </c>
      <c r="H6">
        <v>0.63125386040765896</v>
      </c>
      <c r="I6">
        <v>2.2544780728845915E-2</v>
      </c>
      <c r="J6">
        <v>5.3582458307597003E-2</v>
      </c>
      <c r="K6">
        <v>7.5200741198270027E-2</v>
      </c>
      <c r="L6">
        <v>7.3038912909204057E-2</v>
      </c>
      <c r="M6">
        <v>3.1346510191477051E-2</v>
      </c>
      <c r="N6">
        <v>0.15318097591105606</v>
      </c>
      <c r="O6">
        <v>3.5206917850524988E-2</v>
      </c>
    </row>
    <row r="7" spans="1:16">
      <c r="A7" t="s">
        <v>15</v>
      </c>
      <c r="B7">
        <v>0.96111451316595198</v>
      </c>
      <c r="C7">
        <v>0.96662584200857304</v>
      </c>
      <c r="D7">
        <v>0.88395590936925905</v>
      </c>
      <c r="E7">
        <v>0.94274341702388198</v>
      </c>
      <c r="F7">
        <v>0.91028781383955903</v>
      </c>
      <c r="G7">
        <v>0.63410900183711005</v>
      </c>
      <c r="H7">
        <v>0.703919167176975</v>
      </c>
      <c r="I7">
        <v>7.654623392529103E-2</v>
      </c>
      <c r="J7">
        <v>0.22596448254745904</v>
      </c>
      <c r="K7">
        <v>0.10042865890998098</v>
      </c>
      <c r="L7">
        <v>3.2455603184323056E-2</v>
      </c>
      <c r="M7">
        <v>8.9406001224740073E-2</v>
      </c>
      <c r="N7">
        <v>0.33864053888548595</v>
      </c>
      <c r="O7">
        <v>0.23453766074709198</v>
      </c>
    </row>
    <row r="8" spans="1:16">
      <c r="A8" t="s">
        <v>26</v>
      </c>
      <c r="B8">
        <v>0.91072516758074296</v>
      </c>
      <c r="C8">
        <v>0.76325411334552096</v>
      </c>
      <c r="D8">
        <v>0.78214503351614895</v>
      </c>
      <c r="E8">
        <v>0.96008531383302897</v>
      </c>
      <c r="F8">
        <v>0.64564290067032304</v>
      </c>
      <c r="G8">
        <v>0.63467397928092595</v>
      </c>
      <c r="H8">
        <v>0.92291285801340595</v>
      </c>
      <c r="I8">
        <v>6.520414381474704E-2</v>
      </c>
      <c r="J8">
        <v>0.19317489335770799</v>
      </c>
      <c r="K8">
        <v>0.16453382084095003</v>
      </c>
      <c r="L8">
        <v>2.0109689213893001E-2</v>
      </c>
      <c r="M8">
        <v>0.22973796465569696</v>
      </c>
      <c r="N8">
        <v>0.33759902498476502</v>
      </c>
      <c r="O8">
        <v>0.75137111517367494</v>
      </c>
    </row>
    <row r="9" spans="1:16">
      <c r="A9" t="s">
        <v>29</v>
      </c>
      <c r="B9">
        <v>0.97179827471798297</v>
      </c>
      <c r="C9">
        <v>0.72495023224950195</v>
      </c>
      <c r="D9">
        <v>0.81121433311214297</v>
      </c>
      <c r="E9">
        <v>0.87425348374253498</v>
      </c>
      <c r="F9">
        <v>0.75746516257465202</v>
      </c>
      <c r="G9">
        <v>0.31552753815527601</v>
      </c>
      <c r="H9">
        <v>4.67816854678169E-2</v>
      </c>
      <c r="I9">
        <v>0.30059721300597297</v>
      </c>
      <c r="J9">
        <v>0.13072329130723304</v>
      </c>
      <c r="K9">
        <v>6.2375580623756033E-2</v>
      </c>
      <c r="L9">
        <v>0.11015262110152602</v>
      </c>
      <c r="M9">
        <v>0.11015262110152502</v>
      </c>
      <c r="N9">
        <v>0.19774386197744001</v>
      </c>
      <c r="O9">
        <v>0.57730590577305907</v>
      </c>
    </row>
    <row r="10" spans="1:16">
      <c r="A10" t="s">
        <v>33</v>
      </c>
      <c r="B10">
        <v>0.92813826561552504</v>
      </c>
      <c r="C10">
        <v>0.87659187386294701</v>
      </c>
      <c r="D10">
        <v>0.933596118859915</v>
      </c>
      <c r="E10">
        <v>0.99545178896300801</v>
      </c>
      <c r="F10">
        <v>0.91540327471194705</v>
      </c>
      <c r="G10">
        <v>0.63462704669496695</v>
      </c>
      <c r="H10">
        <v>0.88144329896907203</v>
      </c>
      <c r="I10">
        <v>0.12553062462098308</v>
      </c>
      <c r="J10">
        <v>6.9739235900545982E-2</v>
      </c>
      <c r="K10">
        <v>2.4863553668891036E-2</v>
      </c>
      <c r="L10">
        <v>2.0012128562766018E-2</v>
      </c>
      <c r="M10">
        <v>1.2734990903578991E-2</v>
      </c>
      <c r="N10">
        <v>0.33838690115221304</v>
      </c>
      <c r="O10">
        <v>9.2783505154639068E-2</v>
      </c>
    </row>
    <row r="11" spans="1:16">
      <c r="A11" t="s">
        <v>47</v>
      </c>
      <c r="B11">
        <v>0.96873102610807504</v>
      </c>
      <c r="C11">
        <v>0.96630236794171198</v>
      </c>
      <c r="D11">
        <v>0.94140862173649098</v>
      </c>
      <c r="E11">
        <v>0.94201578627808102</v>
      </c>
      <c r="F11">
        <v>0.64936247723133</v>
      </c>
      <c r="G11">
        <v>0.63418336369156003</v>
      </c>
      <c r="H11">
        <v>0.87704918032786905</v>
      </c>
      <c r="I11">
        <v>2.2465088038859049E-2</v>
      </c>
      <c r="J11">
        <v>2.1250758955676963E-2</v>
      </c>
      <c r="K11">
        <v>0.10139647844566002</v>
      </c>
      <c r="L11">
        <v>0.12629022465088002</v>
      </c>
      <c r="M11">
        <v>0.30418943533697596</v>
      </c>
      <c r="N11">
        <v>0.33879781420764998</v>
      </c>
      <c r="O11">
        <v>8.1967213114753967E-2</v>
      </c>
    </row>
    <row r="12" spans="1:16">
      <c r="A12" t="s">
        <v>20</v>
      </c>
      <c r="B12">
        <v>0.98324192565508794</v>
      </c>
      <c r="C12">
        <v>0.76995734308348596</v>
      </c>
      <c r="D12">
        <v>0.87477148080438705</v>
      </c>
      <c r="E12">
        <v>0.95399146861669704</v>
      </c>
      <c r="F12">
        <v>0.81322364411943904</v>
      </c>
      <c r="G12">
        <v>0.63528336380255901</v>
      </c>
      <c r="H12">
        <v>0.96069469835466204</v>
      </c>
      <c r="I12">
        <v>0.12918951858622796</v>
      </c>
      <c r="J12">
        <v>0.221206581352833</v>
      </c>
      <c r="K12">
        <v>0.11700182815356497</v>
      </c>
      <c r="L12">
        <v>2.193784277879296E-2</v>
      </c>
      <c r="M12">
        <v>8.8360755636807009E-2</v>
      </c>
      <c r="N12">
        <v>0.33759902498476502</v>
      </c>
      <c r="O12">
        <v>0.50944546008531399</v>
      </c>
    </row>
    <row r="13" spans="1:16">
      <c r="A13" t="s">
        <v>35</v>
      </c>
      <c r="B13">
        <v>0.730115361262902</v>
      </c>
      <c r="C13">
        <v>0.71493624772313302</v>
      </c>
      <c r="D13">
        <v>0.63357619914996999</v>
      </c>
      <c r="E13">
        <v>0.94626593806921699</v>
      </c>
      <c r="F13">
        <v>0.67425622343655101</v>
      </c>
      <c r="G13">
        <v>0.63479052823315096</v>
      </c>
      <c r="H13">
        <v>0.51457194899817804</v>
      </c>
      <c r="I13">
        <v>0.18579234972677605</v>
      </c>
      <c r="J13">
        <v>0.21372191863995094</v>
      </c>
      <c r="K13">
        <v>0.25136612021857896</v>
      </c>
      <c r="L13">
        <v>6.0716454159079891E-3</v>
      </c>
      <c r="M13">
        <v>0.10868245294474799</v>
      </c>
      <c r="N13">
        <v>0.33819064966605905</v>
      </c>
      <c r="O13">
        <v>1.9429265330905054E-2</v>
      </c>
    </row>
    <row r="14" spans="1:16">
      <c r="A14" t="s">
        <v>28</v>
      </c>
      <c r="B14">
        <v>0.67905405405405395</v>
      </c>
      <c r="C14">
        <v>0.87008599508599505</v>
      </c>
      <c r="D14">
        <v>0.86455773955773996</v>
      </c>
      <c r="E14">
        <v>0.79269041769041804</v>
      </c>
      <c r="F14">
        <v>0.56848894348894297</v>
      </c>
      <c r="G14">
        <v>0.57217444717444699</v>
      </c>
      <c r="H14">
        <v>0.33138820638820599</v>
      </c>
      <c r="I14">
        <v>3.0712530712529995E-3</v>
      </c>
      <c r="J14">
        <v>0.17014742014742101</v>
      </c>
      <c r="K14">
        <v>0.28685503685503799</v>
      </c>
      <c r="L14">
        <v>0.31265356265356303</v>
      </c>
      <c r="M14">
        <v>1.3513513513512931E-2</v>
      </c>
      <c r="N14">
        <v>0.430589680589681</v>
      </c>
      <c r="O14">
        <v>0.50368550368550402</v>
      </c>
    </row>
    <row r="15" spans="1:16">
      <c r="A15" t="s">
        <v>16</v>
      </c>
      <c r="B15">
        <v>0.15630712979890299</v>
      </c>
      <c r="C15">
        <v>0.25441803778184002</v>
      </c>
      <c r="D15">
        <v>0.218464351005485</v>
      </c>
      <c r="E15">
        <v>0.27452772699573402</v>
      </c>
      <c r="F15">
        <v>0.56764168190127995</v>
      </c>
      <c r="G15">
        <v>0.99969530773918303</v>
      </c>
      <c r="H15">
        <v>0.14290067032297399</v>
      </c>
      <c r="I15">
        <v>9.506398537477101E-2</v>
      </c>
      <c r="J15">
        <v>0.13040828762949397</v>
      </c>
      <c r="K15">
        <v>7.9829372333941995E-2</v>
      </c>
      <c r="L15">
        <v>7.0079219987812025E-2</v>
      </c>
      <c r="M15">
        <v>0.23522242535039695</v>
      </c>
      <c r="N15">
        <v>0.14686166971358905</v>
      </c>
      <c r="O15">
        <v>6.7032297379640005E-3</v>
      </c>
    </row>
    <row r="16" spans="1:16">
      <c r="A16" t="s">
        <v>43</v>
      </c>
      <c r="B16">
        <v>0.87462052216150599</v>
      </c>
      <c r="C16">
        <v>0.98330297510625397</v>
      </c>
      <c r="D16">
        <v>0.90012143290831803</v>
      </c>
      <c r="E16">
        <v>0.968123861566485</v>
      </c>
      <c r="F16">
        <v>0.85458409228901</v>
      </c>
      <c r="G16">
        <v>0.63418336369156003</v>
      </c>
      <c r="H16">
        <v>0.96326654523375799</v>
      </c>
      <c r="I16">
        <v>7.2859744990899644E-3</v>
      </c>
      <c r="J16">
        <v>4.8573163327260138E-3</v>
      </c>
      <c r="K16">
        <v>0.37765634486945998</v>
      </c>
      <c r="L16">
        <v>2.4893746205221001E-2</v>
      </c>
      <c r="M16">
        <v>0.11718275652701904</v>
      </c>
      <c r="N16">
        <v>0.33879781420764998</v>
      </c>
      <c r="O16">
        <v>6.0716454159104316E-4</v>
      </c>
    </row>
    <row r="17" spans="1:15">
      <c r="A17" t="s">
        <v>31</v>
      </c>
      <c r="B17">
        <v>0.88520097442143697</v>
      </c>
      <c r="C17">
        <v>0.92235079171741796</v>
      </c>
      <c r="D17">
        <v>0.99056029232643095</v>
      </c>
      <c r="E17">
        <v>0.95158343483556596</v>
      </c>
      <c r="F17">
        <v>0.99908647990255794</v>
      </c>
      <c r="G17">
        <v>0.63428745432399503</v>
      </c>
      <c r="H17">
        <v>0.42904993909866002</v>
      </c>
      <c r="I17">
        <v>6.8209500609012985E-2</v>
      </c>
      <c r="J17">
        <v>6.4555420219244986E-2</v>
      </c>
      <c r="K17">
        <v>0.32338611449451893</v>
      </c>
      <c r="L17">
        <v>1.1571254567599998E-2</v>
      </c>
      <c r="M17">
        <v>9.5615103532277979E-2</v>
      </c>
      <c r="N17">
        <v>0.33800243605359293</v>
      </c>
      <c r="O17">
        <v>0.30816077953715004</v>
      </c>
    </row>
    <row r="18" spans="1:15">
      <c r="A18" t="s">
        <v>40</v>
      </c>
      <c r="B18">
        <v>0.92324029126213603</v>
      </c>
      <c r="C18">
        <v>0.76729368932038799</v>
      </c>
      <c r="D18">
        <v>0.84890776699029102</v>
      </c>
      <c r="E18">
        <v>0.93507281553398103</v>
      </c>
      <c r="F18">
        <v>0.35436893203883502</v>
      </c>
      <c r="G18">
        <v>0.60800970873786397</v>
      </c>
      <c r="H18">
        <v>0.61468446601941695</v>
      </c>
      <c r="I18">
        <v>5.7342233009708976E-2</v>
      </c>
      <c r="J18">
        <v>3.4587378640776989E-2</v>
      </c>
      <c r="K18">
        <v>2.3058252427183956E-2</v>
      </c>
      <c r="L18">
        <v>0.14805825242718507</v>
      </c>
      <c r="M18">
        <v>8.1614077669901974E-2</v>
      </c>
      <c r="N18">
        <v>0.24969660194174798</v>
      </c>
      <c r="O18">
        <v>7.4635922330097082E-2</v>
      </c>
    </row>
    <row r="19" spans="1:15">
      <c r="A19" t="s">
        <v>48</v>
      </c>
      <c r="B19">
        <v>0.88858530661809398</v>
      </c>
      <c r="C19">
        <v>0.99969641772920503</v>
      </c>
      <c r="D19">
        <v>0.99483910139647802</v>
      </c>
      <c r="E19">
        <v>0.80661809350333902</v>
      </c>
      <c r="F19">
        <v>0.78536733454766205</v>
      </c>
      <c r="G19">
        <v>0.63418336369156003</v>
      </c>
      <c r="H19">
        <v>0.24559805707346699</v>
      </c>
      <c r="I19">
        <v>6.375227686703E-2</v>
      </c>
      <c r="J19">
        <v>3.096539162112999E-2</v>
      </c>
      <c r="K19">
        <v>3.2786885245902009E-2</v>
      </c>
      <c r="L19">
        <v>3.6429872495445936E-2</v>
      </c>
      <c r="M19">
        <v>0.13114754098360693</v>
      </c>
      <c r="N19">
        <v>0.33879781420764998</v>
      </c>
      <c r="O19">
        <v>0.69095324833029692</v>
      </c>
    </row>
    <row r="20" spans="1:15">
      <c r="A20" t="s">
        <v>38</v>
      </c>
      <c r="B20">
        <v>0.92081310679611605</v>
      </c>
      <c r="C20">
        <v>0.87591019417475702</v>
      </c>
      <c r="D20">
        <v>0.97421116504854399</v>
      </c>
      <c r="E20">
        <v>0.77336165048543704</v>
      </c>
      <c r="F20">
        <v>0.80855582524271796</v>
      </c>
      <c r="G20">
        <v>0.63440533980582503</v>
      </c>
      <c r="H20">
        <v>0.85224514563106801</v>
      </c>
      <c r="I20">
        <v>4.2475728155340065E-3</v>
      </c>
      <c r="J20">
        <v>3.8228155339806058E-2</v>
      </c>
      <c r="K20">
        <v>0.12257281553398103</v>
      </c>
      <c r="L20">
        <v>0.15958737864077599</v>
      </c>
      <c r="M20">
        <v>0.177791262135922</v>
      </c>
      <c r="N20">
        <v>0.33859223300970898</v>
      </c>
      <c r="O20">
        <v>0.13288834951456296</v>
      </c>
    </row>
    <row r="21" spans="1:15">
      <c r="A21" t="s">
        <v>34</v>
      </c>
      <c r="B21">
        <v>0.918435415403275</v>
      </c>
      <c r="C21">
        <v>0.83505154639175305</v>
      </c>
      <c r="D21">
        <v>0.70224378411158295</v>
      </c>
      <c r="E21">
        <v>0.73923590054578503</v>
      </c>
      <c r="F21">
        <v>0.32777440873256503</v>
      </c>
      <c r="G21">
        <v>0.60764099454214704</v>
      </c>
      <c r="H21">
        <v>0.55942995755003</v>
      </c>
      <c r="I21">
        <v>4.2449969678594046E-2</v>
      </c>
      <c r="J21">
        <v>1.5160703456639002E-2</v>
      </c>
      <c r="K21">
        <v>9.1267434808975034E-2</v>
      </c>
      <c r="L21">
        <v>0.14190418435415397</v>
      </c>
      <c r="M21">
        <v>1.8192844147969511E-3</v>
      </c>
      <c r="N21">
        <v>0.24954517889630207</v>
      </c>
      <c r="O21">
        <v>0.36385688295937002</v>
      </c>
    </row>
    <row r="22" spans="1:15">
      <c r="A22" t="s">
        <v>44</v>
      </c>
      <c r="B22">
        <v>0.84304796599878595</v>
      </c>
      <c r="C22">
        <v>0.793867638129933</v>
      </c>
      <c r="D22">
        <v>0.98876745598057103</v>
      </c>
      <c r="E22">
        <v>0.98816029143897999</v>
      </c>
      <c r="F22">
        <v>0.99180327868852503</v>
      </c>
      <c r="G22">
        <v>0.63418336369156003</v>
      </c>
      <c r="H22">
        <v>0.71129326047358798</v>
      </c>
      <c r="I22">
        <v>0.13600485731633205</v>
      </c>
      <c r="J22">
        <v>0.13721918639951403</v>
      </c>
      <c r="K22">
        <v>0.10382513661202208</v>
      </c>
      <c r="L22">
        <v>1.3357619914996954E-2</v>
      </c>
      <c r="M22">
        <v>3.0358227079549938E-3</v>
      </c>
      <c r="N22">
        <v>0.33819064966605994</v>
      </c>
      <c r="O22">
        <v>0.329690346083789</v>
      </c>
    </row>
    <row r="23" spans="1:15">
      <c r="A23" t="s">
        <v>17</v>
      </c>
      <c r="B23">
        <v>0.34603658536585402</v>
      </c>
      <c r="C23">
        <v>0.30030487804877998</v>
      </c>
      <c r="D23">
        <v>0.46554878048780501</v>
      </c>
      <c r="E23">
        <v>0.32774390243902402</v>
      </c>
      <c r="F23">
        <v>0.747256097560976</v>
      </c>
      <c r="G23">
        <v>0.71432926829268295</v>
      </c>
      <c r="H23">
        <v>0.96371951219512197</v>
      </c>
      <c r="I23">
        <v>2.6829268292681951E-2</v>
      </c>
      <c r="J23">
        <v>9.4512195121951026E-2</v>
      </c>
      <c r="K23">
        <v>0.133536585365854</v>
      </c>
      <c r="L23">
        <v>3.1097560975610006E-2</v>
      </c>
      <c r="M23">
        <v>0.29573170731707399</v>
      </c>
      <c r="N23">
        <v>0.16585365853658596</v>
      </c>
      <c r="O23">
        <v>2.195121951219603E-2</v>
      </c>
    </row>
    <row r="24" spans="1:15">
      <c r="A24" t="s">
        <v>45</v>
      </c>
      <c r="B24">
        <v>0.76290224650880401</v>
      </c>
      <c r="C24">
        <v>0.83788706739526397</v>
      </c>
      <c r="D24">
        <v>0.70431086824529399</v>
      </c>
      <c r="E24">
        <v>0.87279902853673297</v>
      </c>
      <c r="F24">
        <v>0.51153612629022505</v>
      </c>
      <c r="G24">
        <v>0.60807528840315705</v>
      </c>
      <c r="H24">
        <v>0.78840315725561605</v>
      </c>
      <c r="I24">
        <v>9.8360655737704028E-2</v>
      </c>
      <c r="J24">
        <v>0.10352155434122701</v>
      </c>
      <c r="K24">
        <v>0.21402550091074701</v>
      </c>
      <c r="L24">
        <v>4.2501517911353925E-2</v>
      </c>
      <c r="M24">
        <v>0.12264723740133704</v>
      </c>
      <c r="N24">
        <v>0.24984820886460307</v>
      </c>
      <c r="O24">
        <v>2.3982999392836102E-2</v>
      </c>
    </row>
    <row r="25" spans="1:15">
      <c r="A25" t="s">
        <v>54</v>
      </c>
      <c r="B25">
        <v>0.97296494355317897</v>
      </c>
      <c r="C25">
        <v>0.70083184789067099</v>
      </c>
      <c r="D25">
        <v>0.98960190136660697</v>
      </c>
      <c r="E25">
        <v>0.75311942959001799</v>
      </c>
      <c r="F25">
        <v>0.86601307189542498</v>
      </c>
      <c r="G25">
        <v>0.63547237076648799</v>
      </c>
      <c r="H25">
        <v>2.5846702317290599E-2</v>
      </c>
      <c r="I25">
        <v>1.4854426619132943E-2</v>
      </c>
      <c r="J25">
        <v>0.25371360665478304</v>
      </c>
      <c r="K25">
        <v>0.14616755793226399</v>
      </c>
      <c r="L25">
        <v>0.24480095068330299</v>
      </c>
      <c r="M25">
        <v>0.10160427807486605</v>
      </c>
      <c r="N25">
        <v>0.33808674985145604</v>
      </c>
      <c r="O25">
        <v>0.64884135472370741</v>
      </c>
    </row>
    <row r="26" spans="1:15">
      <c r="A26" t="s">
        <v>21</v>
      </c>
      <c r="B26">
        <v>0.96617915904936003</v>
      </c>
      <c r="C26">
        <v>0.79372333942717899</v>
      </c>
      <c r="D26">
        <v>0.67123705057891503</v>
      </c>
      <c r="E26">
        <v>0.78945764777574601</v>
      </c>
      <c r="F26">
        <v>0.90463132236441202</v>
      </c>
      <c r="G26">
        <v>0.63528336380255901</v>
      </c>
      <c r="H26">
        <v>0.59567336989640496</v>
      </c>
      <c r="I26">
        <v>8.5313833028639596E-3</v>
      </c>
      <c r="J26">
        <v>0.17550274223034601</v>
      </c>
      <c r="K26">
        <v>0.27117611212675197</v>
      </c>
      <c r="L26">
        <v>8.7751371115173948E-2</v>
      </c>
      <c r="M26">
        <v>2.742230347349095E-2</v>
      </c>
      <c r="N26">
        <v>0.33698964046313196</v>
      </c>
      <c r="O26">
        <v>0.31200487507617203</v>
      </c>
    </row>
    <row r="27" spans="1:15">
      <c r="A27" t="s">
        <v>51</v>
      </c>
      <c r="B27">
        <v>0.74715189873417698</v>
      </c>
      <c r="C27">
        <v>0.75221518987341796</v>
      </c>
      <c r="D27">
        <v>0.83765822784810096</v>
      </c>
      <c r="E27">
        <v>0.97753164556962002</v>
      </c>
      <c r="F27">
        <v>0.70031645569620204</v>
      </c>
      <c r="G27">
        <v>0.16487341772151901</v>
      </c>
      <c r="H27">
        <v>0.34208860759493698</v>
      </c>
      <c r="I27">
        <v>0.20759493670886098</v>
      </c>
      <c r="J27">
        <v>0.20632911392405007</v>
      </c>
      <c r="K27">
        <v>0.132911392405063</v>
      </c>
      <c r="L27">
        <v>0.23860759493670902</v>
      </c>
      <c r="M27">
        <v>0.25569620253164593</v>
      </c>
      <c r="N27">
        <v>0.41075949367088604</v>
      </c>
      <c r="O27">
        <v>0.20506329113924099</v>
      </c>
    </row>
    <row r="28" spans="1:15">
      <c r="A28" t="s">
        <v>52</v>
      </c>
      <c r="B28">
        <v>0.83875828812537701</v>
      </c>
      <c r="C28">
        <v>0.93761301989150103</v>
      </c>
      <c r="D28">
        <v>0.99789029535865004</v>
      </c>
      <c r="E28">
        <v>0.92495479204340003</v>
      </c>
      <c r="F28">
        <v>0.88939119951778201</v>
      </c>
      <c r="G28">
        <v>0.63261000602772799</v>
      </c>
      <c r="H28">
        <v>0.75557564798071097</v>
      </c>
      <c r="I28">
        <v>6.1482820976491048E-2</v>
      </c>
      <c r="J28">
        <v>8.257986738999501E-2</v>
      </c>
      <c r="K28">
        <v>0.24472573839662504</v>
      </c>
      <c r="L28">
        <v>8.5593731163352005E-2</v>
      </c>
      <c r="M28">
        <v>7.8360458107289421E-3</v>
      </c>
      <c r="N28">
        <v>0.34056660638938996</v>
      </c>
      <c r="O28">
        <v>0.14466546112115697</v>
      </c>
    </row>
    <row r="29" spans="1:15">
      <c r="A29" t="s">
        <v>53</v>
      </c>
      <c r="B29">
        <v>0.92547505938242303</v>
      </c>
      <c r="C29">
        <v>0.94625890736342</v>
      </c>
      <c r="D29">
        <v>0.99020190023752996</v>
      </c>
      <c r="E29">
        <v>0.99138954869358697</v>
      </c>
      <c r="F29">
        <v>0.84887173396674598</v>
      </c>
      <c r="G29">
        <v>0.64400237529691196</v>
      </c>
      <c r="H29">
        <v>0.202197149643705</v>
      </c>
      <c r="I29">
        <v>1.3657957244655017E-2</v>
      </c>
      <c r="J29">
        <v>5.5819477434678966E-2</v>
      </c>
      <c r="K29">
        <v>0.21674584323040491</v>
      </c>
      <c r="L29">
        <v>6.9477434679335981E-2</v>
      </c>
      <c r="M29">
        <v>2.909738717339605E-2</v>
      </c>
      <c r="N29">
        <v>0.32957244655581908</v>
      </c>
      <c r="O29">
        <v>0.220308788598575</v>
      </c>
    </row>
    <row r="30" spans="1:15">
      <c r="A30" t="s">
        <v>13</v>
      </c>
      <c r="B30">
        <v>0.58805031446540901</v>
      </c>
      <c r="C30">
        <v>0.55599513085818597</v>
      </c>
      <c r="D30">
        <v>0.44258470277946799</v>
      </c>
      <c r="E30">
        <v>0.61706228443903399</v>
      </c>
      <c r="F30">
        <v>0.66757963075674598</v>
      </c>
      <c r="G30">
        <v>0.159362953946034</v>
      </c>
      <c r="H30">
        <v>0.57851491174680503</v>
      </c>
      <c r="I30">
        <v>5.8632582673970979E-2</v>
      </c>
      <c r="J30">
        <v>9.3325218096980134E-3</v>
      </c>
      <c r="K30">
        <v>0.11523635625887602</v>
      </c>
      <c r="L30">
        <v>1.2375735443294955E-2</v>
      </c>
      <c r="M30">
        <v>4.5648204503957013E-2</v>
      </c>
      <c r="N30">
        <v>0.59362953946033592</v>
      </c>
      <c r="O30">
        <v>0.16169608439845695</v>
      </c>
    </row>
    <row r="31" spans="1:15">
      <c r="A31" t="s">
        <v>56</v>
      </c>
      <c r="B31">
        <v>0.64919113241462001</v>
      </c>
      <c r="C31">
        <v>0.86968244457759103</v>
      </c>
      <c r="D31">
        <v>0.91402037147992798</v>
      </c>
      <c r="E31">
        <v>0.96494907130018004</v>
      </c>
      <c r="F31">
        <v>0.94397843019772298</v>
      </c>
      <c r="G31">
        <v>0.64619532654283995</v>
      </c>
      <c r="H31">
        <v>0.392150988615938</v>
      </c>
      <c r="I31">
        <v>9.2869982025163944E-2</v>
      </c>
      <c r="J31">
        <v>0.251647693229479</v>
      </c>
      <c r="K31">
        <v>1.7974835230669672E-3</v>
      </c>
      <c r="L31">
        <v>0.10485320551228305</v>
      </c>
      <c r="M31">
        <v>1.1983223487118E-2</v>
      </c>
      <c r="N31">
        <v>0.53145596165368492</v>
      </c>
      <c r="O31">
        <v>0.150988615937688</v>
      </c>
    </row>
    <row r="32" spans="1:15">
      <c r="A32" t="s">
        <v>42</v>
      </c>
      <c r="B32">
        <v>0.69368548876745595</v>
      </c>
      <c r="C32">
        <v>0.77868852459016402</v>
      </c>
      <c r="D32">
        <v>0.79629629629629595</v>
      </c>
      <c r="E32">
        <v>0.84486945962355797</v>
      </c>
      <c r="F32">
        <v>0.68397085610200403</v>
      </c>
      <c r="G32">
        <v>0.160595021250759</v>
      </c>
      <c r="H32">
        <v>3.7340619307832501E-2</v>
      </c>
      <c r="I32">
        <v>0.21675774134790504</v>
      </c>
      <c r="J32">
        <v>3.7037037037037979E-2</v>
      </c>
      <c r="K32">
        <v>0.13661202185792309</v>
      </c>
      <c r="L32">
        <v>0.12689738919247195</v>
      </c>
      <c r="M32">
        <v>0.26411657559198498</v>
      </c>
      <c r="N32">
        <v>0.39101396478445605</v>
      </c>
      <c r="O32">
        <v>0.92046144505160854</v>
      </c>
    </row>
    <row r="33" spans="1:15">
      <c r="A33" t="s">
        <v>18</v>
      </c>
      <c r="B33">
        <v>0.76479560707748595</v>
      </c>
      <c r="C33">
        <v>0.83557046979865801</v>
      </c>
      <c r="D33">
        <v>0.955155582672361</v>
      </c>
      <c r="E33">
        <v>0.96491763270286801</v>
      </c>
      <c r="F33">
        <v>0.89109212934716298</v>
      </c>
      <c r="G33">
        <v>0.63483831604636998</v>
      </c>
      <c r="H33">
        <v>0.91000610128126902</v>
      </c>
      <c r="I33">
        <v>0.21354484441732702</v>
      </c>
      <c r="J33">
        <v>0.10128126906650303</v>
      </c>
      <c r="K33">
        <v>0.12385600976205002</v>
      </c>
      <c r="L33">
        <v>0.23489932885906106</v>
      </c>
      <c r="M33">
        <v>7.2605247101891979E-2</v>
      </c>
      <c r="N33">
        <v>0.33801098230628401</v>
      </c>
      <c r="O33">
        <v>6.4673581452105E-2</v>
      </c>
    </row>
    <row r="34" spans="1:15">
      <c r="A34" t="s">
        <v>50</v>
      </c>
      <c r="B34">
        <v>0.94240048250904696</v>
      </c>
      <c r="C34">
        <v>0.94843184559710503</v>
      </c>
      <c r="D34">
        <v>0.94420989143546397</v>
      </c>
      <c r="E34">
        <v>0.76749095295536796</v>
      </c>
      <c r="F34">
        <v>0.97979493365500603</v>
      </c>
      <c r="G34">
        <v>0.63238841978287097</v>
      </c>
      <c r="H34">
        <v>0.74819059107358299</v>
      </c>
      <c r="I34">
        <v>3.7394451145959073E-2</v>
      </c>
      <c r="J34">
        <v>0.21170084439083303</v>
      </c>
      <c r="K34">
        <v>7.5995174909530006E-2</v>
      </c>
      <c r="L34">
        <v>0.22316043425814203</v>
      </c>
      <c r="M34">
        <v>1.3268998793728004E-2</v>
      </c>
      <c r="N34">
        <v>0.34077201447527106</v>
      </c>
      <c r="O34">
        <v>3.4981905910737021E-2</v>
      </c>
    </row>
    <row r="35" spans="1:15">
      <c r="A35" t="s">
        <v>30</v>
      </c>
      <c r="B35">
        <v>0.96680876979293595</v>
      </c>
      <c r="C35">
        <v>0.89250913520097397</v>
      </c>
      <c r="D35">
        <v>0.84805115712545698</v>
      </c>
      <c r="E35">
        <v>0.85962241169305698</v>
      </c>
      <c r="F35">
        <v>0.94001218026796596</v>
      </c>
      <c r="G35">
        <v>0.63428745432399503</v>
      </c>
      <c r="H35">
        <v>0.94305724725943996</v>
      </c>
      <c r="I35">
        <v>9.3788063337393979E-2</v>
      </c>
      <c r="J35">
        <v>3.8976857490864991E-2</v>
      </c>
      <c r="K35">
        <v>1.8270401948839998E-3</v>
      </c>
      <c r="L35">
        <v>2.3751522533495995E-2</v>
      </c>
      <c r="M35">
        <v>0.20341047503045095</v>
      </c>
      <c r="N35">
        <v>0.33800243605359293</v>
      </c>
      <c r="O35">
        <v>4.3848964677221991E-2</v>
      </c>
    </row>
    <row r="36" spans="1:15">
      <c r="A36" t="s">
        <v>49</v>
      </c>
      <c r="B36">
        <v>0.84371221281741204</v>
      </c>
      <c r="C36">
        <v>0.91444981862152397</v>
      </c>
      <c r="D36">
        <v>0.82194679564691697</v>
      </c>
      <c r="E36">
        <v>0.78022974607013296</v>
      </c>
      <c r="F36">
        <v>0.78204353083434097</v>
      </c>
      <c r="G36">
        <v>0.15931076178960099</v>
      </c>
      <c r="H36">
        <v>0.16414752116082201</v>
      </c>
      <c r="I36">
        <v>0.13724304715840396</v>
      </c>
      <c r="J36">
        <v>7.9806529625150002E-2</v>
      </c>
      <c r="K36">
        <v>2.7811366384522973E-2</v>
      </c>
      <c r="L36">
        <v>8.464328899636997E-3</v>
      </c>
      <c r="M36">
        <v>0.17956469165659095</v>
      </c>
      <c r="N36">
        <v>0.38875453446191</v>
      </c>
      <c r="O36">
        <v>0.53083434099153504</v>
      </c>
    </row>
    <row r="37" spans="1:15">
      <c r="A37" t="s">
        <v>32</v>
      </c>
      <c r="B37">
        <v>0.84317904993909898</v>
      </c>
      <c r="C37">
        <v>0.96071863580998795</v>
      </c>
      <c r="D37">
        <v>0.90408038976857497</v>
      </c>
      <c r="E37">
        <v>0.88885505481120597</v>
      </c>
      <c r="F37">
        <v>0.83587088915956198</v>
      </c>
      <c r="G37">
        <v>0.64403166869671102</v>
      </c>
      <c r="H37">
        <v>0.84622411693057198</v>
      </c>
      <c r="I37">
        <v>1.827040194884999E-3</v>
      </c>
      <c r="J37">
        <v>6.0292326431181986E-2</v>
      </c>
      <c r="K37">
        <v>7.7953714981728983E-2</v>
      </c>
      <c r="L37">
        <v>0.12667478684531097</v>
      </c>
      <c r="M37">
        <v>2.1924482338611995E-2</v>
      </c>
      <c r="N37">
        <v>0.52862362971985399</v>
      </c>
      <c r="O37">
        <v>0.42691839220462896</v>
      </c>
    </row>
    <row r="38" spans="1:15">
      <c r="A38" t="s">
        <v>37</v>
      </c>
      <c r="B38">
        <v>0.90570042449969701</v>
      </c>
      <c r="C38">
        <v>0.90691328077622801</v>
      </c>
      <c r="D38">
        <v>0.97119466343238303</v>
      </c>
      <c r="E38">
        <v>0.82625833838690099</v>
      </c>
      <c r="F38">
        <v>0.86446331109763497</v>
      </c>
      <c r="G38">
        <v>0.62128562765312301</v>
      </c>
      <c r="H38">
        <v>0.23377804730139501</v>
      </c>
      <c r="I38">
        <v>0.135233474833233</v>
      </c>
      <c r="J38">
        <v>1.7586416009702011E-2</v>
      </c>
      <c r="K38">
        <v>0.16919345057610702</v>
      </c>
      <c r="L38">
        <v>9.0964220739843005E-2</v>
      </c>
      <c r="M38">
        <v>0.13220133414190405</v>
      </c>
      <c r="N38">
        <v>0.30200121285627701</v>
      </c>
      <c r="O38">
        <v>0.124317768344452</v>
      </c>
    </row>
    <row r="39" spans="1:15">
      <c r="A39" t="s">
        <v>55</v>
      </c>
      <c r="B39">
        <v>0.89025119617224902</v>
      </c>
      <c r="C39">
        <v>0.88885566188197795</v>
      </c>
      <c r="D39">
        <v>0.50667862838915501</v>
      </c>
      <c r="E39">
        <v>0.57127192982456099</v>
      </c>
      <c r="F39">
        <v>0.84100877192982504</v>
      </c>
      <c r="G39">
        <v>0.13785885167464099</v>
      </c>
      <c r="H39">
        <v>0.35974880382775098</v>
      </c>
      <c r="I39">
        <v>0.23026315789473706</v>
      </c>
      <c r="J39">
        <v>0.13157894736842191</v>
      </c>
      <c r="K39">
        <v>0.14334130781499099</v>
      </c>
      <c r="L39">
        <v>7.236842105263197E-2</v>
      </c>
      <c r="M39">
        <v>2.272727272727193E-2</v>
      </c>
      <c r="N39">
        <v>0.43201754385964908</v>
      </c>
      <c r="O39">
        <v>2.2129186602870998E-2</v>
      </c>
    </row>
    <row r="40" spans="1:15">
      <c r="A40" t="s">
        <v>27</v>
      </c>
      <c r="B40">
        <v>0.72181596587446695</v>
      </c>
      <c r="C40">
        <v>0.80773918342474105</v>
      </c>
      <c r="D40">
        <v>0.92047531992687404</v>
      </c>
      <c r="E40">
        <v>0.96496039000609402</v>
      </c>
      <c r="F40">
        <v>0.93753808653260196</v>
      </c>
      <c r="G40">
        <v>0.64503351614868998</v>
      </c>
      <c r="H40">
        <v>7.5868372943327197E-2</v>
      </c>
      <c r="I40">
        <v>0.23765996343692808</v>
      </c>
      <c r="J40">
        <v>9.9329677026202989E-2</v>
      </c>
      <c r="K40">
        <v>5.1797684338816929E-2</v>
      </c>
      <c r="L40">
        <v>0.12979890310786202</v>
      </c>
      <c r="M40">
        <v>0.21267519804996993</v>
      </c>
      <c r="N40">
        <v>8.2266910420475958E-2</v>
      </c>
      <c r="O40">
        <v>0.14564290067032282</v>
      </c>
    </row>
    <row r="41" spans="1:15">
      <c r="A41" t="s">
        <v>46</v>
      </c>
      <c r="B41">
        <v>0.87462052216150599</v>
      </c>
      <c r="C41">
        <v>0.80358227079538602</v>
      </c>
      <c r="D41">
        <v>0.943230115361263</v>
      </c>
      <c r="E41">
        <v>0.80722525804492995</v>
      </c>
      <c r="F41">
        <v>0.790831815421979</v>
      </c>
      <c r="G41">
        <v>0.15998785670916801</v>
      </c>
      <c r="H41">
        <v>0.64875531268973896</v>
      </c>
      <c r="I41">
        <v>0.14936247723133</v>
      </c>
      <c r="J41">
        <v>0.14814814814814703</v>
      </c>
      <c r="K41">
        <v>0.18761384335154896</v>
      </c>
      <c r="L41">
        <v>0.13600485731633205</v>
      </c>
      <c r="M41">
        <v>7.7109896782027953E-2</v>
      </c>
      <c r="N41">
        <v>0.39162112932604698</v>
      </c>
      <c r="O41">
        <v>2.671523982999302E-2</v>
      </c>
    </row>
    <row r="42" spans="1:15">
      <c r="A42" t="s">
        <v>41</v>
      </c>
      <c r="B42">
        <v>0.87719830200121296</v>
      </c>
      <c r="C42">
        <v>0.91964827167980601</v>
      </c>
      <c r="D42">
        <v>0.86719223771983001</v>
      </c>
      <c r="E42">
        <v>0.79866585809581603</v>
      </c>
      <c r="F42">
        <v>0.96634323832625801</v>
      </c>
      <c r="G42">
        <v>0.59187386294724098</v>
      </c>
      <c r="H42">
        <v>0.75257731958762897</v>
      </c>
      <c r="I42">
        <v>2.4257125530624979E-2</v>
      </c>
      <c r="J42">
        <v>2.3347483323227003E-2</v>
      </c>
      <c r="K42">
        <v>1.8192844147969511E-3</v>
      </c>
      <c r="L42">
        <v>0.103699211643419</v>
      </c>
      <c r="M42">
        <v>0.15797453001819306</v>
      </c>
      <c r="N42">
        <v>0.15130382049727198</v>
      </c>
      <c r="O42">
        <v>0.27410551849605896</v>
      </c>
    </row>
    <row r="43" spans="1:15">
      <c r="A43" t="s">
        <v>39</v>
      </c>
      <c r="B43">
        <v>0.79702669902912604</v>
      </c>
      <c r="C43">
        <v>0.81189320388349495</v>
      </c>
      <c r="D43">
        <v>0.76850728155339798</v>
      </c>
      <c r="E43">
        <v>0.77336165048543704</v>
      </c>
      <c r="F43">
        <v>0.66353155339805803</v>
      </c>
      <c r="G43">
        <v>0.60800970873786397</v>
      </c>
      <c r="H43">
        <v>0.70145631067961201</v>
      </c>
      <c r="I43">
        <v>3.3373786407759898E-3</v>
      </c>
      <c r="J43">
        <v>7.0084951456309996E-2</v>
      </c>
      <c r="K43">
        <v>0.12773058252427105</v>
      </c>
      <c r="L43">
        <v>9.1626213592231998E-2</v>
      </c>
      <c r="M43">
        <v>0.36347087378640802</v>
      </c>
      <c r="N43">
        <v>0.25</v>
      </c>
      <c r="O43">
        <v>0.16110436893204005</v>
      </c>
    </row>
    <row r="44" spans="1:15">
      <c r="A44" t="s">
        <v>23</v>
      </c>
      <c r="B44">
        <v>0.78884826325411295</v>
      </c>
      <c r="C44">
        <v>0.97714808043875701</v>
      </c>
      <c r="D44">
        <v>0.97592931139549099</v>
      </c>
      <c r="E44">
        <v>0.94667885435709898</v>
      </c>
      <c r="F44">
        <v>0.78397318708104802</v>
      </c>
      <c r="G44">
        <v>0.63528336380255901</v>
      </c>
      <c r="H44">
        <v>0.45612431444241303</v>
      </c>
      <c r="I44">
        <v>8.9579524680073019E-2</v>
      </c>
      <c r="J44">
        <v>3.3516148689823999E-2</v>
      </c>
      <c r="K44">
        <v>7.3126142595979049E-2</v>
      </c>
      <c r="L44">
        <v>0.134064594759293</v>
      </c>
      <c r="M44">
        <v>4.3266301035953969E-2</v>
      </c>
      <c r="N44">
        <v>0.33698964046313196</v>
      </c>
      <c r="O44">
        <v>0.25959780621572204</v>
      </c>
    </row>
    <row r="45" spans="1:15">
      <c r="A45" t="s">
        <v>25</v>
      </c>
      <c r="B45">
        <v>0.51489361702127701</v>
      </c>
      <c r="C45">
        <v>0.50939716312056704</v>
      </c>
      <c r="D45">
        <v>0.51294326241134702</v>
      </c>
      <c r="E45">
        <v>0.52677304964538996</v>
      </c>
      <c r="F45">
        <v>0.417198581560284</v>
      </c>
      <c r="G45">
        <v>0.59308510638297895</v>
      </c>
      <c r="H45">
        <v>0.649113475177305</v>
      </c>
      <c r="I45">
        <v>5.3900709219857013E-2</v>
      </c>
      <c r="J45">
        <v>3.1737588652481996E-2</v>
      </c>
      <c r="K45">
        <v>9.9645390070921991E-2</v>
      </c>
      <c r="L45">
        <v>4.3262411347517071E-2</v>
      </c>
      <c r="M45">
        <v>3.3333333333333992E-2</v>
      </c>
      <c r="N45">
        <v>6.2765957446808907E-2</v>
      </c>
      <c r="O45">
        <v>0.12925531914893695</v>
      </c>
    </row>
  </sheetData>
  <autoFilter ref="A1:H45" xr:uid="{2125CF15-5927-3D40-92FB-C546A1374C15}">
    <sortState xmlns:xlrd2="http://schemas.microsoft.com/office/spreadsheetml/2017/richdata2" ref="A2:H45">
      <sortCondition ref="A1:A54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9C6D-054B-E446-8050-DDC2E03E01AE}">
  <dimension ref="A1:S69"/>
  <sheetViews>
    <sheetView topLeftCell="A23" zoomScale="137" workbookViewId="0">
      <selection activeCell="B53" sqref="B53"/>
    </sheetView>
  </sheetViews>
  <sheetFormatPr baseColWidth="10" defaultRowHeight="16"/>
  <cols>
    <col min="1" max="1" width="36.33203125" customWidth="1"/>
    <col min="2" max="2" width="19" customWidth="1"/>
    <col min="3" max="3" width="13.6640625" customWidth="1"/>
  </cols>
  <sheetData>
    <row r="1" spans="1:19" ht="34">
      <c r="A1" s="2" t="s">
        <v>0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155</v>
      </c>
      <c r="G1" s="24"/>
      <c r="H1" s="3" t="s">
        <v>156</v>
      </c>
      <c r="I1" s="24"/>
      <c r="J1" s="3" t="s">
        <v>157</v>
      </c>
      <c r="K1" s="24"/>
      <c r="L1" s="3" t="s">
        <v>158</v>
      </c>
    </row>
    <row r="2" spans="1:19">
      <c r="A2" t="s">
        <v>21</v>
      </c>
      <c r="B2">
        <v>0.97601700060716401</v>
      </c>
      <c r="C2">
        <v>0.90376442015786196</v>
      </c>
      <c r="D2">
        <v>5.4341226472374E-2</v>
      </c>
      <c r="E2">
        <v>4.2197935640558598E-2</v>
      </c>
      <c r="F2">
        <v>0.98522566282129098</v>
      </c>
      <c r="G2">
        <f>(F2-B2) / B2*100</f>
        <v>0.94349403836187451</v>
      </c>
      <c r="H2">
        <v>0.66120218579234902</v>
      </c>
      <c r="J2">
        <v>0.60068811981380199</v>
      </c>
      <c r="L2">
        <v>0.240791337785873</v>
      </c>
      <c r="M2">
        <f>ABS(F2-B2)</f>
        <v>9.2086622141269725E-3</v>
      </c>
      <c r="O2">
        <f t="shared" ref="O2:O17" si="0">ABS(H2-D2)</f>
        <v>0.60686095931997497</v>
      </c>
      <c r="Q2">
        <f t="shared" ref="Q2:Q17" si="1">ABS(J2-F2)</f>
        <v>0.38453754300748899</v>
      </c>
      <c r="S2">
        <f>ABS(L2-H2)</f>
        <v>0.42041084800647599</v>
      </c>
    </row>
    <row r="3" spans="1:19">
      <c r="A3" s="4" t="s">
        <v>201</v>
      </c>
      <c r="B3">
        <v>0.59287454323995104</v>
      </c>
      <c r="C3">
        <v>0.745736906211936</v>
      </c>
      <c r="D3">
        <v>0.56364190012180204</v>
      </c>
      <c r="E3">
        <v>0.96254567600487195</v>
      </c>
      <c r="F3">
        <v>0.93058571201609896</v>
      </c>
      <c r="H3">
        <v>0.30878303235714599</v>
      </c>
      <c r="J3">
        <v>0.50006619710850997</v>
      </c>
      <c r="L3">
        <v>0.13783561934014699</v>
      </c>
      <c r="M3">
        <f t="shared" ref="M3:M50" si="2">ABS(F3-B3)</f>
        <v>0.33771116877614793</v>
      </c>
      <c r="O3">
        <f t="shared" si="0"/>
        <v>0.25485886776465605</v>
      </c>
      <c r="Q3">
        <f t="shared" si="1"/>
        <v>0.430519514907589</v>
      </c>
      <c r="S3">
        <f t="shared" ref="S3:S50" si="3">ABS(L3-H3)</f>
        <v>0.17094741301699901</v>
      </c>
    </row>
    <row r="4" spans="1:19">
      <c r="A4" t="s">
        <v>16</v>
      </c>
      <c r="B4">
        <v>0.494535519125683</v>
      </c>
      <c r="C4">
        <v>0.88615664845173003</v>
      </c>
      <c r="D4">
        <v>0.61171827565270098</v>
      </c>
      <c r="E4">
        <v>0.84972677595628399</v>
      </c>
      <c r="F4">
        <v>0.79174256223436501</v>
      </c>
      <c r="H4">
        <v>0.68017607771706101</v>
      </c>
      <c r="J4">
        <v>0.35190244889698402</v>
      </c>
      <c r="L4">
        <v>0.298320178101598</v>
      </c>
      <c r="M4">
        <f t="shared" si="2"/>
        <v>0.29720704310868201</v>
      </c>
      <c r="O4">
        <f t="shared" si="0"/>
        <v>6.8457802064360029E-2</v>
      </c>
      <c r="Q4">
        <f t="shared" si="1"/>
        <v>0.43984011333738099</v>
      </c>
      <c r="S4">
        <f t="shared" si="3"/>
        <v>0.38185589961546301</v>
      </c>
    </row>
    <row r="5" spans="1:19">
      <c r="A5" t="s">
        <v>46</v>
      </c>
      <c r="B5">
        <v>0.94725738396624404</v>
      </c>
      <c r="C5">
        <v>0.77968655816757004</v>
      </c>
      <c r="D5">
        <v>0.97558770343580403</v>
      </c>
      <c r="E5">
        <v>0.66033755274261596</v>
      </c>
      <c r="F5">
        <v>0.95243413821224698</v>
      </c>
      <c r="H5">
        <v>0.41164060560933202</v>
      </c>
      <c r="J5">
        <v>0.55719249725206499</v>
      </c>
      <c r="L5">
        <v>0.21141367939580799</v>
      </c>
      <c r="M5">
        <f t="shared" si="2"/>
        <v>5.1767542460029459E-3</v>
      </c>
      <c r="O5">
        <f t="shared" si="0"/>
        <v>0.56394709782647201</v>
      </c>
      <c r="Q5">
        <f t="shared" si="1"/>
        <v>0.39524164096018199</v>
      </c>
      <c r="S5">
        <f t="shared" si="3"/>
        <v>0.20022692621352403</v>
      </c>
    </row>
    <row r="6" spans="1:19">
      <c r="A6" t="s">
        <v>41</v>
      </c>
      <c r="B6">
        <v>0.95040049291435602</v>
      </c>
      <c r="C6">
        <v>0.96642020948860097</v>
      </c>
      <c r="D6">
        <v>0.51047443006777504</v>
      </c>
      <c r="E6">
        <v>0.80437461491065898</v>
      </c>
      <c r="F6">
        <v>0.92196989701610699</v>
      </c>
      <c r="H6">
        <v>0.38698177977290699</v>
      </c>
      <c r="J6">
        <v>0.49894375495114801</v>
      </c>
      <c r="L6">
        <v>0.39059061702314901</v>
      </c>
      <c r="M6">
        <f t="shared" si="2"/>
        <v>2.8430595898249034E-2</v>
      </c>
      <c r="O6">
        <f t="shared" si="0"/>
        <v>0.12349265029486806</v>
      </c>
      <c r="Q6">
        <f t="shared" si="1"/>
        <v>0.42302614206495898</v>
      </c>
      <c r="S6">
        <f t="shared" si="3"/>
        <v>3.6088372502420252E-3</v>
      </c>
    </row>
    <row r="7" spans="1:19">
      <c r="A7" t="s">
        <v>26</v>
      </c>
      <c r="B7">
        <v>0.78098420413122704</v>
      </c>
      <c r="C7">
        <v>0.90370595382746</v>
      </c>
      <c r="D7">
        <v>0.67527339003645204</v>
      </c>
      <c r="E7">
        <v>0.22995139732685199</v>
      </c>
      <c r="F7">
        <v>0.82964210758864398</v>
      </c>
      <c r="H7">
        <v>0.57254501270297098</v>
      </c>
      <c r="J7">
        <v>0.47865348503258498</v>
      </c>
      <c r="L7">
        <v>0.288771677896829</v>
      </c>
      <c r="M7">
        <f t="shared" si="2"/>
        <v>4.865790345741694E-2</v>
      </c>
      <c r="O7">
        <f t="shared" si="0"/>
        <v>0.10272837733348106</v>
      </c>
      <c r="Q7">
        <f t="shared" si="1"/>
        <v>0.350988622556059</v>
      </c>
      <c r="S7">
        <f t="shared" si="3"/>
        <v>0.28377333480614197</v>
      </c>
    </row>
    <row r="8" spans="1:19">
      <c r="A8" t="s">
        <v>31</v>
      </c>
      <c r="B8">
        <v>0.98451730418943495</v>
      </c>
      <c r="C8">
        <v>0.90315725561627203</v>
      </c>
      <c r="D8">
        <v>0.483606557377049</v>
      </c>
      <c r="E8">
        <v>2.5197328476017002E-2</v>
      </c>
      <c r="F8">
        <v>0.98595242037864905</v>
      </c>
      <c r="H8">
        <v>0.63743997350554704</v>
      </c>
      <c r="J8">
        <v>0.46991775680300202</v>
      </c>
      <c r="L8">
        <v>0.174615002483854</v>
      </c>
      <c r="M8">
        <f t="shared" si="2"/>
        <v>1.4351161892141029E-3</v>
      </c>
      <c r="O8">
        <f t="shared" si="0"/>
        <v>0.15383341612849805</v>
      </c>
      <c r="Q8">
        <f t="shared" si="1"/>
        <v>0.51603466357564698</v>
      </c>
      <c r="S8">
        <f t="shared" si="3"/>
        <v>0.46282497102169307</v>
      </c>
    </row>
    <row r="9" spans="1:19">
      <c r="A9" t="s">
        <v>11</v>
      </c>
      <c r="B9">
        <v>0.85517452541334904</v>
      </c>
      <c r="C9">
        <v>0.90355174525413295</v>
      </c>
      <c r="D9">
        <v>0.69289650949173298</v>
      </c>
      <c r="E9">
        <v>0.164421310471524</v>
      </c>
      <c r="F9">
        <v>0.924397836293121</v>
      </c>
      <c r="H9">
        <v>0.37584200857317801</v>
      </c>
      <c r="J9">
        <v>0.51112471933047499</v>
      </c>
      <c r="L9">
        <v>0.16977954684629501</v>
      </c>
      <c r="M9">
        <f t="shared" si="2"/>
        <v>6.922331087977196E-2</v>
      </c>
      <c r="O9">
        <f t="shared" si="0"/>
        <v>0.31705450091855497</v>
      </c>
      <c r="Q9">
        <f t="shared" si="1"/>
        <v>0.41327311696264601</v>
      </c>
      <c r="S9">
        <f t="shared" si="3"/>
        <v>0.206062461726883</v>
      </c>
    </row>
    <row r="10" spans="1:19">
      <c r="A10" t="s">
        <v>51</v>
      </c>
      <c r="B10">
        <v>0.94766746411483205</v>
      </c>
      <c r="C10">
        <v>0.763456937799043</v>
      </c>
      <c r="D10">
        <v>0.85556220095693702</v>
      </c>
      <c r="E10">
        <v>0.62410287081339699</v>
      </c>
      <c r="F10">
        <v>0.84629186602870798</v>
      </c>
      <c r="H10">
        <v>0.86124401913875603</v>
      </c>
      <c r="J10">
        <v>0.51839114832535804</v>
      </c>
      <c r="L10">
        <v>0.78304425837320502</v>
      </c>
      <c r="M10">
        <f t="shared" si="2"/>
        <v>0.10137559808612406</v>
      </c>
      <c r="O10">
        <f t="shared" si="0"/>
        <v>5.6818181818190094E-3</v>
      </c>
      <c r="Q10">
        <f t="shared" si="1"/>
        <v>0.32790071770334994</v>
      </c>
      <c r="S10">
        <f t="shared" si="3"/>
        <v>7.8199760765551019E-2</v>
      </c>
    </row>
    <row r="11" spans="1:19">
      <c r="A11" t="s">
        <v>32</v>
      </c>
      <c r="B11">
        <v>0.59884428223844199</v>
      </c>
      <c r="C11">
        <v>0.74118004866179998</v>
      </c>
      <c r="D11">
        <v>5.3832116788321199E-2</v>
      </c>
      <c r="E11">
        <v>0.89689781021897796</v>
      </c>
      <c r="F11">
        <v>0.897168153555014</v>
      </c>
      <c r="H11">
        <v>0.66426736955933996</v>
      </c>
      <c r="J11">
        <v>0.352088402270884</v>
      </c>
      <c r="L11">
        <v>0.49814138956474702</v>
      </c>
      <c r="M11">
        <f t="shared" si="2"/>
        <v>0.29832387131657201</v>
      </c>
      <c r="O11">
        <f t="shared" si="0"/>
        <v>0.61043525277101873</v>
      </c>
      <c r="Q11">
        <f t="shared" si="1"/>
        <v>0.54507975128413</v>
      </c>
      <c r="S11">
        <f t="shared" si="3"/>
        <v>0.16612597999459294</v>
      </c>
    </row>
    <row r="12" spans="1:19">
      <c r="A12" t="s">
        <v>22</v>
      </c>
      <c r="B12">
        <v>0.97480267152398303</v>
      </c>
      <c r="C12">
        <v>0.90133576199149901</v>
      </c>
      <c r="D12">
        <v>0.35913782635094099</v>
      </c>
      <c r="E12">
        <v>5.1305403764420103E-2</v>
      </c>
      <c r="F12">
        <v>0.98598461849827901</v>
      </c>
      <c r="H12">
        <v>0.66363084395871197</v>
      </c>
      <c r="J12">
        <v>0.483049989880591</v>
      </c>
      <c r="L12">
        <v>0.16216352964986799</v>
      </c>
      <c r="M12">
        <f t="shared" si="2"/>
        <v>1.1181946974295975E-2</v>
      </c>
      <c r="O12">
        <f t="shared" si="0"/>
        <v>0.30449301760777098</v>
      </c>
      <c r="Q12">
        <f t="shared" si="1"/>
        <v>0.50293462861768801</v>
      </c>
      <c r="S12">
        <f t="shared" si="3"/>
        <v>0.50146731430884395</v>
      </c>
    </row>
    <row r="13" spans="1:19">
      <c r="A13" t="s">
        <v>12</v>
      </c>
      <c r="B13">
        <v>0.97581139007960804</v>
      </c>
      <c r="C13">
        <v>0.90171463563992604</v>
      </c>
      <c r="D13">
        <v>0.73331292100428602</v>
      </c>
      <c r="E13">
        <v>9.8285364360073402E-2</v>
      </c>
      <c r="F13">
        <v>0.98344049806082801</v>
      </c>
      <c r="H13">
        <v>0.41735558277199403</v>
      </c>
      <c r="J13">
        <v>0.55340375586854396</v>
      </c>
      <c r="L13">
        <v>0.126352316799346</v>
      </c>
      <c r="M13">
        <f t="shared" si="2"/>
        <v>7.6291079812199625E-3</v>
      </c>
      <c r="O13">
        <f t="shared" si="0"/>
        <v>0.315957338232292</v>
      </c>
      <c r="Q13">
        <f t="shared" si="1"/>
        <v>0.43003674219228405</v>
      </c>
      <c r="S13">
        <f t="shared" si="3"/>
        <v>0.29100326597264803</v>
      </c>
    </row>
    <row r="14" spans="1:19">
      <c r="A14" t="s">
        <v>17</v>
      </c>
      <c r="B14">
        <v>0.20916818457802</v>
      </c>
      <c r="C14">
        <v>0.915300546448087</v>
      </c>
      <c r="D14">
        <v>0.96387370977534903</v>
      </c>
      <c r="E14">
        <v>0.33910139647844501</v>
      </c>
      <c r="F14">
        <v>0.84767175750782298</v>
      </c>
      <c r="H14">
        <v>0.69971042921862503</v>
      </c>
      <c r="J14">
        <v>0.41686516276680202</v>
      </c>
      <c r="L14">
        <v>0.26839007986548902</v>
      </c>
      <c r="M14">
        <f t="shared" si="2"/>
        <v>0.63850357292980298</v>
      </c>
      <c r="O14">
        <f t="shared" si="0"/>
        <v>0.264163280556724</v>
      </c>
      <c r="Q14">
        <f t="shared" si="1"/>
        <v>0.43080659474102095</v>
      </c>
      <c r="S14">
        <f t="shared" si="3"/>
        <v>0.43132034935313601</v>
      </c>
    </row>
    <row r="15" spans="1:19">
      <c r="A15" t="s">
        <v>27</v>
      </c>
      <c r="B15">
        <v>0.47267759562841499</v>
      </c>
      <c r="C15">
        <v>0.74893746205221601</v>
      </c>
      <c r="D15">
        <v>0.24681238615664799</v>
      </c>
      <c r="E15">
        <v>0.91347905282331499</v>
      </c>
      <c r="F15">
        <v>0.78785118949053301</v>
      </c>
      <c r="H15">
        <v>0.62319920516641802</v>
      </c>
      <c r="J15">
        <v>0.63120273776011404</v>
      </c>
      <c r="L15">
        <v>0.354556493900756</v>
      </c>
      <c r="M15">
        <f t="shared" si="2"/>
        <v>0.31517359386211802</v>
      </c>
      <c r="O15">
        <f t="shared" si="0"/>
        <v>0.37638681900977</v>
      </c>
      <c r="Q15">
        <f t="shared" si="1"/>
        <v>0.15664845173041897</v>
      </c>
      <c r="S15">
        <f t="shared" si="3"/>
        <v>0.26864271126566203</v>
      </c>
    </row>
    <row r="16" spans="1:19">
      <c r="A16" t="s">
        <v>8</v>
      </c>
      <c r="B16">
        <v>0.88150642988364902</v>
      </c>
      <c r="C16">
        <v>0.90232700551132805</v>
      </c>
      <c r="D16">
        <v>0.935394978567054</v>
      </c>
      <c r="E16">
        <v>0.10808328230251001</v>
      </c>
      <c r="F16">
        <v>0.93442539293733395</v>
      </c>
      <c r="H16">
        <v>0.32858746682996498</v>
      </c>
      <c r="J16">
        <v>0.60068381302306495</v>
      </c>
      <c r="L16">
        <v>0.1470963461931</v>
      </c>
      <c r="M16">
        <f t="shared" si="2"/>
        <v>5.2918963053684931E-2</v>
      </c>
      <c r="O16">
        <f t="shared" si="0"/>
        <v>0.60680751173708902</v>
      </c>
      <c r="Q16">
        <f t="shared" si="1"/>
        <v>0.333741579914269</v>
      </c>
      <c r="S16">
        <f t="shared" si="3"/>
        <v>0.18149112063686498</v>
      </c>
    </row>
    <row r="17" spans="1:19">
      <c r="A17" t="s">
        <v>42</v>
      </c>
      <c r="B17">
        <v>0.76272727272727203</v>
      </c>
      <c r="C17">
        <v>0.76575757575757497</v>
      </c>
      <c r="D17">
        <v>0.99969696969696897</v>
      </c>
      <c r="E17">
        <v>0.91424242424242397</v>
      </c>
      <c r="F17">
        <v>0.82307359307359296</v>
      </c>
      <c r="H17">
        <v>0.44108225108225102</v>
      </c>
      <c r="J17">
        <v>0.51558441558441503</v>
      </c>
      <c r="L17">
        <v>0.26212121212121198</v>
      </c>
      <c r="M17">
        <f t="shared" si="2"/>
        <v>6.0346320346320925E-2</v>
      </c>
      <c r="O17">
        <f t="shared" si="0"/>
        <v>0.5586147186147179</v>
      </c>
      <c r="Q17">
        <f t="shared" si="1"/>
        <v>0.30748917748917792</v>
      </c>
      <c r="S17">
        <f t="shared" si="3"/>
        <v>0.17896103896103904</v>
      </c>
    </row>
    <row r="18" spans="1:19">
      <c r="A18" t="s">
        <v>37</v>
      </c>
      <c r="B18">
        <v>0.98823884197828704</v>
      </c>
      <c r="C18">
        <v>0.92551266586248404</v>
      </c>
      <c r="D18">
        <v>0.911640530759951</v>
      </c>
      <c r="E18">
        <v>0.110072376357056</v>
      </c>
      <c r="F18">
        <v>0.93783387902808801</v>
      </c>
      <c r="H18">
        <v>0.45299844907806303</v>
      </c>
      <c r="J18">
        <v>0.57767534034120205</v>
      </c>
      <c r="L18">
        <v>0.23720489402033401</v>
      </c>
      <c r="M18">
        <f t="shared" si="2"/>
        <v>5.0404962950199028E-2</v>
      </c>
      <c r="O18">
        <f t="shared" ref="O18:O50" si="4">ABS(H18-D18)</f>
        <v>0.45864208168188797</v>
      </c>
      <c r="Q18">
        <f t="shared" ref="Q18:Q50" si="5">ABS(J18-F18)</f>
        <v>0.36015853868688597</v>
      </c>
      <c r="S18">
        <f t="shared" si="3"/>
        <v>0.21579355505772901</v>
      </c>
    </row>
    <row r="19" spans="1:19">
      <c r="A19" t="s">
        <v>28</v>
      </c>
      <c r="B19">
        <v>0.29252733900364503</v>
      </c>
      <c r="C19">
        <v>0.68620899149453196</v>
      </c>
      <c r="D19">
        <v>0.93104495747266103</v>
      </c>
      <c r="E19">
        <v>0.27004860267314701</v>
      </c>
      <c r="F19">
        <v>0.92165580470562203</v>
      </c>
      <c r="H19">
        <v>0.54399094222909505</v>
      </c>
      <c r="J19">
        <v>0.65920136971169696</v>
      </c>
      <c r="L19">
        <v>0.12037446150447299</v>
      </c>
      <c r="M19">
        <f t="shared" si="2"/>
        <v>0.629128465701977</v>
      </c>
      <c r="O19">
        <f t="shared" si="4"/>
        <v>0.38705401524356597</v>
      </c>
      <c r="Q19">
        <f t="shared" si="5"/>
        <v>0.26245443499392507</v>
      </c>
      <c r="S19">
        <f t="shared" si="3"/>
        <v>0.42361648072462205</v>
      </c>
    </row>
    <row r="20" spans="1:19">
      <c r="A20" t="s">
        <v>33</v>
      </c>
      <c r="B20">
        <v>0.981526347668079</v>
      </c>
      <c r="C20">
        <v>0.90096910963052601</v>
      </c>
      <c r="D20">
        <v>0.64536644457904302</v>
      </c>
      <c r="E20">
        <v>5.54209569957601E-2</v>
      </c>
      <c r="F20">
        <v>0.89892489400363396</v>
      </c>
      <c r="H20">
        <v>0.68291944276196204</v>
      </c>
      <c r="J20">
        <v>0.588052695336159</v>
      </c>
      <c r="L20">
        <v>0.24015748031496001</v>
      </c>
      <c r="M20">
        <f t="shared" si="2"/>
        <v>8.2601453664445046E-2</v>
      </c>
      <c r="O20">
        <f t="shared" si="4"/>
        <v>3.7552998182919017E-2</v>
      </c>
      <c r="Q20">
        <f t="shared" si="5"/>
        <v>0.31087219866747495</v>
      </c>
      <c r="S20">
        <f t="shared" si="3"/>
        <v>0.44276196244700206</v>
      </c>
    </row>
    <row r="21" spans="1:19">
      <c r="A21" t="s">
        <v>47</v>
      </c>
      <c r="B21">
        <v>0.97135102533172402</v>
      </c>
      <c r="C21">
        <v>0.90319662243666998</v>
      </c>
      <c r="D21">
        <v>2.7141133896260499E-3</v>
      </c>
      <c r="E21">
        <v>5.8202653799758697E-2</v>
      </c>
      <c r="F21">
        <v>0.90145817072305301</v>
      </c>
      <c r="H21">
        <v>0.419445824168026</v>
      </c>
      <c r="J21">
        <v>0.50863904065848198</v>
      </c>
      <c r="L21">
        <v>0.12688923579081801</v>
      </c>
      <c r="M21">
        <f t="shared" si="2"/>
        <v>6.9892854608671007E-2</v>
      </c>
      <c r="O21">
        <f t="shared" si="4"/>
        <v>0.41673171077839993</v>
      </c>
      <c r="Q21">
        <f t="shared" si="5"/>
        <v>0.39281913006457103</v>
      </c>
      <c r="S21">
        <f t="shared" si="3"/>
        <v>0.29255658837720799</v>
      </c>
    </row>
    <row r="22" spans="1:19">
      <c r="A22" t="s">
        <v>23</v>
      </c>
      <c r="B22">
        <v>0.75379477838494202</v>
      </c>
      <c r="C22">
        <v>0.90255009107468098</v>
      </c>
      <c r="D22">
        <v>0.53521554341226396</v>
      </c>
      <c r="E22">
        <v>0.215846994535519</v>
      </c>
      <c r="F22">
        <v>0.82027929568913105</v>
      </c>
      <c r="H22">
        <v>0.65715442218174402</v>
      </c>
      <c r="J22">
        <v>0.68943533697631998</v>
      </c>
      <c r="L22">
        <v>0.267455980570734</v>
      </c>
      <c r="M22">
        <f t="shared" si="2"/>
        <v>6.6484517304189028E-2</v>
      </c>
      <c r="O22">
        <f t="shared" si="4"/>
        <v>0.12193887876948006</v>
      </c>
      <c r="Q22">
        <f t="shared" si="5"/>
        <v>0.13084395871281107</v>
      </c>
      <c r="S22">
        <f t="shared" si="3"/>
        <v>0.38969844161101003</v>
      </c>
    </row>
    <row r="23" spans="1:19">
      <c r="A23" t="s">
        <v>48</v>
      </c>
      <c r="B23">
        <v>0.97174969623329199</v>
      </c>
      <c r="C23">
        <v>0.90795868772782495</v>
      </c>
      <c r="D23">
        <v>0.46385176184690102</v>
      </c>
      <c r="E23">
        <v>3.2503037667071702E-2</v>
      </c>
      <c r="F23">
        <v>0.99103888213851699</v>
      </c>
      <c r="H23">
        <v>0.89383353584447101</v>
      </c>
      <c r="J23">
        <v>0.59553462940461699</v>
      </c>
      <c r="L23">
        <v>0.29328675577156699</v>
      </c>
      <c r="M23">
        <f t="shared" si="2"/>
        <v>1.9289185905224993E-2</v>
      </c>
      <c r="O23">
        <f t="shared" si="4"/>
        <v>0.42998177399756998</v>
      </c>
      <c r="Q23">
        <f t="shared" si="5"/>
        <v>0.3955042527339</v>
      </c>
      <c r="S23">
        <f t="shared" si="3"/>
        <v>0.60054678007290407</v>
      </c>
    </row>
    <row r="24" spans="1:19">
      <c r="A24" t="s">
        <v>9</v>
      </c>
      <c r="B24">
        <v>0.50306184935701104</v>
      </c>
      <c r="C24">
        <v>0.74494794856093005</v>
      </c>
      <c r="D24">
        <v>0.25566442131047101</v>
      </c>
      <c r="E24">
        <v>0.89926515615431701</v>
      </c>
      <c r="F24">
        <v>0.88727291283935406</v>
      </c>
      <c r="H24">
        <v>0.324479485609308</v>
      </c>
      <c r="J24">
        <v>0.41485507246376802</v>
      </c>
      <c r="L24">
        <v>0.17873545621555401</v>
      </c>
      <c r="M24">
        <f t="shared" si="2"/>
        <v>0.38421106348234302</v>
      </c>
      <c r="O24">
        <f t="shared" si="4"/>
        <v>6.8815064298836992E-2</v>
      </c>
      <c r="Q24">
        <f t="shared" si="5"/>
        <v>0.47241784037558604</v>
      </c>
      <c r="S24">
        <f t="shared" si="3"/>
        <v>0.145744029393754</v>
      </c>
    </row>
    <row r="25" spans="1:19">
      <c r="A25" t="s">
        <v>13</v>
      </c>
      <c r="B25">
        <v>0.73051614229899198</v>
      </c>
      <c r="C25">
        <v>0.86973061895949</v>
      </c>
      <c r="D25">
        <v>0.30115155253958398</v>
      </c>
      <c r="E25">
        <v>0.83785728973884399</v>
      </c>
      <c r="F25">
        <v>0.78818189829910901</v>
      </c>
      <c r="H25">
        <v>0.62276372609500297</v>
      </c>
      <c r="J25">
        <v>0.39873975500132097</v>
      </c>
      <c r="L25">
        <v>0.56451044328897504</v>
      </c>
      <c r="M25">
        <f t="shared" si="2"/>
        <v>5.766575600011703E-2</v>
      </c>
      <c r="O25">
        <f t="shared" si="4"/>
        <v>0.32161217355541899</v>
      </c>
      <c r="Q25">
        <f t="shared" si="5"/>
        <v>0.38944214329778803</v>
      </c>
      <c r="S25">
        <f t="shared" si="3"/>
        <v>5.8253282806027928E-2</v>
      </c>
    </row>
    <row r="26" spans="1:19">
      <c r="A26" t="s">
        <v>18</v>
      </c>
      <c r="B26">
        <v>0.76472374013357602</v>
      </c>
      <c r="C26">
        <v>0.90315725561627203</v>
      </c>
      <c r="D26">
        <v>0.83515482695810495</v>
      </c>
      <c r="E26">
        <v>0.214632665452337</v>
      </c>
      <c r="F26">
        <v>0.83593546708300803</v>
      </c>
      <c r="H26">
        <v>0.68397085610200303</v>
      </c>
      <c r="J26">
        <v>0.52012316766415101</v>
      </c>
      <c r="L26">
        <v>0.27322404371584602</v>
      </c>
      <c r="M26">
        <f t="shared" si="2"/>
        <v>7.1211726949432008E-2</v>
      </c>
      <c r="O26">
        <f t="shared" si="4"/>
        <v>0.15118397085610191</v>
      </c>
      <c r="Q26">
        <f t="shared" si="5"/>
        <v>0.31581229941885702</v>
      </c>
      <c r="S26">
        <f t="shared" si="3"/>
        <v>0.41074681238615701</v>
      </c>
    </row>
    <row r="27" spans="1:19">
      <c r="A27" t="s">
        <v>52</v>
      </c>
      <c r="B27">
        <v>0.98474880382775098</v>
      </c>
      <c r="C27">
        <v>0.90281100478468901</v>
      </c>
      <c r="D27">
        <v>0.22757177033492801</v>
      </c>
      <c r="E27">
        <v>4.6351674641148297E-2</v>
      </c>
      <c r="F27">
        <v>0.91875996810207305</v>
      </c>
      <c r="H27">
        <v>0.60421650717703301</v>
      </c>
      <c r="J27">
        <v>0.51475279106857996</v>
      </c>
      <c r="L27">
        <v>0.189144736842105</v>
      </c>
      <c r="M27">
        <f t="shared" si="2"/>
        <v>6.598883572567793E-2</v>
      </c>
      <c r="O27">
        <f t="shared" si="4"/>
        <v>0.37664473684210498</v>
      </c>
      <c r="Q27">
        <f t="shared" si="5"/>
        <v>0.40400717703349309</v>
      </c>
      <c r="S27">
        <f t="shared" si="3"/>
        <v>0.41507177033492804</v>
      </c>
    </row>
    <row r="28" spans="1:19">
      <c r="A28" t="s">
        <v>24</v>
      </c>
      <c r="B28">
        <v>0.982088646023072</v>
      </c>
      <c r="C28">
        <v>0.90376442015786196</v>
      </c>
      <c r="D28">
        <v>0.59107468123861495</v>
      </c>
      <c r="E28">
        <v>5.6769884638737E-2</v>
      </c>
      <c r="F28">
        <v>0.98325237806112098</v>
      </c>
      <c r="H28">
        <v>0.65401740538352504</v>
      </c>
      <c r="J28">
        <v>0.54320987654320996</v>
      </c>
      <c r="L28">
        <v>0.24747014774337101</v>
      </c>
      <c r="M28">
        <f t="shared" si="2"/>
        <v>1.1637320380489813E-3</v>
      </c>
      <c r="O28">
        <f t="shared" si="4"/>
        <v>6.2942724144910089E-2</v>
      </c>
      <c r="Q28">
        <f t="shared" si="5"/>
        <v>0.44004250151791102</v>
      </c>
      <c r="S28">
        <f t="shared" si="3"/>
        <v>0.40654725764015404</v>
      </c>
    </row>
    <row r="29" spans="1:19">
      <c r="A29" t="s">
        <v>43</v>
      </c>
      <c r="B29">
        <v>0.98945147679324896</v>
      </c>
      <c r="C29">
        <v>0.89963833634719703</v>
      </c>
      <c r="D29">
        <v>0.67540687160940305</v>
      </c>
      <c r="E29">
        <v>5.0934297769740802E-2</v>
      </c>
      <c r="F29">
        <v>0.94892387334680695</v>
      </c>
      <c r="H29">
        <v>0.41784561926036201</v>
      </c>
      <c r="J29">
        <v>0.39813140446051798</v>
      </c>
      <c r="L29">
        <v>0.161879941850157</v>
      </c>
      <c r="M29">
        <f t="shared" si="2"/>
        <v>4.0527603446442018E-2</v>
      </c>
      <c r="O29">
        <f t="shared" si="4"/>
        <v>0.25756125234904104</v>
      </c>
      <c r="Q29">
        <f t="shared" si="5"/>
        <v>0.55079246888628897</v>
      </c>
      <c r="S29">
        <f t="shared" si="3"/>
        <v>0.25596567741020504</v>
      </c>
    </row>
    <row r="30" spans="1:19">
      <c r="A30" t="s">
        <v>49</v>
      </c>
      <c r="B30">
        <v>0.95521023765996305</v>
      </c>
      <c r="C30">
        <v>0.94972577696526495</v>
      </c>
      <c r="D30">
        <v>0.18921389396709301</v>
      </c>
      <c r="E30">
        <v>0.41163924436319299</v>
      </c>
      <c r="F30">
        <v>0.95521023765996305</v>
      </c>
      <c r="H30">
        <v>0.94972577696526495</v>
      </c>
      <c r="J30">
        <v>5.8196221815965801E-2</v>
      </c>
      <c r="L30">
        <v>0.40798293723339402</v>
      </c>
      <c r="M30">
        <f t="shared" si="2"/>
        <v>0</v>
      </c>
      <c r="O30">
        <f t="shared" si="4"/>
        <v>0.76051188299817196</v>
      </c>
      <c r="Q30">
        <f t="shared" si="5"/>
        <v>0.8970140158439972</v>
      </c>
      <c r="S30">
        <f t="shared" si="3"/>
        <v>0.54174283973187087</v>
      </c>
    </row>
    <row r="31" spans="1:19">
      <c r="A31" t="s">
        <v>38</v>
      </c>
      <c r="B31">
        <v>0.59474954737477304</v>
      </c>
      <c r="C31">
        <v>0.89951719975859901</v>
      </c>
      <c r="D31">
        <v>7.2118286059143E-2</v>
      </c>
      <c r="E31">
        <v>0.33162341581170701</v>
      </c>
      <c r="F31">
        <v>0.64041440354053503</v>
      </c>
      <c r="H31">
        <v>0.48394689197344598</v>
      </c>
      <c r="J31">
        <v>0.57081070207201701</v>
      </c>
      <c r="L31">
        <v>0.236914101790384</v>
      </c>
      <c r="M31">
        <f t="shared" si="2"/>
        <v>4.5664856165761991E-2</v>
      </c>
      <c r="O31">
        <f t="shared" si="4"/>
        <v>0.41182860591430298</v>
      </c>
      <c r="Q31">
        <f t="shared" si="5"/>
        <v>6.960370146851802E-2</v>
      </c>
      <c r="S31">
        <f t="shared" si="3"/>
        <v>0.24703279018306198</v>
      </c>
    </row>
    <row r="32" spans="1:19">
      <c r="A32" t="s">
        <v>29</v>
      </c>
      <c r="B32">
        <v>0.45958358848744602</v>
      </c>
      <c r="C32">
        <v>0.74311083894672303</v>
      </c>
      <c r="D32">
        <v>0.89559093692590297</v>
      </c>
      <c r="E32">
        <v>0.722290263319044</v>
      </c>
      <c r="F32">
        <v>0.77652873764325003</v>
      </c>
      <c r="H32">
        <v>0.59937888198757705</v>
      </c>
      <c r="J32">
        <v>0.55931239611582495</v>
      </c>
      <c r="L32">
        <v>0.25006561105765002</v>
      </c>
      <c r="M32">
        <f t="shared" si="2"/>
        <v>0.31694514915580402</v>
      </c>
      <c r="O32">
        <f t="shared" si="4"/>
        <v>0.29621205493832592</v>
      </c>
      <c r="Q32">
        <f t="shared" si="5"/>
        <v>0.21721634152742508</v>
      </c>
      <c r="S32">
        <f t="shared" si="3"/>
        <v>0.34931327092992703</v>
      </c>
    </row>
    <row r="33" spans="1:19">
      <c r="A33" t="s">
        <v>34</v>
      </c>
      <c r="B33">
        <v>0.25332527206771399</v>
      </c>
      <c r="C33">
        <v>0.45042321644498101</v>
      </c>
      <c r="D33">
        <v>0.54685610640870597</v>
      </c>
      <c r="E33">
        <v>0.86094316807738802</v>
      </c>
      <c r="F33">
        <v>0.72295811806089905</v>
      </c>
      <c r="H33">
        <v>0.58945256678025704</v>
      </c>
      <c r="J33">
        <v>0.40708475321534499</v>
      </c>
      <c r="L33">
        <v>0.35300098933714402</v>
      </c>
      <c r="M33">
        <f t="shared" si="2"/>
        <v>0.46963284599318506</v>
      </c>
      <c r="O33">
        <f t="shared" si="4"/>
        <v>4.259646037155107E-2</v>
      </c>
      <c r="Q33">
        <f t="shared" si="5"/>
        <v>0.31587336484555406</v>
      </c>
      <c r="S33">
        <f t="shared" si="3"/>
        <v>0.23645157744311301</v>
      </c>
    </row>
    <row r="34" spans="1:19">
      <c r="A34" t="s">
        <v>10</v>
      </c>
      <c r="B34">
        <v>0.13074096754439599</v>
      </c>
      <c r="C34">
        <v>0.74004898958971199</v>
      </c>
      <c r="D34">
        <v>0.852112676056338</v>
      </c>
      <c r="E34">
        <v>0.83190447030006098</v>
      </c>
      <c r="F34">
        <v>0.49109512145335699</v>
      </c>
      <c r="H34">
        <v>0.585093896713615</v>
      </c>
      <c r="J34">
        <v>0.53426719738722095</v>
      </c>
      <c r="L34">
        <v>0.75836905490916495</v>
      </c>
      <c r="M34">
        <f t="shared" si="2"/>
        <v>0.36035415390896097</v>
      </c>
      <c r="O34">
        <f t="shared" si="4"/>
        <v>0.267018779342723</v>
      </c>
      <c r="Q34">
        <f t="shared" si="5"/>
        <v>4.3172075933863963E-2</v>
      </c>
      <c r="S34">
        <f t="shared" si="3"/>
        <v>0.17327515819554995</v>
      </c>
    </row>
    <row r="35" spans="1:19">
      <c r="A35" t="s">
        <v>25</v>
      </c>
      <c r="B35">
        <v>0.63858530661809298</v>
      </c>
      <c r="C35">
        <v>0.37477231329690303</v>
      </c>
      <c r="D35">
        <v>0.72874924104432304</v>
      </c>
      <c r="E35">
        <v>0.50204918032786805</v>
      </c>
      <c r="F35">
        <v>0.72114800803325396</v>
      </c>
      <c r="H35">
        <v>0.43919013591144701</v>
      </c>
      <c r="J35">
        <v>0.45511652888701998</v>
      </c>
      <c r="L35">
        <v>0.33938162626687202</v>
      </c>
      <c r="M35">
        <f t="shared" si="2"/>
        <v>8.2562701415160977E-2</v>
      </c>
      <c r="O35">
        <f t="shared" si="4"/>
        <v>0.28955910513287603</v>
      </c>
      <c r="Q35">
        <f t="shared" si="5"/>
        <v>0.26603147914623398</v>
      </c>
      <c r="S35">
        <f t="shared" si="3"/>
        <v>9.9808509644574994E-2</v>
      </c>
    </row>
    <row r="36" spans="1:19">
      <c r="A36" t="s">
        <v>50</v>
      </c>
      <c r="B36">
        <v>0.96897590361445696</v>
      </c>
      <c r="C36">
        <v>0.90933734939759003</v>
      </c>
      <c r="D36">
        <v>5.03012048192771E-2</v>
      </c>
      <c r="E36">
        <v>3.0421686746987898E-2</v>
      </c>
      <c r="F36">
        <v>0.96897590361445696</v>
      </c>
      <c r="H36">
        <v>0.90933734939759003</v>
      </c>
      <c r="J36">
        <v>0.57861445783132504</v>
      </c>
      <c r="L36">
        <v>3.64457831325301E-2</v>
      </c>
      <c r="M36">
        <f t="shared" si="2"/>
        <v>0</v>
      </c>
      <c r="O36">
        <f t="shared" si="4"/>
        <v>0.8590361445783129</v>
      </c>
      <c r="Q36">
        <f t="shared" si="5"/>
        <v>0.39036144578313192</v>
      </c>
      <c r="S36">
        <f t="shared" si="3"/>
        <v>0.87289156626505993</v>
      </c>
    </row>
    <row r="37" spans="1:19">
      <c r="A37" t="s">
        <v>14</v>
      </c>
      <c r="B37">
        <v>0.66888699924414197</v>
      </c>
      <c r="C37">
        <v>0.31013794406651501</v>
      </c>
      <c r="D37">
        <v>0.44638133030990101</v>
      </c>
      <c r="E37">
        <v>0.66728080120937205</v>
      </c>
      <c r="F37">
        <v>0.81207205104263902</v>
      </c>
      <c r="H37">
        <v>0.50772253345782703</v>
      </c>
      <c r="J37">
        <v>0.51254668534080206</v>
      </c>
      <c r="L37">
        <v>0.44185729847494498</v>
      </c>
      <c r="M37">
        <f t="shared" si="2"/>
        <v>0.14318505179849705</v>
      </c>
      <c r="O37">
        <f t="shared" si="4"/>
        <v>6.1341203147926016E-2</v>
      </c>
      <c r="Q37">
        <f t="shared" si="5"/>
        <v>0.29952536570183697</v>
      </c>
      <c r="S37">
        <f t="shared" si="3"/>
        <v>6.5865234982882048E-2</v>
      </c>
    </row>
    <row r="38" spans="1:19">
      <c r="A38" t="s">
        <v>19</v>
      </c>
      <c r="B38">
        <v>0.78597449908925299</v>
      </c>
      <c r="C38">
        <v>0.90801457194899804</v>
      </c>
      <c r="D38">
        <v>0.18184578020643499</v>
      </c>
      <c r="E38">
        <v>0.227383120825743</v>
      </c>
      <c r="F38">
        <v>0.84894613583138101</v>
      </c>
      <c r="H38">
        <v>0.70379044149535896</v>
      </c>
      <c r="J38">
        <v>0.51916905195593699</v>
      </c>
      <c r="L38">
        <v>0.29274004683840699</v>
      </c>
      <c r="M38">
        <f t="shared" si="2"/>
        <v>6.2971636742128023E-2</v>
      </c>
      <c r="O38">
        <f t="shared" si="4"/>
        <v>0.52194466128892403</v>
      </c>
      <c r="Q38">
        <f t="shared" si="5"/>
        <v>0.32977708387544402</v>
      </c>
      <c r="S38">
        <f t="shared" si="3"/>
        <v>0.41105039465695198</v>
      </c>
    </row>
    <row r="39" spans="1:19">
      <c r="A39" t="s">
        <v>39</v>
      </c>
      <c r="B39">
        <v>0.442178940961655</v>
      </c>
      <c r="C39">
        <v>0.46043822276323798</v>
      </c>
      <c r="D39">
        <v>0.94704808277540997</v>
      </c>
      <c r="E39">
        <v>0.88740109555690805</v>
      </c>
      <c r="F39">
        <v>0.442178940961655</v>
      </c>
      <c r="H39">
        <v>0.46043822276323798</v>
      </c>
      <c r="J39">
        <v>0.46926354230066902</v>
      </c>
      <c r="L39">
        <v>0.88648813146682803</v>
      </c>
      <c r="M39">
        <f t="shared" si="2"/>
        <v>0</v>
      </c>
      <c r="O39">
        <f t="shared" si="4"/>
        <v>0.48660986001217199</v>
      </c>
      <c r="Q39">
        <f t="shared" si="5"/>
        <v>2.7084601339014025E-2</v>
      </c>
      <c r="S39">
        <f t="shared" si="3"/>
        <v>0.42604990870359005</v>
      </c>
    </row>
    <row r="40" spans="1:19">
      <c r="A40" t="s">
        <v>30</v>
      </c>
      <c r="B40">
        <v>0.80297510625379398</v>
      </c>
      <c r="C40">
        <v>0.90194292653309005</v>
      </c>
      <c r="D40">
        <v>0.776867030965391</v>
      </c>
      <c r="E40">
        <v>0.195203400121432</v>
      </c>
      <c r="F40">
        <v>0.84249599823370303</v>
      </c>
      <c r="H40">
        <v>0.66586631340729696</v>
      </c>
      <c r="J40">
        <v>0.48012916045702903</v>
      </c>
      <c r="L40">
        <v>0.23544185019594799</v>
      </c>
      <c r="M40">
        <f t="shared" si="2"/>
        <v>3.9520891979909045E-2</v>
      </c>
      <c r="O40">
        <f t="shared" si="4"/>
        <v>0.11100071755809404</v>
      </c>
      <c r="Q40">
        <f t="shared" si="5"/>
        <v>0.362366837776674</v>
      </c>
      <c r="S40">
        <f t="shared" si="3"/>
        <v>0.43042446321134897</v>
      </c>
    </row>
    <row r="41" spans="1:19">
      <c r="A41" t="s">
        <v>44</v>
      </c>
      <c r="B41">
        <v>0.335443037974683</v>
      </c>
      <c r="C41">
        <v>0.90265220012055403</v>
      </c>
      <c r="D41">
        <v>0.82730560578661805</v>
      </c>
      <c r="E41">
        <v>0.62597950572634098</v>
      </c>
      <c r="F41">
        <v>0.42036308194163702</v>
      </c>
      <c r="H41">
        <v>0.53191149877672494</v>
      </c>
      <c r="J41">
        <v>0.49531964684607999</v>
      </c>
      <c r="L41">
        <v>0.561340992093039</v>
      </c>
      <c r="M41">
        <f t="shared" si="2"/>
        <v>8.4920043966954017E-2</v>
      </c>
      <c r="O41">
        <f t="shared" si="4"/>
        <v>0.2953941070098931</v>
      </c>
      <c r="Q41">
        <f t="shared" si="5"/>
        <v>7.4956564904442968E-2</v>
      </c>
      <c r="S41">
        <f t="shared" si="3"/>
        <v>2.9429493316314059E-2</v>
      </c>
    </row>
    <row r="42" spans="1:19">
      <c r="A42" t="s">
        <v>40</v>
      </c>
      <c r="B42">
        <v>0.367913148371531</v>
      </c>
      <c r="C42">
        <v>0.471049457177322</v>
      </c>
      <c r="D42">
        <v>0.26930036188178502</v>
      </c>
      <c r="E42">
        <v>0.94782870928829899</v>
      </c>
      <c r="F42">
        <v>0.69971351025331696</v>
      </c>
      <c r="H42">
        <v>0.38178528347406498</v>
      </c>
      <c r="J42">
        <v>0.47704312424607898</v>
      </c>
      <c r="L42">
        <v>0.290297044632086</v>
      </c>
      <c r="M42">
        <f t="shared" si="2"/>
        <v>0.33180036188178597</v>
      </c>
      <c r="O42">
        <f t="shared" si="4"/>
        <v>0.11248492159227996</v>
      </c>
      <c r="Q42">
        <f t="shared" si="5"/>
        <v>0.22267038600723799</v>
      </c>
      <c r="S42">
        <f t="shared" si="3"/>
        <v>9.1488238841978986E-2</v>
      </c>
    </row>
    <row r="43" spans="1:19">
      <c r="A43" t="s">
        <v>15</v>
      </c>
      <c r="B43">
        <v>0.81153608883405304</v>
      </c>
      <c r="C43">
        <v>0.90530536705737197</v>
      </c>
      <c r="D43">
        <v>0.87877853177051202</v>
      </c>
      <c r="E43">
        <v>0.18969771745835901</v>
      </c>
      <c r="F43">
        <v>0.87715916101172098</v>
      </c>
      <c r="H43">
        <v>0.68414558914250401</v>
      </c>
      <c r="J43">
        <v>0.358497840838988</v>
      </c>
      <c r="L43">
        <v>0.32156076495990099</v>
      </c>
      <c r="M43">
        <f t="shared" si="2"/>
        <v>6.562307217766794E-2</v>
      </c>
      <c r="O43">
        <f t="shared" si="4"/>
        <v>0.19463294262800801</v>
      </c>
      <c r="Q43">
        <f t="shared" si="5"/>
        <v>0.51866132017273303</v>
      </c>
      <c r="S43">
        <f t="shared" si="3"/>
        <v>0.36258482418260302</v>
      </c>
    </row>
    <row r="44" spans="1:19">
      <c r="A44" t="s">
        <v>20</v>
      </c>
      <c r="B44">
        <v>0.75622343655130497</v>
      </c>
      <c r="C44">
        <v>0.90497874924104404</v>
      </c>
      <c r="D44">
        <v>0.380995749848208</v>
      </c>
      <c r="E44">
        <v>0.24620522161505701</v>
      </c>
      <c r="F44">
        <v>0.820734669095324</v>
      </c>
      <c r="H44">
        <v>0.68806921675774102</v>
      </c>
      <c r="J44">
        <v>0.53228091479457595</v>
      </c>
      <c r="L44">
        <v>0.24261283141064499</v>
      </c>
      <c r="M44">
        <f t="shared" si="2"/>
        <v>6.4511232544019026E-2</v>
      </c>
      <c r="O44">
        <f t="shared" si="4"/>
        <v>0.30707346690953302</v>
      </c>
      <c r="Q44">
        <f t="shared" si="5"/>
        <v>0.28845375430074804</v>
      </c>
      <c r="S44">
        <f t="shared" si="3"/>
        <v>0.44545638534709603</v>
      </c>
    </row>
    <row r="45" spans="1:19">
      <c r="A45" t="s">
        <v>53</v>
      </c>
      <c r="B45">
        <v>5.8180744240992198E-2</v>
      </c>
      <c r="C45">
        <v>0.90342587123449503</v>
      </c>
      <c r="D45" s="4">
        <v>0.88157117542823304</v>
      </c>
      <c r="E45">
        <v>0.92823390431187203</v>
      </c>
      <c r="F45">
        <v>0.19929656875906099</v>
      </c>
      <c r="H45">
        <v>0.57356494657144297</v>
      </c>
      <c r="J45">
        <v>0.83994651041720725</v>
      </c>
      <c r="L45">
        <v>0.84194275895398096</v>
      </c>
      <c r="M45">
        <f t="shared" si="2"/>
        <v>0.14111582451806878</v>
      </c>
      <c r="O45">
        <f t="shared" si="4"/>
        <v>0.30800622885679008</v>
      </c>
      <c r="Q45">
        <f t="shared" si="5"/>
        <v>0.64064994165814626</v>
      </c>
      <c r="S45">
        <f t="shared" si="3"/>
        <v>0.26837781238253799</v>
      </c>
    </row>
    <row r="46" spans="1:19">
      <c r="A46" t="s">
        <v>35</v>
      </c>
      <c r="B46">
        <v>3.4764207980652898E-2</v>
      </c>
      <c r="C46">
        <v>0.90054413542926204</v>
      </c>
      <c r="D46">
        <v>0.73972188633615399</v>
      </c>
      <c r="E46">
        <v>0.98700120918984202</v>
      </c>
      <c r="F46">
        <v>0.25881700927045498</v>
      </c>
      <c r="H46">
        <v>0.70672108020959201</v>
      </c>
      <c r="J46">
        <v>0.54811567916162796</v>
      </c>
      <c r="L46">
        <v>0.87746876259572704</v>
      </c>
      <c r="M46">
        <f t="shared" si="2"/>
        <v>0.22405280128980209</v>
      </c>
      <c r="O46">
        <f t="shared" si="4"/>
        <v>3.3000806126561977E-2</v>
      </c>
      <c r="Q46">
        <f t="shared" si="5"/>
        <v>0.28929866989117298</v>
      </c>
      <c r="S46">
        <f t="shared" si="3"/>
        <v>0.17074768238613502</v>
      </c>
    </row>
    <row r="47" spans="1:19">
      <c r="A47" t="s">
        <v>45</v>
      </c>
      <c r="B47">
        <v>0.50361663652802902</v>
      </c>
      <c r="C47">
        <v>0.39119951778179601</v>
      </c>
      <c r="D47">
        <v>0.455696202531645</v>
      </c>
      <c r="E47">
        <v>0.91892706449668404</v>
      </c>
      <c r="F47">
        <v>0.20574643359453401</v>
      </c>
      <c r="H47">
        <v>0.55334538878842598</v>
      </c>
      <c r="J47">
        <v>0.48215122898667201</v>
      </c>
      <c r="L47">
        <v>0.90583350077020897</v>
      </c>
      <c r="M47">
        <f t="shared" si="2"/>
        <v>0.29787020293349498</v>
      </c>
      <c r="O47">
        <f t="shared" si="4"/>
        <v>9.7649186256780984E-2</v>
      </c>
      <c r="Q47">
        <f t="shared" si="5"/>
        <v>0.27640479539213803</v>
      </c>
      <c r="S47">
        <f t="shared" si="3"/>
        <v>0.35248811198178298</v>
      </c>
    </row>
    <row r="48" spans="1:19">
      <c r="A48" t="s">
        <v>54</v>
      </c>
      <c r="B48">
        <v>3.2191376255168297E-2</v>
      </c>
      <c r="C48">
        <v>0.90401653868871801</v>
      </c>
      <c r="D48" s="4">
        <v>6.4087418783225006E-2</v>
      </c>
      <c r="E48">
        <v>0.91464855286473701</v>
      </c>
      <c r="F48">
        <v>0.20138478703156701</v>
      </c>
      <c r="H48">
        <v>0.72150029533372695</v>
      </c>
      <c r="J48">
        <v>6.460016459309946E-2</v>
      </c>
      <c r="L48">
        <v>0.79730261862571306</v>
      </c>
      <c r="M48">
        <f t="shared" si="2"/>
        <v>0.16919341077639871</v>
      </c>
      <c r="O48">
        <f t="shared" si="4"/>
        <v>0.65741287655050196</v>
      </c>
      <c r="Q48">
        <f t="shared" si="5"/>
        <v>0.13678462243846756</v>
      </c>
      <c r="S48">
        <f t="shared" si="3"/>
        <v>7.5802323291986107E-2</v>
      </c>
    </row>
    <row r="49" spans="1:19">
      <c r="A49" t="s">
        <v>55</v>
      </c>
      <c r="B49">
        <v>0.85814136641071004</v>
      </c>
      <c r="C49">
        <v>0.92311478637527</v>
      </c>
      <c r="D49">
        <v>0.77938570584760702</v>
      </c>
      <c r="E49">
        <v>0.87468005512896196</v>
      </c>
      <c r="F49">
        <v>0.37310494191769999</v>
      </c>
      <c r="H49">
        <v>0.76225634967513201</v>
      </c>
      <c r="J49">
        <v>0.59637723961409705</v>
      </c>
      <c r="L49">
        <v>0.879503839338452</v>
      </c>
      <c r="M49">
        <f t="shared" si="2"/>
        <v>0.48503642449301004</v>
      </c>
      <c r="O49">
        <f t="shared" si="4"/>
        <v>1.7129356172475019E-2</v>
      </c>
      <c r="Q49">
        <f t="shared" si="5"/>
        <v>0.22327229769639706</v>
      </c>
      <c r="S49">
        <f t="shared" si="3"/>
        <v>0.11724748966331999</v>
      </c>
    </row>
    <row r="50" spans="1:19">
      <c r="A50" t="s">
        <v>56</v>
      </c>
      <c r="B50">
        <v>0.60463018641010202</v>
      </c>
      <c r="C50">
        <v>0.75496091401082299</v>
      </c>
      <c r="D50">
        <v>0.85718580877931405</v>
      </c>
      <c r="E50">
        <v>0.59981960312687899</v>
      </c>
      <c r="F50">
        <v>0.60463018641010202</v>
      </c>
      <c r="H50">
        <v>0.75496091401082299</v>
      </c>
      <c r="J50">
        <v>0.61425135297654798</v>
      </c>
      <c r="L50">
        <v>0.53848466626578395</v>
      </c>
      <c r="M50">
        <f t="shared" si="2"/>
        <v>0</v>
      </c>
      <c r="O50">
        <f t="shared" si="4"/>
        <v>0.10222489476849106</v>
      </c>
      <c r="Q50">
        <f t="shared" si="5"/>
        <v>9.62116656644596E-3</v>
      </c>
      <c r="S50">
        <f t="shared" si="3"/>
        <v>0.21647624774503904</v>
      </c>
    </row>
    <row r="51" spans="1:19" ht="17">
      <c r="A51" s="2" t="s">
        <v>57</v>
      </c>
      <c r="B51">
        <f>AVERAGE(B2:B50)</f>
        <v>0.68127697040547286</v>
      </c>
      <c r="C51">
        <f>AVERAGE(C2:C50)</f>
        <v>0.8100275981738464</v>
      </c>
      <c r="D51">
        <f>AVERAGE(D2:D50)</f>
        <v>0.56963537946806042</v>
      </c>
      <c r="E51">
        <f>AVERAGE(E2:E50)</f>
        <v>0.47823096279230859</v>
      </c>
      <c r="F51">
        <f>AVERAGE(F2:F50)</f>
        <v>0.77845609867536025</v>
      </c>
      <c r="G51">
        <f>(F51-B51) / B51*100</f>
        <v>14.264261451851173</v>
      </c>
      <c r="H51">
        <f t="shared" ref="H51:L51" si="6">AVERAGE(H2:H50)</f>
        <v>0.59068423741306608</v>
      </c>
      <c r="I51">
        <f>(H51-C51) / C51*100</f>
        <v>-27.078504640493161</v>
      </c>
      <c r="J51">
        <v>0.50206537314596944</v>
      </c>
      <c r="K51">
        <f>(J51-D51) / D51*100</f>
        <v>-11.861975003236196</v>
      </c>
      <c r="L51">
        <f t="shared" si="6"/>
        <v>0.36549698108814233</v>
      </c>
      <c r="M51">
        <f>(L51-F51) / F51*100</f>
        <v>-53.04847868619941</v>
      </c>
    </row>
    <row r="52" spans="1:19">
      <c r="A52" s="4" t="s">
        <v>128</v>
      </c>
      <c r="B52">
        <f>MEDIAN(B2:B50)</f>
        <v>0.76272727272727203</v>
      </c>
      <c r="C52">
        <f>MEDIAN(C2:C50)</f>
        <v>0.90171463563992604</v>
      </c>
      <c r="D52">
        <f>MEDIAN(D2:D50)</f>
        <v>0.61171827565270098</v>
      </c>
      <c r="E52">
        <f>MEDIAN(E2:E50)</f>
        <v>0.41163924436319299</v>
      </c>
      <c r="F52">
        <f>MEDIAN(F2:F50)</f>
        <v>0.84629186602870798</v>
      </c>
      <c r="G52">
        <f>(F52-B52) / B52*100</f>
        <v>10.956025343454067</v>
      </c>
      <c r="H52">
        <f t="shared" ref="H52:L52" si="7">MEDIAN(H2:H50)</f>
        <v>0.60421650717703301</v>
      </c>
      <c r="I52">
        <f t="shared" ref="I52:I53" si="8">(H52-C52) / C52*100</f>
        <v>-32.992491937514743</v>
      </c>
      <c r="J52">
        <v>0.51475279106857996</v>
      </c>
      <c r="K52">
        <f t="shared" ref="K52:K53" si="9">(J52-D52) / D52*100</f>
        <v>-15.85133033350348</v>
      </c>
      <c r="L52">
        <f t="shared" si="7"/>
        <v>0.27322404371584602</v>
      </c>
      <c r="M52">
        <f t="shared" ref="M52:M53" si="10">(L52-F52) / F52*100</f>
        <v>-67.715151866226535</v>
      </c>
    </row>
    <row r="53" spans="1:19">
      <c r="A53" s="4" t="s">
        <v>131</v>
      </c>
      <c r="B53">
        <f>STDEV(B2:B50)</f>
        <v>0.29293334181267872</v>
      </c>
      <c r="C53">
        <f t="shared" ref="C53:E53" si="11">STDEV(C2:C50)</f>
        <v>0.16702966614437698</v>
      </c>
      <c r="D53">
        <f t="shared" si="11"/>
        <v>0.30473982168064467</v>
      </c>
      <c r="E53">
        <f t="shared" si="11"/>
        <v>0.35802834380957183</v>
      </c>
      <c r="F53">
        <f t="shared" ref="F53" si="12">STDEV(F2:F50)</f>
        <v>0.22606556841348344</v>
      </c>
      <c r="G53">
        <f t="shared" ref="G53" si="13">(F53-B53) / B53*100</f>
        <v>-22.826958851940805</v>
      </c>
      <c r="H53">
        <f t="shared" ref="H53:L53" si="14">STDEV(H2:H50)</f>
        <v>0.15571193240533607</v>
      </c>
      <c r="I53">
        <f t="shared" si="8"/>
        <v>-6.775882392806853</v>
      </c>
      <c r="J53">
        <v>0.12799611011279383</v>
      </c>
      <c r="K53">
        <f t="shared" si="9"/>
        <v>-57.998232916560312</v>
      </c>
      <c r="L53">
        <f t="shared" si="14"/>
        <v>0.24092299484365631</v>
      </c>
      <c r="M53">
        <f t="shared" si="10"/>
        <v>6.5721757339879447</v>
      </c>
    </row>
    <row r="54" spans="1:19">
      <c r="F54" s="4" t="s">
        <v>155</v>
      </c>
      <c r="H54" s="4" t="s">
        <v>156</v>
      </c>
      <c r="J54" s="4" t="s">
        <v>157</v>
      </c>
      <c r="L54" s="4" t="s">
        <v>158</v>
      </c>
    </row>
    <row r="55" spans="1:19">
      <c r="A55" s="4" t="s">
        <v>178</v>
      </c>
      <c r="B55">
        <v>8.1999999999999993</v>
      </c>
      <c r="C55">
        <v>8013.5</v>
      </c>
      <c r="D55">
        <v>27910.9</v>
      </c>
      <c r="E55">
        <v>334.3</v>
      </c>
    </row>
    <row r="56" spans="1:19">
      <c r="A56" s="4"/>
    </row>
    <row r="57" spans="1:19">
      <c r="A57" s="4" t="s">
        <v>218</v>
      </c>
      <c r="B57">
        <v>72.842759477936596</v>
      </c>
    </row>
    <row r="58" spans="1:19">
      <c r="A58" s="4" t="s">
        <v>219</v>
      </c>
      <c r="B58">
        <v>13.749775367930299</v>
      </c>
    </row>
    <row r="59" spans="1:19">
      <c r="A59" s="4" t="s">
        <v>220</v>
      </c>
      <c r="B59">
        <v>69.141866330390897</v>
      </c>
    </row>
    <row r="60" spans="1:19">
      <c r="A60" s="4"/>
      <c r="B60">
        <f>SUM(B57:B59)</f>
        <v>155.73440117625779</v>
      </c>
      <c r="C60">
        <f>B60*1638</f>
        <v>255092.94912671027</v>
      </c>
    </row>
    <row r="61" spans="1:19">
      <c r="A61" s="4"/>
    </row>
    <row r="62" spans="1:19">
      <c r="B62" s="4" t="s">
        <v>190</v>
      </c>
    </row>
    <row r="63" spans="1:19">
      <c r="B63" t="s">
        <v>181</v>
      </c>
      <c r="C63" t="s">
        <v>182</v>
      </c>
      <c r="D63" t="s">
        <v>183</v>
      </c>
      <c r="E63" t="s">
        <v>184</v>
      </c>
      <c r="F63" t="s">
        <v>185</v>
      </c>
      <c r="G63" t="s">
        <v>186</v>
      </c>
      <c r="H63" s="4" t="s">
        <v>191</v>
      </c>
    </row>
    <row r="64" spans="1:19">
      <c r="B64" t="s">
        <v>123</v>
      </c>
      <c r="C64" t="s">
        <v>188</v>
      </c>
      <c r="D64">
        <v>-0.33179999999999998</v>
      </c>
      <c r="E64">
        <v>0</v>
      </c>
      <c r="F64">
        <v>-0.48330000000000001</v>
      </c>
      <c r="G64">
        <v>-0.18029999999999999</v>
      </c>
      <c r="H64" t="b">
        <v>1</v>
      </c>
      <c r="I64" s="4" t="s">
        <v>192</v>
      </c>
    </row>
    <row r="65" spans="2:8">
      <c r="B65" t="s">
        <v>123</v>
      </c>
      <c r="C65" t="s">
        <v>189</v>
      </c>
      <c r="D65">
        <v>-0.2404</v>
      </c>
      <c r="E65">
        <v>2.9999999999999997E-4</v>
      </c>
      <c r="F65">
        <v>-0.39190000000000003</v>
      </c>
      <c r="G65">
        <v>-8.8900000000000007E-2</v>
      </c>
      <c r="H65" t="b">
        <v>1</v>
      </c>
    </row>
    <row r="66" spans="2:8">
      <c r="B66" t="s">
        <v>123</v>
      </c>
      <c r="C66" t="s">
        <v>122</v>
      </c>
      <c r="D66">
        <v>-0.1288</v>
      </c>
      <c r="E66">
        <v>0.12609999999999999</v>
      </c>
      <c r="F66">
        <v>-0.2802</v>
      </c>
      <c r="G66">
        <v>2.2700000000000001E-2</v>
      </c>
      <c r="H66" t="b">
        <v>0</v>
      </c>
    </row>
    <row r="67" spans="2:8">
      <c r="B67" t="s">
        <v>188</v>
      </c>
      <c r="C67" t="s">
        <v>189</v>
      </c>
      <c r="D67">
        <v>9.1399999999999995E-2</v>
      </c>
      <c r="E67">
        <v>0.4017</v>
      </c>
      <c r="F67">
        <v>-6.0100000000000001E-2</v>
      </c>
      <c r="G67">
        <v>0.2429</v>
      </c>
      <c r="H67" t="b">
        <v>0</v>
      </c>
    </row>
    <row r="68" spans="2:8">
      <c r="B68" t="s">
        <v>188</v>
      </c>
      <c r="C68" t="s">
        <v>122</v>
      </c>
      <c r="D68">
        <v>0.20300000000000001</v>
      </c>
      <c r="E68">
        <v>3.5000000000000001E-3</v>
      </c>
      <c r="F68">
        <v>5.16E-2</v>
      </c>
      <c r="G68">
        <v>0.35449999999999998</v>
      </c>
      <c r="H68" t="b">
        <v>1</v>
      </c>
    </row>
    <row r="69" spans="2:8">
      <c r="B69" t="s">
        <v>189</v>
      </c>
      <c r="C69" t="s">
        <v>122</v>
      </c>
      <c r="D69">
        <v>0.1116</v>
      </c>
      <c r="E69">
        <v>0.22720000000000001</v>
      </c>
      <c r="F69">
        <v>-3.9800000000000002E-2</v>
      </c>
      <c r="G69">
        <v>0.2631</v>
      </c>
      <c r="H69" t="b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C7EE-ABB4-F249-9183-D079E5C10E85}">
  <dimension ref="A1:I49"/>
  <sheetViews>
    <sheetView workbookViewId="0">
      <selection activeCell="H52" sqref="H52"/>
    </sheetView>
  </sheetViews>
  <sheetFormatPr baseColWidth="10" defaultRowHeight="16"/>
  <sheetData>
    <row r="1" spans="1:9" ht="17">
      <c r="A1" s="2" t="s">
        <v>0</v>
      </c>
      <c r="B1" s="3" t="s">
        <v>124</v>
      </c>
      <c r="C1" s="4" t="s">
        <v>125</v>
      </c>
      <c r="D1" s="4" t="s">
        <v>127</v>
      </c>
      <c r="E1" s="4" t="s">
        <v>126</v>
      </c>
    </row>
    <row r="2" spans="1:9">
      <c r="A2" t="s">
        <v>51</v>
      </c>
      <c r="B2">
        <v>0.94909638554216802</v>
      </c>
      <c r="C2">
        <v>0.96777108433734904</v>
      </c>
      <c r="D2">
        <v>0.84728915662650595</v>
      </c>
      <c r="E2">
        <v>0.63584337349397502</v>
      </c>
      <c r="F2">
        <v>1.4289214273359718E-3</v>
      </c>
      <c r="G2">
        <v>0.20431414653830604</v>
      </c>
      <c r="H2">
        <v>8.2730443304310786E-3</v>
      </c>
      <c r="I2">
        <v>1.1740502680578024E-2</v>
      </c>
    </row>
    <row r="3" spans="1:9">
      <c r="A3" t="s">
        <v>41</v>
      </c>
      <c r="B3">
        <v>0.96592279855247198</v>
      </c>
      <c r="C3">
        <v>0.88329312424607898</v>
      </c>
      <c r="D3">
        <v>0.53528347406513799</v>
      </c>
      <c r="E3">
        <v>0.67882991556091599</v>
      </c>
      <c r="F3">
        <v>1.5522305638115963E-2</v>
      </c>
      <c r="G3">
        <v>8.3127085242521992E-2</v>
      </c>
      <c r="H3">
        <v>2.4809043997362945E-2</v>
      </c>
      <c r="I3">
        <v>0.12554469934974299</v>
      </c>
    </row>
    <row r="4" spans="1:9">
      <c r="A4" t="s">
        <v>42</v>
      </c>
      <c r="B4">
        <v>0.96950092421441703</v>
      </c>
      <c r="C4">
        <v>0.79143561306222998</v>
      </c>
      <c r="D4">
        <v>0.74584103512014699</v>
      </c>
      <c r="E4">
        <v>0.60905730129390001</v>
      </c>
      <c r="F4">
        <v>0.20677365148714499</v>
      </c>
      <c r="G4">
        <v>2.567803730465501E-2</v>
      </c>
      <c r="H4">
        <v>0.25385593457682198</v>
      </c>
      <c r="I4">
        <v>0.30518512294852396</v>
      </c>
    </row>
    <row r="5" spans="1:9">
      <c r="A5" t="s">
        <v>49</v>
      </c>
      <c r="B5">
        <v>0.95352369380315904</v>
      </c>
      <c r="C5">
        <v>0.76093560145808004</v>
      </c>
      <c r="D5">
        <v>0.87454434993924601</v>
      </c>
      <c r="E5">
        <v>2.1567436208991399E-2</v>
      </c>
      <c r="F5">
        <v>1.6865438568040014E-3</v>
      </c>
      <c r="G5">
        <v>0.18879017550718491</v>
      </c>
      <c r="H5">
        <v>0.68533045597215303</v>
      </c>
      <c r="I5">
        <v>0.39007180815420162</v>
      </c>
    </row>
    <row r="6" spans="1:9">
      <c r="A6" t="s">
        <v>40</v>
      </c>
      <c r="B6">
        <v>0.442178940961655</v>
      </c>
      <c r="C6">
        <v>0.46043822276323798</v>
      </c>
      <c r="D6">
        <v>0.88831405964698695</v>
      </c>
      <c r="E6">
        <v>0.29062690200852098</v>
      </c>
      <c r="F6">
        <v>7.4265792590124002E-2</v>
      </c>
      <c r="G6">
        <v>1.0611234414084014E-2</v>
      </c>
      <c r="H6">
        <v>0.61901369776520188</v>
      </c>
      <c r="I6">
        <v>0.65720180727977806</v>
      </c>
    </row>
    <row r="7" spans="1:9">
      <c r="A7" t="s">
        <v>27</v>
      </c>
      <c r="B7">
        <v>0.47964763061968402</v>
      </c>
      <c r="C7">
        <v>0.74392466585662198</v>
      </c>
      <c r="D7">
        <v>0.83201701093560099</v>
      </c>
      <c r="E7">
        <v>3.97934386391251E-2</v>
      </c>
      <c r="F7">
        <v>6.9700349912690251E-3</v>
      </c>
      <c r="G7">
        <v>5.012796195594027E-3</v>
      </c>
      <c r="H7">
        <v>0.58520462477895296</v>
      </c>
      <c r="I7">
        <v>0.87368561418418988</v>
      </c>
    </row>
    <row r="8" spans="1:9">
      <c r="A8" t="s">
        <v>44</v>
      </c>
      <c r="B8">
        <v>0.98945147679324896</v>
      </c>
      <c r="C8">
        <v>0.89963833634719703</v>
      </c>
      <c r="D8">
        <v>5.0934297769740802E-2</v>
      </c>
      <c r="E8">
        <v>0.431886678722121</v>
      </c>
      <c r="F8">
        <v>0.65400843881856596</v>
      </c>
      <c r="G8">
        <v>3.0138637733569951E-3</v>
      </c>
      <c r="H8">
        <v>0.77637130801687726</v>
      </c>
      <c r="I8">
        <v>0.19409282700421998</v>
      </c>
    </row>
    <row r="9" spans="1:9">
      <c r="A9" t="s">
        <v>14</v>
      </c>
      <c r="B9">
        <v>0.65678152815722202</v>
      </c>
      <c r="C9">
        <v>0.336432537234511</v>
      </c>
      <c r="D9">
        <v>0.49823741958226803</v>
      </c>
      <c r="E9">
        <v>0.55093857407244196</v>
      </c>
      <c r="F9">
        <v>1.210547108691995E-2</v>
      </c>
      <c r="G9">
        <v>2.6294593167995983E-2</v>
      </c>
      <c r="H9">
        <v>5.1856089272367012E-2</v>
      </c>
      <c r="I9">
        <v>0.1163422271369301</v>
      </c>
    </row>
    <row r="10" spans="1:9">
      <c r="A10" t="s">
        <v>21</v>
      </c>
      <c r="B10">
        <v>0.75622343655130497</v>
      </c>
      <c r="C10">
        <v>0.90497874924104404</v>
      </c>
      <c r="D10">
        <v>0.24620522161505701</v>
      </c>
      <c r="E10">
        <v>0.96205221615057601</v>
      </c>
      <c r="F10">
        <v>0.21979356405585904</v>
      </c>
      <c r="G10">
        <v>1.2143290831820863E-3</v>
      </c>
      <c r="H10">
        <v>0.19186399514268301</v>
      </c>
      <c r="I10">
        <v>0.91985428051001739</v>
      </c>
    </row>
    <row r="11" spans="1:9">
      <c r="A11" t="s">
        <v>35</v>
      </c>
      <c r="B11">
        <v>0.79715840386940695</v>
      </c>
      <c r="C11">
        <v>0.90114873035066501</v>
      </c>
      <c r="D11">
        <v>0.17140266021765399</v>
      </c>
      <c r="E11">
        <v>0.74637243047158397</v>
      </c>
      <c r="F11">
        <v>0.76239419588875401</v>
      </c>
      <c r="G11">
        <v>6.0459492140296778E-4</v>
      </c>
      <c r="H11">
        <v>0.56831922611849994</v>
      </c>
      <c r="I11">
        <v>0.24062877871825805</v>
      </c>
    </row>
    <row r="12" spans="1:9">
      <c r="A12" t="s">
        <v>18</v>
      </c>
      <c r="B12">
        <v>0.85944140862173601</v>
      </c>
      <c r="C12">
        <v>0.90376442015786196</v>
      </c>
      <c r="D12">
        <v>0.15452337583485101</v>
      </c>
      <c r="E12">
        <v>0.84486945962355797</v>
      </c>
      <c r="F12">
        <v>9.471766848815999E-2</v>
      </c>
      <c r="G12">
        <v>6.0716454158993294E-4</v>
      </c>
      <c r="H12">
        <v>0.68063145112325396</v>
      </c>
      <c r="I12">
        <v>0.63023679417122103</v>
      </c>
    </row>
    <row r="13" spans="1:9">
      <c r="A13" t="s">
        <v>47</v>
      </c>
      <c r="B13">
        <v>0.98643761301989097</v>
      </c>
      <c r="C13">
        <v>0.90204942736588301</v>
      </c>
      <c r="D13">
        <v>4.73176612417118E-2</v>
      </c>
      <c r="E13">
        <v>0.275165762507534</v>
      </c>
      <c r="F13">
        <v>1.5086587688166953E-2</v>
      </c>
      <c r="G13">
        <v>1.1471950707869771E-3</v>
      </c>
      <c r="H13">
        <v>4.460354785208575E-2</v>
      </c>
      <c r="I13">
        <v>0.2169631087077753</v>
      </c>
    </row>
    <row r="14" spans="1:9">
      <c r="A14" t="s">
        <v>24</v>
      </c>
      <c r="B14">
        <v>0.75379477838494202</v>
      </c>
      <c r="C14">
        <v>0.90255009107468098</v>
      </c>
      <c r="D14">
        <v>0.21523982999392799</v>
      </c>
      <c r="E14">
        <v>0.25774134790528203</v>
      </c>
      <c r="F14">
        <v>0.22829386763812998</v>
      </c>
      <c r="G14">
        <v>1.2143290831809761E-3</v>
      </c>
      <c r="H14">
        <v>0.37583485124468696</v>
      </c>
      <c r="I14">
        <v>0.20097146326654503</v>
      </c>
    </row>
    <row r="15" spans="1:9">
      <c r="A15" t="s">
        <v>15</v>
      </c>
      <c r="B15">
        <v>0.87929894179894097</v>
      </c>
      <c r="C15">
        <v>0.90443121693121598</v>
      </c>
      <c r="D15">
        <v>9.0277777777777804E-2</v>
      </c>
      <c r="E15">
        <v>0.63392857142857095</v>
      </c>
      <c r="F15">
        <v>6.7762852964887932E-2</v>
      </c>
      <c r="G15">
        <v>8.7415012615599252E-4</v>
      </c>
      <c r="H15">
        <v>0.78850075399273423</v>
      </c>
      <c r="I15">
        <v>0.44423085397021195</v>
      </c>
    </row>
    <row r="16" spans="1:9">
      <c r="A16" t="s">
        <v>13</v>
      </c>
      <c r="B16">
        <v>0.86885078587466802</v>
      </c>
      <c r="C16">
        <v>0.86905490916513495</v>
      </c>
      <c r="D16">
        <v>0.85823637477036097</v>
      </c>
      <c r="E16">
        <v>0.33935497040212198</v>
      </c>
      <c r="F16">
        <v>0.13833464357567604</v>
      </c>
      <c r="G16">
        <v>6.7570979435505052E-4</v>
      </c>
      <c r="H16">
        <v>0.55708482223077693</v>
      </c>
      <c r="I16">
        <v>0.49850231933672201</v>
      </c>
    </row>
    <row r="17" spans="1:9">
      <c r="A17" t="s">
        <v>37</v>
      </c>
      <c r="B17">
        <v>0.98579201934703697</v>
      </c>
      <c r="C17">
        <v>0.926541717049576</v>
      </c>
      <c r="D17">
        <v>4.0810157194679501E-2</v>
      </c>
      <c r="E17">
        <v>0.25604594921402601</v>
      </c>
      <c r="F17">
        <v>2.4468226312500674E-3</v>
      </c>
      <c r="G17">
        <v>1.0290511870919561E-3</v>
      </c>
      <c r="H17">
        <v>0.87083037356527149</v>
      </c>
      <c r="I17">
        <v>0.14597357285697002</v>
      </c>
    </row>
    <row r="18" spans="1:9">
      <c r="A18" t="s">
        <v>8</v>
      </c>
      <c r="B18">
        <v>0.97763480392156799</v>
      </c>
      <c r="C18">
        <v>0.90104166666666596</v>
      </c>
      <c r="D18">
        <v>6.0355392156862697E-2</v>
      </c>
      <c r="E18">
        <v>0.39552696078431299</v>
      </c>
      <c r="F18">
        <v>9.6128374037918962E-2</v>
      </c>
      <c r="G18">
        <v>1.2853388446620873E-3</v>
      </c>
      <c r="H18">
        <v>0.87503958641019131</v>
      </c>
      <c r="I18">
        <v>0.28744367848180297</v>
      </c>
    </row>
    <row r="19" spans="1:9">
      <c r="A19" t="s">
        <v>38</v>
      </c>
      <c r="B19">
        <v>0.98944511459589801</v>
      </c>
      <c r="C19">
        <v>0.90138721351025297</v>
      </c>
      <c r="D19">
        <v>4.3727382388419798E-2</v>
      </c>
      <c r="E19">
        <v>0.39294330518697201</v>
      </c>
      <c r="F19">
        <v>0.39469556722112498</v>
      </c>
      <c r="G19">
        <v>1.870013751653965E-3</v>
      </c>
      <c r="H19">
        <v>2.8390903670723201E-2</v>
      </c>
      <c r="I19">
        <v>6.1319889375265002E-2</v>
      </c>
    </row>
    <row r="20" spans="1:9">
      <c r="A20" t="s">
        <v>46</v>
      </c>
      <c r="B20">
        <v>0.99608197709463497</v>
      </c>
      <c r="C20">
        <v>0.80861965039180195</v>
      </c>
      <c r="D20">
        <v>0.79355033152501497</v>
      </c>
      <c r="E20">
        <v>0.69710669077757603</v>
      </c>
      <c r="F20">
        <v>4.8824593128390936E-2</v>
      </c>
      <c r="G20">
        <v>2.8933092224231904E-2</v>
      </c>
      <c r="H20">
        <v>0.18203737191078906</v>
      </c>
      <c r="I20">
        <v>3.6769138034960069E-2</v>
      </c>
    </row>
    <row r="21" spans="1:9">
      <c r="A21" t="s">
        <v>39</v>
      </c>
      <c r="B21">
        <v>0.84671092335546105</v>
      </c>
      <c r="C21">
        <v>0.13910681955340901</v>
      </c>
      <c r="D21">
        <v>0.29420639710319801</v>
      </c>
      <c r="E21">
        <v>0.488231744115872</v>
      </c>
      <c r="F21">
        <v>0.40453198239380606</v>
      </c>
      <c r="G21">
        <v>0.321331403209829</v>
      </c>
      <c r="H21">
        <v>0.6528416856722119</v>
      </c>
      <c r="I21">
        <v>0.39916935144103605</v>
      </c>
    </row>
    <row r="22" spans="1:9">
      <c r="A22" t="s">
        <v>30</v>
      </c>
      <c r="B22">
        <v>0.79332516840171396</v>
      </c>
      <c r="C22">
        <v>0.90232700551132805</v>
      </c>
      <c r="D22">
        <v>0.17973055725658299</v>
      </c>
      <c r="E22">
        <v>0.917023882424984</v>
      </c>
      <c r="F22">
        <v>9.649937852080015E-3</v>
      </c>
      <c r="G22">
        <v>3.8407897823800052E-4</v>
      </c>
      <c r="H22">
        <v>0.59713647370880807</v>
      </c>
      <c r="I22">
        <v>0.721820482303552</v>
      </c>
    </row>
    <row r="23" spans="1:9">
      <c r="A23" t="s">
        <v>10</v>
      </c>
      <c r="B23">
        <v>0.50306184935701104</v>
      </c>
      <c r="C23">
        <v>0.74494794856093005</v>
      </c>
      <c r="D23">
        <v>0.91947336191059303</v>
      </c>
      <c r="E23">
        <v>2.5413349663196499E-2</v>
      </c>
      <c r="F23">
        <v>0.37232088181261502</v>
      </c>
      <c r="G23">
        <v>4.8989589712180592E-3</v>
      </c>
      <c r="H23">
        <v>6.7360685854255031E-2</v>
      </c>
      <c r="I23">
        <v>0.80649112063686446</v>
      </c>
    </row>
    <row r="24" spans="1:9">
      <c r="A24" t="s">
        <v>52</v>
      </c>
      <c r="B24">
        <v>0.98833732057416201</v>
      </c>
      <c r="C24">
        <v>0.90340909090909005</v>
      </c>
      <c r="D24">
        <v>5.8911483253588498E-2</v>
      </c>
      <c r="E24">
        <v>0.38307416267942501</v>
      </c>
      <c r="F24">
        <v>3.5885167464110301E-3</v>
      </c>
      <c r="G24">
        <v>5.980861244010427E-4</v>
      </c>
      <c r="H24">
        <v>0.16866028708133951</v>
      </c>
      <c r="I24">
        <v>0.3367224880382767</v>
      </c>
    </row>
    <row r="25" spans="1:9">
      <c r="A25" t="s">
        <v>9</v>
      </c>
      <c r="B25">
        <v>0.13563992651561499</v>
      </c>
      <c r="C25">
        <v>0.74188609920391901</v>
      </c>
      <c r="D25">
        <v>0.76148193508879303</v>
      </c>
      <c r="E25">
        <v>0.89007960808328201</v>
      </c>
      <c r="F25">
        <v>0.36742192284139608</v>
      </c>
      <c r="G25">
        <v>3.0618493570110372E-3</v>
      </c>
      <c r="H25">
        <v>0.50581751377832207</v>
      </c>
      <c r="I25">
        <v>9.185548071034999E-3</v>
      </c>
    </row>
    <row r="26" spans="1:9">
      <c r="A26" t="s">
        <v>28</v>
      </c>
      <c r="B26">
        <v>0.34638737097753403</v>
      </c>
      <c r="C26">
        <v>0.69247115968427397</v>
      </c>
      <c r="D26">
        <v>0.67425622343655101</v>
      </c>
      <c r="E26">
        <v>0.50667880995749803</v>
      </c>
      <c r="F26">
        <v>5.3860031973889E-2</v>
      </c>
      <c r="G26">
        <v>6.2621681897420123E-3</v>
      </c>
      <c r="H26">
        <v>0.25678873403611002</v>
      </c>
      <c r="I26">
        <v>0.23663020728435102</v>
      </c>
    </row>
    <row r="27" spans="1:9">
      <c r="A27" t="s">
        <v>16</v>
      </c>
      <c r="B27">
        <v>9.2843923504009801E-2</v>
      </c>
      <c r="C27">
        <v>0.88186304750154199</v>
      </c>
      <c r="D27">
        <v>0.84978408389882698</v>
      </c>
      <c r="E27">
        <v>7.7112893275756104E-3</v>
      </c>
      <c r="F27">
        <v>0.40169159562167323</v>
      </c>
      <c r="G27">
        <v>4.2936009501880479E-3</v>
      </c>
      <c r="H27">
        <v>0.238065808246126</v>
      </c>
      <c r="I27">
        <v>0.8420154866287084</v>
      </c>
    </row>
    <row r="28" spans="1:9">
      <c r="A28" t="s">
        <v>43</v>
      </c>
      <c r="B28">
        <v>0.76575757575757497</v>
      </c>
      <c r="C28">
        <v>0.97666666666666602</v>
      </c>
      <c r="D28">
        <v>0.93666666666666598</v>
      </c>
      <c r="E28">
        <v>0.544545454545454</v>
      </c>
      <c r="F28">
        <v>0.22369390103567399</v>
      </c>
      <c r="G28">
        <v>7.7028330319468985E-2</v>
      </c>
      <c r="H28">
        <v>0.26125979505726293</v>
      </c>
      <c r="I28">
        <v>0.49361115677571321</v>
      </c>
    </row>
    <row r="29" spans="1:9">
      <c r="A29" t="s">
        <v>29</v>
      </c>
      <c r="B29">
        <v>0.50880923450789795</v>
      </c>
      <c r="C29">
        <v>0.74270959902794598</v>
      </c>
      <c r="D29">
        <v>0.71962332928311001</v>
      </c>
      <c r="E29">
        <v>3.8578371810449603E-2</v>
      </c>
      <c r="F29">
        <v>4.922564602045193E-2</v>
      </c>
      <c r="G29">
        <v>4.0123991877705212E-4</v>
      </c>
      <c r="H29">
        <v>0.17596760764279296</v>
      </c>
      <c r="I29">
        <v>0.68371189150859435</v>
      </c>
    </row>
    <row r="30" spans="1:9">
      <c r="A30" t="s">
        <v>20</v>
      </c>
      <c r="B30">
        <v>0.78597449908925299</v>
      </c>
      <c r="C30">
        <v>0.90801457194899804</v>
      </c>
      <c r="D30">
        <v>0.20734669095324801</v>
      </c>
      <c r="E30">
        <v>0.94444444444444398</v>
      </c>
      <c r="F30">
        <v>2.9751062537948014E-2</v>
      </c>
      <c r="G30">
        <v>3.0358227079539946E-3</v>
      </c>
      <c r="H30">
        <v>0.17364905889495999</v>
      </c>
      <c r="I30">
        <v>0.698239222829387</v>
      </c>
    </row>
    <row r="31" spans="1:9">
      <c r="A31" t="s">
        <v>22</v>
      </c>
      <c r="B31">
        <v>0.97601700060716401</v>
      </c>
      <c r="C31">
        <v>0.90376442015786196</v>
      </c>
      <c r="D31">
        <v>4.2197935640558598E-2</v>
      </c>
      <c r="E31">
        <v>0.66272009714632596</v>
      </c>
      <c r="F31">
        <v>1.2143290831809761E-3</v>
      </c>
      <c r="G31">
        <v>2.4286581663629514E-3</v>
      </c>
      <c r="H31">
        <v>0.31693989071038242</v>
      </c>
      <c r="I31">
        <v>0.6114146933819059</v>
      </c>
    </row>
    <row r="32" spans="1:9">
      <c r="A32" t="s">
        <v>31</v>
      </c>
      <c r="B32">
        <v>0.80297510625379398</v>
      </c>
      <c r="C32">
        <v>0.90194292653309005</v>
      </c>
      <c r="D32">
        <v>0.19581056466302299</v>
      </c>
      <c r="E32">
        <v>0.24438372799028499</v>
      </c>
      <c r="F32">
        <v>0.18154219793564097</v>
      </c>
      <c r="G32">
        <v>1.2143290831819753E-3</v>
      </c>
      <c r="H32">
        <v>0.28779599271402601</v>
      </c>
      <c r="I32">
        <v>0.21918639951426799</v>
      </c>
    </row>
    <row r="33" spans="1:9">
      <c r="A33" t="s">
        <v>23</v>
      </c>
      <c r="B33">
        <v>0.97480267152398303</v>
      </c>
      <c r="C33">
        <v>0.90133576199149901</v>
      </c>
      <c r="D33">
        <v>2.6411657559198502E-2</v>
      </c>
      <c r="E33">
        <v>0.46296296296296302</v>
      </c>
      <c r="F33">
        <v>0.22100789313904101</v>
      </c>
      <c r="G33">
        <v>1.2143290831819753E-3</v>
      </c>
      <c r="H33">
        <v>0.50880388585306546</v>
      </c>
      <c r="I33">
        <v>0.24711596842744402</v>
      </c>
    </row>
    <row r="34" spans="1:9">
      <c r="A34" t="s">
        <v>53</v>
      </c>
      <c r="B34">
        <v>0.98474880382775098</v>
      </c>
      <c r="C34">
        <v>0.90281100478468901</v>
      </c>
      <c r="D34">
        <v>4.69497607655502E-2</v>
      </c>
      <c r="E34">
        <v>0.17972488038277501</v>
      </c>
      <c r="F34">
        <v>0.92656805958675881</v>
      </c>
      <c r="G34">
        <v>6.1486644980601746E-4</v>
      </c>
      <c r="H34">
        <v>0.8346214146626828</v>
      </c>
      <c r="I34">
        <v>0.74850902392909702</v>
      </c>
    </row>
    <row r="35" spans="1:9">
      <c r="A35" t="s">
        <v>12</v>
      </c>
      <c r="B35">
        <v>0.85517452541334904</v>
      </c>
      <c r="C35">
        <v>0.90355174525413295</v>
      </c>
      <c r="D35">
        <v>0.16258420085731701</v>
      </c>
      <c r="E35">
        <v>0.92498469075321399</v>
      </c>
      <c r="F35">
        <v>0.120636864666259</v>
      </c>
      <c r="G35">
        <v>1.837109614206911E-3</v>
      </c>
      <c r="H35">
        <v>0.57072872014696907</v>
      </c>
      <c r="I35">
        <v>0.82669932639314059</v>
      </c>
    </row>
    <row r="36" spans="1:9">
      <c r="A36" t="s">
        <v>34</v>
      </c>
      <c r="B36">
        <v>0.63052695336159803</v>
      </c>
      <c r="C36">
        <v>0.39975772259236803</v>
      </c>
      <c r="D36">
        <v>0.69230769230769196</v>
      </c>
      <c r="E36">
        <v>0.70563294972743695</v>
      </c>
      <c r="F36">
        <v>0.37720168129388404</v>
      </c>
      <c r="G36">
        <v>5.0665493852612986E-2</v>
      </c>
      <c r="H36">
        <v>0.14545158589898599</v>
      </c>
      <c r="I36">
        <v>0.15531021834995107</v>
      </c>
    </row>
    <row r="37" spans="1:9">
      <c r="A37" t="s">
        <v>11</v>
      </c>
      <c r="B37">
        <v>2.1739130434782601E-2</v>
      </c>
      <c r="C37">
        <v>0.90171463563992604</v>
      </c>
      <c r="D37">
        <v>0.98928352725045898</v>
      </c>
      <c r="E37">
        <v>0.73270055113288401</v>
      </c>
      <c r="F37">
        <v>0.83343539497856645</v>
      </c>
      <c r="G37">
        <v>1.837109614206911E-3</v>
      </c>
      <c r="H37">
        <v>0.296387017758726</v>
      </c>
      <c r="I37">
        <v>0.56827924066136004</v>
      </c>
    </row>
    <row r="38" spans="1:9">
      <c r="A38" t="s">
        <v>48</v>
      </c>
      <c r="B38">
        <v>0.97135102533172402</v>
      </c>
      <c r="C38">
        <v>0.90319662243666998</v>
      </c>
      <c r="D38">
        <v>5.8202653799758697E-2</v>
      </c>
      <c r="E38">
        <v>0.43033775633293098</v>
      </c>
      <c r="F38">
        <v>3.986709015679768E-4</v>
      </c>
      <c r="G38">
        <v>4.762065291154971E-3</v>
      </c>
      <c r="H38">
        <v>0.40564910804714233</v>
      </c>
      <c r="I38">
        <v>0.39783471866585929</v>
      </c>
    </row>
    <row r="39" spans="1:9">
      <c r="A39" t="s">
        <v>17</v>
      </c>
      <c r="B39">
        <v>0.83697632058287796</v>
      </c>
      <c r="C39">
        <v>0.91347905282331499</v>
      </c>
      <c r="D39">
        <v>6.5270188221007899E-2</v>
      </c>
      <c r="E39">
        <v>0.85094110503946496</v>
      </c>
      <c r="F39">
        <v>0.62780813600485796</v>
      </c>
      <c r="G39">
        <v>1.8214936247720193E-3</v>
      </c>
      <c r="H39">
        <v>0.89860352155434109</v>
      </c>
      <c r="I39">
        <v>0.51183970856102001</v>
      </c>
    </row>
    <row r="40" spans="1:9">
      <c r="A40" t="s">
        <v>33</v>
      </c>
      <c r="B40">
        <v>0.98935523114355195</v>
      </c>
      <c r="C40">
        <v>0.90054744525547403</v>
      </c>
      <c r="D40">
        <v>8.9720194647201906E-2</v>
      </c>
      <c r="E40">
        <v>0.83789537712895301</v>
      </c>
      <c r="F40">
        <v>7.8288834754729475E-3</v>
      </c>
      <c r="G40">
        <v>4.2166437505197774E-4</v>
      </c>
      <c r="H40">
        <v>0.55564624993184109</v>
      </c>
      <c r="I40">
        <v>0.7824744201331929</v>
      </c>
    </row>
    <row r="41" spans="1:9">
      <c r="A41" t="s">
        <v>19</v>
      </c>
      <c r="B41">
        <v>0.76472374013357602</v>
      </c>
      <c r="C41">
        <v>0.90315725561627203</v>
      </c>
      <c r="D41">
        <v>0.214632665452337</v>
      </c>
      <c r="E41">
        <v>0.24741955069823901</v>
      </c>
      <c r="F41">
        <v>2.1250758955676963E-2</v>
      </c>
      <c r="G41">
        <v>4.8573163327260138E-3</v>
      </c>
      <c r="H41">
        <v>3.2786885245902009E-2</v>
      </c>
      <c r="I41">
        <v>2.0036429872496014E-2</v>
      </c>
    </row>
    <row r="42" spans="1:9">
      <c r="A42" t="s">
        <v>32</v>
      </c>
      <c r="B42">
        <v>0.65482695810564595</v>
      </c>
      <c r="C42">
        <v>0.74043715846994496</v>
      </c>
      <c r="D42">
        <v>0.91772920461444996</v>
      </c>
      <c r="E42">
        <v>0.55585913782635099</v>
      </c>
      <c r="F42">
        <v>5.5982675867203957E-2</v>
      </c>
      <c r="G42">
        <v>7.4289019185502791E-4</v>
      </c>
      <c r="H42">
        <v>0.86389708782612873</v>
      </c>
      <c r="I42">
        <v>0.34103867239262697</v>
      </c>
    </row>
    <row r="43" spans="1:9">
      <c r="A43" t="s">
        <v>25</v>
      </c>
      <c r="B43">
        <v>0.75584395871281096</v>
      </c>
      <c r="C43">
        <v>0.33401639344262302</v>
      </c>
      <c r="D43">
        <v>0.5</v>
      </c>
      <c r="E43">
        <v>0.42068913175470501</v>
      </c>
      <c r="F43">
        <v>0.11725865209471797</v>
      </c>
      <c r="G43">
        <v>4.0755919854280009E-2</v>
      </c>
      <c r="H43">
        <v>0.22874924104432304</v>
      </c>
      <c r="I43">
        <v>8.1360048573163035E-2</v>
      </c>
    </row>
    <row r="44" spans="1:9">
      <c r="A44" t="s">
        <v>26</v>
      </c>
      <c r="B44">
        <v>0.86065573770491799</v>
      </c>
      <c r="C44">
        <v>0.90376442015786196</v>
      </c>
      <c r="D44">
        <v>0.158166363084395</v>
      </c>
      <c r="E44">
        <v>0.83272616879174199</v>
      </c>
      <c r="F44">
        <v>7.9671533573690945E-2</v>
      </c>
      <c r="G44">
        <v>5.8466330401962807E-5</v>
      </c>
      <c r="H44">
        <v>0.51710702695205701</v>
      </c>
      <c r="I44">
        <v>0.60277477146489</v>
      </c>
    </row>
    <row r="45" spans="1:9">
      <c r="A45" t="s">
        <v>45</v>
      </c>
      <c r="B45">
        <v>0.79294755877034295</v>
      </c>
      <c r="C45">
        <v>0.26913803496081901</v>
      </c>
      <c r="D45">
        <v>0.55003013863773298</v>
      </c>
      <c r="E45">
        <v>0.61904761904761896</v>
      </c>
      <c r="F45">
        <v>0.28933092224231394</v>
      </c>
      <c r="G45">
        <v>0.12206148282097701</v>
      </c>
      <c r="H45">
        <v>9.4333936106087979E-2</v>
      </c>
      <c r="I45">
        <v>0.29987944544906509</v>
      </c>
    </row>
    <row r="46" spans="1:9">
      <c r="A46" t="s">
        <v>54</v>
      </c>
      <c r="B46">
        <v>5.8180744240992198E-2</v>
      </c>
      <c r="C46">
        <v>0.90342587123449503</v>
      </c>
      <c r="D46">
        <v>0.92291789722386297</v>
      </c>
      <c r="E46">
        <v>0.65534554046072002</v>
      </c>
      <c r="F46">
        <v>2.5989367985823901E-2</v>
      </c>
      <c r="G46">
        <v>5.9066745422298172E-4</v>
      </c>
      <c r="H46">
        <v>0.85883047844063798</v>
      </c>
      <c r="I46">
        <v>0.25930301240401699</v>
      </c>
    </row>
    <row r="47" spans="1:9" ht="17">
      <c r="A47" s="2" t="s">
        <v>57</v>
      </c>
      <c r="B47">
        <f>AVERAGE(B2:B46)</f>
        <v>0.75453235377584771</v>
      </c>
      <c r="C47">
        <f>AVERAGE(C2:C46)</f>
        <v>0.79753065460287209</v>
      </c>
      <c r="D47">
        <f>AVERAGE(D2:D46)</f>
        <v>0.42728449648839228</v>
      </c>
      <c r="E47">
        <f>AVERAGE(E2:E46)</f>
        <v>0.51486230330401983</v>
      </c>
      <c r="F47">
        <v>7.3255383370374849E-2</v>
      </c>
      <c r="G47">
        <v>1.2496943570974306E-2</v>
      </c>
      <c r="H47">
        <v>0.14235088297966814</v>
      </c>
      <c r="I47">
        <v>3.6631340511711241E-2</v>
      </c>
    </row>
    <row r="48" spans="1:9">
      <c r="A48" s="4" t="s">
        <v>128</v>
      </c>
      <c r="B48">
        <f>MEDIAN(B2:B46)</f>
        <v>0.83697632058287796</v>
      </c>
      <c r="C48">
        <f>MEDIAN(C2:C46)</f>
        <v>0.90133576199149901</v>
      </c>
      <c r="D48">
        <f>MEDIAN(D2:D46)</f>
        <v>0.24620522161505701</v>
      </c>
      <c r="E48">
        <f>MEDIAN(E2:E46)</f>
        <v>0.544545454545454</v>
      </c>
      <c r="F48">
        <v>7.4249047855605932E-2</v>
      </c>
      <c r="G48">
        <v>3.7887364842703608E-4</v>
      </c>
      <c r="H48">
        <v>0.365513054037644</v>
      </c>
      <c r="I48">
        <v>0.13290621018226101</v>
      </c>
    </row>
    <row r="49" spans="1:9">
      <c r="A49" s="4" t="s">
        <v>131</v>
      </c>
      <c r="B49">
        <f>STDEV(B2:B46)</f>
        <v>0.27082108675444366</v>
      </c>
      <c r="C49">
        <f>STDEV(C2:C46)</f>
        <v>0.20254973766544804</v>
      </c>
      <c r="D49">
        <f>STDEV(D2:D46)</f>
        <v>0.35062926091442531</v>
      </c>
      <c r="E49">
        <f>STDEV(E2:E46)</f>
        <v>0.27667441567882489</v>
      </c>
      <c r="F49">
        <v>2.2112255058235053E-2</v>
      </c>
      <c r="G49">
        <v>3.5520071521071062E-2</v>
      </c>
      <c r="H49">
        <v>4.5889439233780638E-2</v>
      </c>
      <c r="I49">
        <v>8.1353928130746933E-2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FBF8-5BE1-834B-9A3D-AE91884E1180}">
  <dimension ref="A1:I50"/>
  <sheetViews>
    <sheetView workbookViewId="0">
      <selection activeCell="B48" sqref="B48:E50"/>
    </sheetView>
  </sheetViews>
  <sheetFormatPr baseColWidth="10" defaultRowHeight="16"/>
  <sheetData>
    <row r="1" spans="1:9" ht="17">
      <c r="A1" s="2" t="s">
        <v>0</v>
      </c>
      <c r="B1" s="3" t="s">
        <v>124</v>
      </c>
      <c r="C1" s="4" t="s">
        <v>125</v>
      </c>
      <c r="D1" s="4" t="s">
        <v>127</v>
      </c>
      <c r="E1" s="4" t="s">
        <v>126</v>
      </c>
    </row>
    <row r="2" spans="1:9">
      <c r="A2" t="s">
        <v>52</v>
      </c>
      <c r="B2">
        <v>0.96897590361445696</v>
      </c>
      <c r="C2">
        <v>0.90933734939759003</v>
      </c>
      <c r="D2">
        <v>3.64457831325301E-2</v>
      </c>
      <c r="E2">
        <v>0.35572289156626502</v>
      </c>
      <c r="F2">
        <f>ABS(B2-VLOOKUP(A2, coverage!A:E, 2, FALSE))</f>
        <v>1.5772900213294028E-2</v>
      </c>
      <c r="G2">
        <f>ABS(C2-VLOOKUP(A2, coverage!A:E, 3, FALSE))</f>
        <v>6.526344612901025E-3</v>
      </c>
      <c r="H2">
        <f>ABS(D2-VLOOKUP(A2, coverage!A:E, 4, FALSE))</f>
        <v>0.1911259872023979</v>
      </c>
      <c r="I2">
        <f>ABS(E2-VLOOKUP(A2, coverage!A:E, 5, FALSE))</f>
        <v>0.30937121692511671</v>
      </c>
    </row>
    <row r="3" spans="1:9">
      <c r="A3" t="s">
        <v>51</v>
      </c>
      <c r="B3">
        <v>0.95521023765996305</v>
      </c>
      <c r="C3">
        <v>0.94972577696526495</v>
      </c>
      <c r="D3">
        <v>0.882084095063985</v>
      </c>
      <c r="E3">
        <v>0.99969530773918303</v>
      </c>
      <c r="F3">
        <f>ABS(B3-VLOOKUP(A3, coverage!A:E, 2, FALSE))</f>
        <v>7.5427735451309985E-3</v>
      </c>
      <c r="G3">
        <f>ABS(C3-VLOOKUP(A3, coverage!A:E, 3, FALSE))</f>
        <v>0.18626883916622194</v>
      </c>
      <c r="H3">
        <f>ABS(D3-VLOOKUP(A3, coverage!A:E, 4, FALSE))</f>
        <v>2.6521894107047972E-2</v>
      </c>
      <c r="I3">
        <f>ABS(E3-VLOOKUP(A3, coverage!A:E, 5, FALSE))</f>
        <v>0.37559243692578603</v>
      </c>
    </row>
    <row r="4" spans="1:9">
      <c r="A4" t="s">
        <v>45</v>
      </c>
      <c r="B4">
        <v>0.620253164556962</v>
      </c>
      <c r="C4">
        <v>0.40084388185654002</v>
      </c>
      <c r="D4">
        <v>0.83092224231464695</v>
      </c>
      <c r="E4">
        <v>0.41651597347799801</v>
      </c>
      <c r="F4">
        <f>ABS(B4-VLOOKUP(A4, coverage!A:E, 2, FALSE))</f>
        <v>0.11663652802893298</v>
      </c>
      <c r="G4">
        <f>ABS(C4-VLOOKUP(A4, coverage!A:E, 3, FALSE))</f>
        <v>9.6443640747440051E-3</v>
      </c>
      <c r="H4">
        <f>ABS(D4-VLOOKUP(A4, coverage!A:E, 4, FALSE))</f>
        <v>0.37522603978300195</v>
      </c>
      <c r="I4">
        <f>ABS(E4-VLOOKUP(A4, coverage!A:E, 5, FALSE))</f>
        <v>0.50241109101868608</v>
      </c>
    </row>
    <row r="5" spans="1:9">
      <c r="A5" t="s">
        <v>42</v>
      </c>
      <c r="B5">
        <v>0.68365500603136298</v>
      </c>
      <c r="C5">
        <v>0.855548854041013</v>
      </c>
      <c r="D5">
        <v>0.91224366706875704</v>
      </c>
      <c r="E5">
        <v>0.71320868516284597</v>
      </c>
      <c r="F5">
        <f>ABS(B5-VLOOKUP(A5, coverage!A:E, 2, FALSE))</f>
        <v>7.9072266695909055E-2</v>
      </c>
      <c r="G5">
        <f>ABS(C5-VLOOKUP(A5, coverage!A:E, 3, FALSE))</f>
        <v>8.9791278283438025E-2</v>
      </c>
      <c r="H5">
        <f>ABS(D5-VLOOKUP(A5, coverage!A:E, 4, FALSE))</f>
        <v>8.7453302628211937E-2</v>
      </c>
      <c r="I5">
        <f>ABS(E5-VLOOKUP(A5, coverage!A:E, 5, FALSE))</f>
        <v>0.201033739079578</v>
      </c>
    </row>
    <row r="6" spans="1:9">
      <c r="A6" t="s">
        <v>28</v>
      </c>
      <c r="B6">
        <v>0.37575941676792202</v>
      </c>
      <c r="C6">
        <v>0.69046172539489603</v>
      </c>
      <c r="D6">
        <v>0.71840826245443501</v>
      </c>
      <c r="E6">
        <v>0.36786148238153099</v>
      </c>
      <c r="F6">
        <f>ABS(B6-VLOOKUP(A6, coverage!A:E, 2, FALSE))</f>
        <v>8.323207776427699E-2</v>
      </c>
      <c r="G6">
        <f>ABS(C6-VLOOKUP(A6, coverage!A:E, 3, FALSE))</f>
        <v>4.2527339003640696E-3</v>
      </c>
      <c r="H6">
        <f>ABS(D6-VLOOKUP(A6, coverage!A:E, 4, FALSE))</f>
        <v>0.21263669501822602</v>
      </c>
      <c r="I6">
        <f>ABS(E6-VLOOKUP(A6, coverage!A:E, 5, FALSE))</f>
        <v>9.7812879708383982E-2</v>
      </c>
    </row>
    <row r="7" spans="1:9">
      <c r="A7" t="s">
        <v>41</v>
      </c>
      <c r="B7">
        <v>0.99300060864272599</v>
      </c>
      <c r="C7">
        <v>0.97048082775410804</v>
      </c>
      <c r="D7">
        <v>0.241935483870967</v>
      </c>
      <c r="E7">
        <v>0.77754108338405303</v>
      </c>
      <c r="F7">
        <f>ABS(B7-VLOOKUP(A7, coverage!A:E, 2, FALSE))</f>
        <v>4.2600115728369969E-2</v>
      </c>
      <c r="G7">
        <f>ABS(C7-VLOOKUP(A7, coverage!A:E, 3, FALSE))</f>
        <v>4.0606182655070766E-3</v>
      </c>
      <c r="H7">
        <f>ABS(D7-VLOOKUP(A7, coverage!A:E, 4, FALSE))</f>
        <v>0.26853894619680807</v>
      </c>
      <c r="I7">
        <f>ABS(E7-VLOOKUP(A7, coverage!A:E, 5, FALSE))</f>
        <v>2.6833531526605947E-2</v>
      </c>
    </row>
    <row r="8" spans="1:9">
      <c r="A8" t="s">
        <v>50</v>
      </c>
      <c r="B8">
        <v>0.97174969623329199</v>
      </c>
      <c r="C8">
        <v>0.90795868772782495</v>
      </c>
      <c r="D8">
        <v>3.2503037667071702E-2</v>
      </c>
      <c r="E8">
        <v>0.353280680437424</v>
      </c>
      <c r="F8">
        <f>ABS(B8-VLOOKUP(A8, coverage!A:E, 2, FALSE))</f>
        <v>2.7737926188350359E-3</v>
      </c>
      <c r="G8">
        <f>ABS(C8-VLOOKUP(A8, coverage!A:E, 3, FALSE))</f>
        <v>1.37866166976508E-3</v>
      </c>
      <c r="H8">
        <f>ABS(D8-VLOOKUP(A8, coverage!A:E, 4, FALSE))</f>
        <v>1.7798167152205398E-2</v>
      </c>
      <c r="I8">
        <f>ABS(E8-VLOOKUP(A8, coverage!A:E, 5, FALSE))</f>
        <v>0.32285899369043608</v>
      </c>
    </row>
    <row r="9" spans="1:9">
      <c r="A9" t="s">
        <v>25</v>
      </c>
      <c r="B9">
        <v>0.59046751669702402</v>
      </c>
      <c r="C9">
        <v>0.40459927140254998</v>
      </c>
      <c r="D9">
        <v>0.68973891924711594</v>
      </c>
      <c r="E9">
        <v>0.49726775956284103</v>
      </c>
      <c r="F9">
        <f>ABS(B9-VLOOKUP(A9, coverage!A:E, 2, FALSE))</f>
        <v>4.8117789921068965E-2</v>
      </c>
      <c r="G9">
        <f>ABS(C9-VLOOKUP(A9, coverage!A:E, 3, FALSE))</f>
        <v>2.982695810564695E-2</v>
      </c>
      <c r="H9">
        <f>ABS(D9-VLOOKUP(A9, coverage!A:E, 4, FALSE))</f>
        <v>3.9010321797207093E-2</v>
      </c>
      <c r="I9">
        <f>ABS(E9-VLOOKUP(A9, coverage!A:E, 5, FALSE))</f>
        <v>4.7814207650270224E-3</v>
      </c>
    </row>
    <row r="10" spans="1:9">
      <c r="A10" t="s">
        <v>16</v>
      </c>
      <c r="B10">
        <v>0.41567460317460297</v>
      </c>
      <c r="C10">
        <v>0.88326719576719503</v>
      </c>
      <c r="D10">
        <v>0.51355820105820105</v>
      </c>
      <c r="E10">
        <v>0.40707671957671898</v>
      </c>
      <c r="F10">
        <f>ABS(B10-VLOOKUP(A10, coverage!A:E, 2, FALSE))</f>
        <v>7.8860915951080024E-2</v>
      </c>
      <c r="G10">
        <f>ABS(C10-VLOOKUP(A10, coverage!A:E, 3, FALSE))</f>
        <v>2.8894526845349988E-3</v>
      </c>
      <c r="H10">
        <f>ABS(D10-VLOOKUP(A10, coverage!A:E, 4, FALSE))</f>
        <v>9.8160074594499935E-2</v>
      </c>
      <c r="I10">
        <f>ABS(E10-VLOOKUP(A10, coverage!A:E, 5, FALSE))</f>
        <v>0.442650056379565</v>
      </c>
    </row>
    <row r="11" spans="1:9">
      <c r="A11" t="s">
        <v>48</v>
      </c>
      <c r="B11">
        <v>0.98643761301989097</v>
      </c>
      <c r="C11">
        <v>0.90204942736588301</v>
      </c>
      <c r="D11">
        <v>4.73176612417118E-2</v>
      </c>
      <c r="E11">
        <v>0.275165762507534</v>
      </c>
      <c r="F11">
        <f>ABS(B11-VLOOKUP(A11, coverage!A:E, 2, FALSE))</f>
        <v>1.4687916786598976E-2</v>
      </c>
      <c r="G11">
        <f>ABS(C11-VLOOKUP(A11, coverage!A:E, 3, FALSE))</f>
        <v>5.9092603619419481E-3</v>
      </c>
      <c r="H11">
        <f>ABS(D11-VLOOKUP(A11, coverage!A:E, 4, FALSE))</f>
        <v>0.41653410060518925</v>
      </c>
      <c r="I11">
        <f>ABS(E11-VLOOKUP(A11, coverage!A:E, 5, FALSE))</f>
        <v>0.24266272484046231</v>
      </c>
    </row>
    <row r="12" spans="1:9">
      <c r="A12" t="s">
        <v>22</v>
      </c>
      <c r="B12">
        <v>0.75622343655130497</v>
      </c>
      <c r="C12">
        <v>0.90497874924104404</v>
      </c>
      <c r="D12">
        <v>0.24620522161505701</v>
      </c>
      <c r="E12">
        <v>0.96205221615057601</v>
      </c>
      <c r="F12">
        <f>ABS(B12-VLOOKUP(A12, coverage!A:E, 2, FALSE))</f>
        <v>0.21857923497267806</v>
      </c>
      <c r="G12">
        <f>ABS(C12-VLOOKUP(A12, coverage!A:E, 3, FALSE))</f>
        <v>3.6429872495450377E-3</v>
      </c>
      <c r="H12">
        <f>ABS(D12-VLOOKUP(A12, coverage!A:E, 4, FALSE))</f>
        <v>0.11293260473588398</v>
      </c>
      <c r="I12">
        <f>ABS(E12-VLOOKUP(A12, coverage!A:E, 5, FALSE))</f>
        <v>0.91074681238615596</v>
      </c>
    </row>
    <row r="13" spans="1:9">
      <c r="A13" t="s">
        <v>19</v>
      </c>
      <c r="B13">
        <v>0.85944140862173601</v>
      </c>
      <c r="C13">
        <v>0.90376442015786196</v>
      </c>
      <c r="D13">
        <v>0.15452337583485101</v>
      </c>
      <c r="E13">
        <v>0.84486945962355797</v>
      </c>
      <c r="F13">
        <f>ABS(B13-VLOOKUP(A13, coverage!A:E, 2, FALSE))</f>
        <v>7.3466909532483027E-2</v>
      </c>
      <c r="G13">
        <f>ABS(C13-VLOOKUP(A13, coverage!A:E, 3, FALSE))</f>
        <v>4.2501517911360809E-3</v>
      </c>
      <c r="H13">
        <f>ABS(D13-VLOOKUP(A13, coverage!A:E, 4, FALSE))</f>
        <v>2.732240437158398E-2</v>
      </c>
      <c r="I13">
        <f>ABS(E13-VLOOKUP(A13, coverage!A:E, 5, FALSE))</f>
        <v>0.617486338797815</v>
      </c>
    </row>
    <row r="14" spans="1:9">
      <c r="A14" t="s">
        <v>39</v>
      </c>
      <c r="B14">
        <v>0.200844390832328</v>
      </c>
      <c r="C14">
        <v>0.40199034981905901</v>
      </c>
      <c r="D14">
        <v>0.82328106151990299</v>
      </c>
      <c r="E14">
        <v>0.53377563329312405</v>
      </c>
      <c r="F14">
        <f>ABS(B14-VLOOKUP(A14, coverage!A:E, 2, FALSE))</f>
        <v>0.241334550129327</v>
      </c>
      <c r="G14">
        <f>ABS(C14-VLOOKUP(A14, coverage!A:E, 3, FALSE))</f>
        <v>5.8447872944178969E-2</v>
      </c>
      <c r="H14">
        <f>ABS(D14-VLOOKUP(A14, coverage!A:E, 4, FALSE))</f>
        <v>0.12376702125550698</v>
      </c>
      <c r="I14">
        <f>ABS(E14-VLOOKUP(A14, coverage!A:E, 5, FALSE))</f>
        <v>0.353625462263784</v>
      </c>
    </row>
    <row r="15" spans="1:9">
      <c r="A15" t="s">
        <v>14</v>
      </c>
      <c r="B15">
        <v>0.77460414661884303</v>
      </c>
      <c r="C15">
        <v>0.27823462514215702</v>
      </c>
      <c r="D15">
        <v>0.31690140845070403</v>
      </c>
      <c r="E15">
        <v>0.37385180649111999</v>
      </c>
      <c r="F15">
        <f>ABS(B15-VLOOKUP(A15, coverage!A:E, 2, FALSE))</f>
        <v>0.10571714737470106</v>
      </c>
      <c r="G15">
        <f>ABS(C15-VLOOKUP(A15, coverage!A:E, 3, FALSE))</f>
        <v>3.1903318924357993E-2</v>
      </c>
      <c r="H15">
        <f>ABS(D15-VLOOKUP(A15, coverage!A:E, 4, FALSE))</f>
        <v>0.12947992185919699</v>
      </c>
      <c r="I15">
        <f>ABS(E15-VLOOKUP(A15, coverage!A:E, 5, FALSE))</f>
        <v>0.29342899471825207</v>
      </c>
    </row>
    <row r="16" spans="1:9">
      <c r="A16" t="s">
        <v>40</v>
      </c>
      <c r="B16">
        <v>0.84671092335546105</v>
      </c>
      <c r="C16">
        <v>0.13910681955340901</v>
      </c>
      <c r="D16">
        <v>0.29420639710319801</v>
      </c>
      <c r="E16">
        <v>0.488231744115872</v>
      </c>
      <c r="F16">
        <f>ABS(B16-VLOOKUP(A16, coverage!A:E, 2, FALSE))</f>
        <v>0.47879777498393006</v>
      </c>
      <c r="G16">
        <f>ABS(C16-VLOOKUP(A16, coverage!A:E, 3, FALSE))</f>
        <v>0.33194263762391296</v>
      </c>
      <c r="H16">
        <f>ABS(D16-VLOOKUP(A16, coverage!A:E, 4, FALSE))</f>
        <v>2.4906035221412992E-2</v>
      </c>
      <c r="I16">
        <f>ABS(E16-VLOOKUP(A16, coverage!A:E, 5, FALSE))</f>
        <v>0.45959696517242699</v>
      </c>
    </row>
    <row r="17" spans="1:9">
      <c r="A17" t="s">
        <v>15</v>
      </c>
      <c r="B17">
        <v>0.82017273288093695</v>
      </c>
      <c r="C17">
        <v>0.90345465761875299</v>
      </c>
      <c r="D17">
        <v>0.16687230104873499</v>
      </c>
      <c r="E17">
        <v>0.12862430598395999</v>
      </c>
      <c r="F17">
        <f>ABS(B17-VLOOKUP(A17, coverage!A:E, 2, FALSE))</f>
        <v>8.6366440468839123E-3</v>
      </c>
      <c r="G17">
        <f>ABS(C17-VLOOKUP(A17, coverage!A:E, 3, FALSE))</f>
        <v>1.8507094386189804E-3</v>
      </c>
      <c r="H17">
        <f>ABS(D17-VLOOKUP(A17, coverage!A:E, 4, FALSE))</f>
        <v>0.71190623072177706</v>
      </c>
      <c r="I17">
        <f>ABS(E17-VLOOKUP(A17, coverage!A:E, 5, FALSE))</f>
        <v>6.1073411474399014E-2</v>
      </c>
    </row>
    <row r="18" spans="1:9">
      <c r="A18" t="s">
        <v>9</v>
      </c>
      <c r="B18">
        <v>0.57383578431372495</v>
      </c>
      <c r="C18">
        <v>0.74356617647058798</v>
      </c>
      <c r="D18">
        <v>0.82628676470588203</v>
      </c>
      <c r="E18">
        <v>0.46231617647058798</v>
      </c>
      <c r="F18">
        <f>ABS(B18-VLOOKUP(A18, coverage!A:E, 2, FALSE))</f>
        <v>7.0773934956713913E-2</v>
      </c>
      <c r="G18">
        <f>ABS(C18-VLOOKUP(A18, coverage!A:E, 3, FALSE))</f>
        <v>1.3817720903420705E-3</v>
      </c>
      <c r="H18">
        <f>ABS(D18-VLOOKUP(A18, coverage!A:E, 4, FALSE))</f>
        <v>0.57062234339541096</v>
      </c>
      <c r="I18">
        <f>ABS(E18-VLOOKUP(A18, coverage!A:E, 5, FALSE))</f>
        <v>0.43694897968372903</v>
      </c>
    </row>
    <row r="19" spans="1:9">
      <c r="A19" t="s">
        <v>44</v>
      </c>
      <c r="B19">
        <v>0.76575757575757497</v>
      </c>
      <c r="C19">
        <v>0.97666666666666602</v>
      </c>
      <c r="D19">
        <v>0.93666666666666598</v>
      </c>
      <c r="E19">
        <v>0.544545454545454</v>
      </c>
      <c r="F19">
        <f>ABS(B19-VLOOKUP(A19, coverage!A:E, 2, FALSE))</f>
        <v>0.43031453778289197</v>
      </c>
      <c r="G19">
        <f>ABS(C19-VLOOKUP(A19, coverage!A:E, 3, FALSE))</f>
        <v>7.401446654611199E-2</v>
      </c>
      <c r="H19">
        <f>ABS(D19-VLOOKUP(A19, coverage!A:E, 4, FALSE))</f>
        <v>0.10936106088004793</v>
      </c>
      <c r="I19">
        <f>ABS(E19-VLOOKUP(A19, coverage!A:E, 5, FALSE))</f>
        <v>8.1434051180886979E-2</v>
      </c>
    </row>
    <row r="20" spans="1:9">
      <c r="A20" t="s">
        <v>38</v>
      </c>
      <c r="B20">
        <v>0.98337363966142599</v>
      </c>
      <c r="C20">
        <v>0.89752116082224898</v>
      </c>
      <c r="D20">
        <v>3.35550181378476E-2</v>
      </c>
      <c r="E20">
        <v>0.53174123337363899</v>
      </c>
      <c r="F20">
        <f>ABS(B20-VLOOKUP(A20, coverage!A:E, 2, FALSE))</f>
        <v>0.38862409228665296</v>
      </c>
      <c r="G20">
        <f>ABS(C20-VLOOKUP(A20, coverage!A:E, 3, FALSE))</f>
        <v>1.9960389363500308E-3</v>
      </c>
      <c r="H20">
        <f>ABS(D20-VLOOKUP(A20, coverage!A:E, 4, FALSE))</f>
        <v>3.8563267921295399E-2</v>
      </c>
      <c r="I20">
        <f>ABS(E20-VLOOKUP(A20, coverage!A:E, 5, FALSE))</f>
        <v>0.20011781756193198</v>
      </c>
    </row>
    <row r="21" spans="1:9">
      <c r="A21" t="s">
        <v>11</v>
      </c>
      <c r="B21">
        <v>0.81047152480097895</v>
      </c>
      <c r="C21">
        <v>0.90293937538273095</v>
      </c>
      <c r="D21">
        <v>0.20789957134108999</v>
      </c>
      <c r="E21">
        <v>0.37323943661971798</v>
      </c>
      <c r="F21">
        <f>ABS(B21-VLOOKUP(A21, coverage!A:E, 2, FALSE))</f>
        <v>4.4703000612370092E-2</v>
      </c>
      <c r="G21">
        <f>ABS(C21-VLOOKUP(A21, coverage!A:E, 3, FALSE))</f>
        <v>6.123698714020076E-4</v>
      </c>
      <c r="H21">
        <f>ABS(D21-VLOOKUP(A21, coverage!A:E, 4, FALSE))</f>
        <v>0.48499693815064299</v>
      </c>
      <c r="I21">
        <f>ABS(E21-VLOOKUP(A21, coverage!A:E, 5, FALSE))</f>
        <v>0.20881812614819398</v>
      </c>
    </row>
    <row r="22" spans="1:9">
      <c r="A22" t="s">
        <v>29</v>
      </c>
      <c r="B22">
        <v>0.47267759562841499</v>
      </c>
      <c r="C22">
        <v>0.74893746205221601</v>
      </c>
      <c r="D22">
        <v>0.90862173649058897</v>
      </c>
      <c r="E22">
        <v>0.116879174256223</v>
      </c>
      <c r="F22">
        <f>ABS(B22-VLOOKUP(A22, coverage!A:E, 2, FALSE))</f>
        <v>1.3094007140968977E-2</v>
      </c>
      <c r="G22">
        <f>ABS(C22-VLOOKUP(A22, coverage!A:E, 3, FALSE))</f>
        <v>5.8266231054929785E-3</v>
      </c>
      <c r="H22">
        <f>ABS(D22-VLOOKUP(A22, coverage!A:E, 4, FALSE))</f>
        <v>1.3030799564686002E-2</v>
      </c>
      <c r="I22">
        <f>ABS(E22-VLOOKUP(A22, coverage!A:E, 5, FALSE))</f>
        <v>0.60541108906282104</v>
      </c>
    </row>
    <row r="23" spans="1:9">
      <c r="A23" t="s">
        <v>31</v>
      </c>
      <c r="B23">
        <v>0.79332516840171396</v>
      </c>
      <c r="C23">
        <v>0.90232700551132805</v>
      </c>
      <c r="D23">
        <v>0.17973055725658299</v>
      </c>
      <c r="E23">
        <v>0.917023882424984</v>
      </c>
      <c r="F23">
        <f>ABS(B23-VLOOKUP(A23, coverage!A:E, 2, FALSE))</f>
        <v>0.19119213578772098</v>
      </c>
      <c r="G23">
        <f>ABS(C23-VLOOKUP(A23, coverage!A:E, 3, FALSE))</f>
        <v>8.3025010494397478E-4</v>
      </c>
      <c r="H23">
        <f>ABS(D23-VLOOKUP(A23, coverage!A:E, 4, FALSE))</f>
        <v>0.30387600012046601</v>
      </c>
      <c r="I23">
        <f>ABS(E23-VLOOKUP(A23, coverage!A:E, 5, FALSE))</f>
        <v>0.89182655394896704</v>
      </c>
    </row>
    <row r="24" spans="1:9">
      <c r="A24" t="s">
        <v>10</v>
      </c>
      <c r="B24">
        <v>0.13563992651561499</v>
      </c>
      <c r="C24">
        <v>0.74188609920391901</v>
      </c>
      <c r="D24">
        <v>0.76148193508879303</v>
      </c>
      <c r="E24">
        <v>0.89007960808328201</v>
      </c>
      <c r="F24">
        <f>ABS(B24-VLOOKUP(A24, coverage!A:E, 2, FALSE))</f>
        <v>4.8989589712190029E-3</v>
      </c>
      <c r="G24">
        <f>ABS(C24-VLOOKUP(A24, coverage!A:E, 3, FALSE))</f>
        <v>1.837109614207022E-3</v>
      </c>
      <c r="H24">
        <f>ABS(D24-VLOOKUP(A24, coverage!A:E, 4, FALSE))</f>
        <v>9.0630740967544976E-2</v>
      </c>
      <c r="I24">
        <f>ABS(E24-VLOOKUP(A24, coverage!A:E, 5, FALSE))</f>
        <v>5.8175137783221031E-2</v>
      </c>
    </row>
    <row r="25" spans="1:9">
      <c r="A25" t="s">
        <v>17</v>
      </c>
      <c r="B25">
        <v>0.27914867365823498</v>
      </c>
      <c r="C25">
        <v>0.89420111042566297</v>
      </c>
      <c r="D25">
        <v>0.36736582356570002</v>
      </c>
      <c r="E25">
        <v>0.39204194941394199</v>
      </c>
      <c r="F25">
        <f>ABS(B25-VLOOKUP(A25, coverage!A:E, 2, FALSE))</f>
        <v>6.998048908021498E-2</v>
      </c>
      <c r="G25">
        <f>ABS(C25-VLOOKUP(A25, coverage!A:E, 3, FALSE))</f>
        <v>2.1099436022424034E-2</v>
      </c>
      <c r="H25">
        <f>ABS(D25-VLOOKUP(A25, coverage!A:E, 4, FALSE))</f>
        <v>0.59650788620964901</v>
      </c>
      <c r="I25">
        <f>ABS(E25-VLOOKUP(A25, coverage!A:E, 5, FALSE))</f>
        <v>5.2940552935496987E-2</v>
      </c>
    </row>
    <row r="26" spans="1:9">
      <c r="A26" t="s">
        <v>47</v>
      </c>
      <c r="B26">
        <v>3.7070524412296503E-2</v>
      </c>
      <c r="C26">
        <v>0.90144665461121098</v>
      </c>
      <c r="D26">
        <v>0.96955997588908904</v>
      </c>
      <c r="E26">
        <v>0.22272453285111499</v>
      </c>
      <c r="F26">
        <f>ABS(B26-VLOOKUP(A26, coverage!A:E, 2, FALSE))</f>
        <v>0.93428050091942749</v>
      </c>
      <c r="G26">
        <f>ABS(C26-VLOOKUP(A26, coverage!A:E, 3, FALSE))</f>
        <v>1.7499678254589979E-3</v>
      </c>
      <c r="H26">
        <f>ABS(D26-VLOOKUP(A26, coverage!A:E, 4, FALSE))</f>
        <v>0.96684586249946303</v>
      </c>
      <c r="I26">
        <f>ABS(E26-VLOOKUP(A26, coverage!A:E, 5, FALSE))</f>
        <v>0.16452187905135629</v>
      </c>
    </row>
    <row r="27" spans="1:9">
      <c r="A27" t="s">
        <v>23</v>
      </c>
      <c r="B27">
        <v>0.97601700060716401</v>
      </c>
      <c r="C27">
        <v>0.90376442015786196</v>
      </c>
      <c r="D27">
        <v>4.2197935640558598E-2</v>
      </c>
      <c r="E27">
        <v>0.66272009714632596</v>
      </c>
      <c r="F27">
        <f>ABS(B27-VLOOKUP(A27, coverage!A:E, 2, FALSE))</f>
        <v>0.22222222222222199</v>
      </c>
      <c r="G27">
        <f>ABS(C27-VLOOKUP(A27, coverage!A:E, 3, FALSE))</f>
        <v>1.2143290831809761E-3</v>
      </c>
      <c r="H27">
        <f>ABS(D27-VLOOKUP(A27, coverage!A:E, 4, FALSE))</f>
        <v>0.49301760777170534</v>
      </c>
      <c r="I27">
        <f>ABS(E27-VLOOKUP(A27, coverage!A:E, 5, FALSE))</f>
        <v>0.44687310261080693</v>
      </c>
    </row>
    <row r="28" spans="1:9">
      <c r="A28" t="s">
        <v>30</v>
      </c>
      <c r="B28">
        <v>0.98329283110570997</v>
      </c>
      <c r="C28">
        <v>0.90370595382746</v>
      </c>
      <c r="D28">
        <v>3.6148238153098401E-2</v>
      </c>
      <c r="E28">
        <v>0.40856622114216201</v>
      </c>
      <c r="F28">
        <f>ABS(B28-VLOOKUP(A28, coverage!A:E, 2, FALSE))</f>
        <v>0.18031772485191599</v>
      </c>
      <c r="G28">
        <f>ABS(C28-VLOOKUP(A28, coverage!A:E, 3, FALSE))</f>
        <v>1.7630272943699454E-3</v>
      </c>
      <c r="H28">
        <f>ABS(D28-VLOOKUP(A28, coverage!A:E, 4, FALSE))</f>
        <v>0.74071879281229258</v>
      </c>
      <c r="I28">
        <f>ABS(E28-VLOOKUP(A28, coverage!A:E, 5, FALSE))</f>
        <v>0.21336282102073001</v>
      </c>
    </row>
    <row r="29" spans="1:9">
      <c r="A29" t="s">
        <v>21</v>
      </c>
      <c r="B29">
        <v>0.78597449908925299</v>
      </c>
      <c r="C29">
        <v>0.90801457194899804</v>
      </c>
      <c r="D29">
        <v>0.20734669095324801</v>
      </c>
      <c r="E29">
        <v>0.94444444444444398</v>
      </c>
      <c r="F29">
        <f>ABS(B29-VLOOKUP(A29, coverage!A:E, 2, FALSE))</f>
        <v>0.19004250151791102</v>
      </c>
      <c r="G29">
        <f>ABS(C29-VLOOKUP(A29, coverage!A:E, 3, FALSE))</f>
        <v>4.2501517911360809E-3</v>
      </c>
      <c r="H29">
        <f>ABS(D29-VLOOKUP(A29, coverage!A:E, 4, FALSE))</f>
        <v>0.15300546448087401</v>
      </c>
      <c r="I29">
        <f>ABS(E29-VLOOKUP(A29, coverage!A:E, 5, FALSE))</f>
        <v>0.90224650880388535</v>
      </c>
    </row>
    <row r="30" spans="1:9">
      <c r="A30" t="s">
        <v>53</v>
      </c>
      <c r="B30">
        <v>0.98833732057416201</v>
      </c>
      <c r="C30">
        <v>0.90340909090909005</v>
      </c>
      <c r="D30">
        <v>5.8911483253588498E-2</v>
      </c>
      <c r="E30">
        <v>0.38307416267942501</v>
      </c>
      <c r="F30">
        <f>ABS(B30-VLOOKUP(A30, coverage!A:E, 2, FALSE))</f>
        <v>0.93015657633316984</v>
      </c>
      <c r="G30">
        <f>ABS(C30-VLOOKUP(A30, coverage!A:E, 3, FALSE))</f>
        <v>1.6780325404974761E-5</v>
      </c>
      <c r="H30">
        <f>ABS(D30-VLOOKUP(A30, coverage!A:E, 4, FALSE))</f>
        <v>0.82265969217464452</v>
      </c>
      <c r="I30">
        <f>ABS(E30-VLOOKUP(A30, coverage!A:E, 5, FALSE))</f>
        <v>0.54515974163244696</v>
      </c>
    </row>
    <row r="31" spans="1:9">
      <c r="A31" t="s">
        <v>32</v>
      </c>
      <c r="B31">
        <v>0.44960534304796601</v>
      </c>
      <c r="C31">
        <v>0.74833029751062496</v>
      </c>
      <c r="D31">
        <v>0.88737097753491201</v>
      </c>
      <c r="E31">
        <v>0.87037037037037002</v>
      </c>
      <c r="F31">
        <f>ABS(B31-VLOOKUP(A31, coverage!A:E, 2, FALSE))</f>
        <v>0.14923893919047598</v>
      </c>
      <c r="G31">
        <f>ABS(C31-VLOOKUP(A31, coverage!A:E, 3, FALSE))</f>
        <v>7.1502488488249805E-3</v>
      </c>
      <c r="H31">
        <f>ABS(D31-VLOOKUP(A31, coverage!A:E, 4, FALSE))</f>
        <v>0.83353886074659078</v>
      </c>
      <c r="I31">
        <f>ABS(E31-VLOOKUP(A31, coverage!A:E, 5, FALSE))</f>
        <v>2.6527439848607948E-2</v>
      </c>
    </row>
    <row r="32" spans="1:9">
      <c r="A32" t="s">
        <v>24</v>
      </c>
      <c r="B32">
        <v>0.97480267152398303</v>
      </c>
      <c r="C32">
        <v>0.90133576199149901</v>
      </c>
      <c r="D32">
        <v>2.6411657559198502E-2</v>
      </c>
      <c r="E32">
        <v>0.46296296296296302</v>
      </c>
      <c r="F32">
        <f>ABS(B32-VLOOKUP(A32, coverage!A:E, 2, FALSE))</f>
        <v>7.2859744990889652E-3</v>
      </c>
      <c r="G32">
        <f>ABS(C32-VLOOKUP(A32, coverage!A:E, 3, FALSE))</f>
        <v>2.4286581663629514E-3</v>
      </c>
      <c r="H32">
        <f>ABS(D32-VLOOKUP(A32, coverage!A:E, 4, FALSE))</f>
        <v>0.56466302367941645</v>
      </c>
      <c r="I32">
        <f>ABS(E32-VLOOKUP(A32, coverage!A:E, 5, FALSE))</f>
        <v>0.40619307832422602</v>
      </c>
    </row>
    <row r="33" spans="1:9">
      <c r="A33" t="s">
        <v>13</v>
      </c>
      <c r="B33">
        <v>0.77352520922637202</v>
      </c>
      <c r="C33">
        <v>0.90028577260665399</v>
      </c>
      <c r="D33">
        <v>0.88844662175954203</v>
      </c>
      <c r="E33">
        <v>0.52388242498468995</v>
      </c>
      <c r="F33">
        <f>ABS(B33-VLOOKUP(A33, coverage!A:E, 2, FALSE))</f>
        <v>4.3009066927380046E-2</v>
      </c>
      <c r="G33">
        <f>ABS(C33-VLOOKUP(A33, coverage!A:E, 3, FALSE))</f>
        <v>3.0555153647163991E-2</v>
      </c>
      <c r="H33">
        <f>ABS(D33-VLOOKUP(A33, coverage!A:E, 4, FALSE))</f>
        <v>0.58729506921995811</v>
      </c>
      <c r="I33">
        <f>ABS(E33-VLOOKUP(A33, coverage!A:E, 5, FALSE))</f>
        <v>0.31397486475415404</v>
      </c>
    </row>
    <row r="34" spans="1:9">
      <c r="A34" t="s">
        <v>18</v>
      </c>
      <c r="B34">
        <v>0.75683060109289602</v>
      </c>
      <c r="C34">
        <v>0.904371584699453</v>
      </c>
      <c r="D34">
        <v>0.26077717061323602</v>
      </c>
      <c r="E34">
        <v>0.15452337583485101</v>
      </c>
      <c r="F34">
        <f>ABS(B34-VLOOKUP(A34, coverage!A:E, 2, FALSE))</f>
        <v>7.8931390406800084E-3</v>
      </c>
      <c r="G34">
        <f>ABS(C34-VLOOKUP(A34, coverage!A:E, 3, FALSE))</f>
        <v>1.2143290831809761E-3</v>
      </c>
      <c r="H34">
        <f>ABS(D34-VLOOKUP(A34, coverage!A:E, 4, FALSE))</f>
        <v>0.57437765634486893</v>
      </c>
      <c r="I34">
        <f>ABS(E34-VLOOKUP(A34, coverage!A:E, 5, FALSE))</f>
        <v>6.0109289617485989E-2</v>
      </c>
    </row>
    <row r="35" spans="1:9">
      <c r="A35" t="s">
        <v>49</v>
      </c>
      <c r="B35">
        <v>0.92732207478890205</v>
      </c>
      <c r="C35">
        <v>0.77955367913148299</v>
      </c>
      <c r="D35">
        <v>0.87907117008443902</v>
      </c>
      <c r="E35">
        <v>0.65168878166465605</v>
      </c>
      <c r="F35">
        <f>ABS(B35-VLOOKUP(A35, coverage!A:E, 2, FALSE))</f>
        <v>2.7888162871060995E-2</v>
      </c>
      <c r="G35">
        <f>ABS(C35-VLOOKUP(A35, coverage!A:E, 3, FALSE))</f>
        <v>0.17017209783378195</v>
      </c>
      <c r="H35">
        <f>ABS(D35-VLOOKUP(A35, coverage!A:E, 4, FALSE))</f>
        <v>0.68985727611734604</v>
      </c>
      <c r="I35">
        <f>ABS(E35-VLOOKUP(A35, coverage!A:E, 5, FALSE))</f>
        <v>0.24004953730146306</v>
      </c>
    </row>
    <row r="36" spans="1:9">
      <c r="A36" t="s">
        <v>35</v>
      </c>
      <c r="B36">
        <v>0.981526347668079</v>
      </c>
      <c r="C36">
        <v>0.90096910963052601</v>
      </c>
      <c r="D36">
        <v>5.54209569957601E-2</v>
      </c>
      <c r="E36">
        <v>0.14748637189582001</v>
      </c>
      <c r="F36">
        <f>ABS(B36-VLOOKUP(A36, coverage!A:E, 2, FALSE))</f>
        <v>0.94676213968742606</v>
      </c>
      <c r="G36">
        <f>ABS(C36-VLOOKUP(A36, coverage!A:E, 3, FALSE))</f>
        <v>4.2497420126397234E-4</v>
      </c>
      <c r="H36">
        <f>ABS(D36-VLOOKUP(A36, coverage!A:E, 4, FALSE))</f>
        <v>0.68430092934039388</v>
      </c>
      <c r="I36">
        <f>ABS(E36-VLOOKUP(A36, coverage!A:E, 5, FALSE))</f>
        <v>0.83951483729402199</v>
      </c>
    </row>
    <row r="37" spans="1:9">
      <c r="A37" t="s">
        <v>12</v>
      </c>
      <c r="B37">
        <v>2.1739130434782601E-2</v>
      </c>
      <c r="C37">
        <v>0.90171463563992604</v>
      </c>
      <c r="D37">
        <v>0.98928352725045898</v>
      </c>
      <c r="E37">
        <v>0.73270055113288401</v>
      </c>
      <c r="F37">
        <f>ABS(B37-VLOOKUP(A37, coverage!A:E, 2, FALSE))</f>
        <v>0.95407225964482545</v>
      </c>
      <c r="G37">
        <f>ABS(C37-VLOOKUP(A37, coverage!A:E, 3, FALSE))</f>
        <v>0</v>
      </c>
      <c r="H37">
        <f>ABS(D37-VLOOKUP(A37, coverage!A:E, 4, FALSE))</f>
        <v>0.25597060624617296</v>
      </c>
      <c r="I37">
        <f>ABS(E37-VLOOKUP(A37, coverage!A:E, 5, FALSE))</f>
        <v>0.63441518677281061</v>
      </c>
    </row>
    <row r="38" spans="1:9">
      <c r="A38" t="s">
        <v>54</v>
      </c>
      <c r="B38">
        <v>0.98474880382775098</v>
      </c>
      <c r="C38">
        <v>0.90281100478468901</v>
      </c>
      <c r="D38">
        <v>4.69497607655502E-2</v>
      </c>
      <c r="E38">
        <v>0.17972488038277501</v>
      </c>
      <c r="F38">
        <f>ABS(B38-VLOOKUP(A38, coverage!A:E, 2, FALSE))</f>
        <v>0.95255742757258266</v>
      </c>
      <c r="G38">
        <f>ABS(C38-VLOOKUP(A38, coverage!A:E, 3, FALSE))</f>
        <v>1.2055339040289992E-3</v>
      </c>
      <c r="H38">
        <f>ABS(D38-VLOOKUP(A38, coverage!A:E, 4, FALSE))</f>
        <v>1.7137658017674806E-2</v>
      </c>
      <c r="I38">
        <f>ABS(E38-VLOOKUP(A38, coverage!A:E, 5, FALSE))</f>
        <v>0.734923672481962</v>
      </c>
    </row>
    <row r="39" spans="1:9">
      <c r="A39" t="s">
        <v>27</v>
      </c>
      <c r="B39">
        <v>0.32877959927140199</v>
      </c>
      <c r="C39">
        <v>0.74468731026108004</v>
      </c>
      <c r="D39">
        <v>0.88372799028536697</v>
      </c>
      <c r="E39">
        <v>0.90922890103217902</v>
      </c>
      <c r="F39">
        <f>ABS(B39-VLOOKUP(A39, coverage!A:E, 2, FALSE))</f>
        <v>0.143897996357013</v>
      </c>
      <c r="G39">
        <f>ABS(C39-VLOOKUP(A39, coverage!A:E, 3, FALSE))</f>
        <v>4.2501517911359699E-3</v>
      </c>
      <c r="H39">
        <f>ABS(D39-VLOOKUP(A39, coverage!A:E, 4, FALSE))</f>
        <v>0.63691560412871895</v>
      </c>
      <c r="I39">
        <f>ABS(E39-VLOOKUP(A39, coverage!A:E, 5, FALSE))</f>
        <v>4.2501517911359699E-3</v>
      </c>
    </row>
    <row r="40" spans="1:9">
      <c r="A40" t="s">
        <v>20</v>
      </c>
      <c r="B40">
        <v>0.76472374013357602</v>
      </c>
      <c r="C40">
        <v>0.90315725561627203</v>
      </c>
      <c r="D40">
        <v>0.214632665452337</v>
      </c>
      <c r="E40">
        <v>0.24741955069823901</v>
      </c>
      <c r="F40">
        <f>ABS(B40-VLOOKUP(A40, coverage!A:E, 2, FALSE))</f>
        <v>8.5003035822710515E-3</v>
      </c>
      <c r="G40">
        <f>ABS(C40-VLOOKUP(A40, coverage!A:E, 3, FALSE))</f>
        <v>1.8214936247720193E-3</v>
      </c>
      <c r="H40">
        <f>ABS(D40-VLOOKUP(A40, coverage!A:E, 4, FALSE))</f>
        <v>0.166363084395871</v>
      </c>
      <c r="I40">
        <f>ABS(E40-VLOOKUP(A40, coverage!A:E, 5, FALSE))</f>
        <v>1.2143290831820031E-3</v>
      </c>
    </row>
    <row r="41" spans="1:9">
      <c r="A41" t="s">
        <v>37</v>
      </c>
      <c r="B41">
        <v>3.9600967351874197E-2</v>
      </c>
      <c r="C41">
        <v>0.92533252720677095</v>
      </c>
      <c r="D41">
        <v>0.96281741233373597</v>
      </c>
      <c r="E41">
        <v>0.19256348246674701</v>
      </c>
      <c r="F41">
        <f>ABS(B41-VLOOKUP(A41, coverage!A:E, 2, FALSE))</f>
        <v>0.9486378746264128</v>
      </c>
      <c r="G41">
        <f>ABS(C41-VLOOKUP(A41, coverage!A:E, 3, FALSE))</f>
        <v>1.8013865571309129E-4</v>
      </c>
      <c r="H41">
        <f>ABS(D41-VLOOKUP(A41, coverage!A:E, 4, FALSE))</f>
        <v>5.1176881573784971E-2</v>
      </c>
      <c r="I41">
        <f>ABS(E41-VLOOKUP(A41, coverage!A:E, 5, FALSE))</f>
        <v>8.2491106109691015E-2</v>
      </c>
    </row>
    <row r="42" spans="1:9">
      <c r="A42" t="s">
        <v>34</v>
      </c>
      <c r="B42">
        <v>0.503953771289537</v>
      </c>
      <c r="C42">
        <v>0.399939172749391</v>
      </c>
      <c r="D42">
        <v>0.92092457420924501</v>
      </c>
      <c r="E42">
        <v>0.46684914841849101</v>
      </c>
      <c r="F42">
        <f>ABS(B42-VLOOKUP(A42, coverage!A:E, 2, FALSE))</f>
        <v>0.25062849922182301</v>
      </c>
      <c r="G42">
        <f>ABS(C42-VLOOKUP(A42, coverage!A:E, 3, FALSE))</f>
        <v>5.0484043695590008E-2</v>
      </c>
      <c r="H42">
        <f>ABS(D42-VLOOKUP(A42, coverage!A:E, 4, FALSE))</f>
        <v>0.37406846780053904</v>
      </c>
      <c r="I42">
        <f>ABS(E42-VLOOKUP(A42, coverage!A:E, 5, FALSE))</f>
        <v>0.39409401965889701</v>
      </c>
    </row>
    <row r="43" spans="1:9">
      <c r="A43" t="s">
        <v>26</v>
      </c>
      <c r="B43">
        <v>0.982088646023072</v>
      </c>
      <c r="C43">
        <v>0.90376442015786196</v>
      </c>
      <c r="D43">
        <v>5.6769884638737E-2</v>
      </c>
      <c r="E43">
        <v>0.61900425015179095</v>
      </c>
      <c r="F43">
        <f>ABS(B43-VLOOKUP(A43, coverage!A:E, 2, FALSE))</f>
        <v>0.20110444189184495</v>
      </c>
      <c r="G43">
        <f>ABS(C43-VLOOKUP(A43, coverage!A:E, 3, FALSE))</f>
        <v>5.8466330401962807E-5</v>
      </c>
      <c r="H43">
        <f>ABS(D43-VLOOKUP(A43, coverage!A:E, 4, FALSE))</f>
        <v>0.61850350539771504</v>
      </c>
      <c r="I43">
        <f>ABS(E43-VLOOKUP(A43, coverage!A:E, 5, FALSE))</f>
        <v>0.38905285282493896</v>
      </c>
    </row>
    <row r="44" spans="1:9">
      <c r="A44" t="s">
        <v>33</v>
      </c>
      <c r="B44">
        <v>0.98451730418943495</v>
      </c>
      <c r="C44">
        <v>0.90315725561627203</v>
      </c>
      <c r="D44">
        <v>2.5197328476017002E-2</v>
      </c>
      <c r="E44">
        <v>0.88858530661809298</v>
      </c>
      <c r="F44">
        <f>ABS(B44-VLOOKUP(A44, coverage!A:E, 2, FALSE))</f>
        <v>2.9909565213559475E-3</v>
      </c>
      <c r="G44">
        <f>ABS(C44-VLOOKUP(A44, coverage!A:E, 3, FALSE))</f>
        <v>2.188145985746015E-3</v>
      </c>
      <c r="H44">
        <f>ABS(D44-VLOOKUP(A44, coverage!A:E, 4, FALSE))</f>
        <v>0.62016911610302605</v>
      </c>
      <c r="I44">
        <f>ABS(E44-VLOOKUP(A44, coverage!A:E, 5, FALSE))</f>
        <v>0.83316434962233288</v>
      </c>
    </row>
    <row r="45" spans="1:9">
      <c r="A45" t="s">
        <v>8</v>
      </c>
      <c r="B45">
        <v>0.88032886723507897</v>
      </c>
      <c r="C45">
        <v>0.88520097442143697</v>
      </c>
      <c r="D45">
        <v>0.137941534713763</v>
      </c>
      <c r="E45">
        <v>0.73599269183922</v>
      </c>
      <c r="F45">
        <f>ABS(B45-VLOOKUP(A45, coverage!A:E, 2, FALSE))</f>
        <v>1.1775626485700519E-3</v>
      </c>
      <c r="G45">
        <f>ABS(C45-VLOOKUP(A45, coverage!A:E, 3, FALSE))</f>
        <v>1.7126031089891081E-2</v>
      </c>
      <c r="H45">
        <f>ABS(D45-VLOOKUP(A45, coverage!A:E, 4, FALSE))</f>
        <v>0.79745344385329098</v>
      </c>
      <c r="I45">
        <f>ABS(E45-VLOOKUP(A45, coverage!A:E, 5, FALSE))</f>
        <v>0.62790940953671004</v>
      </c>
    </row>
    <row r="46" spans="1:9">
      <c r="A46" t="s">
        <v>46</v>
      </c>
      <c r="B46">
        <v>0.99547920433996295</v>
      </c>
      <c r="C46">
        <v>0.80741410488245902</v>
      </c>
      <c r="D46">
        <v>0.64828209764918598</v>
      </c>
      <c r="E46">
        <v>0.24623267028330301</v>
      </c>
      <c r="F46">
        <f>ABS(B46-VLOOKUP(A46, coverage!A:E, 2, FALSE))</f>
        <v>4.8221820373718915E-2</v>
      </c>
      <c r="G46">
        <f>ABS(C46-VLOOKUP(A46, coverage!A:E, 3, FALSE))</f>
        <v>2.7727546714888973E-2</v>
      </c>
      <c r="H46">
        <f>ABS(D46-VLOOKUP(A46, coverage!A:E, 4, FALSE))</f>
        <v>0.32730560578661805</v>
      </c>
      <c r="I46">
        <f>ABS(E46-VLOOKUP(A46, coverage!A:E, 5, FALSE))</f>
        <v>0.41410488245931298</v>
      </c>
    </row>
    <row r="47" spans="1:9">
      <c r="A47" t="s">
        <v>55</v>
      </c>
      <c r="B47">
        <v>0.85420358338255498</v>
      </c>
      <c r="C47">
        <v>0.76580035440047201</v>
      </c>
      <c r="D47">
        <v>0.89141563299862103</v>
      </c>
      <c r="E47">
        <v>0.26845835794447698</v>
      </c>
      <c r="F47">
        <f>ABS(B47-VLOOKUP(A47, coverage!A:E, 2, FALSE))</f>
        <v>3.9377830281550619E-3</v>
      </c>
      <c r="G47">
        <f>ABS(C47-VLOOKUP(A47, coverage!A:E, 3, FALSE))</f>
        <v>0.157314431974798</v>
      </c>
      <c r="H47">
        <f>ABS(D47-VLOOKUP(A47, coverage!A:E, 4, FALSE))</f>
        <v>0.11202992715101401</v>
      </c>
      <c r="I47">
        <f>ABS(E47-VLOOKUP(A47, coverage!A:E, 5, FALSE))</f>
        <v>0.60622169718448493</v>
      </c>
    </row>
    <row r="48" spans="1:9" ht="17">
      <c r="A48" s="2" t="s">
        <v>57</v>
      </c>
      <c r="B48">
        <f>AVERAGE(B2:B47)</f>
        <v>0.70886692901331105</v>
      </c>
      <c r="C48">
        <f>AVERAGE(C2:C47)</f>
        <v>0.80243507801091307</v>
      </c>
      <c r="D48">
        <f>AVERAGE(D2:D47)</f>
        <v>0.46126870606858078</v>
      </c>
      <c r="E48">
        <f>AVERAGE(E2:E47)</f>
        <v>0.51395243399103152</v>
      </c>
      <c r="F48">
        <f>ABS(B48-VLOOKUP(A48, coverage!A:E, 2, FALSE))</f>
        <v>2.7589958607838194E-2</v>
      </c>
      <c r="G48">
        <f>ABS(C48-VLOOKUP(A48, coverage!A:E, 3, FALSE))</f>
        <v>7.592520162933325E-3</v>
      </c>
      <c r="H48">
        <f>ABS(D48-VLOOKUP(A48, coverage!A:E, 4, FALSE))</f>
        <v>0.10836667339947964</v>
      </c>
      <c r="I48">
        <f>ABS(E48-VLOOKUP(A48, coverage!A:E, 5, FALSE))</f>
        <v>3.5721471198722932E-2</v>
      </c>
    </row>
    <row r="49" spans="1:9">
      <c r="A49" s="4" t="s">
        <v>128</v>
      </c>
      <c r="B49">
        <f>MEDIAN(B2:B47)</f>
        <v>0.78964983374548348</v>
      </c>
      <c r="C49">
        <f>MEDIAN(C2:C47)</f>
        <v>0.901391208301355</v>
      </c>
      <c r="D49">
        <f>MEDIAN(D2:D47)</f>
        <v>0.30555390277695105</v>
      </c>
      <c r="E49">
        <f>MEDIAN(E2:E47)</f>
        <v>0.46490605569072702</v>
      </c>
      <c r="F49">
        <f>ABS(B49-VLOOKUP(A49, coverage!A:E, 2, FALSE))</f>
        <v>2.6922561018211444E-2</v>
      </c>
      <c r="G49">
        <f>ABS(C49-VLOOKUP(A49, coverage!A:E, 3, FALSE))</f>
        <v>3.2342733857104733E-4</v>
      </c>
      <c r="H49">
        <f>ABS(D49-VLOOKUP(A49, coverage!A:E, 4, FALSE))</f>
        <v>0.30616437287574993</v>
      </c>
      <c r="I49">
        <f>ABS(E49-VLOOKUP(A49, coverage!A:E, 5, FALSE))</f>
        <v>5.3266811327534025E-2</v>
      </c>
    </row>
    <row r="50" spans="1:9">
      <c r="A50" s="4" t="s">
        <v>131</v>
      </c>
      <c r="B50">
        <f>STDEV(B2:B47)</f>
        <v>0.29792823560870713</v>
      </c>
      <c r="C50">
        <f>STDEV(C2:C47)</f>
        <v>0.19672953634002549</v>
      </c>
      <c r="D50">
        <f>STDEV(D2:D47)</f>
        <v>0.3717248153554023</v>
      </c>
      <c r="E50">
        <f>STDEV(E2:E47)</f>
        <v>0.25960900909244294</v>
      </c>
      <c r="F50">
        <f>ABS(B50-VLOOKUP(A50, coverage!A:E, 2, FALSE))</f>
        <v>4.9948937960284101E-3</v>
      </c>
      <c r="G50">
        <f>ABS(C50-VLOOKUP(A50, coverage!A:E, 3, FALSE))</f>
        <v>2.9699870195648514E-2</v>
      </c>
      <c r="H50">
        <f>ABS(D50-VLOOKUP(A50, coverage!A:E, 4, FALSE))</f>
        <v>6.6984993674757631E-2</v>
      </c>
      <c r="I50">
        <f>ABS(E50-VLOOKUP(A50, coverage!A:E, 5, FALSE))</f>
        <v>9.8419334717128881E-2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F672-506F-0342-B159-8C2B379D986F}">
  <dimension ref="A1:I48"/>
  <sheetViews>
    <sheetView topLeftCell="A13" zoomScale="119" workbookViewId="0">
      <selection activeCell="M55" sqref="M55"/>
    </sheetView>
  </sheetViews>
  <sheetFormatPr baseColWidth="10" defaultRowHeight="16"/>
  <sheetData>
    <row r="1" spans="1:9" ht="17">
      <c r="A1" s="2" t="s">
        <v>0</v>
      </c>
      <c r="B1" s="3" t="s">
        <v>124</v>
      </c>
      <c r="C1" s="4" t="s">
        <v>125</v>
      </c>
      <c r="D1" s="4" t="s">
        <v>127</v>
      </c>
      <c r="E1" s="4" t="s">
        <v>126</v>
      </c>
    </row>
    <row r="2" spans="1:9">
      <c r="A2" t="s">
        <v>53</v>
      </c>
      <c r="B2">
        <v>0.96897590361445696</v>
      </c>
      <c r="C2">
        <v>0.90933734939759003</v>
      </c>
      <c r="D2">
        <v>3.64457831325301E-2</v>
      </c>
      <c r="E2">
        <v>0.35572289156626502</v>
      </c>
      <c r="F2">
        <f>ABS(B2-VLOOKUP(A2, coverage!A:E, 2, FALSE))</f>
        <v>0.91079515937346478</v>
      </c>
      <c r="G2">
        <f>ABS(C2-VLOOKUP(A2, coverage!A:E, 3, FALSE))</f>
        <v>5.9114781630950075E-3</v>
      </c>
      <c r="H2">
        <f>ABS(D2-VLOOKUP(A2, coverage!A:E, 4, FALSE))</f>
        <v>0.84512539229570294</v>
      </c>
      <c r="I2">
        <f>ABS(E2-VLOOKUP(A2, coverage!A:E, 5, FALSE))</f>
        <v>0.57251101274560701</v>
      </c>
    </row>
    <row r="3" spans="1:9">
      <c r="A3" t="s">
        <v>29</v>
      </c>
      <c r="B3">
        <v>0.47964763061968402</v>
      </c>
      <c r="C3">
        <v>0.74392466585662198</v>
      </c>
      <c r="D3">
        <v>0.83201701093560099</v>
      </c>
      <c r="E3">
        <v>3.97934386391251E-2</v>
      </c>
      <c r="F3">
        <f>ABS(B3-VLOOKUP(A3, coverage!A:E, 2, FALSE))</f>
        <v>2.0064042132238002E-2</v>
      </c>
      <c r="G3">
        <f>ABS(C3-VLOOKUP(A3, coverage!A:E, 3, FALSE))</f>
        <v>8.1382690989895146E-4</v>
      </c>
      <c r="H3">
        <f>ABS(D3-VLOOKUP(A3, coverage!A:E, 4, FALSE))</f>
        <v>6.3573925990301983E-2</v>
      </c>
      <c r="I3">
        <f>ABS(E3-VLOOKUP(A3, coverage!A:E, 5, FALSE))</f>
        <v>0.6824968246799189</v>
      </c>
    </row>
    <row r="4" spans="1:9">
      <c r="A4" t="s">
        <v>51</v>
      </c>
      <c r="B4">
        <v>0.95352369380315904</v>
      </c>
      <c r="C4">
        <v>0.76093560145808004</v>
      </c>
      <c r="D4">
        <v>0.87454434993924601</v>
      </c>
      <c r="E4">
        <v>2.1567436208991399E-2</v>
      </c>
      <c r="F4">
        <f>ABS(B4-VLOOKUP(A4, coverage!A:E, 2, FALSE))</f>
        <v>5.8562296883269971E-3</v>
      </c>
      <c r="G4">
        <f>ABS(C4-VLOOKUP(A4, coverage!A:E, 3, FALSE))</f>
        <v>2.5213363409629652E-3</v>
      </c>
      <c r="H4">
        <f>ABS(D4-VLOOKUP(A4, coverage!A:E, 4, FALSE))</f>
        <v>1.8982148982308988E-2</v>
      </c>
      <c r="I4">
        <f>ABS(E4-VLOOKUP(A4, coverage!A:E, 5, FALSE))</f>
        <v>0.60253543460440562</v>
      </c>
    </row>
    <row r="5" spans="1:9">
      <c r="A5" t="s">
        <v>46</v>
      </c>
      <c r="B5">
        <v>0.94544906570222997</v>
      </c>
      <c r="C5">
        <v>0.76280892103676901</v>
      </c>
      <c r="D5">
        <v>0.95629897528631702</v>
      </c>
      <c r="E5">
        <v>0.63622664255575601</v>
      </c>
      <c r="F5">
        <f>ABS(B5-VLOOKUP(A5, coverage!A:E, 2, FALSE))</f>
        <v>1.8083182640140638E-3</v>
      </c>
      <c r="G5">
        <f>ABS(C5-VLOOKUP(A5, coverage!A:E, 3, FALSE))</f>
        <v>1.6877637130801038E-2</v>
      </c>
      <c r="H5">
        <f>ABS(D5-VLOOKUP(A5, coverage!A:E, 4, FALSE))</f>
        <v>1.9288728149487011E-2</v>
      </c>
      <c r="I5">
        <f>ABS(E5-VLOOKUP(A5, coverage!A:E, 5, FALSE))</f>
        <v>2.4110910186859957E-2</v>
      </c>
    </row>
    <row r="6" spans="1:9">
      <c r="A6" t="s">
        <v>42</v>
      </c>
      <c r="B6">
        <v>0.71424223980523405</v>
      </c>
      <c r="C6">
        <v>0.96622032866707197</v>
      </c>
      <c r="D6">
        <v>0.93883140596469805</v>
      </c>
      <c r="E6">
        <v>0.70267802799756496</v>
      </c>
      <c r="F6">
        <f>ABS(B6-VLOOKUP(A6, coverage!A:E, 2, FALSE))</f>
        <v>4.8485032922037985E-2</v>
      </c>
      <c r="G6">
        <f>ABS(C6-VLOOKUP(A6, coverage!A:E, 3, FALSE))</f>
        <v>0.200462752909497</v>
      </c>
      <c r="H6">
        <f>ABS(D6-VLOOKUP(A6, coverage!A:E, 4, FALSE))</f>
        <v>6.0865563732270922E-2</v>
      </c>
      <c r="I6">
        <f>ABS(E6-VLOOKUP(A6, coverage!A:E, 5, FALSE))</f>
        <v>0.21156439624485901</v>
      </c>
    </row>
    <row r="7" spans="1:9">
      <c r="A7" t="s">
        <v>43</v>
      </c>
      <c r="B7">
        <v>0.71984318455970997</v>
      </c>
      <c r="C7">
        <v>0.90440289505428195</v>
      </c>
      <c r="D7">
        <v>0.27352231604342497</v>
      </c>
      <c r="E7">
        <v>0.308504221954161</v>
      </c>
      <c r="F7">
        <f>ABS(B7-VLOOKUP(A7, coverage!A:E, 2, FALSE))</f>
        <v>0.26960829223353899</v>
      </c>
      <c r="G7">
        <f>ABS(C7-VLOOKUP(A7, coverage!A:E, 3, FALSE))</f>
        <v>4.7645587070849205E-3</v>
      </c>
      <c r="H7">
        <f>ABS(D7-VLOOKUP(A7, coverage!A:E, 4, FALSE))</f>
        <v>0.40188455556597807</v>
      </c>
      <c r="I7">
        <f>ABS(E7-VLOOKUP(A7, coverage!A:E, 5, FALSE))</f>
        <v>0.25756992418442021</v>
      </c>
    </row>
    <row r="8" spans="1:9">
      <c r="A8" t="s">
        <v>26</v>
      </c>
      <c r="B8">
        <v>0.75379477838494202</v>
      </c>
      <c r="C8">
        <v>0.90255009107468098</v>
      </c>
      <c r="D8">
        <v>0.21523982999392799</v>
      </c>
      <c r="E8">
        <v>0.25774134790528203</v>
      </c>
      <c r="F8">
        <f>ABS(B8-VLOOKUP(A8, coverage!A:E, 2, FALSE))</f>
        <v>2.7189425746285023E-2</v>
      </c>
      <c r="G8">
        <f>ABS(C8-VLOOKUP(A8, coverage!A:E, 3, FALSE))</f>
        <v>1.1558627527790133E-3</v>
      </c>
      <c r="H8">
        <f>ABS(D8-VLOOKUP(A8, coverage!A:E, 4, FALSE))</f>
        <v>0.46003356004252405</v>
      </c>
      <c r="I8">
        <f>ABS(E8-VLOOKUP(A8, coverage!A:E, 5, FALSE))</f>
        <v>2.7789950578430034E-2</v>
      </c>
    </row>
    <row r="9" spans="1:9">
      <c r="A9" t="s">
        <v>23</v>
      </c>
      <c r="B9">
        <v>0.75622343655130497</v>
      </c>
      <c r="C9">
        <v>0.90497874924104404</v>
      </c>
      <c r="D9">
        <v>0.24620522161505701</v>
      </c>
      <c r="E9">
        <v>0.96205221615057601</v>
      </c>
      <c r="F9">
        <f>ABS(B9-VLOOKUP(A9, coverage!A:E, 2, FALSE))</f>
        <v>2.4286581663629514E-3</v>
      </c>
      <c r="G9">
        <f>ABS(C9-VLOOKUP(A9, coverage!A:E, 3, FALSE))</f>
        <v>2.4286581663630624E-3</v>
      </c>
      <c r="H9">
        <f>ABS(D9-VLOOKUP(A9, coverage!A:E, 4, FALSE))</f>
        <v>0.28901032179720698</v>
      </c>
      <c r="I9">
        <f>ABS(E9-VLOOKUP(A9, coverage!A:E, 5, FALSE))</f>
        <v>0.74620522161505698</v>
      </c>
    </row>
    <row r="10" spans="1:9">
      <c r="A10" t="s">
        <v>20</v>
      </c>
      <c r="B10">
        <v>0.85944140862173601</v>
      </c>
      <c r="C10">
        <v>0.90376442015786196</v>
      </c>
      <c r="D10">
        <v>0.15452337583485101</v>
      </c>
      <c r="E10">
        <v>0.84486945962355797</v>
      </c>
      <c r="F10">
        <f>ABS(B10-VLOOKUP(A10, coverage!A:E, 2, FALSE))</f>
        <v>0.10321797207043104</v>
      </c>
      <c r="G10">
        <f>ABS(C10-VLOOKUP(A10, coverage!A:E, 3, FALSE))</f>
        <v>1.2143290831820863E-3</v>
      </c>
      <c r="H10">
        <f>ABS(D10-VLOOKUP(A10, coverage!A:E, 4, FALSE))</f>
        <v>0.22647237401335699</v>
      </c>
      <c r="I10">
        <f>ABS(E10-VLOOKUP(A10, coverage!A:E, 5, FALSE))</f>
        <v>0.59866423800850099</v>
      </c>
    </row>
    <row r="11" spans="1:9">
      <c r="A11" t="s">
        <v>40</v>
      </c>
      <c r="B11">
        <v>0.200844390832328</v>
      </c>
      <c r="C11">
        <v>0.40199034981905901</v>
      </c>
      <c r="D11">
        <v>0.82328106151990299</v>
      </c>
      <c r="E11">
        <v>0.53377563329312405</v>
      </c>
      <c r="F11">
        <f>ABS(B11-VLOOKUP(A11, coverage!A:E, 2, FALSE))</f>
        <v>0.167068757539203</v>
      </c>
      <c r="G11">
        <f>ABS(C11-VLOOKUP(A11, coverage!A:E, 3, FALSE))</f>
        <v>6.9059107358262983E-2</v>
      </c>
      <c r="H11">
        <f>ABS(D11-VLOOKUP(A11, coverage!A:E, 4, FALSE))</f>
        <v>0.55398069963811802</v>
      </c>
      <c r="I11">
        <f>ABS(E11-VLOOKUP(A11, coverage!A:E, 5, FALSE))</f>
        <v>0.41405307599517494</v>
      </c>
    </row>
    <row r="12" spans="1:9">
      <c r="A12" t="s">
        <v>15</v>
      </c>
      <c r="B12">
        <v>0.97581139007960804</v>
      </c>
      <c r="C12">
        <v>0.90171463563992604</v>
      </c>
      <c r="D12">
        <v>0.104409063074096</v>
      </c>
      <c r="E12">
        <v>0.74004898958971199</v>
      </c>
      <c r="F12">
        <f>ABS(B12-VLOOKUP(A12, coverage!A:E, 2, FALSE))</f>
        <v>0.16427530124555501</v>
      </c>
      <c r="G12">
        <f>ABS(C12-VLOOKUP(A12, coverage!A:E, 3, FALSE))</f>
        <v>3.5907314174459248E-3</v>
      </c>
      <c r="H12">
        <f>ABS(D12-VLOOKUP(A12, coverage!A:E, 4, FALSE))</f>
        <v>0.77436946869641599</v>
      </c>
      <c r="I12">
        <f>ABS(E12-VLOOKUP(A12, coverage!A:E, 5, FALSE))</f>
        <v>0.55035127213135304</v>
      </c>
    </row>
    <row r="13" spans="1:9">
      <c r="A13" t="s">
        <v>37</v>
      </c>
      <c r="B13">
        <v>0.80501813784764198</v>
      </c>
      <c r="C13">
        <v>0.91384522370012</v>
      </c>
      <c r="D13">
        <v>0.21977025392986599</v>
      </c>
      <c r="E13">
        <v>0.29353083434099098</v>
      </c>
      <c r="F13">
        <f>ABS(B13-VLOOKUP(A13, coverage!A:E, 2, FALSE))</f>
        <v>0.18322070413064506</v>
      </c>
      <c r="G13">
        <f>ABS(C13-VLOOKUP(A13, coverage!A:E, 3, FALSE))</f>
        <v>1.1667442162364039E-2</v>
      </c>
      <c r="H13">
        <f>ABS(D13-VLOOKUP(A13, coverage!A:E, 4, FALSE))</f>
        <v>0.69187027683008506</v>
      </c>
      <c r="I13">
        <f>ABS(E13-VLOOKUP(A13, coverage!A:E, 5, FALSE))</f>
        <v>0.18345845798393498</v>
      </c>
    </row>
    <row r="14" spans="1:9">
      <c r="A14" t="s">
        <v>49</v>
      </c>
      <c r="B14">
        <v>0.94725738396624404</v>
      </c>
      <c r="C14">
        <v>0.77968655816757004</v>
      </c>
      <c r="D14">
        <v>0.66274864376130205</v>
      </c>
      <c r="E14">
        <v>0.213682941531042</v>
      </c>
      <c r="F14">
        <f>ABS(B14-VLOOKUP(A14, coverage!A:E, 2, FALSE))</f>
        <v>7.9528536937190086E-3</v>
      </c>
      <c r="G14">
        <f>ABS(C14-VLOOKUP(A14, coverage!A:E, 3, FALSE))</f>
        <v>0.1700392187976949</v>
      </c>
      <c r="H14">
        <f>ABS(D14-VLOOKUP(A14, coverage!A:E, 4, FALSE))</f>
        <v>0.47353474979420906</v>
      </c>
      <c r="I14">
        <f>ABS(E14-VLOOKUP(A14, coverage!A:E, 5, FALSE))</f>
        <v>0.19795630283215099</v>
      </c>
    </row>
    <row r="15" spans="1:9">
      <c r="A15" t="s">
        <v>41</v>
      </c>
      <c r="B15">
        <v>0.99064574532287197</v>
      </c>
      <c r="C15">
        <v>0.96891973445986701</v>
      </c>
      <c r="D15">
        <v>0.388352444176222</v>
      </c>
      <c r="E15">
        <v>0.11919130959565399</v>
      </c>
      <c r="F15">
        <f>ABS(B15-VLOOKUP(A15, coverage!A:E, 2, FALSE))</f>
        <v>4.0245252408515952E-2</v>
      </c>
      <c r="G15">
        <f>ABS(C15-VLOOKUP(A15, coverage!A:E, 3, FALSE))</f>
        <v>2.4995249712660428E-3</v>
      </c>
      <c r="H15">
        <f>ABS(D15-VLOOKUP(A15, coverage!A:E, 4, FALSE))</f>
        <v>0.12212198589155304</v>
      </c>
      <c r="I15">
        <f>ABS(E15-VLOOKUP(A15, coverage!A:E, 5, FALSE))</f>
        <v>0.68518330531500493</v>
      </c>
    </row>
    <row r="16" spans="1:9">
      <c r="A16" t="s">
        <v>16</v>
      </c>
      <c r="B16">
        <v>0.23288093769278201</v>
      </c>
      <c r="C16">
        <v>0.88679827267119005</v>
      </c>
      <c r="D16">
        <v>0.92134484885872903</v>
      </c>
      <c r="E16">
        <v>1.38803207896359E-2</v>
      </c>
      <c r="F16">
        <f>ABS(B16-VLOOKUP(A16, coverage!A:E, 2, FALSE))</f>
        <v>0.26165458143290099</v>
      </c>
      <c r="G16">
        <f>ABS(C16-VLOOKUP(A16, coverage!A:E, 3, FALSE))</f>
        <v>6.4162421946001302E-4</v>
      </c>
      <c r="H16">
        <f>ABS(D16-VLOOKUP(A16, coverage!A:E, 4, FALSE))</f>
        <v>0.30962657320602804</v>
      </c>
      <c r="I16">
        <f>ABS(E16-VLOOKUP(A16, coverage!A:E, 5, FALSE))</f>
        <v>0.83584645516664813</v>
      </c>
    </row>
    <row r="17" spans="1:9">
      <c r="A17" t="s">
        <v>39</v>
      </c>
      <c r="B17">
        <v>0.99667472793228495</v>
      </c>
      <c r="C17">
        <v>0.966444981862152</v>
      </c>
      <c r="D17">
        <v>0.56892382103990302</v>
      </c>
      <c r="E17">
        <v>0.31499395405078601</v>
      </c>
      <c r="F17">
        <f>ABS(B17-VLOOKUP(A17, coverage!A:E, 2, FALSE))</f>
        <v>0.55449578697062996</v>
      </c>
      <c r="G17">
        <f>ABS(C17-VLOOKUP(A17, coverage!A:E, 3, FALSE))</f>
        <v>0.50600675909891402</v>
      </c>
      <c r="H17">
        <f>ABS(D17-VLOOKUP(A17, coverage!A:E, 4, FALSE))</f>
        <v>0.37812426173550695</v>
      </c>
      <c r="I17">
        <f>ABS(E17-VLOOKUP(A17, coverage!A:E, 5, FALSE))</f>
        <v>0.57240714150612204</v>
      </c>
    </row>
    <row r="18" spans="1:9">
      <c r="A18" t="s">
        <v>32</v>
      </c>
      <c r="B18">
        <v>0.45958358848744602</v>
      </c>
      <c r="C18">
        <v>0.74311083894672303</v>
      </c>
      <c r="D18">
        <v>0.68922229026331805</v>
      </c>
      <c r="E18">
        <v>0.259338640538885</v>
      </c>
      <c r="F18">
        <f>ABS(B18-VLOOKUP(A18, coverage!A:E, 2, FALSE))</f>
        <v>0.13926069375099598</v>
      </c>
      <c r="G18">
        <f>ABS(C18-VLOOKUP(A18, coverage!A:E, 3, FALSE))</f>
        <v>1.9307902849230452E-3</v>
      </c>
      <c r="H18">
        <f>ABS(D18-VLOOKUP(A18, coverage!A:E, 4, FALSE))</f>
        <v>0.63539017347499682</v>
      </c>
      <c r="I18">
        <f>ABS(E18-VLOOKUP(A18, coverage!A:E, 5, FALSE))</f>
        <v>0.63755916968009296</v>
      </c>
    </row>
    <row r="19" spans="1:9">
      <c r="A19" t="s">
        <v>12</v>
      </c>
      <c r="B19">
        <v>0.81047152480097895</v>
      </c>
      <c r="C19">
        <v>0.90293937538273095</v>
      </c>
      <c r="D19">
        <v>0.20789957134108999</v>
      </c>
      <c r="E19">
        <v>0.37323943661971798</v>
      </c>
      <c r="F19">
        <f>ABS(B19-VLOOKUP(A19, coverage!A:E, 2, FALSE))</f>
        <v>0.16533986527862909</v>
      </c>
      <c r="G19">
        <f>ABS(C19-VLOOKUP(A19, coverage!A:E, 3, FALSE))</f>
        <v>1.2247397428049034E-3</v>
      </c>
      <c r="H19">
        <f>ABS(D19-VLOOKUP(A19, coverage!A:E, 4, FALSE))</f>
        <v>0.52541334966319608</v>
      </c>
      <c r="I19">
        <f>ABS(E19-VLOOKUP(A19, coverage!A:E, 5, FALSE))</f>
        <v>0.27495407225964458</v>
      </c>
    </row>
    <row r="20" spans="1:9">
      <c r="A20" t="s">
        <v>10</v>
      </c>
      <c r="B20">
        <v>0.57383578431372495</v>
      </c>
      <c r="C20">
        <v>0.74356617647058798</v>
      </c>
      <c r="D20">
        <v>0.82628676470588203</v>
      </c>
      <c r="E20">
        <v>0.46231617647058798</v>
      </c>
      <c r="F20">
        <f>ABS(B20-VLOOKUP(A20, coverage!A:E, 2, FALSE))</f>
        <v>0.44309481676932894</v>
      </c>
      <c r="G20">
        <f>ABS(C20-VLOOKUP(A20, coverage!A:E, 3, FALSE))</f>
        <v>3.5171868808759887E-3</v>
      </c>
      <c r="H20">
        <f>ABS(D20-VLOOKUP(A20, coverage!A:E, 4, FALSE))</f>
        <v>2.5825911350455977E-2</v>
      </c>
      <c r="I20">
        <f>ABS(E20-VLOOKUP(A20, coverage!A:E, 5, FALSE))</f>
        <v>0.369588293829473</v>
      </c>
    </row>
    <row r="21" spans="1:9">
      <c r="A21" t="s">
        <v>25</v>
      </c>
      <c r="B21">
        <v>0.75903157255616205</v>
      </c>
      <c r="C21">
        <v>0.37492410443230101</v>
      </c>
      <c r="D21">
        <v>0.44209168184578002</v>
      </c>
      <c r="E21">
        <v>0.45924408014571899</v>
      </c>
      <c r="F21">
        <f>ABS(B21-VLOOKUP(A21, coverage!A:E, 2, FALSE))</f>
        <v>0.12044626593806906</v>
      </c>
      <c r="G21">
        <f>ABS(C21-VLOOKUP(A21, coverage!A:E, 3, FALSE))</f>
        <v>1.5179113539798283E-4</v>
      </c>
      <c r="H21">
        <f>ABS(D21-VLOOKUP(A21, coverage!A:E, 4, FALSE))</f>
        <v>0.28665755919854302</v>
      </c>
      <c r="I21">
        <f>ABS(E21-VLOOKUP(A21, coverage!A:E, 5, FALSE))</f>
        <v>4.2805100182149058E-2</v>
      </c>
    </row>
    <row r="22" spans="1:9">
      <c r="A22" t="s">
        <v>22</v>
      </c>
      <c r="B22">
        <v>0.78597449908925299</v>
      </c>
      <c r="C22">
        <v>0.90801457194899804</v>
      </c>
      <c r="D22">
        <v>0.20734669095324801</v>
      </c>
      <c r="E22">
        <v>0.94444444444444398</v>
      </c>
      <c r="F22">
        <f>ABS(B22-VLOOKUP(A22, coverage!A:E, 2, FALSE))</f>
        <v>0.18882817243473005</v>
      </c>
      <c r="G22">
        <f>ABS(C22-VLOOKUP(A22, coverage!A:E, 3, FALSE))</f>
        <v>6.6788099574990323E-3</v>
      </c>
      <c r="H22">
        <f>ABS(D22-VLOOKUP(A22, coverage!A:E, 4, FALSE))</f>
        <v>0.15179113539769298</v>
      </c>
      <c r="I22">
        <f>ABS(E22-VLOOKUP(A22, coverage!A:E, 5, FALSE))</f>
        <v>0.89313904068002392</v>
      </c>
    </row>
    <row r="23" spans="1:9">
      <c r="A23" t="s">
        <v>14</v>
      </c>
      <c r="B23">
        <v>0.68003674219228405</v>
      </c>
      <c r="C23">
        <v>0.33142332254395901</v>
      </c>
      <c r="D23">
        <v>0.64102003324293499</v>
      </c>
      <c r="E23">
        <v>0.41103140582626102</v>
      </c>
      <c r="F23">
        <f>ABS(B23-VLOOKUP(A23, coverage!A:E, 2, FALSE))</f>
        <v>1.1149742948142083E-2</v>
      </c>
      <c r="G23">
        <f>ABS(C23-VLOOKUP(A23, coverage!A:E, 3, FALSE))</f>
        <v>2.1285378477443995E-2</v>
      </c>
      <c r="H23">
        <f>ABS(D23-VLOOKUP(A23, coverage!A:E, 4, FALSE))</f>
        <v>0.19463870293303398</v>
      </c>
      <c r="I23">
        <f>ABS(E23-VLOOKUP(A23, coverage!A:E, 5, FALSE))</f>
        <v>0.25624939538311103</v>
      </c>
    </row>
    <row r="24" spans="1:9">
      <c r="A24" t="s">
        <v>24</v>
      </c>
      <c r="B24">
        <v>0.97601700060716401</v>
      </c>
      <c r="C24">
        <v>0.90376442015786196</v>
      </c>
      <c r="D24">
        <v>4.2197935640558598E-2</v>
      </c>
      <c r="E24">
        <v>0.66272009714632596</v>
      </c>
      <c r="F24">
        <f>ABS(B24-VLOOKUP(A24, coverage!A:E, 2, FALSE))</f>
        <v>6.0716454159079891E-3</v>
      </c>
      <c r="G24">
        <f>ABS(C24-VLOOKUP(A24, coverage!A:E, 3, FALSE))</f>
        <v>0</v>
      </c>
      <c r="H24">
        <f>ABS(D24-VLOOKUP(A24, coverage!A:E, 4, FALSE))</f>
        <v>0.54887674559805633</v>
      </c>
      <c r="I24">
        <f>ABS(E24-VLOOKUP(A24, coverage!A:E, 5, FALSE))</f>
        <v>0.60595021250758896</v>
      </c>
    </row>
    <row r="25" spans="1:9">
      <c r="A25" t="s">
        <v>18</v>
      </c>
      <c r="B25">
        <v>0.81153608883405304</v>
      </c>
      <c r="C25">
        <v>0.90530536705737197</v>
      </c>
      <c r="D25">
        <v>0.18969771745835901</v>
      </c>
      <c r="E25">
        <v>0.76588525601480495</v>
      </c>
      <c r="F25">
        <f>ABS(B25-VLOOKUP(A25, coverage!A:E, 2, FALSE))</f>
        <v>4.6812348700477013E-2</v>
      </c>
      <c r="G25">
        <f>ABS(C25-VLOOKUP(A25, coverage!A:E, 3, FALSE))</f>
        <v>2.1481114410999425E-3</v>
      </c>
      <c r="H25">
        <f>ABS(D25-VLOOKUP(A25, coverage!A:E, 4, FALSE))</f>
        <v>0.64545710949974588</v>
      </c>
      <c r="I25">
        <f>ABS(E25-VLOOKUP(A25, coverage!A:E, 5, FALSE))</f>
        <v>0.55125259056246789</v>
      </c>
    </row>
    <row r="26" spans="1:9">
      <c r="A26" t="s">
        <v>45</v>
      </c>
      <c r="B26">
        <v>0.53848484848484801</v>
      </c>
      <c r="C26">
        <v>0.45212121212121198</v>
      </c>
      <c r="D26">
        <v>0.77787878787878695</v>
      </c>
      <c r="E26">
        <v>0.80515151515151495</v>
      </c>
      <c r="F26">
        <f>ABS(B26-VLOOKUP(A26, coverage!A:E, 2, FALSE))</f>
        <v>3.4868211956818995E-2</v>
      </c>
      <c r="G26">
        <f>ABS(C26-VLOOKUP(A26, coverage!A:E, 3, FALSE))</f>
        <v>6.0921694339415966E-2</v>
      </c>
      <c r="H26">
        <f>ABS(D26-VLOOKUP(A26, coverage!A:E, 4, FALSE))</f>
        <v>0.32218258534714195</v>
      </c>
      <c r="I26">
        <f>ABS(E26-VLOOKUP(A26, coverage!A:E, 5, FALSE))</f>
        <v>0.11377554934516909</v>
      </c>
    </row>
    <row r="27" spans="1:9">
      <c r="A27" t="s">
        <v>31</v>
      </c>
      <c r="B27">
        <v>0.98329283110570997</v>
      </c>
      <c r="C27">
        <v>0.90370595382746</v>
      </c>
      <c r="D27">
        <v>3.6148238153098401E-2</v>
      </c>
      <c r="E27">
        <v>0.40856622114216201</v>
      </c>
      <c r="F27">
        <f>ABS(B27-VLOOKUP(A27, coverage!A:E, 2, FALSE))</f>
        <v>1.2244730837249751E-3</v>
      </c>
      <c r="G27">
        <f>ABS(C27-VLOOKUP(A27, coverage!A:E, 3, FALSE))</f>
        <v>5.4869821118797013E-4</v>
      </c>
      <c r="H27">
        <f>ABS(D27-VLOOKUP(A27, coverage!A:E, 4, FALSE))</f>
        <v>0.44745831922395057</v>
      </c>
      <c r="I27">
        <f>ABS(E27-VLOOKUP(A27, coverage!A:E, 5, FALSE))</f>
        <v>0.38336889266614499</v>
      </c>
    </row>
    <row r="28" spans="1:9">
      <c r="A28" t="s">
        <v>11</v>
      </c>
      <c r="B28">
        <v>0.88150642988364902</v>
      </c>
      <c r="C28">
        <v>0.90232700551132805</v>
      </c>
      <c r="D28">
        <v>0.116656460502143</v>
      </c>
      <c r="E28">
        <v>2.9087568891610498E-2</v>
      </c>
      <c r="F28">
        <f>ABS(B28-VLOOKUP(A28, coverage!A:E, 2, FALSE))</f>
        <v>2.6331904470299983E-2</v>
      </c>
      <c r="G28">
        <f>ABS(C28-VLOOKUP(A28, coverage!A:E, 3, FALSE))</f>
        <v>1.2247397428049034E-3</v>
      </c>
      <c r="H28">
        <f>ABS(D28-VLOOKUP(A28, coverage!A:E, 4, FALSE))</f>
        <v>0.57624004898959003</v>
      </c>
      <c r="I28">
        <f>ABS(E28-VLOOKUP(A28, coverage!A:E, 5, FALSE))</f>
        <v>0.13533374157991351</v>
      </c>
    </row>
    <row r="29" spans="1:9">
      <c r="A29" t="s">
        <v>55</v>
      </c>
      <c r="B29">
        <v>0.86423444976076502</v>
      </c>
      <c r="C29">
        <v>0.84061004784688997</v>
      </c>
      <c r="D29">
        <v>0.69527511961722399</v>
      </c>
      <c r="E29">
        <v>0.174043062200957</v>
      </c>
      <c r="F29">
        <f>ABS(B29-VLOOKUP(A29, coverage!A:E, 2, FALSE))</f>
        <v>6.0930833500549841E-3</v>
      </c>
      <c r="G29">
        <f>ABS(C29-VLOOKUP(A29, coverage!A:E, 3, FALSE))</f>
        <v>8.2504738528380028E-2</v>
      </c>
      <c r="H29">
        <f>ABS(D29-VLOOKUP(A29, coverage!A:E, 4, FALSE))</f>
        <v>8.4110586230383033E-2</v>
      </c>
      <c r="I29">
        <f>ABS(E29-VLOOKUP(A29, coverage!A:E, 5, FALSE))</f>
        <v>0.70063699292800496</v>
      </c>
    </row>
    <row r="30" spans="1:9">
      <c r="A30" t="s">
        <v>28</v>
      </c>
      <c r="B30">
        <v>0.24438372799028499</v>
      </c>
      <c r="C30">
        <v>0.69247115968427397</v>
      </c>
      <c r="D30">
        <v>0.32088646023072198</v>
      </c>
      <c r="E30">
        <v>0.31299332119004197</v>
      </c>
      <c r="F30">
        <f>ABS(B30-VLOOKUP(A30, coverage!A:E, 2, FALSE))</f>
        <v>4.8143611013360038E-2</v>
      </c>
      <c r="G30">
        <f>ABS(C30-VLOOKUP(A30, coverage!A:E, 3, FALSE))</f>
        <v>6.2621681897420123E-3</v>
      </c>
      <c r="H30">
        <f>ABS(D30-VLOOKUP(A30, coverage!A:E, 4, FALSE))</f>
        <v>0.61015849724193905</v>
      </c>
      <c r="I30">
        <f>ABS(E30-VLOOKUP(A30, coverage!A:E, 5, FALSE))</f>
        <v>4.2944718516894964E-2</v>
      </c>
    </row>
    <row r="31" spans="1:9">
      <c r="A31" t="s">
        <v>13</v>
      </c>
      <c r="B31">
        <v>0.93049601959583494</v>
      </c>
      <c r="C31">
        <v>0.90824658093488397</v>
      </c>
      <c r="D31">
        <v>0.82965911410491899</v>
      </c>
      <c r="E31">
        <v>0.61655439885690899</v>
      </c>
      <c r="F31">
        <f>ABS(B31-VLOOKUP(A31, coverage!A:E, 2, FALSE))</f>
        <v>0.19997987729684297</v>
      </c>
      <c r="G31">
        <f>ABS(C31-VLOOKUP(A31, coverage!A:E, 3, FALSE))</f>
        <v>3.8515961975393975E-2</v>
      </c>
      <c r="H31">
        <f>ABS(D31-VLOOKUP(A31, coverage!A:E, 4, FALSE))</f>
        <v>0.52850756156533496</v>
      </c>
      <c r="I31">
        <f>ABS(E31-VLOOKUP(A31, coverage!A:E, 5, FALSE))</f>
        <v>0.221302890881935</v>
      </c>
    </row>
    <row r="32" spans="1:9">
      <c r="A32" t="s">
        <v>48</v>
      </c>
      <c r="B32">
        <v>3.7070524412296503E-2</v>
      </c>
      <c r="C32">
        <v>0.90144665461121098</v>
      </c>
      <c r="D32">
        <v>0.96955997588908904</v>
      </c>
      <c r="E32">
        <v>0.22272453285111499</v>
      </c>
      <c r="F32">
        <f>ABS(B32-VLOOKUP(A32, coverage!A:E, 2, FALSE))</f>
        <v>0.93467917182099547</v>
      </c>
      <c r="G32">
        <f>ABS(C32-VLOOKUP(A32, coverage!A:E, 3, FALSE))</f>
        <v>6.5120331166139689E-3</v>
      </c>
      <c r="H32">
        <f>ABS(D32-VLOOKUP(A32, coverage!A:E, 4, FALSE))</f>
        <v>0.50570821404218802</v>
      </c>
      <c r="I32">
        <f>ABS(E32-VLOOKUP(A32, coverage!A:E, 5, FALSE))</f>
        <v>0.1902214951840433</v>
      </c>
    </row>
    <row r="33" spans="1:9">
      <c r="A33" t="s">
        <v>19</v>
      </c>
      <c r="B33">
        <v>0.75683060109289602</v>
      </c>
      <c r="C33">
        <v>0.904371584699453</v>
      </c>
      <c r="D33">
        <v>0.26077717061323602</v>
      </c>
      <c r="E33">
        <v>0.15452337583485101</v>
      </c>
      <c r="F33">
        <f>ABS(B33-VLOOKUP(A33, coverage!A:E, 2, FALSE))</f>
        <v>2.9143897996356971E-2</v>
      </c>
      <c r="G33">
        <f>ABS(C33-VLOOKUP(A33, coverage!A:E, 3, FALSE))</f>
        <v>3.6429872495450377E-3</v>
      </c>
      <c r="H33">
        <f>ABS(D33-VLOOKUP(A33, coverage!A:E, 4, FALSE))</f>
        <v>7.8931390406801027E-2</v>
      </c>
      <c r="I33">
        <f>ABS(E33-VLOOKUP(A33, coverage!A:E, 5, FALSE))</f>
        <v>7.2859744990891984E-2</v>
      </c>
    </row>
    <row r="34" spans="1:9">
      <c r="A34" t="s">
        <v>21</v>
      </c>
      <c r="B34">
        <v>0.76472374013357602</v>
      </c>
      <c r="C34">
        <v>0.90315725561627203</v>
      </c>
      <c r="D34">
        <v>0.214632665452337</v>
      </c>
      <c r="E34">
        <v>0.24741955069823901</v>
      </c>
      <c r="F34">
        <f>ABS(B34-VLOOKUP(A34, coverage!A:E, 2, FALSE))</f>
        <v>0.21129326047358798</v>
      </c>
      <c r="G34">
        <f>ABS(C34-VLOOKUP(A34, coverage!A:E, 3, FALSE))</f>
        <v>6.0716454158993294E-4</v>
      </c>
      <c r="H34">
        <f>ABS(D34-VLOOKUP(A34, coverage!A:E, 4, FALSE))</f>
        <v>0.16029143897996301</v>
      </c>
      <c r="I34">
        <f>ABS(E34-VLOOKUP(A34, coverage!A:E, 5, FALSE))</f>
        <v>0.20522161505768041</v>
      </c>
    </row>
    <row r="35" spans="1:9">
      <c r="A35" t="s">
        <v>54</v>
      </c>
      <c r="B35">
        <v>0.98833732057416201</v>
      </c>
      <c r="C35">
        <v>0.90340909090909005</v>
      </c>
      <c r="D35">
        <v>5.8911483253588498E-2</v>
      </c>
      <c r="E35">
        <v>0.38307416267942501</v>
      </c>
      <c r="F35">
        <f>ABS(B35-VLOOKUP(A35, coverage!A:E, 2, FALSE))</f>
        <v>0.95614594431899369</v>
      </c>
      <c r="G35">
        <f>ABS(C35-VLOOKUP(A35, coverage!A:E, 3, FALSE))</f>
        <v>6.0744777962795649E-4</v>
      </c>
      <c r="H35">
        <f>ABS(D35-VLOOKUP(A35, coverage!A:E, 4, FALSE))</f>
        <v>5.1759355296365078E-3</v>
      </c>
      <c r="I35">
        <f>ABS(E35-VLOOKUP(A35, coverage!A:E, 5, FALSE))</f>
        <v>0.53157439018531205</v>
      </c>
    </row>
    <row r="36" spans="1:9">
      <c r="A36" t="s">
        <v>30</v>
      </c>
      <c r="B36">
        <v>0.75622343655130497</v>
      </c>
      <c r="C36">
        <v>0.90376442015786196</v>
      </c>
      <c r="D36">
        <v>0.325743776563448</v>
      </c>
      <c r="E36">
        <v>0.52975106253794702</v>
      </c>
      <c r="F36">
        <f>ABS(B36-VLOOKUP(A36, coverage!A:E, 2, FALSE))</f>
        <v>4.6751669702489007E-2</v>
      </c>
      <c r="G36">
        <f>ABS(C36-VLOOKUP(A36, coverage!A:E, 3, FALSE))</f>
        <v>1.8214936247719082E-3</v>
      </c>
      <c r="H36">
        <f>ABS(D36-VLOOKUP(A36, coverage!A:E, 4, FALSE))</f>
        <v>0.45112325440194301</v>
      </c>
      <c r="I36">
        <f>ABS(E36-VLOOKUP(A36, coverage!A:E, 5, FALSE))</f>
        <v>0.33454766241651501</v>
      </c>
    </row>
    <row r="37" spans="1:9">
      <c r="A37" t="s">
        <v>33</v>
      </c>
      <c r="B37">
        <v>0.80297510625379398</v>
      </c>
      <c r="C37">
        <v>0.90194292653309005</v>
      </c>
      <c r="D37">
        <v>0.19581056466302299</v>
      </c>
      <c r="E37">
        <v>0.24438372799028499</v>
      </c>
      <c r="F37">
        <f>ABS(B37-VLOOKUP(A37, coverage!A:E, 2, FALSE))</f>
        <v>0.17855124141428502</v>
      </c>
      <c r="G37">
        <f>ABS(C37-VLOOKUP(A37, coverage!A:E, 3, FALSE))</f>
        <v>9.7381690256403974E-4</v>
      </c>
      <c r="H37">
        <f>ABS(D37-VLOOKUP(A37, coverage!A:E, 4, FALSE))</f>
        <v>0.44955587991602003</v>
      </c>
      <c r="I37">
        <f>ABS(E37-VLOOKUP(A37, coverage!A:E, 5, FALSE))</f>
        <v>0.18896277099452488</v>
      </c>
    </row>
    <row r="38" spans="1:9">
      <c r="A38" t="s">
        <v>38</v>
      </c>
      <c r="B38">
        <v>3.4764207980652898E-2</v>
      </c>
      <c r="C38">
        <v>0.90054413542926204</v>
      </c>
      <c r="D38">
        <v>0.95314389359129303</v>
      </c>
      <c r="E38">
        <v>0.457980652962515</v>
      </c>
      <c r="F38">
        <f>ABS(B38-VLOOKUP(A38, coverage!A:E, 2, FALSE))</f>
        <v>0.5599853393941201</v>
      </c>
      <c r="G38">
        <f>ABS(C38-VLOOKUP(A38, coverage!A:E, 3, FALSE))</f>
        <v>1.0269356706630317E-3</v>
      </c>
      <c r="H38">
        <f>ABS(D38-VLOOKUP(A38, coverage!A:E, 4, FALSE))</f>
        <v>0.88102560753215009</v>
      </c>
      <c r="I38">
        <f>ABS(E38-VLOOKUP(A38, coverage!A:E, 5, FALSE))</f>
        <v>0.12635723715080799</v>
      </c>
    </row>
    <row r="39" spans="1:9">
      <c r="A39" t="s">
        <v>27</v>
      </c>
      <c r="B39">
        <v>0.47632058287795997</v>
      </c>
      <c r="C39">
        <v>0.74650880388585295</v>
      </c>
      <c r="D39">
        <v>0.68882817243472905</v>
      </c>
      <c r="E39">
        <v>2.5197328476017002E-2</v>
      </c>
      <c r="F39">
        <f>ABS(B39-VLOOKUP(A39, coverage!A:E, 2, FALSE))</f>
        <v>3.6429872495449822E-3</v>
      </c>
      <c r="G39">
        <f>ABS(C39-VLOOKUP(A39, coverage!A:E, 3, FALSE))</f>
        <v>2.4286581663630624E-3</v>
      </c>
      <c r="H39">
        <f>ABS(D39-VLOOKUP(A39, coverage!A:E, 4, FALSE))</f>
        <v>0.44201578627808102</v>
      </c>
      <c r="I39">
        <f>ABS(E39-VLOOKUP(A39, coverage!A:E, 5, FALSE))</f>
        <v>0.88828172434729802</v>
      </c>
    </row>
    <row r="40" spans="1:9">
      <c r="A40" t="s">
        <v>50</v>
      </c>
      <c r="B40">
        <v>0.97135102533172402</v>
      </c>
      <c r="C40">
        <v>0.90319662243666998</v>
      </c>
      <c r="D40">
        <v>5.8202653799758697E-2</v>
      </c>
      <c r="E40">
        <v>0.43033775633293098</v>
      </c>
      <c r="F40">
        <f>ABS(B40-VLOOKUP(A40, coverage!A:E, 2, FALSE))</f>
        <v>2.3751217172670591E-3</v>
      </c>
      <c r="G40">
        <f>ABS(C40-VLOOKUP(A40, coverage!A:E, 3, FALSE))</f>
        <v>6.140726960920051E-3</v>
      </c>
      <c r="H40">
        <f>ABS(D40-VLOOKUP(A40, coverage!A:E, 4, FALSE))</f>
        <v>7.9014489804815971E-3</v>
      </c>
      <c r="I40">
        <f>ABS(E40-VLOOKUP(A40, coverage!A:E, 5, FALSE))</f>
        <v>0.39991606958594306</v>
      </c>
    </row>
    <row r="41" spans="1:9">
      <c r="A41" t="s">
        <v>35</v>
      </c>
      <c r="B41">
        <v>0.98935523114355195</v>
      </c>
      <c r="C41">
        <v>0.90054744525547403</v>
      </c>
      <c r="D41">
        <v>8.9720194647201906E-2</v>
      </c>
      <c r="E41">
        <v>0.83789537712895301</v>
      </c>
      <c r="F41">
        <f>ABS(B41-VLOOKUP(A41, coverage!A:E, 2, FALSE))</f>
        <v>0.95459102316289901</v>
      </c>
      <c r="G41">
        <f>ABS(C41-VLOOKUP(A41, coverage!A:E, 3, FALSE))</f>
        <v>3.3098262119946043E-6</v>
      </c>
      <c r="H41">
        <f>ABS(D41-VLOOKUP(A41, coverage!A:E, 4, FALSE))</f>
        <v>0.65000169168895205</v>
      </c>
      <c r="I41">
        <f>ABS(E41-VLOOKUP(A41, coverage!A:E, 5, FALSE))</f>
        <v>0.14910583206088901</v>
      </c>
    </row>
    <row r="42" spans="1:9">
      <c r="A42" t="s">
        <v>34</v>
      </c>
      <c r="B42">
        <v>0.35003035822707901</v>
      </c>
      <c r="C42">
        <v>0.49878567091681802</v>
      </c>
      <c r="D42">
        <v>0.76533090467516696</v>
      </c>
      <c r="E42">
        <v>0.59593199757134097</v>
      </c>
      <c r="F42">
        <f>ABS(B42-VLOOKUP(A42, coverage!A:E, 2, FALSE))</f>
        <v>9.6705086159365017E-2</v>
      </c>
      <c r="G42">
        <f>ABS(C42-VLOOKUP(A42, coverage!A:E, 3, FALSE))</f>
        <v>4.8362454471837013E-2</v>
      </c>
      <c r="H42">
        <f>ABS(D42-VLOOKUP(A42, coverage!A:E, 4, FALSE))</f>
        <v>0.21847479826646099</v>
      </c>
      <c r="I42">
        <f>ABS(E42-VLOOKUP(A42, coverage!A:E, 5, FALSE))</f>
        <v>0.26501117050604706</v>
      </c>
    </row>
    <row r="43" spans="1:9">
      <c r="A43" t="s">
        <v>9</v>
      </c>
      <c r="B43">
        <v>0.59287454323995104</v>
      </c>
      <c r="C43">
        <v>0.745736906211936</v>
      </c>
      <c r="D43">
        <v>0.92295980511571196</v>
      </c>
      <c r="E43">
        <v>0.93270401948842796</v>
      </c>
      <c r="F43">
        <f>ABS(B43-VLOOKUP(A43, coverage!A:E, 2, FALSE))</f>
        <v>8.9812693882939998E-2</v>
      </c>
      <c r="G43">
        <f>ABS(C43-VLOOKUP(A43, coverage!A:E, 3, FALSE))</f>
        <v>7.8895765100595039E-4</v>
      </c>
      <c r="H43">
        <f>ABS(D43-VLOOKUP(A43, coverage!A:E, 4, FALSE))</f>
        <v>0.66729538380524089</v>
      </c>
      <c r="I43">
        <f>ABS(E43-VLOOKUP(A43, coverage!A:E, 5, FALSE))</f>
        <v>3.3438863334110946E-2</v>
      </c>
    </row>
    <row r="44" spans="1:9">
      <c r="A44" t="s">
        <v>47</v>
      </c>
      <c r="B44">
        <v>0.335443037974683</v>
      </c>
      <c r="C44">
        <v>0.90265220012055403</v>
      </c>
      <c r="D44">
        <v>0.67661241711874598</v>
      </c>
      <c r="E44">
        <v>0.88155515370705195</v>
      </c>
      <c r="F44">
        <f>ABS(B44-VLOOKUP(A44, coverage!A:E, 2, FALSE))</f>
        <v>0.63590798735704102</v>
      </c>
      <c r="G44">
        <f>ABS(C44-VLOOKUP(A44, coverage!A:E, 3, FALSE))</f>
        <v>5.444223161159556E-4</v>
      </c>
      <c r="H44">
        <f>ABS(D44-VLOOKUP(A44, coverage!A:E, 4, FALSE))</f>
        <v>0.67389830372911996</v>
      </c>
      <c r="I44">
        <f>ABS(E44-VLOOKUP(A44, coverage!A:E, 5, FALSE))</f>
        <v>0.8233524999072932</v>
      </c>
    </row>
    <row r="45" spans="1:9">
      <c r="A45" t="s">
        <v>56</v>
      </c>
      <c r="B45">
        <v>0.52421736562315402</v>
      </c>
      <c r="C45">
        <v>0.321027761370348</v>
      </c>
      <c r="D45">
        <v>0.609864146485528</v>
      </c>
      <c r="E45">
        <v>0.246603662138216</v>
      </c>
      <c r="F45">
        <f>ABS(B45-VLOOKUP(A45, coverage!A:E, 2, FALSE))</f>
        <v>8.0412820786948003E-2</v>
      </c>
      <c r="G45">
        <f>ABS(C45-VLOOKUP(A45, coverage!A:E, 3, FALSE))</f>
        <v>0.433933152640475</v>
      </c>
      <c r="H45">
        <f>ABS(D45-VLOOKUP(A45, coverage!A:E, 4, FALSE))</f>
        <v>0.24732166229378605</v>
      </c>
      <c r="I45">
        <f>ABS(E45-VLOOKUP(A45, coverage!A:E, 5, FALSE))</f>
        <v>0.35321594098866299</v>
      </c>
    </row>
    <row r="46" spans="1:9" ht="17">
      <c r="A46" s="23" t="s">
        <v>57</v>
      </c>
      <c r="B46">
        <f>AVERAGE(B2:B45)</f>
        <v>0.70408355101034481</v>
      </c>
      <c r="C46">
        <f>AVERAGE(C2:C45)</f>
        <v>0.80518055439282632</v>
      </c>
      <c r="D46">
        <f>AVERAGE(D2:D45)</f>
        <v>0.47792779762151355</v>
      </c>
      <c r="E46">
        <f>AVERAGE(E2:E45)</f>
        <v>0.43711267388248826</v>
      </c>
      <c r="F46">
        <f>ABS(B46-VLOOKUP(A46, coverage!A:E, 2, FALSE))</f>
        <v>2.2806580604871951E-2</v>
      </c>
      <c r="G46">
        <f>ABS(C46-VLOOKUP(A46, coverage!A:E, 3, FALSE))</f>
        <v>4.8470437810200773E-3</v>
      </c>
      <c r="H46">
        <f>ABS(D46-VLOOKUP(A46, coverage!A:E, 4, FALSE))</f>
        <v>9.1707581846546871E-2</v>
      </c>
      <c r="I46">
        <f>ABS(E46-VLOOKUP(A46, coverage!A:E, 5, FALSE))</f>
        <v>4.1118288909820333E-2</v>
      </c>
    </row>
    <row r="47" spans="1:9">
      <c r="A47" s="8" t="s">
        <v>167</v>
      </c>
      <c r="B47">
        <f>MEDIAN(B2:B45)</f>
        <v>0.76187765634486904</v>
      </c>
      <c r="C47">
        <f>MEDIAN(C2:C45)</f>
        <v>0.90213496602220911</v>
      </c>
      <c r="D47">
        <f>MEDIAN(D2:D45)</f>
        <v>0.41522206301100101</v>
      </c>
      <c r="E47">
        <f>MEDIAN(E2:E45)</f>
        <v>0.39582019191079354</v>
      </c>
      <c r="F47">
        <f>ABS(B47-VLOOKUP(A47, coverage!A:E, 2, FALSE))</f>
        <v>8.4961638240299564E-4</v>
      </c>
      <c r="G47">
        <f>ABS(C47-VLOOKUP(A47, coverage!A:E, 3, FALSE))</f>
        <v>4.2033038228306285E-4</v>
      </c>
      <c r="H47">
        <f>ABS(D47-VLOOKUP(A47, coverage!A:E, 4, FALSE))</f>
        <v>0.19649621264169997</v>
      </c>
      <c r="I47">
        <f>ABS(E47-VLOOKUP(A47, coverage!A:E, 5, FALSE))</f>
        <v>1.5819052452399451E-2</v>
      </c>
    </row>
    <row r="48" spans="1:9">
      <c r="A48" s="8" t="s">
        <v>168</v>
      </c>
      <c r="B48">
        <f>STDEV(B2:B45)</f>
        <v>0.27147851616312374</v>
      </c>
      <c r="C48">
        <f>STDEV(C2:C45)</f>
        <v>0.17931184639756356</v>
      </c>
      <c r="D48">
        <f>STDEV(D2:D45)</f>
        <v>0.32550120052113801</v>
      </c>
      <c r="E48">
        <f>STDEV(E2:E45)</f>
        <v>0.27803111920809359</v>
      </c>
      <c r="F48">
        <f>ABS(B48-VLOOKUP(A48, coverage!A:E, 2, FALSE))</f>
        <v>2.1454825649554976E-2</v>
      </c>
      <c r="G48">
        <f>ABS(C48-VLOOKUP(A48, coverage!A:E, 3, FALSE))</f>
        <v>1.2282180253186586E-2</v>
      </c>
      <c r="H48">
        <f>ABS(D48-VLOOKUP(A48, coverage!A:E, 4, FALSE))</f>
        <v>2.0761378840493339E-2</v>
      </c>
      <c r="I48">
        <f>ABS(E48-VLOOKUP(A48, coverage!A:E, 5, FALSE))</f>
        <v>7.9997224601478234E-2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BFC1-59C3-C042-9A49-723318FE94CB}">
  <dimension ref="A1:AL121"/>
  <sheetViews>
    <sheetView topLeftCell="A66" zoomScale="84" workbookViewId="0">
      <selection activeCell="A120" sqref="A84:A121"/>
    </sheetView>
  </sheetViews>
  <sheetFormatPr baseColWidth="10" defaultRowHeight="16"/>
  <cols>
    <col min="1" max="1" width="32.1640625" customWidth="1"/>
    <col min="2" max="2" width="25.1640625" customWidth="1"/>
    <col min="3" max="3" width="17.6640625" customWidth="1"/>
    <col min="4" max="4" width="20.6640625" customWidth="1"/>
    <col min="28" max="28" width="64.6640625" customWidth="1"/>
  </cols>
  <sheetData>
    <row r="1" spans="1:38">
      <c r="A1" s="31" t="s">
        <v>169</v>
      </c>
      <c r="B1" s="31" t="s">
        <v>279</v>
      </c>
      <c r="C1" s="109" t="s">
        <v>236</v>
      </c>
      <c r="D1" s="109"/>
      <c r="E1" s="102" t="s">
        <v>238</v>
      </c>
      <c r="F1" s="102"/>
      <c r="G1" s="102" t="s">
        <v>240</v>
      </c>
      <c r="H1" s="102"/>
      <c r="I1" s="102" t="s">
        <v>242</v>
      </c>
      <c r="J1" s="102"/>
      <c r="K1" s="47"/>
      <c r="L1" s="102" t="s">
        <v>256</v>
      </c>
      <c r="M1" s="102"/>
      <c r="N1" s="102" t="s">
        <v>252</v>
      </c>
      <c r="O1" s="102"/>
      <c r="P1" s="102" t="s">
        <v>244</v>
      </c>
      <c r="Q1" s="102"/>
      <c r="R1" s="102" t="s">
        <v>246</v>
      </c>
      <c r="S1" s="102"/>
      <c r="T1" s="102" t="s">
        <v>248</v>
      </c>
      <c r="U1" s="102"/>
      <c r="V1" s="102" t="s">
        <v>250</v>
      </c>
      <c r="W1" s="102"/>
      <c r="X1" s="47"/>
      <c r="Y1" s="119" t="s">
        <v>223</v>
      </c>
      <c r="Z1" s="119"/>
      <c r="AA1" s="119" t="s">
        <v>225</v>
      </c>
      <c r="AB1" s="119"/>
      <c r="AC1" s="119" t="s">
        <v>227</v>
      </c>
      <c r="AD1" s="119"/>
      <c r="AE1" s="119" t="s">
        <v>229</v>
      </c>
      <c r="AF1" s="119"/>
      <c r="AG1" s="119" t="s">
        <v>231</v>
      </c>
      <c r="AH1" s="119"/>
      <c r="AI1" s="119" t="s">
        <v>233</v>
      </c>
      <c r="AJ1" s="119"/>
      <c r="AK1" s="119" t="s">
        <v>235</v>
      </c>
      <c r="AL1" s="119"/>
    </row>
    <row r="2" spans="1:38">
      <c r="A2" s="120">
        <v>0</v>
      </c>
      <c r="B2" s="31" t="s">
        <v>281</v>
      </c>
      <c r="C2">
        <v>0.68127697040547286</v>
      </c>
      <c r="D2" s="53" t="s">
        <v>282</v>
      </c>
      <c r="E2">
        <v>0.8100275981738464</v>
      </c>
      <c r="F2" s="53" t="s">
        <v>282</v>
      </c>
      <c r="G2">
        <v>0.56963537946806042</v>
      </c>
      <c r="H2" s="53" t="s">
        <v>282</v>
      </c>
      <c r="I2">
        <v>0.47823096279230859</v>
      </c>
      <c r="J2" s="53" t="s">
        <v>282</v>
      </c>
      <c r="K2" s="53"/>
      <c r="L2">
        <v>0.71286795414413973</v>
      </c>
      <c r="M2" s="53" t="s">
        <v>282</v>
      </c>
      <c r="N2">
        <v>0.78411991852323015</v>
      </c>
      <c r="O2" s="53" t="s">
        <v>282</v>
      </c>
      <c r="P2">
        <v>0.22528044337327296</v>
      </c>
      <c r="Q2" s="53" t="s">
        <v>282</v>
      </c>
      <c r="R2">
        <v>0.23891503001065487</v>
      </c>
      <c r="S2" s="53" t="s">
        <v>282</v>
      </c>
      <c r="T2">
        <v>0.60382239565227491</v>
      </c>
      <c r="U2" s="53" t="s">
        <v>282</v>
      </c>
      <c r="V2">
        <v>0.59270649753106985</v>
      </c>
      <c r="W2" s="53" t="s">
        <v>282</v>
      </c>
      <c r="X2" s="53"/>
      <c r="Y2" s="50">
        <v>0.83548847874453402</v>
      </c>
      <c r="Z2" s="53" t="s">
        <v>282</v>
      </c>
      <c r="AA2" s="50">
        <v>0.84666170770192362</v>
      </c>
      <c r="AB2" s="53" t="s">
        <v>282</v>
      </c>
      <c r="AC2" s="50">
        <v>0.81568359439749838</v>
      </c>
      <c r="AD2" s="53" t="s">
        <v>282</v>
      </c>
      <c r="AE2" s="50">
        <v>0.81634859816546612</v>
      </c>
      <c r="AF2" s="53" t="s">
        <v>282</v>
      </c>
      <c r="AG2" s="50">
        <v>0.77995224607704372</v>
      </c>
      <c r="AH2" s="53" t="s">
        <v>282</v>
      </c>
      <c r="AI2" s="50">
        <v>0.684166823773804</v>
      </c>
      <c r="AJ2" s="53" t="s">
        <v>282</v>
      </c>
      <c r="AK2" s="50">
        <v>0.568177472872754</v>
      </c>
      <c r="AL2" s="53" t="s">
        <v>282</v>
      </c>
    </row>
    <row r="3" spans="1:38">
      <c r="A3" s="120"/>
      <c r="B3" s="49" t="s">
        <v>274</v>
      </c>
      <c r="C3">
        <v>0.76272727272727203</v>
      </c>
      <c r="D3" s="53" t="s">
        <v>282</v>
      </c>
      <c r="E3">
        <v>0.90171463563992604</v>
      </c>
      <c r="F3" s="53" t="s">
        <v>282</v>
      </c>
      <c r="G3">
        <v>0.61171827565270098</v>
      </c>
      <c r="H3" s="53" t="s">
        <v>282</v>
      </c>
      <c r="I3">
        <v>0.41163924436319299</v>
      </c>
      <c r="J3" s="53" t="s">
        <v>282</v>
      </c>
      <c r="K3" s="53"/>
      <c r="L3">
        <v>0.86380481778875795</v>
      </c>
      <c r="M3" s="53" t="s">
        <v>282</v>
      </c>
      <c r="N3">
        <v>0.84698963317384302</v>
      </c>
      <c r="O3" s="53" t="s">
        <v>282</v>
      </c>
      <c r="P3">
        <v>3.31306990881459E-2</v>
      </c>
      <c r="Q3" s="53" t="s">
        <v>282</v>
      </c>
      <c r="R3">
        <v>3.1212121212121101E-2</v>
      </c>
      <c r="S3" s="53" t="s">
        <v>282</v>
      </c>
      <c r="T3">
        <v>0.70159203980099505</v>
      </c>
      <c r="U3" s="53" t="s">
        <v>282</v>
      </c>
      <c r="V3">
        <v>0.61939355653821804</v>
      </c>
      <c r="W3" s="53" t="s">
        <v>282</v>
      </c>
      <c r="X3" s="53"/>
      <c r="Y3" s="50">
        <v>0.883209417596034</v>
      </c>
      <c r="Z3" s="53" t="s">
        <v>282</v>
      </c>
      <c r="AA3" s="50">
        <v>0.90042630937880597</v>
      </c>
      <c r="AB3" s="53" t="s">
        <v>282</v>
      </c>
      <c r="AC3" s="50">
        <v>0.86901152213462696</v>
      </c>
      <c r="AD3" s="53" t="s">
        <v>282</v>
      </c>
      <c r="AE3" s="50">
        <v>0.86009586578789698</v>
      </c>
      <c r="AF3" s="53" t="s">
        <v>282</v>
      </c>
      <c r="AG3" s="50">
        <v>0.86373604465709697</v>
      </c>
      <c r="AH3" s="53" t="s">
        <v>282</v>
      </c>
      <c r="AI3" s="50">
        <v>0.85283363802559398</v>
      </c>
      <c r="AJ3" s="53" t="s">
        <v>282</v>
      </c>
      <c r="AK3" s="50">
        <v>0.62408759124087598</v>
      </c>
      <c r="AL3" s="53" t="s">
        <v>282</v>
      </c>
    </row>
    <row r="4" spans="1:38">
      <c r="A4" s="120"/>
      <c r="B4" s="49" t="s">
        <v>276</v>
      </c>
      <c r="C4">
        <v>0.29293334181267872</v>
      </c>
      <c r="D4" s="53" t="s">
        <v>282</v>
      </c>
      <c r="E4">
        <v>0.16702966614437698</v>
      </c>
      <c r="F4" s="53" t="s">
        <v>282</v>
      </c>
      <c r="G4">
        <v>0.30473982168064467</v>
      </c>
      <c r="H4" s="53" t="s">
        <v>282</v>
      </c>
      <c r="I4">
        <v>0.35802834380957183</v>
      </c>
      <c r="J4" s="53" t="s">
        <v>282</v>
      </c>
      <c r="K4" s="53"/>
      <c r="L4">
        <v>0.30454559369754897</v>
      </c>
      <c r="M4" s="53" t="s">
        <v>282</v>
      </c>
      <c r="N4">
        <v>0.2221004276253348</v>
      </c>
      <c r="O4" s="53" t="s">
        <v>282</v>
      </c>
      <c r="P4">
        <v>0.28832412003072361</v>
      </c>
      <c r="Q4" s="53" t="s">
        <v>282</v>
      </c>
      <c r="R4">
        <v>0.32628760305451338</v>
      </c>
      <c r="S4" s="53" t="s">
        <v>282</v>
      </c>
      <c r="T4">
        <v>0.27553046942418075</v>
      </c>
      <c r="U4" s="53" t="s">
        <v>282</v>
      </c>
      <c r="V4">
        <v>0.28748638143520971</v>
      </c>
      <c r="W4" s="53" t="s">
        <v>282</v>
      </c>
      <c r="X4" s="53"/>
      <c r="Y4" s="50">
        <v>0.16433998374240347</v>
      </c>
      <c r="Z4" s="53" t="s">
        <v>282</v>
      </c>
      <c r="AA4" s="50">
        <v>0.150767185301864</v>
      </c>
      <c r="AB4" s="53" t="s">
        <v>282</v>
      </c>
      <c r="AC4" s="50">
        <v>0.16072378176579968</v>
      </c>
      <c r="AD4" s="53" t="s">
        <v>282</v>
      </c>
      <c r="AE4" s="50">
        <v>0.18275342894447891</v>
      </c>
      <c r="AF4" s="53" t="s">
        <v>282</v>
      </c>
      <c r="AG4" s="50">
        <v>0.20433518604448336</v>
      </c>
      <c r="AH4" s="53" t="s">
        <v>282</v>
      </c>
      <c r="AI4" s="50">
        <v>0.3264162715916003</v>
      </c>
      <c r="AJ4" s="53" t="s">
        <v>282</v>
      </c>
      <c r="AK4" s="50">
        <v>0.27718881095611747</v>
      </c>
      <c r="AL4" s="53" t="s">
        <v>282</v>
      </c>
    </row>
    <row r="5" spans="1:38">
      <c r="A5" s="120">
        <v>1</v>
      </c>
      <c r="B5" s="31" t="s">
        <v>281</v>
      </c>
      <c r="C5">
        <v>0.75453235377584771</v>
      </c>
      <c r="D5" s="52">
        <f>(C5-C2)/C2</f>
        <v>0.10752658104203308</v>
      </c>
      <c r="E5">
        <v>0.79753065460287209</v>
      </c>
      <c r="F5" s="52">
        <f>(E5-E2)/E2</f>
        <v>-1.5427799743055469E-2</v>
      </c>
      <c r="G5">
        <v>0.42728449648839228</v>
      </c>
      <c r="H5" s="52">
        <f>(G5-G2)/G2</f>
        <v>-0.24989824738870486</v>
      </c>
      <c r="I5">
        <v>0.51486230330401983</v>
      </c>
      <c r="J5" s="52">
        <f>(I5-I2)/I2</f>
        <v>7.6597592715091312E-2</v>
      </c>
      <c r="K5" s="52"/>
      <c r="L5">
        <v>0.70353882591288264</v>
      </c>
      <c r="M5" s="52">
        <f>(L5-L2)/L2</f>
        <v>-1.3086754955141057E-2</v>
      </c>
      <c r="N5">
        <v>0.77311441024315009</v>
      </c>
      <c r="O5" s="52">
        <f>(N5-N2)/N2</f>
        <v>-1.4035491281495893E-2</v>
      </c>
      <c r="P5">
        <v>0.2550628382198955</v>
      </c>
      <c r="Q5" s="52">
        <f>(P5-P2)/P2</f>
        <v>0.13220142148457745</v>
      </c>
      <c r="R5">
        <v>0.22194060498118323</v>
      </c>
      <c r="S5" s="52">
        <f>(R5-R2)/R2</f>
        <v>-7.1047958048996038E-2</v>
      </c>
      <c r="T5">
        <v>0.51915175905039368</v>
      </c>
      <c r="U5" s="52">
        <f>(T5-T2)/T2</f>
        <v>-0.14022440573840653</v>
      </c>
      <c r="V5">
        <v>0.56091412546705965</v>
      </c>
      <c r="W5" s="52">
        <f>(V5-V2)/V2</f>
        <v>-5.3639317598916034E-2</v>
      </c>
      <c r="X5" s="52"/>
      <c r="Y5" s="50">
        <v>0.79576537670155556</v>
      </c>
      <c r="Z5" s="52">
        <f>(Y5-Y2)/Y2</f>
        <v>-4.7544763397179689E-2</v>
      </c>
      <c r="AA5" s="50">
        <v>0.84093133441769363</v>
      </c>
      <c r="AB5" s="52">
        <f>(AA5-AA2)/AA2</f>
        <v>-6.7681970639534624E-3</v>
      </c>
      <c r="AC5" s="50">
        <v>0.83888995394159604</v>
      </c>
      <c r="AD5" s="52">
        <f>(AC5-AC2)/AC2</f>
        <v>2.8450197728003779E-2</v>
      </c>
      <c r="AE5" s="50">
        <v>0.83238455844775572</v>
      </c>
      <c r="AF5" s="52">
        <f>(AE5-AE2)/AE2</f>
        <v>1.9643520327377668E-2</v>
      </c>
      <c r="AG5" s="50">
        <v>0.76985922133320062</v>
      </c>
      <c r="AH5" s="52">
        <f>(AG5-AG2)/AG2</f>
        <v>-1.2940567572705106E-2</v>
      </c>
      <c r="AI5" s="50">
        <v>0.69321645277050126</v>
      </c>
      <c r="AJ5" s="52">
        <f>(AI5-AI2)/AI2</f>
        <v>1.3227225703199549E-2</v>
      </c>
      <c r="AK5" s="50">
        <v>0.57961302843083151</v>
      </c>
      <c r="AL5" s="52">
        <f>(AK5-AK2)/AK2</f>
        <v>2.0126731706307126E-2</v>
      </c>
    </row>
    <row r="6" spans="1:38">
      <c r="A6" s="120"/>
      <c r="B6" s="49" t="s">
        <v>274</v>
      </c>
      <c r="C6">
        <v>0.83697632058287796</v>
      </c>
      <c r="D6" s="52">
        <f>(C6-C3)/C3</f>
        <v>9.7346785031187835E-2</v>
      </c>
      <c r="E6">
        <v>0.90133576199149901</v>
      </c>
      <c r="F6" s="52">
        <f>(E6-E3)/E3</f>
        <v>-4.2017023285660459E-4</v>
      </c>
      <c r="G6">
        <v>0.24620522161505701</v>
      </c>
      <c r="H6" s="52">
        <f>(G6-G3)/G3</f>
        <v>-0.59751861042183674</v>
      </c>
      <c r="I6">
        <v>0.544545454545454</v>
      </c>
      <c r="J6" s="52">
        <f>(I6-I3)/I3</f>
        <v>0.32287060090168823</v>
      </c>
      <c r="K6" s="52"/>
      <c r="L6">
        <v>0.83560282953221598</v>
      </c>
      <c r="M6" s="52">
        <f>(L6-L3)/L3</f>
        <v>-3.2648565596954934E-2</v>
      </c>
      <c r="N6">
        <v>0.838224330044953</v>
      </c>
      <c r="O6" s="52">
        <f>(N6-N3)/N3</f>
        <v>-1.0348772624340905E-2</v>
      </c>
      <c r="P6">
        <v>5.9386231668565104E-2</v>
      </c>
      <c r="Q6" s="52">
        <f>(P6-P3)/P3</f>
        <v>0.7924835063264144</v>
      </c>
      <c r="R6">
        <v>2.368004866180045E-2</v>
      </c>
      <c r="S6" s="52">
        <f>(R6-R3)/R3</f>
        <v>-0.24131882928211881</v>
      </c>
      <c r="T6">
        <v>0.45201021167241451</v>
      </c>
      <c r="U6" s="52">
        <f>(T6-T3)/T3</f>
        <v>-0.35573640231062748</v>
      </c>
      <c r="V6">
        <v>0.58333220961156651</v>
      </c>
      <c r="W6" s="52">
        <f>(V6-V3)/V3</f>
        <v>-5.8220410183467027E-2</v>
      </c>
      <c r="X6" s="52"/>
      <c r="Y6" s="50">
        <v>0.82578077158603702</v>
      </c>
      <c r="Z6" s="52">
        <f>(Y6-Y3)/Y3</f>
        <v>-6.5022683030610443E-2</v>
      </c>
      <c r="AA6" s="50">
        <v>0.90145542753183705</v>
      </c>
      <c r="AB6" s="52">
        <f>(AA6-AA3)/AA3</f>
        <v>1.1429232379283325E-3</v>
      </c>
      <c r="AC6" s="50">
        <v>0.89084273390842705</v>
      </c>
      <c r="AD6" s="52">
        <f>(AC6-AC3)/AC3</f>
        <v>2.5121889891832772E-2</v>
      </c>
      <c r="AE6" s="50">
        <v>0.88925970873786397</v>
      </c>
      <c r="AF6" s="52">
        <f>(AE6-AE3)/AE3</f>
        <v>3.3907665540574644E-2</v>
      </c>
      <c r="AG6" s="50">
        <v>0.81264845605700697</v>
      </c>
      <c r="AH6" s="52">
        <f>(AG6-AG3)/AG3</f>
        <v>-5.9147223177853779E-2</v>
      </c>
      <c r="AI6" s="50">
        <v>0.82429174201326105</v>
      </c>
      <c r="AJ6" s="52">
        <f>(AI6-AI3)/AI3</f>
        <v>-3.3467132087344295E-2</v>
      </c>
      <c r="AK6" s="50">
        <v>0.65421979356405602</v>
      </c>
      <c r="AL6" s="52">
        <f>(AK6-AK3)/AK3</f>
        <v>4.8282008400884965E-2</v>
      </c>
    </row>
    <row r="7" spans="1:38">
      <c r="A7" s="120"/>
      <c r="B7" s="49" t="s">
        <v>276</v>
      </c>
      <c r="C7">
        <v>0.27082108675444366</v>
      </c>
      <c r="D7" s="52">
        <f>(C7-C4)/C4</f>
        <v>-7.5485620453458371E-2</v>
      </c>
      <c r="E7">
        <v>0.20254973766544804</v>
      </c>
      <c r="F7" s="52">
        <f>(E7-E4)/E4</f>
        <v>0.21265726227560228</v>
      </c>
      <c r="G7">
        <v>0.35062926091442531</v>
      </c>
      <c r="H7" s="52">
        <f>(G7-G4)/G4</f>
        <v>0.15058563393750019</v>
      </c>
      <c r="I7">
        <v>0.27667441567882489</v>
      </c>
      <c r="J7" s="52">
        <f>(I7-I4)/I4</f>
        <v>-0.22722761909045244</v>
      </c>
      <c r="K7" s="52"/>
      <c r="L7">
        <v>0.3091953416083999</v>
      </c>
      <c r="M7" s="52">
        <f>(L7-L4)/L4</f>
        <v>1.5267821984870681E-2</v>
      </c>
      <c r="N7">
        <v>0.23263811370074444</v>
      </c>
      <c r="O7" s="52">
        <f>(N7-N4)/N4</f>
        <v>4.7445591114240689E-2</v>
      </c>
      <c r="P7">
        <v>0.28417434572833361</v>
      </c>
      <c r="Q7" s="52">
        <f>(P7-P4)/P4</f>
        <v>-1.4392740718146647E-2</v>
      </c>
      <c r="R7">
        <v>0.30887320635790227</v>
      </c>
      <c r="S7" s="52">
        <f>(R7-R4)/R4</f>
        <v>-5.3371309647034459E-2</v>
      </c>
      <c r="T7">
        <v>0.28502456025293699</v>
      </c>
      <c r="U7" s="52">
        <f>(T7-T4)/T4</f>
        <v>3.4457498833423153E-2</v>
      </c>
      <c r="V7">
        <v>0.31304339120184649</v>
      </c>
      <c r="W7" s="52">
        <f>(V7-V4)/V4</f>
        <v>8.8898158024214136E-2</v>
      </c>
      <c r="X7" s="52"/>
      <c r="Y7" s="50">
        <v>0.16557909534081278</v>
      </c>
      <c r="Z7" s="52">
        <f>(Y7-Y4)/Y4</f>
        <v>7.5399277168699767E-3</v>
      </c>
      <c r="AA7" s="50">
        <v>0.16387057629150598</v>
      </c>
      <c r="AB7" s="52">
        <f>(AA7-AA4)/AA4</f>
        <v>8.691142547634978E-2</v>
      </c>
      <c r="AC7" s="50">
        <v>0.16405245854830774</v>
      </c>
      <c r="AD7" s="52">
        <f>(AC7-AC4)/AC4</f>
        <v>2.0710542932336401E-2</v>
      </c>
      <c r="AE7" s="50">
        <v>0.17536228739534357</v>
      </c>
      <c r="AF7" s="52">
        <f>(AE7-AE4)/AE4</f>
        <v>-4.0443244166875753E-2</v>
      </c>
      <c r="AG7" s="50">
        <v>0.20261232880857949</v>
      </c>
      <c r="AH7" s="52">
        <f>(AG7-AG4)/AG4</f>
        <v>-8.4315250312729378E-3</v>
      </c>
      <c r="AI7" s="50">
        <v>0.21257690945411578</v>
      </c>
      <c r="AJ7" s="52">
        <f>(AI7-AI4)/AI4</f>
        <v>-0.34875516953369295</v>
      </c>
      <c r="AK7" s="50">
        <v>0.28955727434570505</v>
      </c>
      <c r="AL7" s="52">
        <f>(AK7-AK4)/AK4</f>
        <v>4.4621077405413982E-2</v>
      </c>
    </row>
    <row r="8" spans="1:38">
      <c r="A8" s="120">
        <v>2</v>
      </c>
      <c r="B8" s="31" t="s">
        <v>281</v>
      </c>
      <c r="C8">
        <v>0.70886692901331105</v>
      </c>
      <c r="D8" s="52">
        <f>(C8-C2)/C2</f>
        <v>4.0497418533636316E-2</v>
      </c>
      <c r="E8">
        <v>0.80243507801091307</v>
      </c>
      <c r="F8" s="52">
        <f>(E8-E2)/E2</f>
        <v>-9.3731623219383622E-3</v>
      </c>
      <c r="G8">
        <v>0.46126870606858078</v>
      </c>
      <c r="H8" s="52">
        <f>(G8-G2)/G2</f>
        <v>-0.19023866372323137</v>
      </c>
      <c r="I8">
        <v>0.51395243399103152</v>
      </c>
      <c r="J8" s="52">
        <f>(I8-I2)/I2</f>
        <v>7.4695019724677347E-2</v>
      </c>
      <c r="K8" s="52"/>
      <c r="L8">
        <v>0.68137226291459974</v>
      </c>
      <c r="M8" s="52">
        <f>(L8-L2)/L2</f>
        <v>-4.4181662321114319E-2</v>
      </c>
      <c r="N8">
        <v>0.76020481177080379</v>
      </c>
      <c r="O8" s="52">
        <f>(N8-N2)/N2</f>
        <v>-3.0499297604206773E-2</v>
      </c>
      <c r="P8">
        <v>0.21897733868602956</v>
      </c>
      <c r="Q8" s="52">
        <f>(P8-P2)/P2</f>
        <v>-2.7978925258059922E-2</v>
      </c>
      <c r="R8">
        <v>0.22056016572055753</v>
      </c>
      <c r="S8" s="52">
        <f>(R8-R2)/R2</f>
        <v>-7.6825908731144976E-2</v>
      </c>
      <c r="T8">
        <v>0.64262806123773608</v>
      </c>
      <c r="U8" s="52">
        <f>(T8-T2)/T2</f>
        <v>6.4266688126964261E-2</v>
      </c>
      <c r="V8">
        <v>0.58801404393230128</v>
      </c>
      <c r="W8" s="52">
        <f>(V8-V2)/V2</f>
        <v>-7.916993686276564E-3</v>
      </c>
      <c r="X8" s="52"/>
      <c r="Y8" s="50">
        <v>0.81902570110457695</v>
      </c>
      <c r="Z8" s="52">
        <f>(Y8-Y2)/Y2</f>
        <v>-1.9704374217936846E-2</v>
      </c>
      <c r="AA8" s="50">
        <v>0.83979973983621614</v>
      </c>
      <c r="AB8" s="52">
        <f>(AA8-AA2)/AA2</f>
        <v>-8.1047339253510972E-3</v>
      </c>
      <c r="AC8" s="50">
        <v>0.7953032297860797</v>
      </c>
      <c r="AD8" s="52">
        <f>(AC8-AC2)/AC2</f>
        <v>-2.4985625249055742E-2</v>
      </c>
      <c r="AE8" s="50">
        <v>0.82857764181518045</v>
      </c>
      <c r="AF8" s="52">
        <f>(AE8-AE2)/AE2</f>
        <v>1.4980173515574069E-2</v>
      </c>
      <c r="AG8" s="50">
        <v>0.78740113144565971</v>
      </c>
      <c r="AH8" s="52">
        <f>(AG8-AG2)/AG2</f>
        <v>9.5504377429284134E-3</v>
      </c>
      <c r="AI8" s="50">
        <v>0.68721747745858375</v>
      </c>
      <c r="AJ8" s="52">
        <f>(AI8-AI2)/AI2</f>
        <v>4.4589324982942172E-3</v>
      </c>
      <c r="AK8" s="50">
        <v>0.49944521431556332</v>
      </c>
      <c r="AL8" s="52">
        <f>(AK8-AK2)/AK2</f>
        <v>-0.12096970020594883</v>
      </c>
    </row>
    <row r="9" spans="1:38">
      <c r="A9" s="120"/>
      <c r="B9" s="49" t="s">
        <v>274</v>
      </c>
      <c r="C9">
        <v>0.78964983374548348</v>
      </c>
      <c r="D9" s="52">
        <f>(C9-C3)/C3</f>
        <v>3.5297755804568072E-2</v>
      </c>
      <c r="E9">
        <v>0.901391208301355</v>
      </c>
      <c r="F9" s="52">
        <f>(E9-E3)/E3</f>
        <v>-3.5868036936266253E-4</v>
      </c>
      <c r="G9">
        <v>0.30555390277695105</v>
      </c>
      <c r="H9" s="52">
        <f>(G9-G3)/G3</f>
        <v>-0.50049897977802571</v>
      </c>
      <c r="I9">
        <v>0.46490605569072702</v>
      </c>
      <c r="J9" s="52">
        <f>(I9-I3)/I3</f>
        <v>0.12940168377273631</v>
      </c>
      <c r="K9" s="52"/>
      <c r="L9">
        <v>0.75865209471766804</v>
      </c>
      <c r="M9" s="52">
        <f>(L9-L3)/L3</f>
        <v>-0.12173204050918461</v>
      </c>
      <c r="N9">
        <v>0.83454766241651401</v>
      </c>
      <c r="O9" s="52">
        <f>(N9-N3)/N3</f>
        <v>-1.4689637594153777E-2</v>
      </c>
      <c r="P9">
        <v>4.7778454047474002E-2</v>
      </c>
      <c r="Q9" s="52">
        <f>(P9-P3)/P3</f>
        <v>0.44212031024027021</v>
      </c>
      <c r="R9">
        <v>3.0574428659666399E-2</v>
      </c>
      <c r="S9" s="52">
        <f>(R9-R3)/R3</f>
        <v>-2.0430926437869174E-2</v>
      </c>
      <c r="T9">
        <v>0.74814585908528997</v>
      </c>
      <c r="U9" s="52">
        <f>(T9-T3)/T3</f>
        <v>6.635454315801502E-2</v>
      </c>
      <c r="V9">
        <v>0.634064594759293</v>
      </c>
      <c r="W9" s="52">
        <f>(V9-V3)/V3</f>
        <v>2.3686133099399983E-2</v>
      </c>
      <c r="X9" s="52"/>
      <c r="Y9" s="50">
        <v>0.86684948202315604</v>
      </c>
      <c r="Z9" s="52">
        <f>(Y9-Y3)/Y3</f>
        <v>-1.8523280262802557E-2</v>
      </c>
      <c r="AA9" s="50">
        <v>0.87408980582524198</v>
      </c>
      <c r="AB9" s="52">
        <f t="shared" ref="AB9" si="0">(AA9-AA3)/AA3</f>
        <v>-2.924892717954148E-2</v>
      </c>
      <c r="AC9" s="50">
        <v>0.83171619163129096</v>
      </c>
      <c r="AD9" s="52">
        <f t="shared" ref="AD9" si="1">(AC9-AC3)/AC3</f>
        <v>-4.2916957431961666E-2</v>
      </c>
      <c r="AE9" s="50">
        <v>0.90365551425030899</v>
      </c>
      <c r="AF9" s="52">
        <f t="shared" ref="AF9" si="2">(AE9-AE3)/AE3</f>
        <v>5.0645108522302772E-2</v>
      </c>
      <c r="AG9" s="50">
        <v>0.87217815741305604</v>
      </c>
      <c r="AH9" s="52">
        <f t="shared" ref="AH9" si="3">(AG9-AG3)/AG3</f>
        <v>9.773949817401208E-3</v>
      </c>
      <c r="AI9" s="50">
        <v>0.80255344418052299</v>
      </c>
      <c r="AJ9" s="52">
        <f t="shared" ref="AJ9" si="4">(AI9-AI3)/AI3</f>
        <v>-5.8956626009118621E-2</v>
      </c>
      <c r="AK9" s="50">
        <v>0.45797872340425499</v>
      </c>
      <c r="AL9" s="52">
        <f t="shared" ref="AL9" si="5">(AK9-AK3)/AK3</f>
        <v>-0.26616274729376693</v>
      </c>
    </row>
    <row r="10" spans="1:38">
      <c r="A10" s="120"/>
      <c r="B10" s="49" t="s">
        <v>276</v>
      </c>
      <c r="C10">
        <v>0.29792823560870713</v>
      </c>
      <c r="D10" s="52">
        <f>(C10-C4)/C4</f>
        <v>1.7051298309437513E-2</v>
      </c>
      <c r="E10">
        <v>0.19672953634002549</v>
      </c>
      <c r="F10" s="52">
        <f>(E10-E4)/E4</f>
        <v>0.17781194730986627</v>
      </c>
      <c r="G10">
        <v>0.3717248153554023</v>
      </c>
      <c r="H10" s="52">
        <f>(G10-G4)/G4</f>
        <v>0.21981043798389849</v>
      </c>
      <c r="I10">
        <v>0.25960900909244294</v>
      </c>
      <c r="J10" s="52">
        <f>(I10-I4)/I4</f>
        <v>-0.27489257881067697</v>
      </c>
      <c r="K10" s="52"/>
      <c r="L10">
        <v>0.31783878945364807</v>
      </c>
      <c r="M10" s="52">
        <f>(L10-L4)/L4</f>
        <v>4.3649279553526814E-2</v>
      </c>
      <c r="N10">
        <v>0.24044061519416599</v>
      </c>
      <c r="O10" s="52">
        <f>(N10-N4)/N4</f>
        <v>8.2576102013498034E-2</v>
      </c>
      <c r="P10">
        <v>0.2590466099361704</v>
      </c>
      <c r="Q10" s="52">
        <f>(P10-P4)/P4</f>
        <v>-0.10154374213102052</v>
      </c>
      <c r="R10">
        <v>0.31867952346090073</v>
      </c>
      <c r="S10" s="52">
        <f>(R10-R4)/R4</f>
        <v>-2.3317096703614433E-2</v>
      </c>
      <c r="T10">
        <v>0.28330442352430557</v>
      </c>
      <c r="U10" s="52">
        <f>(T10-T4)/T4</f>
        <v>2.821449880432925E-2</v>
      </c>
      <c r="V10">
        <v>0.27656256544422436</v>
      </c>
      <c r="W10" s="52">
        <f>(V10-V4)/V4</f>
        <v>-3.7997681616954201E-2</v>
      </c>
      <c r="X10" s="52"/>
      <c r="Y10" s="50">
        <v>0.1728607179523397</v>
      </c>
      <c r="Z10" s="52">
        <f>(Y10-Y4)/Y4</f>
        <v>5.1848211347593633E-2</v>
      </c>
      <c r="AA10" s="50">
        <v>0.15671883904840983</v>
      </c>
      <c r="AB10" s="52">
        <f>(AA10-AA4)/AA4</f>
        <v>3.9475790004499363E-2</v>
      </c>
      <c r="AC10" s="50">
        <v>0.16944148615620042</v>
      </c>
      <c r="AD10" s="52">
        <f>(AC10-AC4)/AC4</f>
        <v>5.424028911355399E-2</v>
      </c>
      <c r="AE10" s="50">
        <v>0.18398710137119664</v>
      </c>
      <c r="AF10" s="52">
        <f>(AE10-AE4)/AE4</f>
        <v>6.7504748547975507E-3</v>
      </c>
      <c r="AG10" s="50">
        <v>0.1913356593792854</v>
      </c>
      <c r="AH10" s="52">
        <f>(AG10-AG4)/AG4</f>
        <v>-6.361864012186326E-2</v>
      </c>
      <c r="AI10" s="50">
        <v>0.18608143728795631</v>
      </c>
      <c r="AJ10" s="52">
        <f>(AI10-AI4)/AI4</f>
        <v>-0.42992597648203529</v>
      </c>
      <c r="AK10" s="50">
        <v>0.26244930993061538</v>
      </c>
      <c r="AL10" s="52">
        <f>(AK10-AK4)/AK4</f>
        <v>-5.3174949503411013E-2</v>
      </c>
    </row>
    <row r="11" spans="1:38">
      <c r="A11" s="120">
        <v>3</v>
      </c>
      <c r="B11" s="31" t="s">
        <v>281</v>
      </c>
      <c r="C11">
        <v>0.70408355101034481</v>
      </c>
      <c r="D11" s="52">
        <f>(C11-C2)/C2</f>
        <v>3.3476224201881136E-2</v>
      </c>
      <c r="E11">
        <v>0.80518055439282632</v>
      </c>
      <c r="F11" s="52">
        <f>(E11-E2)/E2</f>
        <v>-5.9838007889452365E-3</v>
      </c>
      <c r="G11">
        <v>0.47792779762151355</v>
      </c>
      <c r="H11" s="52">
        <f>(G11-G2)/G2</f>
        <v>-0.16099347960477048</v>
      </c>
      <c r="I11">
        <v>0.43711267388248826</v>
      </c>
      <c r="J11" s="52">
        <f>(I11-I2)/I2</f>
        <v>-8.5979980613839171E-2</v>
      </c>
      <c r="K11" s="52"/>
      <c r="L11">
        <v>0.67355660609687062</v>
      </c>
      <c r="M11" s="52">
        <f>(L11-L2)/L2</f>
        <v>-5.5145343283758363E-2</v>
      </c>
      <c r="N11">
        <v>0.76189996657637404</v>
      </c>
      <c r="O11" s="52">
        <f>(N11-N2)/N2</f>
        <v>-2.8337441023949483E-2</v>
      </c>
      <c r="P11">
        <v>0.21321490370124835</v>
      </c>
      <c r="Q11" s="52">
        <f>(P11-P2)/P2</f>
        <v>-5.3557865438114902E-2</v>
      </c>
      <c r="R11">
        <v>0.20418091572425201</v>
      </c>
      <c r="S11" s="52">
        <f>(R11-R2)/R2</f>
        <v>-0.14538270901103972</v>
      </c>
      <c r="T11">
        <v>0.59059310490070349</v>
      </c>
      <c r="U11" s="52">
        <f>(T11-T2)/T2</f>
        <v>-2.1909241602873261E-2</v>
      </c>
      <c r="V11">
        <v>0.66501819566717102</v>
      </c>
      <c r="W11" s="52">
        <f>(V11-V2)/V2</f>
        <v>0.12200253993724873</v>
      </c>
      <c r="X11" s="52"/>
      <c r="Y11" s="50">
        <v>0.85519900003855587</v>
      </c>
      <c r="Z11" s="52">
        <f>(Y11-Y2)/Y2</f>
        <v>2.3591613523672176E-2</v>
      </c>
      <c r="AA11" s="50">
        <v>0.85954559871764269</v>
      </c>
      <c r="AB11" s="52">
        <f>(AA11-AA2)/AA2</f>
        <v>1.5217283241366321E-2</v>
      </c>
      <c r="AC11" s="50">
        <v>0.84308973727735959</v>
      </c>
      <c r="AD11" s="52">
        <f>(AC11-AC2)/AC2</f>
        <v>3.3598987484975286E-2</v>
      </c>
      <c r="AE11" s="50">
        <v>0.80200471767754233</v>
      </c>
      <c r="AF11" s="52">
        <f>(AE11-AE2)/AE2</f>
        <v>-1.7570778611193768E-2</v>
      </c>
      <c r="AG11" s="50">
        <v>0.81529965038324692</v>
      </c>
      <c r="AH11" s="52">
        <f>(AG11-AG2)/AG2</f>
        <v>4.5319959630851017E-2</v>
      </c>
      <c r="AI11" s="50">
        <v>0.52621322546278382</v>
      </c>
      <c r="AJ11" s="52">
        <f>(AI11-AI2)/AI2</f>
        <v>-0.23087000541733671</v>
      </c>
      <c r="AK11" s="50">
        <v>0.54659637172684961</v>
      </c>
      <c r="AL11" s="52">
        <f>(AK11-AK2)/AK2</f>
        <v>-3.7983028501268265E-2</v>
      </c>
    </row>
    <row r="12" spans="1:38">
      <c r="A12" s="120"/>
      <c r="B12" s="49" t="s">
        <v>274</v>
      </c>
      <c r="C12">
        <v>0.76187765634486904</v>
      </c>
      <c r="D12" s="52">
        <f>(C12-C3)/C3</f>
        <v>-1.1139189757369441E-3</v>
      </c>
      <c r="E12">
        <v>0.90213496602220911</v>
      </c>
      <c r="F12" s="52">
        <f>(E12-E3)/E3</f>
        <v>4.6614568031799118E-4</v>
      </c>
      <c r="G12">
        <v>0.41522206301100101</v>
      </c>
      <c r="H12" s="52">
        <f>(G12-G3)/G3</f>
        <v>-0.32122011138548917</v>
      </c>
      <c r="I12">
        <v>0.39582019191079354</v>
      </c>
      <c r="J12" s="52">
        <f>(I12-I3)/I3</f>
        <v>-3.842940795616212E-2</v>
      </c>
      <c r="K12" s="52"/>
      <c r="L12">
        <v>0.76268915096022749</v>
      </c>
      <c r="M12" s="52">
        <f>(L12-L3)/L3</f>
        <v>-0.11705846592448403</v>
      </c>
      <c r="N12">
        <v>0.86162845244757502</v>
      </c>
      <c r="O12" s="52">
        <f>(N12-N3)/N3</f>
        <v>1.7283351177366083E-2</v>
      </c>
      <c r="P12">
        <v>3.5225751120455895E-2</v>
      </c>
      <c r="Q12" s="52">
        <f>(P12-P3)/P3</f>
        <v>6.3235974186237456E-2</v>
      </c>
      <c r="R12">
        <v>2.6099338416160349E-2</v>
      </c>
      <c r="S12" s="52">
        <f>(R12-R3)/R3</f>
        <v>-0.16380760414243245</v>
      </c>
      <c r="T12">
        <v>0.66319562281657252</v>
      </c>
      <c r="U12" s="52">
        <f>(T12-T3)/T3</f>
        <v>-5.4727555055090971E-2</v>
      </c>
      <c r="V12">
        <v>0.73623991393222099</v>
      </c>
      <c r="W12" s="52">
        <f>(V12-V3)/V3</f>
        <v>0.188646388327085</v>
      </c>
      <c r="X12" s="52"/>
      <c r="Y12" s="50">
        <v>0.91334966319656996</v>
      </c>
      <c r="Z12" s="52">
        <f>(Y12-Y3)/Y3</f>
        <v>3.4125819992469365E-2</v>
      </c>
      <c r="AA12" s="50">
        <v>0.9</v>
      </c>
      <c r="AB12" s="52">
        <f>(AA12-AA3)/AA3</f>
        <v>-4.7345282380748151E-4</v>
      </c>
      <c r="AC12" s="50">
        <v>0.89122486288848202</v>
      </c>
      <c r="AD12" s="52">
        <f>(AC12-AC3)/AC3</f>
        <v>2.5561618215706208E-2</v>
      </c>
      <c r="AE12" s="50">
        <v>0.85336976320582802</v>
      </c>
      <c r="AF12" s="52">
        <f>(AE12-AE3)/AE3</f>
        <v>-7.8201777843769377E-3</v>
      </c>
      <c r="AG12" s="50">
        <v>0.86992116434202504</v>
      </c>
      <c r="AH12" s="52">
        <f>(AG12-AG3)/AG3</f>
        <v>7.1608910189496222E-3</v>
      </c>
      <c r="AI12" s="50">
        <v>0.57832422586520904</v>
      </c>
      <c r="AJ12" s="52">
        <f>(AI12-AI3)/AI3</f>
        <v>-0.32187920354068722</v>
      </c>
      <c r="AK12" s="50">
        <v>0.55607187112763301</v>
      </c>
      <c r="AL12" s="52">
        <f>(AK12-AK3)/AK3</f>
        <v>-0.10898425328086885</v>
      </c>
    </row>
    <row r="13" spans="1:38">
      <c r="A13" s="120"/>
      <c r="B13" s="49" t="s">
        <v>276</v>
      </c>
      <c r="C13">
        <v>0.27147851616312374</v>
      </c>
      <c r="D13" s="52">
        <f>(C13-C4)/C4</f>
        <v>-7.324132349288745E-2</v>
      </c>
      <c r="E13">
        <v>0.17931184639756356</v>
      </c>
      <c r="F13" s="52">
        <f>(E13-E4)/E4</f>
        <v>7.3532927034471382E-2</v>
      </c>
      <c r="G13">
        <v>0.32550120052113801</v>
      </c>
      <c r="H13" s="52">
        <f>(G13-G4)/G4</f>
        <v>6.8128210898050753E-2</v>
      </c>
      <c r="I13">
        <v>0.27803111920809359</v>
      </c>
      <c r="J13" s="52">
        <f>(I13-I4)/I4</f>
        <v>-0.22343824444253266</v>
      </c>
      <c r="K13" s="52"/>
      <c r="L13">
        <v>0.31739323796956476</v>
      </c>
      <c r="M13" s="52">
        <f>(L13-L4)/L4</f>
        <v>4.2186275348889378E-2</v>
      </c>
      <c r="N13">
        <v>0.2348106048350681</v>
      </c>
      <c r="O13" s="52">
        <f>(N13-N4)/N4</f>
        <v>5.7227162260012975E-2</v>
      </c>
      <c r="P13">
        <v>0.26892415106481243</v>
      </c>
      <c r="Q13" s="52">
        <f>(P13-P4)/P4</f>
        <v>-6.7285279371853898E-2</v>
      </c>
      <c r="R13">
        <v>0.28082381345394175</v>
      </c>
      <c r="S13" s="52">
        <f>(R13-R4)/R4</f>
        <v>-0.13933655209381621</v>
      </c>
      <c r="T13">
        <v>0.28524757826809977</v>
      </c>
      <c r="U13" s="52">
        <f>(T13-T4)/T4</f>
        <v>3.5266912092250219E-2</v>
      </c>
      <c r="V13">
        <v>0.26956103964370498</v>
      </c>
      <c r="W13" s="52">
        <f>(V13-V4)/V4</f>
        <v>-6.2351968472442357E-2</v>
      </c>
      <c r="X13" s="52"/>
      <c r="Y13" s="50">
        <v>0.16909043820121436</v>
      </c>
      <c r="Z13" s="52">
        <f>(Y13-Y4)/Y4</f>
        <v>2.8906260975765007E-2</v>
      </c>
      <c r="AA13" s="50">
        <v>0.15480049186008243</v>
      </c>
      <c r="AB13" s="52">
        <f t="shared" ref="AB13" si="6">(AA13-AA4)/AA4</f>
        <v>2.6751886029728542E-2</v>
      </c>
      <c r="AC13" s="50">
        <v>0.15622962796486975</v>
      </c>
      <c r="AD13" s="52">
        <f t="shared" ref="AD13" si="7">(AC13-AC4)/AC4</f>
        <v>-2.7961971474007728E-2</v>
      </c>
      <c r="AE13" s="50">
        <v>0.17533423887141425</v>
      </c>
      <c r="AF13" s="52">
        <f t="shared" ref="AF13" si="8">(AE13-AE4)/AE4</f>
        <v>-4.0596721582272649E-2</v>
      </c>
      <c r="AG13" s="50">
        <v>0.17489276273926538</v>
      </c>
      <c r="AH13" s="52">
        <f t="shared" ref="AH13" si="9">(AG13-AG4)/AG4</f>
        <v>-0.14408885652620018</v>
      </c>
      <c r="AI13" s="50">
        <v>0.1661695243668421</v>
      </c>
      <c r="AJ13" s="52">
        <f t="shared" ref="AJ13" si="10">(AI13-AI4)/AI4</f>
        <v>-0.4909275706244598</v>
      </c>
      <c r="AK13" s="50">
        <v>0.25607176212772575</v>
      </c>
      <c r="AL13" s="52">
        <f t="shared" ref="AL13" si="11">(AK13-AK4)/AK4</f>
        <v>-7.6182904914350286E-2</v>
      </c>
    </row>
    <row r="14" spans="1:38">
      <c r="A14" s="109" t="s">
        <v>280</v>
      </c>
      <c r="B14" s="31" t="s">
        <v>281</v>
      </c>
      <c r="C14" s="53" t="s">
        <v>282</v>
      </c>
      <c r="D14" s="52">
        <f>AVERAGE(ABS(D5),ABS(D8),ABS(D11))</f>
        <v>6.0500074592516849E-2</v>
      </c>
      <c r="E14" s="53" t="s">
        <v>282</v>
      </c>
      <c r="F14" s="52">
        <f>AVERAGE(ABS(F5),ABS(F8),ABS(F11))</f>
        <v>1.0261587617979689E-2</v>
      </c>
      <c r="G14" s="53" t="s">
        <v>282</v>
      </c>
      <c r="H14" s="52">
        <f>AVERAGE(ABS(H5),ABS(H8),ABS(H11))</f>
        <v>0.20037679690556889</v>
      </c>
      <c r="I14" s="53" t="s">
        <v>282</v>
      </c>
      <c r="J14" s="52">
        <f>AVERAGE(ABS(J5),ABS(J8),ABS(J11))</f>
        <v>7.9090864351202605E-2</v>
      </c>
      <c r="K14" s="52"/>
      <c r="L14" s="53" t="s">
        <v>282</v>
      </c>
      <c r="M14" s="52">
        <f>AVERAGE(ABS(M5),ABS(M8),ABS(M11))</f>
        <v>3.7471253520004577E-2</v>
      </c>
      <c r="N14" s="53" t="s">
        <v>282</v>
      </c>
      <c r="O14" s="52">
        <f>AVERAGE(ABS(O5),ABS(O8),ABS(O11))</f>
        <v>2.4290743303217385E-2</v>
      </c>
      <c r="P14" s="53" t="s">
        <v>282</v>
      </c>
      <c r="Q14" s="52">
        <f>AVERAGE(ABS(Q5),ABS(Q8),ABS(Q11))</f>
        <v>7.1246070726917424E-2</v>
      </c>
      <c r="R14" s="53" t="s">
        <v>282</v>
      </c>
      <c r="S14" s="52">
        <f>AVERAGE(ABS(S5),ABS(S8),ABS(S11))</f>
        <v>9.7752191930393584E-2</v>
      </c>
      <c r="T14" s="53" t="s">
        <v>282</v>
      </c>
      <c r="U14" s="52">
        <f>AVERAGE(ABS(U5),ABS(U8),ABS(U11))</f>
        <v>7.5466778489414688E-2</v>
      </c>
      <c r="V14" s="53" t="s">
        <v>282</v>
      </c>
      <c r="W14" s="52">
        <f>AVERAGE(ABS(W5),ABS(W8),ABS(W11))</f>
        <v>6.1186283740813772E-2</v>
      </c>
      <c r="X14" s="52"/>
      <c r="Y14" s="53" t="s">
        <v>282</v>
      </c>
      <c r="Z14" s="52">
        <f>AVERAGE(ABS(Z5),ABS(Z8),ABS(Z11))</f>
        <v>3.0280250379596235E-2</v>
      </c>
      <c r="AA14" s="53" t="s">
        <v>282</v>
      </c>
      <c r="AB14" s="52">
        <f>AVERAGE(ABS(AB5),ABS(AB8),ABS(AB11))</f>
        <v>1.0030071410223627E-2</v>
      </c>
      <c r="AC14" s="53" t="s">
        <v>282</v>
      </c>
      <c r="AD14" s="52">
        <f>AVERAGE(ABS(AD5),ABS(AD8),ABS(AD11))</f>
        <v>2.9011603487344939E-2</v>
      </c>
      <c r="AE14" s="53" t="s">
        <v>282</v>
      </c>
      <c r="AF14" s="52">
        <f>AVERAGE(ABS(AF5),ABS(AF8),ABS(AF11))</f>
        <v>1.7398157484715168E-2</v>
      </c>
      <c r="AG14" s="53" t="s">
        <v>282</v>
      </c>
      <c r="AH14" s="52">
        <f>AVERAGE(ABS(AH5),ABS(AH8),ABS(AH11))</f>
        <v>2.2603654982161509E-2</v>
      </c>
      <c r="AI14" s="53" t="s">
        <v>282</v>
      </c>
      <c r="AJ14" s="52">
        <f>AVERAGE(ABS(AJ5),ABS(AJ8),ABS(AJ11))</f>
        <v>8.2852054539610157E-2</v>
      </c>
      <c r="AK14" s="53" t="s">
        <v>282</v>
      </c>
      <c r="AL14" s="52">
        <f>AVERAGE(ABS(AL5),ABS(AL8),ABS(AL11))</f>
        <v>5.9693153471174744E-2</v>
      </c>
    </row>
    <row r="15" spans="1:38">
      <c r="A15" s="102"/>
      <c r="B15" s="49" t="s">
        <v>274</v>
      </c>
      <c r="C15" s="53" t="s">
        <v>282</v>
      </c>
      <c r="D15" s="52">
        <f>AVERAGE(ABS(D6),ABS(D9),ABS(D12))</f>
        <v>4.4586153270497621E-2</v>
      </c>
      <c r="E15" s="53" t="s">
        <v>282</v>
      </c>
      <c r="F15" s="52">
        <f>AVERAGE(ABS(F6),ABS(F9),ABS(F12))</f>
        <v>4.1499876084575275E-4</v>
      </c>
      <c r="G15" s="53" t="s">
        <v>282</v>
      </c>
      <c r="H15" s="52">
        <f>AVERAGE(ABS(H6),ABS(H9),ABS(H12))</f>
        <v>0.4730792338617838</v>
      </c>
      <c r="I15" s="53" t="s">
        <v>282</v>
      </c>
      <c r="J15" s="52">
        <f>AVERAGE(ABS(J6),ABS(J9),ABS(J12))</f>
        <v>0.16356723087686223</v>
      </c>
      <c r="K15" s="52"/>
      <c r="L15" s="53" t="s">
        <v>282</v>
      </c>
      <c r="M15" s="52">
        <f>AVERAGE(ABS(M6),ABS(M9),ABS(M12))</f>
        <v>9.0479690676874516E-2</v>
      </c>
      <c r="N15" s="53" t="s">
        <v>282</v>
      </c>
      <c r="O15" s="52">
        <f>AVERAGE(ABS(O6),ABS(O9),ABS(O12))</f>
        <v>1.4107253798620253E-2</v>
      </c>
      <c r="P15" s="53" t="s">
        <v>282</v>
      </c>
      <c r="Q15" s="52">
        <f>AVERAGE(ABS(Q6),ABS(Q9),ABS(Q12))</f>
        <v>0.43261326358430735</v>
      </c>
      <c r="R15" s="53" t="s">
        <v>282</v>
      </c>
      <c r="S15" s="52">
        <f>AVERAGE(ABS(S6),ABS(S9),ABS(S12))</f>
        <v>0.14185245328747348</v>
      </c>
      <c r="T15" s="53" t="s">
        <v>282</v>
      </c>
      <c r="U15" s="52">
        <f>AVERAGE(ABS(U6),ABS(U9),ABS(U12))</f>
        <v>0.15893950017457784</v>
      </c>
      <c r="V15" s="53" t="s">
        <v>282</v>
      </c>
      <c r="W15" s="52">
        <f>AVERAGE(ABS(W6),ABS(W9),ABS(W12))</f>
        <v>9.0184310536650658E-2</v>
      </c>
      <c r="X15" s="52"/>
      <c r="Y15" s="53" t="s">
        <v>282</v>
      </c>
      <c r="Z15" s="52">
        <f>AVERAGE(ABS(Z6),ABS(Z9),ABS(Z12))</f>
        <v>3.9223927761960792E-2</v>
      </c>
      <c r="AA15" s="53" t="s">
        <v>282</v>
      </c>
      <c r="AB15" s="52">
        <f>AVERAGE(ABS(AB6),ABS(AB9),ABS(AB12))</f>
        <v>1.0288434413759097E-2</v>
      </c>
      <c r="AC15" s="53" t="s">
        <v>282</v>
      </c>
      <c r="AD15" s="52">
        <f>AVERAGE(ABS(AD6),ABS(AD9),ABS(AD12))</f>
        <v>3.1200155179833548E-2</v>
      </c>
      <c r="AE15" s="53" t="s">
        <v>282</v>
      </c>
      <c r="AF15" s="52">
        <f>AVERAGE(ABS(AF6),ABS(AF9),ABS(AF12))</f>
        <v>3.0790983949084787E-2</v>
      </c>
      <c r="AG15" s="53" t="s">
        <v>282</v>
      </c>
      <c r="AH15" s="52">
        <f>AVERAGE(ABS(AH6),ABS(AH9),ABS(AH12))</f>
        <v>2.5360688004734872E-2</v>
      </c>
      <c r="AI15" s="53" t="s">
        <v>282</v>
      </c>
      <c r="AJ15" s="52">
        <f>AVERAGE(ABS(AJ6),ABS(AJ9),ABS(AJ12))</f>
        <v>0.13810098721238337</v>
      </c>
      <c r="AK15" s="53" t="s">
        <v>282</v>
      </c>
      <c r="AL15" s="52">
        <f>AVERAGE(ABS(AL6),ABS(AL9),ABS(AL12))</f>
        <v>0.14114300299184027</v>
      </c>
    </row>
    <row r="16" spans="1:38">
      <c r="A16" s="102"/>
      <c r="B16" s="49" t="s">
        <v>276</v>
      </c>
      <c r="C16" s="53" t="s">
        <v>282</v>
      </c>
      <c r="D16" s="52">
        <f>AVERAGE(ABS(D7),ABS(D10),ABS(D13))</f>
        <v>5.525941408526111E-2</v>
      </c>
      <c r="E16" s="53" t="s">
        <v>282</v>
      </c>
      <c r="F16" s="52">
        <f>AVERAGE(ABS(F7),ABS(F10),ABS(F13))</f>
        <v>0.1546673788733133</v>
      </c>
      <c r="G16" s="53" t="s">
        <v>282</v>
      </c>
      <c r="H16" s="52">
        <f>AVERAGE(ABS(H7),ABS(H10),ABS(H13))</f>
        <v>0.14617476093981649</v>
      </c>
      <c r="I16" s="53" t="s">
        <v>282</v>
      </c>
      <c r="J16" s="52">
        <f>AVERAGE(ABS(J7),ABS(J10),ABS(J13))</f>
        <v>0.24185281411455403</v>
      </c>
      <c r="K16" s="52"/>
      <c r="L16" s="53" t="s">
        <v>282</v>
      </c>
      <c r="M16" s="52">
        <f>AVERAGE(ABS(M7),ABS(M10),ABS(M13))</f>
        <v>3.3701125629095628E-2</v>
      </c>
      <c r="N16" s="53" t="s">
        <v>282</v>
      </c>
      <c r="O16" s="52">
        <f>AVERAGE(ABS(O7),ABS(O10),ABS(O13))</f>
        <v>6.241628512925057E-2</v>
      </c>
      <c r="P16" s="53" t="s">
        <v>282</v>
      </c>
      <c r="Q16" s="52">
        <f>AVERAGE(ABS(Q7),ABS(Q10),ABS(Q13))</f>
        <v>6.1073920740340348E-2</v>
      </c>
      <c r="R16" s="53" t="s">
        <v>282</v>
      </c>
      <c r="S16" s="52">
        <f>AVERAGE(ABS(S7),ABS(S10),ABS(S13))</f>
        <v>7.2008319481488364E-2</v>
      </c>
      <c r="T16" s="53" t="s">
        <v>282</v>
      </c>
      <c r="U16" s="52">
        <f>AVERAGE(ABS(U7),ABS(U10),ABS(U13))</f>
        <v>3.2646303243334208E-2</v>
      </c>
      <c r="V16" s="53" t="s">
        <v>282</v>
      </c>
      <c r="W16" s="52">
        <f>AVERAGE(ABS(W7),ABS(W10),ABS(W13))</f>
        <v>6.3082602704536903E-2</v>
      </c>
      <c r="X16" s="52"/>
      <c r="Y16" s="53" t="s">
        <v>282</v>
      </c>
      <c r="Z16" s="52">
        <f>AVERAGE(ABS(Z7),ABS(Z10),ABS(Z13))</f>
        <v>2.9431466680076207E-2</v>
      </c>
      <c r="AA16" s="53" t="s">
        <v>282</v>
      </c>
      <c r="AB16" s="52">
        <f>AVERAGE(ABS(AB7),ABS(AB10),ABS(AB13))</f>
        <v>5.1046367170192564E-2</v>
      </c>
      <c r="AC16" s="53" t="s">
        <v>282</v>
      </c>
      <c r="AD16" s="52">
        <f>AVERAGE(ABS(AD7),ABS(AD10),ABS(AD13))</f>
        <v>3.4304267839966041E-2</v>
      </c>
      <c r="AE16" s="53" t="s">
        <v>282</v>
      </c>
      <c r="AF16" s="52">
        <f>AVERAGE(ABS(AF7),ABS(AF10),ABS(AF13))</f>
        <v>2.9263480201315317E-2</v>
      </c>
      <c r="AG16" s="53" t="s">
        <v>282</v>
      </c>
      <c r="AH16" s="52">
        <f>AVERAGE(ABS(AH7),ABS(AH10),ABS(AH13))</f>
        <v>7.2046340559778793E-2</v>
      </c>
      <c r="AI16" s="53" t="s">
        <v>282</v>
      </c>
      <c r="AJ16" s="52">
        <f>AVERAGE(ABS(AJ7),ABS(AJ10),ABS(AJ13))</f>
        <v>0.42320290554672929</v>
      </c>
      <c r="AK16" s="53" t="s">
        <v>282</v>
      </c>
      <c r="AL16" s="52">
        <f>AVERAGE(ABS(AL7),ABS(AL10),ABS(AL13))</f>
        <v>5.799297727439176E-2</v>
      </c>
    </row>
    <row r="19" spans="1:38">
      <c r="A19" s="31" t="s">
        <v>169</v>
      </c>
      <c r="B19" s="72" t="s">
        <v>634</v>
      </c>
      <c r="C19" s="109" t="s">
        <v>236</v>
      </c>
      <c r="D19" s="109"/>
      <c r="E19" s="102" t="s">
        <v>238</v>
      </c>
      <c r="F19" s="102"/>
      <c r="G19" s="102" t="s">
        <v>240</v>
      </c>
      <c r="H19" s="102"/>
      <c r="I19" s="102" t="s">
        <v>242</v>
      </c>
      <c r="J19" s="102"/>
      <c r="K19" s="31" t="s">
        <v>283</v>
      </c>
      <c r="L19" s="102" t="s">
        <v>256</v>
      </c>
      <c r="M19" s="102"/>
      <c r="N19" s="102" t="s">
        <v>252</v>
      </c>
      <c r="O19" s="102"/>
      <c r="P19" s="102" t="s">
        <v>244</v>
      </c>
      <c r="Q19" s="102"/>
      <c r="R19" s="102" t="s">
        <v>246</v>
      </c>
      <c r="S19" s="102"/>
      <c r="T19" s="102" t="s">
        <v>248</v>
      </c>
      <c r="U19" s="102"/>
      <c r="V19" s="102" t="s">
        <v>250</v>
      </c>
      <c r="W19" s="102"/>
      <c r="X19" s="31" t="s">
        <v>278</v>
      </c>
      <c r="Y19" s="119" t="s">
        <v>223</v>
      </c>
      <c r="Z19" s="119"/>
      <c r="AA19" s="119" t="s">
        <v>225</v>
      </c>
      <c r="AB19" s="119"/>
      <c r="AC19" s="119" t="s">
        <v>227</v>
      </c>
      <c r="AD19" s="119"/>
      <c r="AE19" s="119" t="s">
        <v>229</v>
      </c>
      <c r="AF19" s="119"/>
      <c r="AG19" s="119" t="s">
        <v>231</v>
      </c>
      <c r="AH19" s="119"/>
      <c r="AI19" s="119" t="s">
        <v>233</v>
      </c>
      <c r="AJ19" s="119"/>
      <c r="AK19" s="119" t="s">
        <v>235</v>
      </c>
      <c r="AL19" s="119"/>
    </row>
    <row r="20" spans="1:38">
      <c r="A20" s="124" t="s">
        <v>624</v>
      </c>
      <c r="B20" s="69" t="s">
        <v>652</v>
      </c>
      <c r="C20" s="50" t="str">
        <f>TEXT(C2, "0.0000")</f>
        <v>0.6813</v>
      </c>
      <c r="D20" s="53" t="s">
        <v>282</v>
      </c>
      <c r="E20" s="50" t="str">
        <f>TEXT(E2, "0.0000")</f>
        <v>0.8100</v>
      </c>
      <c r="F20" s="53" t="s">
        <v>282</v>
      </c>
      <c r="G20" s="50" t="str">
        <f>TEXT(G2, "0.0000")</f>
        <v>0.5696</v>
      </c>
      <c r="H20" s="53" t="s">
        <v>282</v>
      </c>
      <c r="I20" s="50" t="str">
        <f>TEXT(I2, "0.0000")</f>
        <v>0.4782</v>
      </c>
      <c r="J20" s="53" t="s">
        <v>282</v>
      </c>
      <c r="K20" s="120">
        <v>0</v>
      </c>
      <c r="L20" s="50" t="str">
        <f>TEXT(L2, "0.0000")</f>
        <v>0.7129</v>
      </c>
      <c r="M20" s="53" t="s">
        <v>282</v>
      </c>
      <c r="N20" s="50" t="str">
        <f>TEXT(N2, "0.0000")</f>
        <v>0.7841</v>
      </c>
      <c r="O20" s="53" t="s">
        <v>282</v>
      </c>
      <c r="P20" s="50" t="str">
        <f>TEXT(P2, "0.0000")</f>
        <v>0.2253</v>
      </c>
      <c r="Q20" s="53" t="s">
        <v>282</v>
      </c>
      <c r="R20" s="50" t="str">
        <f>TEXT(R2, "0.0000")</f>
        <v>0.2389</v>
      </c>
      <c r="S20" s="53" t="s">
        <v>282</v>
      </c>
      <c r="T20" s="50" t="str">
        <f>TEXT(T2, "0.0000")</f>
        <v>0.6038</v>
      </c>
      <c r="U20" s="53" t="s">
        <v>282</v>
      </c>
      <c r="V20" s="50" t="str">
        <f>TEXT(V2, "0.0000")</f>
        <v>0.5927</v>
      </c>
      <c r="W20" s="53" t="s">
        <v>282</v>
      </c>
      <c r="X20" s="120">
        <v>0</v>
      </c>
      <c r="Y20" s="50" t="str">
        <f>TEXT(Y2, "0.0000")</f>
        <v>0.8355</v>
      </c>
      <c r="Z20" s="53" t="s">
        <v>282</v>
      </c>
      <c r="AA20" s="50" t="str">
        <f>TEXT(AA2, "0.0000")</f>
        <v>0.8467</v>
      </c>
      <c r="AB20" s="53" t="s">
        <v>282</v>
      </c>
      <c r="AC20" s="50" t="str">
        <f>TEXT(AC2, "0.0000")</f>
        <v>0.8157</v>
      </c>
      <c r="AD20" s="53" t="s">
        <v>282</v>
      </c>
      <c r="AE20" s="50" t="str">
        <f>TEXT(AE2, "0.0000")</f>
        <v>0.8163</v>
      </c>
      <c r="AF20" s="53" t="s">
        <v>282</v>
      </c>
      <c r="AG20" s="50" t="str">
        <f>TEXT(AG2, "0.0000")</f>
        <v>0.7800</v>
      </c>
      <c r="AH20" s="53" t="s">
        <v>282</v>
      </c>
      <c r="AI20" s="50" t="str">
        <f>TEXT(AI2, "0.0000")</f>
        <v>0.6842</v>
      </c>
      <c r="AJ20" s="53" t="s">
        <v>282</v>
      </c>
      <c r="AK20" s="50" t="str">
        <f>TEXT(AK2, "0.0000")</f>
        <v>0.5682</v>
      </c>
      <c r="AL20" s="53" t="s">
        <v>282</v>
      </c>
    </row>
    <row r="21" spans="1:38">
      <c r="A21" s="110"/>
      <c r="B21" s="69" t="s">
        <v>653</v>
      </c>
      <c r="C21" s="50" t="str">
        <f>TEXT(C3, "0.0000")</f>
        <v>0.7627</v>
      </c>
      <c r="D21" s="53" t="s">
        <v>282</v>
      </c>
      <c r="E21" s="50" t="str">
        <f>TEXT(E3, "0.0000")</f>
        <v>0.9017</v>
      </c>
      <c r="F21" s="53" t="s">
        <v>282</v>
      </c>
      <c r="G21" s="50" t="str">
        <f>TEXT(G3, "0.0000")</f>
        <v>0.6117</v>
      </c>
      <c r="H21" s="53" t="s">
        <v>282</v>
      </c>
      <c r="I21" s="50" t="str">
        <f>TEXT(I3, "0.0000")</f>
        <v>0.4116</v>
      </c>
      <c r="J21" s="53" t="s">
        <v>282</v>
      </c>
      <c r="K21" s="120"/>
      <c r="L21" s="50" t="str">
        <f>TEXT(L3, "0.0000")</f>
        <v>0.8638</v>
      </c>
      <c r="M21" s="53" t="s">
        <v>282</v>
      </c>
      <c r="N21" s="50" t="str">
        <f>TEXT(N3, "0.0000")</f>
        <v>0.8470</v>
      </c>
      <c r="O21" s="53" t="s">
        <v>282</v>
      </c>
      <c r="P21" s="50" t="str">
        <f>TEXT(P3, "0.0000")</f>
        <v>0.0331</v>
      </c>
      <c r="Q21" s="53" t="s">
        <v>282</v>
      </c>
      <c r="R21" s="50" t="str">
        <f>TEXT(R3, "0.0000")</f>
        <v>0.0312</v>
      </c>
      <c r="S21" s="53" t="s">
        <v>282</v>
      </c>
      <c r="T21" s="50" t="str">
        <f>TEXT(T3, "0.0000")</f>
        <v>0.7016</v>
      </c>
      <c r="U21" s="53" t="s">
        <v>282</v>
      </c>
      <c r="V21" s="50" t="str">
        <f>TEXT(V3, "0.0000")</f>
        <v>0.6194</v>
      </c>
      <c r="W21" s="53" t="s">
        <v>282</v>
      </c>
      <c r="X21" s="120"/>
      <c r="Y21" s="50" t="str">
        <f>TEXT(Y3, "0.0000")</f>
        <v>0.8832</v>
      </c>
      <c r="Z21" s="53" t="s">
        <v>282</v>
      </c>
      <c r="AA21" s="50" t="str">
        <f>TEXT(AA3, "0.0000")</f>
        <v>0.9004</v>
      </c>
      <c r="AB21" s="53" t="s">
        <v>282</v>
      </c>
      <c r="AC21" s="50" t="str">
        <f>TEXT(AC3, "0.0000")</f>
        <v>0.8690</v>
      </c>
      <c r="AD21" s="53" t="s">
        <v>282</v>
      </c>
      <c r="AE21" s="50" t="str">
        <f>TEXT(AE3, "0.0000")</f>
        <v>0.8601</v>
      </c>
      <c r="AF21" s="53" t="s">
        <v>282</v>
      </c>
      <c r="AG21" s="50" t="str">
        <f>TEXT(AG3, "0.0000")</f>
        <v>0.8637</v>
      </c>
      <c r="AH21" s="53" t="s">
        <v>282</v>
      </c>
      <c r="AI21" s="50" t="str">
        <f>TEXT(AI3, "0.0000")</f>
        <v>0.8528</v>
      </c>
      <c r="AJ21" s="53" t="s">
        <v>282</v>
      </c>
      <c r="AK21" s="50" t="str">
        <f>TEXT(AK3, "0.0000")</f>
        <v>0.6241</v>
      </c>
      <c r="AL21" s="53" t="s">
        <v>282</v>
      </c>
    </row>
    <row r="22" spans="1:38">
      <c r="A22" s="107"/>
      <c r="B22" s="72" t="s">
        <v>654</v>
      </c>
      <c r="C22" s="50" t="str">
        <f>TEXT(C4, "0.0000")</f>
        <v>0.2929</v>
      </c>
      <c r="D22" s="53" t="s">
        <v>282</v>
      </c>
      <c r="E22" s="50" t="str">
        <f>TEXT(E4, "0.0000")</f>
        <v>0.1670</v>
      </c>
      <c r="F22" s="53" t="s">
        <v>282</v>
      </c>
      <c r="G22" s="50" t="str">
        <f>TEXT(G4, "0.0000")</f>
        <v>0.3047</v>
      </c>
      <c r="H22" s="53" t="s">
        <v>282</v>
      </c>
      <c r="I22" s="50" t="str">
        <f>TEXT(I4, "0.0000")</f>
        <v>0.3580</v>
      </c>
      <c r="J22" s="53" t="s">
        <v>282</v>
      </c>
      <c r="K22" s="120"/>
      <c r="L22" s="50" t="str">
        <f>TEXT(L4, "0.0000")</f>
        <v>0.3045</v>
      </c>
      <c r="M22" s="53" t="s">
        <v>282</v>
      </c>
      <c r="N22" s="50" t="str">
        <f>TEXT(N4, "0.0000")</f>
        <v>0.2221</v>
      </c>
      <c r="O22" s="53" t="s">
        <v>282</v>
      </c>
      <c r="P22" s="50" t="str">
        <f>TEXT(P4, "0.0000")</f>
        <v>0.2883</v>
      </c>
      <c r="Q22" s="53" t="s">
        <v>282</v>
      </c>
      <c r="R22" s="50" t="str">
        <f>TEXT(R4, "0.0000")</f>
        <v>0.3263</v>
      </c>
      <c r="S22" s="53" t="s">
        <v>282</v>
      </c>
      <c r="T22" s="50" t="str">
        <f>TEXT(T4, "0.0000")</f>
        <v>0.2755</v>
      </c>
      <c r="U22" s="53" t="s">
        <v>282</v>
      </c>
      <c r="V22" s="50" t="str">
        <f>TEXT(V4, "0.0000")</f>
        <v>0.2875</v>
      </c>
      <c r="W22" s="53" t="s">
        <v>282</v>
      </c>
      <c r="X22" s="120"/>
      <c r="Y22" s="50" t="str">
        <f>TEXT(Y4, "0.0000")</f>
        <v>0.1643</v>
      </c>
      <c r="Z22" s="53" t="s">
        <v>282</v>
      </c>
      <c r="AA22" s="50" t="str">
        <f>TEXT(AA4, "0.0000")</f>
        <v>0.1508</v>
      </c>
      <c r="AB22" s="53" t="s">
        <v>282</v>
      </c>
      <c r="AC22" s="50" t="str">
        <f>TEXT(AC4, "0.0000")</f>
        <v>0.1607</v>
      </c>
      <c r="AD22" s="53" t="s">
        <v>282</v>
      </c>
      <c r="AE22" s="50" t="str">
        <f>TEXT(AE4, "0.0000")</f>
        <v>0.1828</v>
      </c>
      <c r="AF22" s="53" t="s">
        <v>282</v>
      </c>
      <c r="AG22" s="50" t="str">
        <f>TEXT(AG4, "0.0000")</f>
        <v>0.2043</v>
      </c>
      <c r="AH22" s="53" t="s">
        <v>282</v>
      </c>
      <c r="AI22" s="50" t="str">
        <f>TEXT(AI4, "0.0000")</f>
        <v>0.3264</v>
      </c>
      <c r="AJ22" s="53" t="s">
        <v>282</v>
      </c>
      <c r="AK22" s="50" t="str">
        <f>TEXT(AK4, "0.0000")</f>
        <v>0.2772</v>
      </c>
      <c r="AL22" s="53" t="s">
        <v>282</v>
      </c>
    </row>
    <row r="23" spans="1:38">
      <c r="A23" s="124" t="s">
        <v>625</v>
      </c>
      <c r="B23" s="69" t="s">
        <v>652</v>
      </c>
      <c r="C23" s="50" t="str">
        <f>IF(C5&gt;C$2,"{\color[HTML]{036400} "&amp;TEXT(ROUND(C5,4), "0.0000")&amp;"}", "{\color[HTML]{CB0000} "&amp;TEXT(ROUND(C5,4), "0.0000")&amp;"}")</f>
        <v>{\color[HTML]{036400} 0.7545}</v>
      </c>
      <c r="D23" s="52" t="str">
        <f>IF(D5&gt;0,"{\color[HTML]{036400} "&amp;TEXT(ROUND(D5*100, 2), "0.00") &amp;"% $\uparrow$}", "{\color[HTML]{CB0000} "&amp;TEXT(ROUND(D5*100, 2), "0.00")&amp;"% $\downarrow$}")</f>
        <v>{\color[HTML]{036400} 10.75% $\uparrow$}</v>
      </c>
      <c r="E23" s="50" t="str">
        <f>IF(E5&gt;E$2,"{\color[HTML]{036400} "&amp;TEXT(ROUND(E5,4), "0.0000")&amp;"}", "{\color[HTML]{CB0000} "&amp;TEXT(ROUND(E5,4), "0.0000")&amp;"}")</f>
        <v>{\color[HTML]{CB0000} 0.7975}</v>
      </c>
      <c r="F23" s="52" t="str">
        <f>IF(F5&gt;0,"{\color[HTML]{036400} "&amp;TEXT(ROUND(F5*100, 2), "0.00") &amp;"% $\uparrow$}", "{\color[HTML]{CB0000} "&amp;TEXT(ROUND(F5*100, 2), "0.00")&amp;"% $\downarrow$}")</f>
        <v>{\color[HTML]{CB0000} -1.54% $\downarrow$}</v>
      </c>
      <c r="G23" s="50" t="str">
        <f>IF(G5&gt;G$2,"{\color[HTML]{036400} "&amp;TEXT(ROUND(G5,4), "0.0000")&amp;"}", "{\color[HTML]{CB0000} "&amp;TEXT(ROUND(G5,4), "0.0000")&amp;"}")</f>
        <v>{\color[HTML]{CB0000} 0.4273}</v>
      </c>
      <c r="H23" s="52" t="str">
        <f>IF(H5&gt;0,"{\color[HTML]{036400} "&amp;TEXT(ROUND(H5*100, 2), "0.00") &amp;"% $\uparrow$}", "{\color[HTML]{CB0000} "&amp;TEXT(ROUND(H5*100, 2), "0.00")&amp;"% $\downarrow$}")</f>
        <v>{\color[HTML]{CB0000} -24.99% $\downarrow$}</v>
      </c>
      <c r="I23" s="50" t="str">
        <f>IF(I5&gt;I$2,"{\color[HTML]{036400} "&amp;TEXT(ROUND(I5,4), "0.0000")&amp;"}", "{\color[HTML]{CB0000} "&amp;TEXT(ROUND(I5,4), "0.0000")&amp;"}")</f>
        <v>{\color[HTML]{036400} 0.5149}</v>
      </c>
      <c r="J23" s="52" t="str">
        <f>IF(J5&gt;0,"{\color[HTML]{036400} "&amp;TEXT(ROUND(J5*100, 2), "0.00") &amp;"% $\uparrow$}", "{\color[HTML]{CB0000} "&amp;TEXT(ROUND(J5*100, 2), "0.00")&amp;"% $\downarrow$}")</f>
        <v>{\color[HTML]{036400} 7.66% $\uparrow$}</v>
      </c>
      <c r="K23" s="120">
        <v>5</v>
      </c>
      <c r="L23" s="50" t="str">
        <f>IF(L5&gt;L$2,"{\color[HTML]{036400} "&amp;TEXT(ROUND(L5,4), "0.0000")&amp;"}", "{\color[HTML]{CB0000} "&amp;TEXT(ROUND(L5,4), "0.0000")&amp;"}")</f>
        <v>{\color[HTML]{CB0000} 0.7035}</v>
      </c>
      <c r="M23" s="52" t="str">
        <f>IF(M5&gt;0,"{\color[HTML]{036400} "&amp;TEXT(ROUND(M5*100, 2), "0.00") &amp;"% $\uparrow$}", "{\color[HTML]{CB0000} "&amp;TEXT(ROUND(M5*100, 2), "0.00")&amp;"% $\downarrow$}")</f>
        <v>{\color[HTML]{CB0000} -1.31% $\downarrow$}</v>
      </c>
      <c r="N23" s="50" t="str">
        <f>IF(N5&gt;N$2,"{\color[HTML]{036400} "&amp;TEXT(ROUND(N5,4), "0.0000")&amp;"}", "{\color[HTML]{CB0000} "&amp;TEXT(ROUND(N5,4), "0.0000")&amp;"}")</f>
        <v>{\color[HTML]{CB0000} 0.7731}</v>
      </c>
      <c r="O23" s="52" t="str">
        <f>IF(O5&gt;0,"{\color[HTML]{036400} "&amp;TEXT(ROUND(O5*100, 2), "0.00") &amp;"% $\uparrow$}", "{\color[HTML]{CB0000} "&amp;TEXT(ROUND(O5*100, 2), "0.00")&amp;"% $\downarrow$}")</f>
        <v>{\color[HTML]{CB0000} -1.40% $\downarrow$}</v>
      </c>
      <c r="P23" s="50" t="str">
        <f>IF(P5&gt;P$2,"{\color[HTML]{036400} "&amp;TEXT(ROUND(P5,4), "0.0000")&amp;"}", "{\color[HTML]{CB0000} "&amp;TEXT(ROUND(P5,4), "0.0000")&amp;"}")</f>
        <v>{\color[HTML]{036400} 0.2551}</v>
      </c>
      <c r="Q23" s="52" t="str">
        <f>IF(Q5&gt;0,"{\color[HTML]{036400} "&amp;TEXT(ROUND(Q5*100, 2), "0.00") &amp;"% $\uparrow$}", "{\color[HTML]{CB0000} "&amp;TEXT(ROUND(Q5*100, 2), "0.00")&amp;"% $\downarrow$}")</f>
        <v>{\color[HTML]{036400} 13.22% $\uparrow$}</v>
      </c>
      <c r="R23" s="50" t="str">
        <f>IF(R5&gt;R$2,"{\color[HTML]{036400} "&amp;TEXT(ROUND(R5,4), "0.0000")&amp;"}", "{\color[HTML]{CB0000} "&amp;TEXT(ROUND(R5,4), "0.0000")&amp;"}")</f>
        <v>{\color[HTML]{CB0000} 0.2219}</v>
      </c>
      <c r="S23" s="52" t="str">
        <f>IF(S5&gt;0,"{\color[HTML]{036400} "&amp;TEXT(ROUND(S5*100, 2), "0.00") &amp;"% $\uparrow$}", "{\color[HTML]{CB0000} "&amp;TEXT(ROUND(S5*100, 2), "0.00")&amp;"% $\downarrow$}")</f>
        <v>{\color[HTML]{CB0000} -7.10% $\downarrow$}</v>
      </c>
      <c r="T23" s="50" t="str">
        <f>IF(T5&gt;T$2,"{\color[HTML]{036400} "&amp;TEXT(ROUND(T5,4), "0.0000")&amp;"}", "{\color[HTML]{CB0000} "&amp;TEXT(ROUND(T5,4), "0.0000")&amp;"}")</f>
        <v>{\color[HTML]{CB0000} 0.5192}</v>
      </c>
      <c r="U23" s="52" t="str">
        <f>IF(U5&gt;0,"{\color[HTML]{036400} "&amp;TEXT(ROUND(U5*100, 2), "0.00") &amp;"% $\uparrow$}", "{\color[HTML]{CB0000} "&amp;TEXT(ROUND(U5*100, 2), "0.00")&amp;"% $\downarrow$}")</f>
        <v>{\color[HTML]{CB0000} -14.02% $\downarrow$}</v>
      </c>
      <c r="V23" s="50" t="str">
        <f>IF(V5&gt;V$2,"{\color[HTML]{036400} "&amp;TEXT(ROUND(V5,4), "0.0000")&amp;"}", "{\color[HTML]{CB0000} "&amp;TEXT(ROUND(V5,4), "0.0000")&amp;"}")</f>
        <v>{\color[HTML]{CB0000} 0.5609}</v>
      </c>
      <c r="W23" s="52" t="str">
        <f>IF(W5&gt;0,"{\color[HTML]{036400} "&amp;TEXT(ROUND(W5*100, 2), "0.00") &amp;"% $\uparrow$}", "{\color[HTML]{CB0000} "&amp;TEXT(ROUND(W5*100, 2), "0.00")&amp;"% $\downarrow$}")</f>
        <v>{\color[HTML]{CB0000} -5.36% $\downarrow$}</v>
      </c>
      <c r="X23" s="120">
        <v>1</v>
      </c>
      <c r="Y23" s="50" t="str">
        <f>IF(Y5&gt;Y$2,"{\color[HTML]{036400} "&amp;TEXT(ROUND(Y5,4), "0.0000")&amp;"}", "{\color[HTML]{CB0000} "&amp;TEXT(ROUND(Y5,4), "0.0000")&amp;"}")</f>
        <v>{\color[HTML]{CB0000} 0.7958}</v>
      </c>
      <c r="Z23" s="52" t="str">
        <f>IF(Z5&gt;0,"{\color[HTML]{036400} "&amp;TEXT(ROUND(Z5*100, 2), "0.00") &amp;"% $\uparrow$}", "{\color[HTML]{CB0000} "&amp;TEXT(ROUND(Z5*100, 2), "0.00")&amp;"% $\downarrow$}")</f>
        <v>{\color[HTML]{CB0000} -4.75% $\downarrow$}</v>
      </c>
      <c r="AA23" s="50" t="str">
        <f>IF(AA5&gt;AA$2,"{\color[HTML]{036400} "&amp;TEXT(ROUND(AA5,4), "0.0000")&amp;"}", "{\color[HTML]{CB0000} "&amp;TEXT(ROUND(AA5,4), "0.0000")&amp;"}")</f>
        <v>{\color[HTML]{CB0000} 0.8409}</v>
      </c>
      <c r="AB23" s="52" t="str">
        <f>IF(AB5&gt;0,"{\color[HTML]{036400} "&amp;TEXT(ROUND(AB5*100, 2), "0.00") &amp;"% $\uparrow$}", "{\color[HTML]{CB0000} "&amp;TEXT(ROUND(AB5*100, 2), "0.00")&amp;"% $\downarrow$}")</f>
        <v>{\color[HTML]{CB0000} -0.68% $\downarrow$}</v>
      </c>
      <c r="AC23" s="50" t="str">
        <f>IF(AC5&gt;AC$2,"{\color[HTML]{036400} "&amp;TEXT(ROUND(AC5,4), "0.0000")&amp;"}", "{\color[HTML]{CB0000} "&amp;TEXT(ROUND(AC5,4), "0.0000")&amp;"}")</f>
        <v>{\color[HTML]{036400} 0.8389}</v>
      </c>
      <c r="AD23" s="52" t="str">
        <f>IF(AD5&gt;0,"{\color[HTML]{036400} "&amp;TEXT(ROUND(AD5*100, 2), "0.00") &amp;"% $\uparrow$}", "{\color[HTML]{CB0000} "&amp;TEXT(ROUND(AD5*100, 2), "0.00")&amp;"% $\downarrow$}")</f>
        <v>{\color[HTML]{036400} 2.85% $\uparrow$}</v>
      </c>
      <c r="AE23" s="50" t="str">
        <f>IF(AE5&gt;AE$2,"{\color[HTML]{036400} "&amp;TEXT(ROUND(AE5,4), "0.0000")&amp;"}", "{\color[HTML]{CB0000} "&amp;TEXT(ROUND(AE5,4), "0.0000")&amp;"}")</f>
        <v>{\color[HTML]{036400} 0.8324}</v>
      </c>
      <c r="AF23" s="52" t="str">
        <f>IF(AF5&gt;0,"{\color[HTML]{036400} "&amp;TEXT(ROUND(AF5*100, 2), "0.00") &amp;"% $\uparrow$}", "{\color[HTML]{CB0000} "&amp;TEXT(ROUND(AF5*100, 2), "0.00")&amp;"% $\downarrow$}")</f>
        <v>{\color[HTML]{036400} 1.96% $\uparrow$}</v>
      </c>
      <c r="AG23" s="50" t="str">
        <f>IF(AG5&gt;AG$2,"{\color[HTML]{036400} "&amp;TEXT(ROUND(AG5,4), "0.0000")&amp;"}", "{\color[HTML]{CB0000} "&amp;TEXT(ROUND(AG5,4), "0.0000")&amp;"}")</f>
        <v>{\color[HTML]{CB0000} 0.7699}</v>
      </c>
      <c r="AH23" s="52" t="str">
        <f>IF(AH5&gt;0,"{\color[HTML]{036400} "&amp;TEXT(ROUND(AH5*100, 2), "0.00") &amp;"% $\uparrow$}", "{\color[HTML]{CB0000} "&amp;TEXT(ROUND(AH5*100, 2), "0.00")&amp;"% $\downarrow$}")</f>
        <v>{\color[HTML]{CB0000} -1.29% $\downarrow$}</v>
      </c>
      <c r="AI23" s="50" t="str">
        <f>IF(AI5&gt;AI$2,"{\color[HTML]{036400} "&amp;TEXT(ROUND(AI5,4), "0.0000")&amp;"}", "{\color[HTML]{CB0000} "&amp;TEXT(ROUND(AI5,4), "0.0000")&amp;"}")</f>
        <v>{\color[HTML]{036400} 0.6932}</v>
      </c>
      <c r="AJ23" s="52" t="str">
        <f>IF(AJ5&gt;0,"{\color[HTML]{036400} "&amp;TEXT(ROUND(AJ5*100, 2), "0.00") &amp;"% $\uparrow$}", "{\color[HTML]{CB0000} "&amp;TEXT(ROUND(AJ5*100, 2), "0.00")&amp;"% $\downarrow$}")</f>
        <v>{\color[HTML]{036400} 1.32% $\uparrow$}</v>
      </c>
      <c r="AK23" s="50" t="str">
        <f>IF(AK5&gt;AK$2,"{\color[HTML]{036400} "&amp;TEXT(ROUND(AK5,4), "0.0000")&amp;"}", "{\color[HTML]{CB0000} "&amp;TEXT(ROUND(AK5,4), "0.0000")&amp;"}")</f>
        <v>{\color[HTML]{036400} 0.5796}</v>
      </c>
      <c r="AL23" s="52" t="str">
        <f>IF(AL5&gt;0,"{\color[HTML]{036400} "&amp;TEXT(ROUND(AL5*100, 2), "0.00") &amp;"% $\uparrow$}", "{\color[HTML]{CB0000} "&amp;TEXT(ROUND(AL5*100, 2), "0.00")&amp;"% $\downarrow$}")</f>
        <v>{\color[HTML]{036400} 2.01% $\uparrow$}</v>
      </c>
    </row>
    <row r="24" spans="1:38">
      <c r="A24" s="110"/>
      <c r="B24" s="69" t="s">
        <v>653</v>
      </c>
      <c r="C24" s="50" t="str">
        <f>IF(C6&gt;C$3,"{\color[HTML]{036400} "&amp;TEXT(ROUND(C6,4), "0.0000")&amp;"}", "{\color[HTML]{CB0000} "&amp;TEXT(ROUND(C6,4), "0.0000")&amp;"}")</f>
        <v>{\color[HTML]{036400} 0.8370}</v>
      </c>
      <c r="D24" s="52" t="str">
        <f t="shared" ref="D24:F30" si="12">IF(D6&gt;0,"{\color[HTML]{036400} "&amp;TEXT(ROUND(D6*100, 2), "0.00") &amp;"% $\uparrow$}", "{\color[HTML]{CB0000} "&amp;TEXT(ROUND(D6*100, 2), "0.00")&amp;"% $\downarrow$}")</f>
        <v>{\color[HTML]{036400} 9.73% $\uparrow$}</v>
      </c>
      <c r="E24" s="50" t="str">
        <f>IF(E6&gt;E$3,"{\color[HTML]{036400} "&amp;TEXT(ROUND(E6,4), "0.0000")&amp;"}", "{\color[HTML]{CB0000} "&amp;TEXT(ROUND(E6,4), "0.0000")&amp;"}")</f>
        <v>{\color[HTML]{CB0000} 0.9013}</v>
      </c>
      <c r="F24" s="52" t="str">
        <f t="shared" si="12"/>
        <v>{\color[HTML]{CB0000} -0.04% $\downarrow$}</v>
      </c>
      <c r="G24" s="50" t="str">
        <f>IF(G6&gt;G$3,"{\color[HTML]{036400} "&amp;TEXT(ROUND(G6,4), "0.0000")&amp;"}", "{\color[HTML]{CB0000} "&amp;TEXT(ROUND(G6,4), "0.0000")&amp;"}")</f>
        <v>{\color[HTML]{CB0000} 0.2462}</v>
      </c>
      <c r="H24" s="52" t="str">
        <f t="shared" ref="H24" si="13">IF(H6&gt;0,"{\color[HTML]{036400} "&amp;TEXT(ROUND(H6*100, 2), "0.00") &amp;"% $\uparrow$}", "{\color[HTML]{CB0000} "&amp;TEXT(ROUND(H6*100, 2), "0.00")&amp;"% $\downarrow$}")</f>
        <v>{\color[HTML]{CB0000} -59.75% $\downarrow$}</v>
      </c>
      <c r="I24" s="50" t="str">
        <f>IF(I6&gt;I$3,"{\color[HTML]{036400} "&amp;TEXT(ROUND(I6,4), "0.0000")&amp;"}", "{\color[HTML]{CB0000} "&amp;TEXT(ROUND(I6,4), "0.0000")&amp;"}")</f>
        <v>{\color[HTML]{036400} 0.5445}</v>
      </c>
      <c r="J24" s="52" t="str">
        <f t="shared" ref="J24" si="14">IF(J6&gt;0,"{\color[HTML]{036400} "&amp;TEXT(ROUND(J6*100, 2), "0.00") &amp;"% $\uparrow$}", "{\color[HTML]{CB0000} "&amp;TEXT(ROUND(J6*100, 2), "0.00")&amp;"% $\downarrow$}")</f>
        <v>{\color[HTML]{036400} 32.29% $\uparrow$}</v>
      </c>
      <c r="K24" s="120"/>
      <c r="L24" s="50" t="str">
        <f>IF(L6&gt;L$3,"{\color[HTML]{036400} "&amp;TEXT(ROUND(L6,4), "0.0000")&amp;"}", "{\color[HTML]{CB0000} "&amp;TEXT(ROUND(L6,4), "0.0000")&amp;"}")</f>
        <v>{\color[HTML]{CB0000} 0.8356}</v>
      </c>
      <c r="M24" s="52" t="str">
        <f t="shared" ref="M24" si="15">IF(M6&gt;0,"{\color[HTML]{036400} "&amp;TEXT(ROUND(M6*100, 2), "0.00") &amp;"% $\uparrow$}", "{\color[HTML]{CB0000} "&amp;TEXT(ROUND(M6*100, 2), "0.00")&amp;"% $\downarrow$}")</f>
        <v>{\color[HTML]{CB0000} -3.26% $\downarrow$}</v>
      </c>
      <c r="N24" s="50" t="str">
        <f>IF(N6&gt;N$3,"{\color[HTML]{036400} "&amp;TEXT(ROUND(N6,4), "0.0000")&amp;"}", "{\color[HTML]{CB0000} "&amp;TEXT(ROUND(N6,4), "0.0000")&amp;"}")</f>
        <v>{\color[HTML]{CB0000} 0.8382}</v>
      </c>
      <c r="O24" s="52" t="str">
        <f t="shared" ref="O24" si="16">IF(O6&gt;0,"{\color[HTML]{036400} "&amp;TEXT(ROUND(O6*100, 2), "0.00") &amp;"% $\uparrow$}", "{\color[HTML]{CB0000} "&amp;TEXT(ROUND(O6*100, 2), "0.00")&amp;"% $\downarrow$}")</f>
        <v>{\color[HTML]{CB0000} -1.03% $\downarrow$}</v>
      </c>
      <c r="P24" s="50" t="str">
        <f>IF(P6&gt;P$3,"{\color[HTML]{036400} "&amp;TEXT(ROUND(P6,4), "0.0000")&amp;"}", "{\color[HTML]{CB0000} "&amp;TEXT(ROUND(P6,4), "0.0000")&amp;"}")</f>
        <v>{\color[HTML]{036400} 0.0594}</v>
      </c>
      <c r="Q24" s="52" t="str">
        <f t="shared" ref="Q24" si="17">IF(Q6&gt;0,"{\color[HTML]{036400} "&amp;TEXT(ROUND(Q6*100, 2), "0.00") &amp;"% $\uparrow$}", "{\color[HTML]{CB0000} "&amp;TEXT(ROUND(Q6*100, 2), "0.00")&amp;"% $\downarrow$}")</f>
        <v>{\color[HTML]{036400} 79.25% $\uparrow$}</v>
      </c>
      <c r="R24" s="50" t="str">
        <f>IF(R6&gt;R$3,"{\color[HTML]{036400} "&amp;TEXT(ROUND(R6,4), "0.0000")&amp;"}", "{\color[HTML]{CB0000} "&amp;TEXT(ROUND(R6,4), "0.0000")&amp;"}")</f>
        <v>{\color[HTML]{CB0000} 0.0237}</v>
      </c>
      <c r="S24" s="52" t="str">
        <f t="shared" ref="S24" si="18">IF(S6&gt;0,"{\color[HTML]{036400} "&amp;TEXT(ROUND(S6*100, 2), "0.00") &amp;"% $\uparrow$}", "{\color[HTML]{CB0000} "&amp;TEXT(ROUND(S6*100, 2), "0.00")&amp;"% $\downarrow$}")</f>
        <v>{\color[HTML]{CB0000} -24.13% $\downarrow$}</v>
      </c>
      <c r="T24" s="50" t="str">
        <f>IF(T6&gt;T$3,"{\color[HTML]{036400} "&amp;TEXT(ROUND(T6,4), "0.0000")&amp;"}", "{\color[HTML]{CB0000} "&amp;TEXT(ROUND(T6,4), "0.0000")&amp;"}")</f>
        <v>{\color[HTML]{CB0000} 0.4520}</v>
      </c>
      <c r="U24" s="52" t="str">
        <f t="shared" ref="U24" si="19">IF(U6&gt;0,"{\color[HTML]{036400} "&amp;TEXT(ROUND(U6*100, 2), "0.00") &amp;"% $\uparrow$}", "{\color[HTML]{CB0000} "&amp;TEXT(ROUND(U6*100, 2), "0.00")&amp;"% $\downarrow$}")</f>
        <v>{\color[HTML]{CB0000} -35.57% $\downarrow$}</v>
      </c>
      <c r="V24" s="50" t="str">
        <f>IF(V6&gt;V$3,"{\color[HTML]{036400} "&amp;TEXT(ROUND(V6,4), "0.0000")&amp;"}", "{\color[HTML]{CB0000} "&amp;TEXT(ROUND(V6,4), "0.0000")&amp;"}")</f>
        <v>{\color[HTML]{CB0000} 0.5833}</v>
      </c>
      <c r="W24" s="52" t="str">
        <f t="shared" ref="W24" si="20">IF(W6&gt;0,"{\color[HTML]{036400} "&amp;TEXT(ROUND(W6*100, 2), "0.00") &amp;"% $\uparrow$}", "{\color[HTML]{CB0000} "&amp;TEXT(ROUND(W6*100, 2), "0.00")&amp;"% $\downarrow$}")</f>
        <v>{\color[HTML]{CB0000} -5.82% $\downarrow$}</v>
      </c>
      <c r="X24" s="120"/>
      <c r="Y24" s="50" t="str">
        <f>IF(Y6&gt;Y$3,"{\color[HTML]{036400} "&amp;TEXT(ROUND(Y6,4), "0.0000")&amp;"}", "{\color[HTML]{CB0000} "&amp;TEXT(ROUND(Y6,4), "0.0000")&amp;"}")</f>
        <v>{\color[HTML]{CB0000} 0.8258}</v>
      </c>
      <c r="Z24" s="52" t="str">
        <f t="shared" ref="Z24" si="21">IF(Z6&gt;0,"{\color[HTML]{036400} "&amp;TEXT(ROUND(Z6*100, 2), "0.00") &amp;"% $\uparrow$}", "{\color[HTML]{CB0000} "&amp;TEXT(ROUND(Z6*100, 2), "0.00")&amp;"% $\downarrow$}")</f>
        <v>{\color[HTML]{CB0000} -6.50% $\downarrow$}</v>
      </c>
      <c r="AA24" s="50" t="str">
        <f>IF(AA6&gt;AA$3,"{\color[HTML]{036400} "&amp;TEXT(ROUND(AA6,4), "0.0000")&amp;"}", "{\color[HTML]{CB0000} "&amp;TEXT(ROUND(AA6,4), "0.0000")&amp;"}")</f>
        <v>{\color[HTML]{036400} 0.9015}</v>
      </c>
      <c r="AB24" s="52" t="str">
        <f t="shared" ref="AB24" si="22">IF(AB6&gt;0,"{\color[HTML]{036400} "&amp;TEXT(ROUND(AB6*100, 2), "0.00") &amp;"% $\uparrow$}", "{\color[HTML]{CB0000} "&amp;TEXT(ROUND(AB6*100, 2), "0.00")&amp;"% $\downarrow$}")</f>
        <v>{\color[HTML]{036400} 0.11% $\uparrow$}</v>
      </c>
      <c r="AC24" s="50" t="str">
        <f>IF(AC6&gt;AC$3,"{\color[HTML]{036400} "&amp;TEXT(ROUND(AC6,4), "0.0000")&amp;"}", "{\color[HTML]{CB0000} "&amp;TEXT(ROUND(AC6,4), "0.0000")&amp;"}")</f>
        <v>{\color[HTML]{036400} 0.8908}</v>
      </c>
      <c r="AD24" s="52" t="str">
        <f t="shared" ref="AD24" si="23">IF(AD6&gt;0,"{\color[HTML]{036400} "&amp;TEXT(ROUND(AD6*100, 2), "0.00") &amp;"% $\uparrow$}", "{\color[HTML]{CB0000} "&amp;TEXT(ROUND(AD6*100, 2), "0.00")&amp;"% $\downarrow$}")</f>
        <v>{\color[HTML]{036400} 2.51% $\uparrow$}</v>
      </c>
      <c r="AE24" s="50" t="str">
        <f>IF(AE6&gt;AE$3,"{\color[HTML]{036400} "&amp;TEXT(ROUND(AE6,4), "0.0000")&amp;"}", "{\color[HTML]{CB0000} "&amp;TEXT(ROUND(AE6,4), "0.0000")&amp;"}")</f>
        <v>{\color[HTML]{036400} 0.8893}</v>
      </c>
      <c r="AF24" s="52" t="str">
        <f t="shared" ref="AF24" si="24">IF(AF6&gt;0,"{\color[HTML]{036400} "&amp;TEXT(ROUND(AF6*100, 2), "0.00") &amp;"% $\uparrow$}", "{\color[HTML]{CB0000} "&amp;TEXT(ROUND(AF6*100, 2), "0.00")&amp;"% $\downarrow$}")</f>
        <v>{\color[HTML]{036400} 3.39% $\uparrow$}</v>
      </c>
      <c r="AG24" s="50" t="str">
        <f>IF(AG6&gt;AG$3,"{\color[HTML]{036400} "&amp;TEXT(ROUND(AG6,4), "0.0000")&amp;"}", "{\color[HTML]{CB0000} "&amp;TEXT(ROUND(AG6,4), "0.0000")&amp;"}")</f>
        <v>{\color[HTML]{CB0000} 0.8126}</v>
      </c>
      <c r="AH24" s="52" t="str">
        <f t="shared" ref="AH24" si="25">IF(AH6&gt;0,"{\color[HTML]{036400} "&amp;TEXT(ROUND(AH6*100, 2), "0.00") &amp;"% $\uparrow$}", "{\color[HTML]{CB0000} "&amp;TEXT(ROUND(AH6*100, 2), "0.00")&amp;"% $\downarrow$}")</f>
        <v>{\color[HTML]{CB0000} -5.91% $\downarrow$}</v>
      </c>
      <c r="AI24" s="50" t="str">
        <f>IF(AI6&gt;AI$3,"{\color[HTML]{036400} "&amp;TEXT(ROUND(AI6,4), "0.0000")&amp;"}", "{\color[HTML]{CB0000} "&amp;TEXT(ROUND(AI6,4), "0.0000")&amp;"}")</f>
        <v>{\color[HTML]{CB0000} 0.8243}</v>
      </c>
      <c r="AJ24" s="52" t="str">
        <f t="shared" ref="AJ24" si="26">IF(AJ6&gt;0,"{\color[HTML]{036400} "&amp;TEXT(ROUND(AJ6*100, 2), "0.00") &amp;"% $\uparrow$}", "{\color[HTML]{CB0000} "&amp;TEXT(ROUND(AJ6*100, 2), "0.00")&amp;"% $\downarrow$}")</f>
        <v>{\color[HTML]{CB0000} -3.35% $\downarrow$}</v>
      </c>
      <c r="AK24" s="50" t="str">
        <f>IF(AK6&gt;AK$3,"{\color[HTML]{036400} "&amp;TEXT(ROUND(AK6,4), "0.0000")&amp;"}", "{\color[HTML]{CB0000} "&amp;TEXT(ROUND(AK6,4), "0.0000")&amp;"}")</f>
        <v>{\color[HTML]{036400} 0.6542}</v>
      </c>
      <c r="AL24" s="52" t="str">
        <f t="shared" ref="AL24" si="27">IF(AL6&gt;0,"{\color[HTML]{036400} "&amp;TEXT(ROUND(AL6*100, 2), "0.00") &amp;"% $\uparrow$}", "{\color[HTML]{CB0000} "&amp;TEXT(ROUND(AL6*100, 2), "0.00")&amp;"% $\downarrow$}")</f>
        <v>{\color[HTML]{036400} 4.83% $\uparrow$}</v>
      </c>
    </row>
    <row r="25" spans="1:38">
      <c r="A25" s="107"/>
      <c r="B25" s="72" t="s">
        <v>654</v>
      </c>
      <c r="C25" s="50" t="str">
        <f>IF(C7&lt;C$4,"{\color[HTML]{036400} "&amp;TEXT(ROUND(C7,4), "0.0000")&amp;"}", "{\color[HTML]{CB0000} "&amp;TEXT(ROUND(C7,4), "0.0000")&amp;"}")</f>
        <v>{\color[HTML]{036400} 0.2708}</v>
      </c>
      <c r="D25" s="52" t="str">
        <f>IF(D7&lt;0,"{\color[HTML]{036400} "&amp;TEXT(ROUND(D7*100, 2), "0.00") &amp;"% $\uparrow$}", "{\color[HTML]{CB0000} "&amp;TEXT(ROUND(D7*100, 2), "0.00")&amp;"% $\downarrow$}")</f>
        <v>{\color[HTML]{036400} -7.55% $\uparrow$}</v>
      </c>
      <c r="E25" s="50" t="str">
        <f>IF(E7&lt;E$4,"{\color[HTML]{036400} "&amp;TEXT(ROUND(E7,4), "0.0000")&amp;"}", "{\color[HTML]{CB0000} "&amp;TEXT(ROUND(E7,4), "0.0000")&amp;"}")</f>
        <v>{\color[HTML]{CB0000} 0.2025}</v>
      </c>
      <c r="F25" s="52" t="str">
        <f>IF(F7&lt;0,"{\color[HTML]{036400} "&amp;TEXT(ROUND(F7*100, 2), "0.00") &amp;"% $\uparrow$}", "{\color[HTML]{CB0000} "&amp;TEXT(ROUND(F7*100, 2), "0.00")&amp;"% $\downarrow$}")</f>
        <v>{\color[HTML]{CB0000} 21.27% $\downarrow$}</v>
      </c>
      <c r="G25" s="50" t="str">
        <f>IF(G7&lt;G$4,"{\color[HTML]{036400} "&amp;TEXT(ROUND(G7,4), "0.0000")&amp;"}", "{\color[HTML]{CB0000} "&amp;TEXT(ROUND(G7,4), "0.0000")&amp;"}")</f>
        <v>{\color[HTML]{CB0000} 0.3506}</v>
      </c>
      <c r="H25" s="52" t="str">
        <f>IF(H7&lt;0,"{\color[HTML]{036400} "&amp;TEXT(ROUND(H7*100, 2), "0.00") &amp;"% $\uparrow$}", "{\color[HTML]{CB0000} "&amp;TEXT(ROUND(H7*100, 2), "0.00")&amp;"% $\downarrow$}")</f>
        <v>{\color[HTML]{CB0000} 15.06% $\downarrow$}</v>
      </c>
      <c r="I25" s="50" t="str">
        <f>IF(I7&lt;I$4,"{\color[HTML]{036400} "&amp;TEXT(ROUND(I7,4), "0.0000")&amp;"}", "{\color[HTML]{CB0000} "&amp;TEXT(ROUND(I7,4), "0.0000")&amp;"}")</f>
        <v>{\color[HTML]{036400} 0.2767}</v>
      </c>
      <c r="J25" s="52" t="str">
        <f>IF(J7&lt;0,"{\color[HTML]{036400} "&amp;TEXT(ROUND(J7*100, 2), "0.00") &amp;"% $\uparrow$}", "{\color[HTML]{CB0000} "&amp;TEXT(ROUND(J7*100, 2), "0.00")&amp;"% $\downarrow$}")</f>
        <v>{\color[HTML]{036400} -22.72% $\uparrow$}</v>
      </c>
      <c r="K25" s="120"/>
      <c r="L25" s="50" t="str">
        <f>IF(L7&lt;L$4,"{\color[HTML]{036400} "&amp;TEXT(ROUND(L7,4), "0.0000")&amp;"}", "{\color[HTML]{CB0000} "&amp;TEXT(ROUND(L7,4), "0.0000")&amp;"}")</f>
        <v>{\color[HTML]{CB0000} 0.3092}</v>
      </c>
      <c r="M25" s="52" t="str">
        <f>IF(M7&lt;0,"{\color[HTML]{036400} "&amp;TEXT(ROUND(M7*100, 2), "0.00") &amp;"% $\uparrow$}", "{\color[HTML]{CB0000} "&amp;TEXT(ROUND(M7*100, 2), "0.00")&amp;"% $\downarrow$}")</f>
        <v>{\color[HTML]{CB0000} 1.53% $\downarrow$}</v>
      </c>
      <c r="N25" s="50" t="str">
        <f>IF(N7&lt;N$4,"{\color[HTML]{036400} "&amp;TEXT(ROUND(N7,4), "0.0000")&amp;"}", "{\color[HTML]{CB0000} "&amp;TEXT(ROUND(N7,4), "0.0000")&amp;"}")</f>
        <v>{\color[HTML]{CB0000} 0.2326}</v>
      </c>
      <c r="O25" s="52" t="str">
        <f>IF(O7&lt;0,"{\color[HTML]{036400} "&amp;TEXT(ROUND(O7*100, 2), "0.00") &amp;"% $\uparrow$}", "{\color[HTML]{CB0000} "&amp;TEXT(ROUND(O7*100, 2), "0.00")&amp;"% $\downarrow$}")</f>
        <v>{\color[HTML]{CB0000} 4.74% $\downarrow$}</v>
      </c>
      <c r="P25" s="50" t="str">
        <f>IF(P7&lt;P$4,"{\color[HTML]{036400} "&amp;TEXT(ROUND(P7,4), "0.0000")&amp;"}", "{\color[HTML]{CB0000} "&amp;TEXT(ROUND(P7,4), "0.0000")&amp;"}")</f>
        <v>{\color[HTML]{036400} 0.2842}</v>
      </c>
      <c r="Q25" s="52" t="str">
        <f>IF(Q7&lt;0,"{\color[HTML]{036400} "&amp;TEXT(ROUND(Q7*100, 2), "0.00") &amp;"% $\uparrow$}", "{\color[HTML]{CB0000} "&amp;TEXT(ROUND(Q7*100, 2), "0.00")&amp;"% $\downarrow$}")</f>
        <v>{\color[HTML]{036400} -1.44% $\uparrow$}</v>
      </c>
      <c r="R25" s="50" t="str">
        <f>IF(R7&lt;R$4,"{\color[HTML]{036400} "&amp;TEXT(ROUND(R7,4), "0.0000")&amp;"}", "{\color[HTML]{CB0000} "&amp;TEXT(ROUND(R7,4), "0.0000")&amp;"}")</f>
        <v>{\color[HTML]{036400} 0.3089}</v>
      </c>
      <c r="S25" s="52" t="str">
        <f>IF(S7&lt;0,"{\color[HTML]{036400} "&amp;TEXT(ROUND(S7*100, 2), "0.00") &amp;"% $\uparrow$}", "{\color[HTML]{CB0000} "&amp;TEXT(ROUND(S7*100, 2), "0.00")&amp;"% $\downarrow$}")</f>
        <v>{\color[HTML]{036400} -5.34% $\uparrow$}</v>
      </c>
      <c r="T25" s="50" t="str">
        <f>IF(T7&lt;T$4,"{\color[HTML]{036400} "&amp;TEXT(ROUND(T7,4), "0.0000")&amp;"}", "{\color[HTML]{CB0000} "&amp;TEXT(ROUND(T7,4), "0.0000")&amp;"}")</f>
        <v>{\color[HTML]{CB0000} 0.2850}</v>
      </c>
      <c r="U25" s="52" t="str">
        <f>IF(U7&lt;0,"{\color[HTML]{036400} "&amp;TEXT(ROUND(U7*100, 2), "0.00") &amp;"% $\uparrow$}", "{\color[HTML]{CB0000} "&amp;TEXT(ROUND(U7*100, 2), "0.00")&amp;"% $\downarrow$}")</f>
        <v>{\color[HTML]{CB0000} 3.45% $\downarrow$}</v>
      </c>
      <c r="V25" s="50" t="str">
        <f>IF(V7&lt;V$4,"{\color[HTML]{036400} "&amp;TEXT(ROUND(V7,4), "0.0000")&amp;"}", "{\color[HTML]{CB0000} "&amp;TEXT(ROUND(V7,4), "0.0000")&amp;"}")</f>
        <v>{\color[HTML]{CB0000} 0.3130}</v>
      </c>
      <c r="W25" s="52" t="str">
        <f>IF(W7&lt;0,"{\color[HTML]{036400} "&amp;TEXT(ROUND(W7*100, 2), "0.00") &amp;"% $\uparrow$}", "{\color[HTML]{CB0000} "&amp;TEXT(ROUND(W7*100, 2), "0.00")&amp;"% $\downarrow$}")</f>
        <v>{\color[HTML]{CB0000} 8.89% $\downarrow$}</v>
      </c>
      <c r="X25" s="120"/>
      <c r="Y25" s="50" t="str">
        <f>IF(Y7&lt;Y$4,"{\color[HTML]{036400} "&amp;TEXT(ROUND(Y7,4), "0.0000")&amp;"}", "{\color[HTML]{CB0000} "&amp;TEXT(ROUND(Y7,4), "0.0000")&amp;"}")</f>
        <v>{\color[HTML]{CB0000} 0.1656}</v>
      </c>
      <c r="Z25" s="52" t="str">
        <f>IF(Z7&lt;0,"{\color[HTML]{036400} "&amp;TEXT(ROUND(Z7*100, 2), "0.00") &amp;"% $\uparrow$}", "{\color[HTML]{CB0000} "&amp;TEXT(ROUND(Z7*100, 2), "0.00")&amp;"% $\downarrow$}")</f>
        <v>{\color[HTML]{CB0000} 0.75% $\downarrow$}</v>
      </c>
      <c r="AA25" s="50" t="str">
        <f>IF(AA7&lt;AA$4,"{\color[HTML]{036400} "&amp;TEXT(ROUND(AA7,4), "0.0000")&amp;"}", "{\color[HTML]{CB0000} "&amp;TEXT(ROUND(AA7,4), "0.0000")&amp;"}")</f>
        <v>{\color[HTML]{CB0000} 0.1639}</v>
      </c>
      <c r="AB25" s="52" t="str">
        <f>IF(AB7&lt;0,"{\color[HTML]{036400} "&amp;TEXT(ROUND(AB7*100, 2), "0.00") &amp;"% $\uparrow$}", "{\color[HTML]{CB0000} "&amp;TEXT(ROUND(AB7*100, 2), "0.00")&amp;"% $\downarrow$}")</f>
        <v>{\color[HTML]{CB0000} 8.69% $\downarrow$}</v>
      </c>
      <c r="AC25" s="50" t="str">
        <f>IF(AC7&lt;AC$4,"{\color[HTML]{036400} "&amp;TEXT(ROUND(AC7,4), "0.0000")&amp;"}", "{\color[HTML]{CB0000} "&amp;TEXT(ROUND(AC7,4), "0.0000")&amp;"}")</f>
        <v>{\color[HTML]{CB0000} 0.1641}</v>
      </c>
      <c r="AD25" s="52" t="str">
        <f>IF(AD7&lt;0,"{\color[HTML]{036400} "&amp;TEXT(ROUND(AD7*100, 2), "0.00") &amp;"% $\uparrow$}", "{\color[HTML]{CB0000} "&amp;TEXT(ROUND(AD7*100, 2), "0.00")&amp;"% $\downarrow$}")</f>
        <v>{\color[HTML]{CB0000} 2.07% $\downarrow$}</v>
      </c>
      <c r="AE25" s="50" t="str">
        <f>IF(AE7&lt;AE$4,"{\color[HTML]{036400} "&amp;TEXT(ROUND(AE7,4), "0.0000")&amp;"}", "{\color[HTML]{CB0000} "&amp;TEXT(ROUND(AE7,4), "0.0000")&amp;"}")</f>
        <v>{\color[HTML]{036400} 0.1754}</v>
      </c>
      <c r="AF25" s="52" t="str">
        <f>IF(AF7&lt;0,"{\color[HTML]{036400} "&amp;TEXT(ROUND(AF7*100, 2), "0.00") &amp;"% $\uparrow$}", "{\color[HTML]{CB0000} "&amp;TEXT(ROUND(AF7*100, 2), "0.00")&amp;"% $\downarrow$}")</f>
        <v>{\color[HTML]{036400} -4.04% $\uparrow$}</v>
      </c>
      <c r="AG25" s="50" t="str">
        <f>IF(AG7&lt;AG$4,"{\color[HTML]{036400} "&amp;TEXT(ROUND(AG7,4), "0.0000")&amp;"}", "{\color[HTML]{CB0000} "&amp;TEXT(ROUND(AG7,4), "0.0000")&amp;"}")</f>
        <v>{\color[HTML]{036400} 0.2026}</v>
      </c>
      <c r="AH25" s="52" t="str">
        <f>IF(AH7&lt;0,"{\color[HTML]{036400} "&amp;TEXT(ROUND(AH7*100, 2), "0.00") &amp;"% $\uparrow$}", "{\color[HTML]{CB0000} "&amp;TEXT(ROUND(AH7*100, 2), "0.00")&amp;"% $\downarrow$}")</f>
        <v>{\color[HTML]{036400} -0.84% $\uparrow$}</v>
      </c>
      <c r="AI25" s="50" t="str">
        <f>IF(AI7&lt;AI$4,"{\color[HTML]{036400} "&amp;TEXT(ROUND(AI7,4), "0.0000")&amp;"}", "{\color[HTML]{CB0000} "&amp;TEXT(ROUND(AI7,4), "0.0000")&amp;"}")</f>
        <v>{\color[HTML]{036400} 0.2126}</v>
      </c>
      <c r="AJ25" s="52" t="str">
        <f>IF(AJ7&lt;0,"{\color[HTML]{036400} "&amp;TEXT(ROUND(AJ7*100, 2), "0.00") &amp;"% $\uparrow$}", "{\color[HTML]{CB0000} "&amp;TEXT(ROUND(AJ7*100, 2), "0.00")&amp;"% $\downarrow$}")</f>
        <v>{\color[HTML]{036400} -34.88% $\uparrow$}</v>
      </c>
      <c r="AK25" s="50" t="str">
        <f>IF(AK7&lt;AK$4,"{\color[HTML]{036400} "&amp;TEXT(ROUND(AK7,4), "0.0000")&amp;"}", "{\color[HTML]{CB0000} "&amp;TEXT(ROUND(AK7,4), "0.0000")&amp;"}")</f>
        <v>{\color[HTML]{CB0000} 0.2896}</v>
      </c>
      <c r="AL25" s="52" t="str">
        <f>IF(AL7&lt;0,"{\color[HTML]{036400} "&amp;TEXT(ROUND(AL7*100, 2), "0.00") &amp;"% $\uparrow$}", "{\color[HTML]{CB0000} "&amp;TEXT(ROUND(AL7*100, 2), "0.00")&amp;"% $\downarrow$}")</f>
        <v>{\color[HTML]{CB0000} 4.46% $\downarrow$}</v>
      </c>
    </row>
    <row r="26" spans="1:38">
      <c r="A26" s="124" t="s">
        <v>626</v>
      </c>
      <c r="B26" s="69" t="s">
        <v>652</v>
      </c>
      <c r="C26" s="50" t="str">
        <f>IF(C8&gt;C$2,"{\color[HTML]{036400} "&amp;TEXT(ROUND(C8,4), "0.0000")&amp;"}", "{\color[HTML]{CB0000} "&amp;TEXT(ROUND(C8,4), "0.0000")&amp;"}")</f>
        <v>{\color[HTML]{036400} 0.7089}</v>
      </c>
      <c r="D26" s="52" t="str">
        <f t="shared" si="12"/>
        <v>{\color[HTML]{036400} 4.05% $\uparrow$}</v>
      </c>
      <c r="E26" s="50" t="str">
        <f>IF(E8&gt;E$2,"{\color[HTML]{036400} "&amp;TEXT(ROUND(E8,4), "0.0000")&amp;"}", "{\color[HTML]{CB0000} "&amp;TEXT(ROUND(E8,4), "0.0000")&amp;"}")</f>
        <v>{\color[HTML]{CB0000} 0.8024}</v>
      </c>
      <c r="F26" s="52" t="str">
        <f t="shared" si="12"/>
        <v>{\color[HTML]{CB0000} -0.94% $\downarrow$}</v>
      </c>
      <c r="G26" s="50" t="str">
        <f>IF(G8&gt;G$2,"{\color[HTML]{036400} "&amp;TEXT(ROUND(G8,4), "0.0000")&amp;"}", "{\color[HTML]{CB0000} "&amp;TEXT(ROUND(G8,4), "0.0000")&amp;"}")</f>
        <v>{\color[HTML]{CB0000} 0.4613}</v>
      </c>
      <c r="H26" s="52" t="str">
        <f t="shared" ref="H26" si="28">IF(H8&gt;0,"{\color[HTML]{036400} "&amp;TEXT(ROUND(H8*100, 2), "0.00") &amp;"% $\uparrow$}", "{\color[HTML]{CB0000} "&amp;TEXT(ROUND(H8*100, 2), "0.00")&amp;"% $\downarrow$}")</f>
        <v>{\color[HTML]{CB0000} -19.02% $\downarrow$}</v>
      </c>
      <c r="I26" s="50" t="str">
        <f>IF(I8&gt;I$2,"{\color[HTML]{036400} "&amp;TEXT(ROUND(I8,4), "0.0000")&amp;"}", "{\color[HTML]{CB0000} "&amp;TEXT(ROUND(I8,4), "0.0000")&amp;"}")</f>
        <v>{\color[HTML]{036400} 0.5140}</v>
      </c>
      <c r="J26" s="52" t="str">
        <f t="shared" ref="J26" si="29">IF(J8&gt;0,"{\color[HTML]{036400} "&amp;TEXT(ROUND(J8*100, 2), "0.00") &amp;"% $\uparrow$}", "{\color[HTML]{CB0000} "&amp;TEXT(ROUND(J8*100, 2), "0.00")&amp;"% $\downarrow$}")</f>
        <v>{\color[HTML]{036400} 7.47% $\uparrow$}</v>
      </c>
      <c r="K26" s="120">
        <v>10</v>
      </c>
      <c r="L26" s="50" t="str">
        <f>IF(L8&gt;L$2,"{\color[HTML]{036400} "&amp;TEXT(ROUND(L8,4), "0.0000")&amp;"}", "{\color[HTML]{CB0000} "&amp;TEXT(ROUND(L8,4), "0.0000")&amp;"}")</f>
        <v>{\color[HTML]{CB0000} 0.6814}</v>
      </c>
      <c r="M26" s="52" t="str">
        <f t="shared" ref="M26" si="30">IF(M8&gt;0,"{\color[HTML]{036400} "&amp;TEXT(ROUND(M8*100, 2), "0.00") &amp;"% $\uparrow$}", "{\color[HTML]{CB0000} "&amp;TEXT(ROUND(M8*100, 2), "0.00")&amp;"% $\downarrow$}")</f>
        <v>{\color[HTML]{CB0000} -4.42% $\downarrow$}</v>
      </c>
      <c r="N26" s="50" t="str">
        <f>IF(N8&gt;N$2,"{\color[HTML]{036400} "&amp;TEXT(ROUND(N8,4), "0.0000")&amp;"}", "{\color[HTML]{CB0000} "&amp;TEXT(ROUND(N8,4), "0.0000")&amp;"}")</f>
        <v>{\color[HTML]{CB0000} 0.7602}</v>
      </c>
      <c r="O26" s="52" t="str">
        <f t="shared" ref="O26" si="31">IF(O8&gt;0,"{\color[HTML]{036400} "&amp;TEXT(ROUND(O8*100, 2), "0.00") &amp;"% $\uparrow$}", "{\color[HTML]{CB0000} "&amp;TEXT(ROUND(O8*100, 2), "0.00")&amp;"% $\downarrow$}")</f>
        <v>{\color[HTML]{CB0000} -3.05% $\downarrow$}</v>
      </c>
      <c r="P26" s="50" t="str">
        <f>IF(P8&gt;P$2,"{\color[HTML]{036400} "&amp;TEXT(ROUND(P8,4), "0.0000")&amp;"}", "{\color[HTML]{CB0000} "&amp;TEXT(ROUND(P8,4), "0.0000")&amp;"}")</f>
        <v>{\color[HTML]{CB0000} 0.2190}</v>
      </c>
      <c r="Q26" s="52" t="str">
        <f t="shared" ref="Q26" si="32">IF(Q8&gt;0,"{\color[HTML]{036400} "&amp;TEXT(ROUND(Q8*100, 2), "0.00") &amp;"% $\uparrow$}", "{\color[HTML]{CB0000} "&amp;TEXT(ROUND(Q8*100, 2), "0.00")&amp;"% $\downarrow$}")</f>
        <v>{\color[HTML]{CB0000} -2.80% $\downarrow$}</v>
      </c>
      <c r="R26" s="50" t="str">
        <f>IF(R8&gt;R$2,"{\color[HTML]{036400} "&amp;TEXT(ROUND(R8,4), "0.0000")&amp;"}", "{\color[HTML]{CB0000} "&amp;TEXT(ROUND(R8,4), "0.0000")&amp;"}")</f>
        <v>{\color[HTML]{CB0000} 0.2206}</v>
      </c>
      <c r="S26" s="52" t="str">
        <f t="shared" ref="S26" si="33">IF(S8&gt;0,"{\color[HTML]{036400} "&amp;TEXT(ROUND(S8*100, 2), "0.00") &amp;"% $\uparrow$}", "{\color[HTML]{CB0000} "&amp;TEXT(ROUND(S8*100, 2), "0.00")&amp;"% $\downarrow$}")</f>
        <v>{\color[HTML]{CB0000} -7.68% $\downarrow$}</v>
      </c>
      <c r="T26" s="50" t="str">
        <f>IF(T8&gt;T$2,"{\color[HTML]{036400} "&amp;TEXT(ROUND(T8,4), "0.0000")&amp;"}", "{\color[HTML]{CB0000} "&amp;TEXT(ROUND(T8,4), "0.0000")&amp;"}")</f>
        <v>{\color[HTML]{036400} 0.6426}</v>
      </c>
      <c r="U26" s="52" t="str">
        <f t="shared" ref="U26" si="34">IF(U8&gt;0,"{\color[HTML]{036400} "&amp;TEXT(ROUND(U8*100, 2), "0.00") &amp;"% $\uparrow$}", "{\color[HTML]{CB0000} "&amp;TEXT(ROUND(U8*100, 2), "0.00")&amp;"% $\downarrow$}")</f>
        <v>{\color[HTML]{036400} 6.43% $\uparrow$}</v>
      </c>
      <c r="V26" s="50" t="str">
        <f>IF(V8&gt;V$2,"{\color[HTML]{036400} "&amp;TEXT(ROUND(V8,4), "0.0000")&amp;"}", "{\color[HTML]{CB0000} "&amp;TEXT(ROUND(V8,4), "0.0000")&amp;"}")</f>
        <v>{\color[HTML]{CB0000} 0.5880}</v>
      </c>
      <c r="W26" s="52" t="str">
        <f t="shared" ref="W26" si="35">IF(W8&gt;0,"{\color[HTML]{036400} "&amp;TEXT(ROUND(W8*100, 2), "0.00") &amp;"% $\uparrow$}", "{\color[HTML]{CB0000} "&amp;TEXT(ROUND(W8*100, 2), "0.00")&amp;"% $\downarrow$}")</f>
        <v>{\color[HTML]{CB0000} -0.79% $\downarrow$}</v>
      </c>
      <c r="X26" s="120">
        <v>2</v>
      </c>
      <c r="Y26" s="50" t="str">
        <f>IF(Y8&gt;Y$2,"{\color[HTML]{036400} "&amp;TEXT(ROUND(Y8,4), "0.0000")&amp;"}", "{\color[HTML]{CB0000} "&amp;TEXT(ROUND(Y8,4), "0.0000")&amp;"}")</f>
        <v>{\color[HTML]{CB0000} 0.8190}</v>
      </c>
      <c r="Z26" s="52" t="str">
        <f t="shared" ref="Z26:Z27" si="36">IF(Z8&gt;0,"{\color[HTML]{036400} "&amp;TEXT(ROUND(Z8*100, 2), "0.00") &amp;"% $\uparrow$}", "{\color[HTML]{CB0000} "&amp;TEXT(ROUND(Z8*100, 2), "0.00")&amp;"% $\downarrow$}")</f>
        <v>{\color[HTML]{CB0000} -1.97% $\downarrow$}</v>
      </c>
      <c r="AA26" s="50" t="str">
        <f>IF(AA8&gt;AA$2,"{\color[HTML]{036400} "&amp;TEXT(ROUND(AA8,4), "0.0000")&amp;"}", "{\color[HTML]{CB0000} "&amp;TEXT(ROUND(AA8,4), "0.0000")&amp;"}")</f>
        <v>{\color[HTML]{CB0000} 0.8398}</v>
      </c>
      <c r="AB26" s="52" t="str">
        <f t="shared" ref="AB26:AB27" si="37">IF(AB8&gt;0,"{\color[HTML]{036400} "&amp;TEXT(ROUND(AB8*100, 2), "0.00") &amp;"% $\uparrow$}", "{\color[HTML]{CB0000} "&amp;TEXT(ROUND(AB8*100, 2), "0.00")&amp;"% $\downarrow$}")</f>
        <v>{\color[HTML]{CB0000} -0.81% $\downarrow$}</v>
      </c>
      <c r="AC26" s="50" t="str">
        <f>IF(AC8&gt;AC$2,"{\color[HTML]{036400} "&amp;TEXT(ROUND(AC8,4), "0.0000")&amp;"}", "{\color[HTML]{CB0000} "&amp;TEXT(ROUND(AC8,4), "0.0000")&amp;"}")</f>
        <v>{\color[HTML]{CB0000} 0.7953}</v>
      </c>
      <c r="AD26" s="52" t="str">
        <f t="shared" ref="AD26:AD27" si="38">IF(AD8&gt;0,"{\color[HTML]{036400} "&amp;TEXT(ROUND(AD8*100, 2), "0.00") &amp;"% $\uparrow$}", "{\color[HTML]{CB0000} "&amp;TEXT(ROUND(AD8*100, 2), "0.00")&amp;"% $\downarrow$}")</f>
        <v>{\color[HTML]{CB0000} -2.50% $\downarrow$}</v>
      </c>
      <c r="AE26" s="50" t="str">
        <f>IF(AE8&gt;AE$2,"{\color[HTML]{036400} "&amp;TEXT(ROUND(AE8,4), "0.0000")&amp;"}", "{\color[HTML]{CB0000} "&amp;TEXT(ROUND(AE8,4), "0.0000")&amp;"}")</f>
        <v>{\color[HTML]{036400} 0.8286}</v>
      </c>
      <c r="AF26" s="52" t="str">
        <f t="shared" ref="AF26:AF27" si="39">IF(AF8&gt;0,"{\color[HTML]{036400} "&amp;TEXT(ROUND(AF8*100, 2), "0.00") &amp;"% $\uparrow$}", "{\color[HTML]{CB0000} "&amp;TEXT(ROUND(AF8*100, 2), "0.00")&amp;"% $\downarrow$}")</f>
        <v>{\color[HTML]{036400} 1.50% $\uparrow$}</v>
      </c>
      <c r="AG26" s="50" t="str">
        <f>IF(AG8&gt;AG$2,"{\color[HTML]{036400} "&amp;TEXT(ROUND(AG8,4), "0.0000")&amp;"}", "{\color[HTML]{CB0000} "&amp;TEXT(ROUND(AG8,4), "0.0000")&amp;"}")</f>
        <v>{\color[HTML]{036400} 0.7874}</v>
      </c>
      <c r="AH26" s="52" t="str">
        <f t="shared" ref="AH26:AH27" si="40">IF(AH8&gt;0,"{\color[HTML]{036400} "&amp;TEXT(ROUND(AH8*100, 2), "0.00") &amp;"% $\uparrow$}", "{\color[HTML]{CB0000} "&amp;TEXT(ROUND(AH8*100, 2), "0.00")&amp;"% $\downarrow$}")</f>
        <v>{\color[HTML]{036400} 0.96% $\uparrow$}</v>
      </c>
      <c r="AI26" s="50" t="str">
        <f>IF(AI8&gt;AI$2,"{\color[HTML]{036400} "&amp;TEXT(ROUND(AI8,4), "0.0000")&amp;"}", "{\color[HTML]{CB0000} "&amp;TEXT(ROUND(AI8,4), "0.0000")&amp;"}")</f>
        <v>{\color[HTML]{036400} 0.6872}</v>
      </c>
      <c r="AJ26" s="52" t="str">
        <f t="shared" ref="AJ26:AJ27" si="41">IF(AJ8&gt;0,"{\color[HTML]{036400} "&amp;TEXT(ROUND(AJ8*100, 2), "0.00") &amp;"% $\uparrow$}", "{\color[HTML]{CB0000} "&amp;TEXT(ROUND(AJ8*100, 2), "0.00")&amp;"% $\downarrow$}")</f>
        <v>{\color[HTML]{036400} 0.45% $\uparrow$}</v>
      </c>
      <c r="AK26" s="50" t="str">
        <f>IF(AK8&gt;AK$2,"{\color[HTML]{036400} "&amp;TEXT(ROUND(AK8,4), "0.0000")&amp;"}", "{\color[HTML]{CB0000} "&amp;TEXT(ROUND(AK8,4), "0.0000")&amp;"}")</f>
        <v>{\color[HTML]{CB0000} 0.4994}</v>
      </c>
      <c r="AL26" s="52" t="str">
        <f t="shared" ref="AL26:AL27" si="42">IF(AL8&gt;0,"{\color[HTML]{036400} "&amp;TEXT(ROUND(AL8*100, 2), "0.00") &amp;"% $\uparrow$}", "{\color[HTML]{CB0000} "&amp;TEXT(ROUND(AL8*100, 2), "0.00")&amp;"% $\downarrow$}")</f>
        <v>{\color[HTML]{CB0000} -12.10% $\downarrow$}</v>
      </c>
    </row>
    <row r="27" spans="1:38">
      <c r="A27" s="110"/>
      <c r="B27" s="69" t="s">
        <v>653</v>
      </c>
      <c r="C27" s="50" t="str">
        <f>IF(C9&gt;C$3,"{\color[HTML]{036400} "&amp;TEXT(ROUND(C9,4), "0.0000")&amp;"}", "{\color[HTML]{CB0000} "&amp;TEXT(ROUND(C9,4), "0.0000")&amp;"}")</f>
        <v>{\color[HTML]{036400} 0.7896}</v>
      </c>
      <c r="D27" s="52" t="str">
        <f t="shared" si="12"/>
        <v>{\color[HTML]{036400} 3.53% $\uparrow$}</v>
      </c>
      <c r="E27" s="50" t="str">
        <f>IF(E9&gt;E$3,"{\color[HTML]{036400} "&amp;TEXT(ROUND(E9,4), "0.0000")&amp;"}", "{\color[HTML]{CB0000} "&amp;TEXT(ROUND(E9,4), "0.0000")&amp;"}")</f>
        <v>{\color[HTML]{CB0000} 0.9014}</v>
      </c>
      <c r="F27" s="52" t="str">
        <f t="shared" si="12"/>
        <v>{\color[HTML]{CB0000} -0.04% $\downarrow$}</v>
      </c>
      <c r="G27" s="50" t="str">
        <f>IF(G9&gt;G$3,"{\color[HTML]{036400} "&amp;TEXT(ROUND(G9,4), "0.0000")&amp;"}", "{\color[HTML]{CB0000} "&amp;TEXT(ROUND(G9,4), "0.0000")&amp;"}")</f>
        <v>{\color[HTML]{CB0000} 0.3056}</v>
      </c>
      <c r="H27" s="52" t="str">
        <f t="shared" ref="H27" si="43">IF(H9&gt;0,"{\color[HTML]{036400} "&amp;TEXT(ROUND(H9*100, 2), "0.00") &amp;"% $\uparrow$}", "{\color[HTML]{CB0000} "&amp;TEXT(ROUND(H9*100, 2), "0.00")&amp;"% $\downarrow$}")</f>
        <v>{\color[HTML]{CB0000} -50.05% $\downarrow$}</v>
      </c>
      <c r="I27" s="50" t="str">
        <f>IF(I9&gt;I$3,"{\color[HTML]{036400} "&amp;TEXT(ROUND(I9,4), "0.0000")&amp;"}", "{\color[HTML]{CB0000} "&amp;TEXT(ROUND(I9,4), "0.0000")&amp;"}")</f>
        <v>{\color[HTML]{036400} 0.4649}</v>
      </c>
      <c r="J27" s="52" t="str">
        <f t="shared" ref="J27" si="44">IF(J9&gt;0,"{\color[HTML]{036400} "&amp;TEXT(ROUND(J9*100, 2), "0.00") &amp;"% $\uparrow$}", "{\color[HTML]{CB0000} "&amp;TEXT(ROUND(J9*100, 2), "0.00")&amp;"% $\downarrow$}")</f>
        <v>{\color[HTML]{036400} 12.94% $\uparrow$}</v>
      </c>
      <c r="K27" s="120"/>
      <c r="L27" s="50" t="str">
        <f>IF(L9&gt;L$3,"{\color[HTML]{036400} "&amp;TEXT(ROUND(L9,4), "0.0000")&amp;"}", "{\color[HTML]{CB0000} "&amp;TEXT(ROUND(L9,4), "0.0000")&amp;"}")</f>
        <v>{\color[HTML]{CB0000} 0.7587}</v>
      </c>
      <c r="M27" s="52" t="str">
        <f t="shared" ref="M27" si="45">IF(M9&gt;0,"{\color[HTML]{036400} "&amp;TEXT(ROUND(M9*100, 2), "0.00") &amp;"% $\uparrow$}", "{\color[HTML]{CB0000} "&amp;TEXT(ROUND(M9*100, 2), "0.00")&amp;"% $\downarrow$}")</f>
        <v>{\color[HTML]{CB0000} -12.17% $\downarrow$}</v>
      </c>
      <c r="N27" s="50" t="str">
        <f>IF(N9&gt;N$3,"{\color[HTML]{036400} "&amp;TEXT(ROUND(N9,4), "0.0000")&amp;"}", "{\color[HTML]{CB0000} "&amp;TEXT(ROUND(N9,4), "0.0000")&amp;"}")</f>
        <v>{\color[HTML]{CB0000} 0.8345}</v>
      </c>
      <c r="O27" s="52" t="str">
        <f t="shared" ref="O27" si="46">IF(O9&gt;0,"{\color[HTML]{036400} "&amp;TEXT(ROUND(O9*100, 2), "0.00") &amp;"% $\uparrow$}", "{\color[HTML]{CB0000} "&amp;TEXT(ROUND(O9*100, 2), "0.00")&amp;"% $\downarrow$}")</f>
        <v>{\color[HTML]{CB0000} -1.47% $\downarrow$}</v>
      </c>
      <c r="P27" s="50" t="str">
        <f>IF(P9&gt;P$3,"{\color[HTML]{036400} "&amp;TEXT(ROUND(P9,4), "0.0000")&amp;"}", "{\color[HTML]{CB0000} "&amp;TEXT(ROUND(P9,4), "0.0000")&amp;"}")</f>
        <v>{\color[HTML]{036400} 0.0478}</v>
      </c>
      <c r="Q27" s="52" t="str">
        <f t="shared" ref="Q27" si="47">IF(Q9&gt;0,"{\color[HTML]{036400} "&amp;TEXT(ROUND(Q9*100, 2), "0.00") &amp;"% $\uparrow$}", "{\color[HTML]{CB0000} "&amp;TEXT(ROUND(Q9*100, 2), "0.00")&amp;"% $\downarrow$}")</f>
        <v>{\color[HTML]{036400} 44.21% $\uparrow$}</v>
      </c>
      <c r="R27" s="50" t="str">
        <f>IF(R9&gt;R$3,"{\color[HTML]{036400} "&amp;TEXT(ROUND(R9,4), "0.0000")&amp;"}", "{\color[HTML]{CB0000} "&amp;TEXT(ROUND(R9,4), "0.0000")&amp;"}")</f>
        <v>{\color[HTML]{CB0000} 0.0306}</v>
      </c>
      <c r="S27" s="52" t="str">
        <f t="shared" ref="S27" si="48">IF(S9&gt;0,"{\color[HTML]{036400} "&amp;TEXT(ROUND(S9*100, 2), "0.00") &amp;"% $\uparrow$}", "{\color[HTML]{CB0000} "&amp;TEXT(ROUND(S9*100, 2), "0.00")&amp;"% $\downarrow$}")</f>
        <v>{\color[HTML]{CB0000} -2.04% $\downarrow$}</v>
      </c>
      <c r="T27" s="50" t="str">
        <f>IF(T9&gt;T$3,"{\color[HTML]{036400} "&amp;TEXT(ROUND(T9,4), "0.0000")&amp;"}", "{\color[HTML]{CB0000} "&amp;TEXT(ROUND(T9,4), "0.0000")&amp;"}")</f>
        <v>{\color[HTML]{036400} 0.7481}</v>
      </c>
      <c r="U27" s="52" t="str">
        <f t="shared" ref="U27" si="49">IF(U9&gt;0,"{\color[HTML]{036400} "&amp;TEXT(ROUND(U9*100, 2), "0.00") &amp;"% $\uparrow$}", "{\color[HTML]{CB0000} "&amp;TEXT(ROUND(U9*100, 2), "0.00")&amp;"% $\downarrow$}")</f>
        <v>{\color[HTML]{036400} 6.64% $\uparrow$}</v>
      </c>
      <c r="V27" s="50" t="str">
        <f>IF(V9&gt;V$3,"{\color[HTML]{036400} "&amp;TEXT(ROUND(V9,4), "0.0000")&amp;"}", "{\color[HTML]{CB0000} "&amp;TEXT(ROUND(V9,4), "0.0000")&amp;"}")</f>
        <v>{\color[HTML]{036400} 0.6341}</v>
      </c>
      <c r="W27" s="52" t="str">
        <f t="shared" ref="W27" si="50">IF(W9&gt;0,"{\color[HTML]{036400} "&amp;TEXT(ROUND(W9*100, 2), "0.00") &amp;"% $\uparrow$}", "{\color[HTML]{CB0000} "&amp;TEXT(ROUND(W9*100, 2), "0.00")&amp;"% $\downarrow$}")</f>
        <v>{\color[HTML]{036400} 2.37% $\uparrow$}</v>
      </c>
      <c r="X27" s="120"/>
      <c r="Y27" s="50" t="str">
        <f>IF(Y9&gt;Y$3,"{\color[HTML]{036400} "&amp;TEXT(ROUND(Y9,4), "0.0000")&amp;"}", "{\color[HTML]{CB0000} "&amp;TEXT(ROUND(Y9,4), "0.0000")&amp;"}")</f>
        <v>{\color[HTML]{CB0000} 0.8668}</v>
      </c>
      <c r="Z27" s="52" t="str">
        <f t="shared" si="36"/>
        <v>{\color[HTML]{CB0000} -1.85% $\downarrow$}</v>
      </c>
      <c r="AA27" s="50" t="str">
        <f>IF(AA9&gt;AA$3,"{\color[HTML]{036400} "&amp;TEXT(ROUND(AA9,4), "0.0000")&amp;"}", "{\color[HTML]{CB0000} "&amp;TEXT(ROUND(AA9,4), "0.0000")&amp;"}")</f>
        <v>{\color[HTML]{CB0000} 0.8741}</v>
      </c>
      <c r="AB27" s="52" t="str">
        <f t="shared" si="37"/>
        <v>{\color[HTML]{CB0000} -2.92% $\downarrow$}</v>
      </c>
      <c r="AC27" s="50" t="str">
        <f>IF(AC9&gt;AC$3,"{\color[HTML]{036400} "&amp;TEXT(ROUND(AC9,4), "0.0000")&amp;"}", "{\color[HTML]{CB0000} "&amp;TEXT(ROUND(AC9,4), "0.0000")&amp;"}")</f>
        <v>{\color[HTML]{CB0000} 0.8317}</v>
      </c>
      <c r="AD27" s="52" t="str">
        <f t="shared" si="38"/>
        <v>{\color[HTML]{CB0000} -4.29% $\downarrow$}</v>
      </c>
      <c r="AE27" s="50" t="str">
        <f>IF(AE9&gt;AE$3,"{\color[HTML]{036400} "&amp;TEXT(ROUND(AE9,4), "0.0000")&amp;"}", "{\color[HTML]{CB0000} "&amp;TEXT(ROUND(AE9,4), "0.0000")&amp;"}")</f>
        <v>{\color[HTML]{036400} 0.9037}</v>
      </c>
      <c r="AF27" s="52" t="str">
        <f t="shared" si="39"/>
        <v>{\color[HTML]{036400} 5.06% $\uparrow$}</v>
      </c>
      <c r="AG27" s="50" t="str">
        <f>IF(AG9&gt;AG$3,"{\color[HTML]{036400} "&amp;TEXT(ROUND(AG9,4), "0.0000")&amp;"}", "{\color[HTML]{CB0000} "&amp;TEXT(ROUND(AG9,4), "0.0000")&amp;"}")</f>
        <v>{\color[HTML]{036400} 0.8722}</v>
      </c>
      <c r="AH27" s="52" t="str">
        <f t="shared" si="40"/>
        <v>{\color[HTML]{036400} 0.98% $\uparrow$}</v>
      </c>
      <c r="AI27" s="50" t="str">
        <f>IF(AI9&gt;AI$3,"{\color[HTML]{036400} "&amp;TEXT(ROUND(AI9,4), "0.0000")&amp;"}", "{\color[HTML]{CB0000} "&amp;TEXT(ROUND(AI9,4), "0.0000")&amp;"}")</f>
        <v>{\color[HTML]{CB0000} 0.8026}</v>
      </c>
      <c r="AJ27" s="52" t="str">
        <f t="shared" si="41"/>
        <v>{\color[HTML]{CB0000} -5.90% $\downarrow$}</v>
      </c>
      <c r="AK27" s="50" t="str">
        <f>IF(AK9&gt;AK$3,"{\color[HTML]{036400} "&amp;TEXT(ROUND(AK9,4), "0.0000")&amp;"}", "{\color[HTML]{CB0000} "&amp;TEXT(ROUND(AK9,4), "0.0000")&amp;"}")</f>
        <v>{\color[HTML]{CB0000} 0.4580}</v>
      </c>
      <c r="AL27" s="52" t="str">
        <f t="shared" si="42"/>
        <v>{\color[HTML]{CB0000} -26.62% $\downarrow$}</v>
      </c>
    </row>
    <row r="28" spans="1:38">
      <c r="A28" s="107"/>
      <c r="B28" s="72" t="s">
        <v>654</v>
      </c>
      <c r="C28" s="50" t="str">
        <f>IF(C10&lt;C$4,"{\color[HTML]{036400} "&amp;TEXT(ROUND(C10,4), "0.0000")&amp;"}", "{\color[HTML]{CB0000} "&amp;TEXT(ROUND(C10,4), "0.0000")&amp;"}")</f>
        <v>{\color[HTML]{CB0000} 0.2979}</v>
      </c>
      <c r="D28" s="52" t="str">
        <f>IF(D10&lt;0,"{\color[HTML]{036400} "&amp;TEXT(ROUND(D10*100, 2), "0.00") &amp;"% $\uparrow$}", "{\color[HTML]{CB0000} "&amp;TEXT(ROUND(D10*100, 2), "0.00")&amp;"% $\downarrow$}")</f>
        <v>{\color[HTML]{CB0000} 1.71% $\downarrow$}</v>
      </c>
      <c r="E28" s="50" t="str">
        <f>IF(E10&lt;E$4,"{\color[HTML]{036400} "&amp;TEXT(ROUND(E10,4), "0.0000")&amp;"}", "{\color[HTML]{CB0000} "&amp;TEXT(ROUND(E10,4), "0.0000")&amp;"}")</f>
        <v>{\color[HTML]{CB0000} 0.1967}</v>
      </c>
      <c r="F28" s="52" t="str">
        <f>IF(F10&lt;0,"{\color[HTML]{036400} "&amp;TEXT(ROUND(F10*100, 2), "0.00") &amp;"% $\uparrow$}", "{\color[HTML]{CB0000} "&amp;TEXT(ROUND(F10*100, 2), "0.00")&amp;"% $\downarrow$}")</f>
        <v>{\color[HTML]{CB0000} 17.78% $\downarrow$}</v>
      </c>
      <c r="G28" s="50" t="str">
        <f>IF(G10&lt;G$4,"{\color[HTML]{036400} "&amp;TEXT(ROUND(G10,4), "0.0000")&amp;"}", "{\color[HTML]{CB0000} "&amp;TEXT(ROUND(G10,4), "0.0000")&amp;"}")</f>
        <v>{\color[HTML]{CB0000} 0.3717}</v>
      </c>
      <c r="H28" s="52" t="str">
        <f>IF(H10&lt;0,"{\color[HTML]{036400} "&amp;TEXT(ROUND(H10*100, 2), "0.00") &amp;"% $\uparrow$}", "{\color[HTML]{CB0000} "&amp;TEXT(ROUND(H10*100, 2), "0.00")&amp;"% $\downarrow$}")</f>
        <v>{\color[HTML]{CB0000} 21.98% $\downarrow$}</v>
      </c>
      <c r="I28" s="50" t="str">
        <f>IF(I10&lt;I$4,"{\color[HTML]{036400} "&amp;TEXT(ROUND(I10,4), "0.0000")&amp;"}", "{\color[HTML]{CB0000} "&amp;TEXT(ROUND(I10,4), "0.0000")&amp;"}")</f>
        <v>{\color[HTML]{036400} 0.2596}</v>
      </c>
      <c r="J28" s="52" t="str">
        <f>IF(J10&lt;0,"{\color[HTML]{036400} "&amp;TEXT(ROUND(J10*100, 2), "0.00") &amp;"% $\uparrow$}", "{\color[HTML]{CB0000} "&amp;TEXT(ROUND(J10*100, 2), "0.00")&amp;"% $\downarrow$}")</f>
        <v>{\color[HTML]{036400} -27.49% $\uparrow$}</v>
      </c>
      <c r="K28" s="120"/>
      <c r="L28" s="50" t="str">
        <f>IF(L10&lt;L$4,"{\color[HTML]{036400} "&amp;TEXT(ROUND(L10,4), "0.0000")&amp;"}", "{\color[HTML]{CB0000} "&amp;TEXT(ROUND(L10,4), "0.0000")&amp;"}")</f>
        <v>{\color[HTML]{CB0000} 0.3178}</v>
      </c>
      <c r="M28" s="52" t="str">
        <f>IF(M10&lt;0,"{\color[HTML]{036400} "&amp;TEXT(ROUND(M10*100, 2), "0.00") &amp;"% $\uparrow$}", "{\color[HTML]{CB0000} "&amp;TEXT(ROUND(M10*100, 2), "0.00")&amp;"% $\downarrow$}")</f>
        <v>{\color[HTML]{CB0000} 4.36% $\downarrow$}</v>
      </c>
      <c r="N28" s="50" t="str">
        <f>IF(N10&lt;N$4,"{\color[HTML]{036400} "&amp;TEXT(ROUND(N10,4), "0.0000")&amp;"}", "{\color[HTML]{CB0000} "&amp;TEXT(ROUND(N10,4), "0.0000")&amp;"}")</f>
        <v>{\color[HTML]{CB0000} 0.2404}</v>
      </c>
      <c r="O28" s="52" t="str">
        <f>IF(O10&lt;0,"{\color[HTML]{036400} "&amp;TEXT(ROUND(O10*100, 2), "0.00") &amp;"% $\uparrow$}", "{\color[HTML]{CB0000} "&amp;TEXT(ROUND(O10*100, 2), "0.00")&amp;"% $\downarrow$}")</f>
        <v>{\color[HTML]{CB0000} 8.26% $\downarrow$}</v>
      </c>
      <c r="P28" s="50" t="str">
        <f>IF(P10&lt;P$4,"{\color[HTML]{036400} "&amp;TEXT(ROUND(P10,4), "0.0000")&amp;"}", "{\color[HTML]{CB0000} "&amp;TEXT(ROUND(P10,4), "0.0000")&amp;"}")</f>
        <v>{\color[HTML]{036400} 0.2590}</v>
      </c>
      <c r="Q28" s="52" t="str">
        <f>IF(Q10&lt;0,"{\color[HTML]{036400} "&amp;TEXT(ROUND(Q10*100, 2), "0.00") &amp;"% $\uparrow$}", "{\color[HTML]{CB0000} "&amp;TEXT(ROUND(Q10*100, 2), "0.00")&amp;"% $\downarrow$}")</f>
        <v>{\color[HTML]{036400} -10.15% $\uparrow$}</v>
      </c>
      <c r="R28" s="50" t="str">
        <f>IF(R10&lt;R$4,"{\color[HTML]{036400} "&amp;TEXT(ROUND(R10,4), "0.0000")&amp;"}", "{\color[HTML]{CB0000} "&amp;TEXT(ROUND(R10,4), "0.0000")&amp;"}")</f>
        <v>{\color[HTML]{036400} 0.3187}</v>
      </c>
      <c r="S28" s="52" t="str">
        <f>IF(S10&lt;0,"{\color[HTML]{036400} "&amp;TEXT(ROUND(S10*100, 2), "0.00") &amp;"% $\uparrow$}", "{\color[HTML]{CB0000} "&amp;TEXT(ROUND(S10*100, 2), "0.00")&amp;"% $\downarrow$}")</f>
        <v>{\color[HTML]{036400} -2.33% $\uparrow$}</v>
      </c>
      <c r="T28" s="50" t="str">
        <f>IF(T10&lt;T$4,"{\color[HTML]{036400} "&amp;TEXT(ROUND(T10,4), "0.0000")&amp;"}", "{\color[HTML]{CB0000} "&amp;TEXT(ROUND(T10,4), "0.0000")&amp;"}")</f>
        <v>{\color[HTML]{CB0000} 0.2833}</v>
      </c>
      <c r="U28" s="52" t="str">
        <f>IF(U10&lt;0,"{\color[HTML]{036400} "&amp;TEXT(ROUND(U10*100, 2), "0.00") &amp;"% $\uparrow$}", "{\color[HTML]{CB0000} "&amp;TEXT(ROUND(U10*100, 2), "0.00")&amp;"% $\downarrow$}")</f>
        <v>{\color[HTML]{CB0000} 2.82% $\downarrow$}</v>
      </c>
      <c r="V28" s="50" t="str">
        <f>IF(V10&lt;V$4,"{\color[HTML]{036400} "&amp;TEXT(ROUND(V10,4), "0.0000")&amp;"}", "{\color[HTML]{CB0000} "&amp;TEXT(ROUND(V10,4), "0.0000")&amp;"}")</f>
        <v>{\color[HTML]{036400} 0.2766}</v>
      </c>
      <c r="W28" s="52" t="str">
        <f>IF(W10&lt;0,"{\color[HTML]{036400} "&amp;TEXT(ROUND(W10*100, 2), "0.00") &amp;"% $\uparrow$}", "{\color[HTML]{CB0000} "&amp;TEXT(ROUND(W10*100, 2), "0.00")&amp;"% $\downarrow$}")</f>
        <v>{\color[HTML]{036400} -3.80% $\uparrow$}</v>
      </c>
      <c r="X28" s="120"/>
      <c r="Y28" s="50" t="str">
        <f>IF(Y10&lt;Y$4,"{\color[HTML]{036400} "&amp;TEXT(ROUND(Y10,4), "0.0000")&amp;"}", "{\color[HTML]{CB0000} "&amp;TEXT(ROUND(Y10,4), "0.0000")&amp;"}")</f>
        <v>{\color[HTML]{CB0000} 0.1729}</v>
      </c>
      <c r="Z28" s="52" t="str">
        <f>IF(Z10&lt;0,"{\color[HTML]{036400} "&amp;TEXT(ROUND(Z10*100, 2), "0.00") &amp;"% $\uparrow$}", "{\color[HTML]{CB0000} "&amp;TEXT(ROUND(Z10*100, 2), "0.00")&amp;"% $\downarrow$}")</f>
        <v>{\color[HTML]{CB0000} 5.18% $\downarrow$}</v>
      </c>
      <c r="AA28" s="50" t="str">
        <f>IF(AA10&lt;AA$4,"{\color[HTML]{036400} "&amp;TEXT(ROUND(AA10,4), "0.0000")&amp;"}", "{\color[HTML]{CB0000} "&amp;TEXT(ROUND(AA10,4), "0.0000")&amp;"}")</f>
        <v>{\color[HTML]{CB0000} 0.1567}</v>
      </c>
      <c r="AB28" s="52" t="str">
        <f>IF(AB10&lt;0,"{\color[HTML]{036400} "&amp;TEXT(ROUND(AB10*100, 2), "0.00") &amp;"% $\uparrow$}", "{\color[HTML]{CB0000} "&amp;TEXT(ROUND(AB10*100, 2), "0.00")&amp;"% $\downarrow$}")</f>
        <v>{\color[HTML]{CB0000} 3.95% $\downarrow$}</v>
      </c>
      <c r="AC28" s="50" t="str">
        <f>IF(AC10&lt;AC$4,"{\color[HTML]{036400} "&amp;TEXT(ROUND(AC10,4), "0.0000")&amp;"}", "{\color[HTML]{CB0000} "&amp;TEXT(ROUND(AC10,4), "0.0000")&amp;"}")</f>
        <v>{\color[HTML]{CB0000} 0.1694}</v>
      </c>
      <c r="AD28" s="52" t="str">
        <f>IF(AD10&lt;0,"{\color[HTML]{036400} "&amp;TEXT(ROUND(AD10*100, 2), "0.00") &amp;"% $\uparrow$}", "{\color[HTML]{CB0000} "&amp;TEXT(ROUND(AD10*100, 2), "0.00")&amp;"% $\downarrow$}")</f>
        <v>{\color[HTML]{CB0000} 5.42% $\downarrow$}</v>
      </c>
      <c r="AE28" s="50" t="str">
        <f>IF(AE10&lt;AE$4,"{\color[HTML]{036400} "&amp;TEXT(ROUND(AE10,4), "0.0000")&amp;"}", "{\color[HTML]{CB0000} "&amp;TEXT(ROUND(AE10,4), "0.0000")&amp;"}")</f>
        <v>{\color[HTML]{CB0000} 0.1840}</v>
      </c>
      <c r="AF28" s="52" t="str">
        <f>IF(AF10&lt;0,"{\color[HTML]{036400} "&amp;TEXT(ROUND(AF10*100, 2), "0.00") &amp;"% $\uparrow$}", "{\color[HTML]{CB0000} "&amp;TEXT(ROUND(AF10*100, 2), "0.00")&amp;"% $\downarrow$}")</f>
        <v>{\color[HTML]{CB0000} 0.68% $\downarrow$}</v>
      </c>
      <c r="AG28" s="50" t="str">
        <f>IF(AG10&lt;AG$4,"{\color[HTML]{036400} "&amp;TEXT(ROUND(AG10,4), "0.0000")&amp;"}", "{\color[HTML]{CB0000} "&amp;TEXT(ROUND(AG10,4), "0.0000")&amp;"}")</f>
        <v>{\color[HTML]{036400} 0.1913}</v>
      </c>
      <c r="AH28" s="52" t="str">
        <f>IF(AH10&lt;0,"{\color[HTML]{036400} "&amp;TEXT(ROUND(AH10*100, 2), "0.00") &amp;"% $\uparrow$}", "{\color[HTML]{CB0000} "&amp;TEXT(ROUND(AH10*100, 2), "0.00")&amp;"% $\downarrow$}")</f>
        <v>{\color[HTML]{036400} -6.36% $\uparrow$}</v>
      </c>
      <c r="AI28" s="50" t="str">
        <f>IF(AI10&lt;AI$4,"{\color[HTML]{036400} "&amp;TEXT(ROUND(AI10,4), "0.0000")&amp;"}", "{\color[HTML]{CB0000} "&amp;TEXT(ROUND(AI10,4), "0.0000")&amp;"}")</f>
        <v>{\color[HTML]{036400} 0.1861}</v>
      </c>
      <c r="AJ28" s="52" t="str">
        <f>IF(AJ10&lt;0,"{\color[HTML]{036400} "&amp;TEXT(ROUND(AJ10*100, 2), "0.00") &amp;"% $\uparrow$}", "{\color[HTML]{CB0000} "&amp;TEXT(ROUND(AJ10*100, 2), "0.00")&amp;"% $\downarrow$}")</f>
        <v>{\color[HTML]{036400} -42.99% $\uparrow$}</v>
      </c>
      <c r="AK28" s="50" t="str">
        <f>IF(AK10&lt;AK$4,"{\color[HTML]{036400} "&amp;TEXT(ROUND(AK10,4), "0.0000")&amp;"}", "{\color[HTML]{CB0000} "&amp;TEXT(ROUND(AK10,4), "0.0000")&amp;"}")</f>
        <v>{\color[HTML]{036400} 0.2624}</v>
      </c>
      <c r="AL28" s="52" t="str">
        <f>IF(AL10&lt;0,"{\color[HTML]{036400} "&amp;TEXT(ROUND(AL10*100, 2), "0.00") &amp;"% $\uparrow$}", "{\color[HTML]{CB0000} "&amp;TEXT(ROUND(AL10*100, 2), "0.00")&amp;"% $\downarrow$}")</f>
        <v>{\color[HTML]{036400} -5.32% $\uparrow$}</v>
      </c>
    </row>
    <row r="29" spans="1:38">
      <c r="A29" s="124" t="s">
        <v>627</v>
      </c>
      <c r="B29" s="69" t="s">
        <v>652</v>
      </c>
      <c r="C29" s="50" t="str">
        <f>IF(C11&gt;C$2,"{\color[HTML]{036400} "&amp;TEXT(ROUND(C11,4), "0.0000")&amp;"}", "{\color[HTML]{CB0000} "&amp;TEXT(ROUND(C11,4), "0.0000")&amp;"}")</f>
        <v>{\color[HTML]{036400} 0.7041}</v>
      </c>
      <c r="D29" s="52" t="str">
        <f t="shared" si="12"/>
        <v>{\color[HTML]{036400} 3.35% $\uparrow$}</v>
      </c>
      <c r="E29" s="50" t="str">
        <f>IF(E11&gt;E$2,"{\color[HTML]{036400} "&amp;TEXT(ROUND(E11,4), "0.0000")&amp;"}", "{\color[HTML]{CB0000} "&amp;TEXT(ROUND(E11,4), "0.0000")&amp;"}")</f>
        <v>{\color[HTML]{CB0000} 0.8052}</v>
      </c>
      <c r="F29" s="52" t="str">
        <f t="shared" si="12"/>
        <v>{\color[HTML]{CB0000} -0.60% $\downarrow$}</v>
      </c>
      <c r="G29" s="50" t="str">
        <f>IF(G11&gt;G$2,"{\color[HTML]{036400} "&amp;TEXT(ROUND(G11,4), "0.0000")&amp;"}", "{\color[HTML]{CB0000} "&amp;TEXT(ROUND(G11,4), "0.0000")&amp;"}")</f>
        <v>{\color[HTML]{CB0000} 0.4779}</v>
      </c>
      <c r="H29" s="52" t="str">
        <f t="shared" ref="H29" si="51">IF(H11&gt;0,"{\color[HTML]{036400} "&amp;TEXT(ROUND(H11*100, 2), "0.00") &amp;"% $\uparrow$}", "{\color[HTML]{CB0000} "&amp;TEXT(ROUND(H11*100, 2), "0.00")&amp;"% $\downarrow$}")</f>
        <v>{\color[HTML]{CB0000} -16.10% $\downarrow$}</v>
      </c>
      <c r="I29" s="50" t="str">
        <f>IF(I11&gt;I$2,"{\color[HTML]{036400} "&amp;TEXT(ROUND(I11,4), "0.0000")&amp;"}", "{\color[HTML]{CB0000} "&amp;TEXT(ROUND(I11,4), "0.0000")&amp;"}")</f>
        <v>{\color[HTML]{CB0000} 0.4371}</v>
      </c>
      <c r="J29" s="52" t="str">
        <f t="shared" ref="J29" si="52">IF(J11&gt;0,"{\color[HTML]{036400} "&amp;TEXT(ROUND(J11*100, 2), "0.00") &amp;"% $\uparrow$}", "{\color[HTML]{CB0000} "&amp;TEXT(ROUND(J11*100, 2), "0.00")&amp;"% $\downarrow$}")</f>
        <v>{\color[HTML]{CB0000} -8.60% $\downarrow$}</v>
      </c>
      <c r="K29" s="120">
        <v>15</v>
      </c>
      <c r="L29" s="50" t="str">
        <f>IF(L11&gt;L$2,"{\color[HTML]{036400} "&amp;TEXT(ROUND(L11,4), "0.0000")&amp;"}", "{\color[HTML]{CB0000} "&amp;TEXT(ROUND(L11,4), "0.0000")&amp;"}")</f>
        <v>{\color[HTML]{CB0000} 0.6736}</v>
      </c>
      <c r="M29" s="52" t="str">
        <f t="shared" ref="M29" si="53">IF(M11&gt;0,"{\color[HTML]{036400} "&amp;TEXT(ROUND(M11*100, 2), "0.00") &amp;"% $\uparrow$}", "{\color[HTML]{CB0000} "&amp;TEXT(ROUND(M11*100, 2), "0.00")&amp;"% $\downarrow$}")</f>
        <v>{\color[HTML]{CB0000} -5.51% $\downarrow$}</v>
      </c>
      <c r="N29" s="50" t="str">
        <f>IF(N11&gt;N$2,"{\color[HTML]{036400} "&amp;TEXT(ROUND(N11,4), "0.0000")&amp;"}", "{\color[HTML]{CB0000} "&amp;TEXT(ROUND(N11,4), "0.0000")&amp;"}")</f>
        <v>{\color[HTML]{CB0000} 0.7619}</v>
      </c>
      <c r="O29" s="52" t="str">
        <f t="shared" ref="O29" si="54">IF(O11&gt;0,"{\color[HTML]{036400} "&amp;TEXT(ROUND(O11*100, 2), "0.00") &amp;"% $\uparrow$}", "{\color[HTML]{CB0000} "&amp;TEXT(ROUND(O11*100, 2), "0.00")&amp;"% $\downarrow$}")</f>
        <v>{\color[HTML]{CB0000} -2.83% $\downarrow$}</v>
      </c>
      <c r="P29" s="50" t="str">
        <f>IF(P11&gt;P$2,"{\color[HTML]{036400} "&amp;TEXT(ROUND(P11,4), "0.0000")&amp;"}", "{\color[HTML]{CB0000} "&amp;TEXT(ROUND(P11,4), "0.0000")&amp;"}")</f>
        <v>{\color[HTML]{CB0000} 0.2132}</v>
      </c>
      <c r="Q29" s="52" t="str">
        <f t="shared" ref="Q29" si="55">IF(Q11&gt;0,"{\color[HTML]{036400} "&amp;TEXT(ROUND(Q11*100, 2), "0.00") &amp;"% $\uparrow$}", "{\color[HTML]{CB0000} "&amp;TEXT(ROUND(Q11*100, 2), "0.00")&amp;"% $\downarrow$}")</f>
        <v>{\color[HTML]{CB0000} -5.36% $\downarrow$}</v>
      </c>
      <c r="R29" s="50" t="str">
        <f>IF(R11&gt;R$2,"{\color[HTML]{036400} "&amp;TEXT(ROUND(R11,4), "0.0000")&amp;"}", "{\color[HTML]{CB0000} "&amp;TEXT(ROUND(R11,4), "0.0000")&amp;"}")</f>
        <v>{\color[HTML]{CB0000} 0.2042}</v>
      </c>
      <c r="S29" s="52" t="str">
        <f t="shared" ref="S29" si="56">IF(S11&gt;0,"{\color[HTML]{036400} "&amp;TEXT(ROUND(S11*100, 2), "0.00") &amp;"% $\uparrow$}", "{\color[HTML]{CB0000} "&amp;TEXT(ROUND(S11*100, 2), "0.00")&amp;"% $\downarrow$}")</f>
        <v>{\color[HTML]{CB0000} -14.54% $\downarrow$}</v>
      </c>
      <c r="T29" s="50" t="str">
        <f>IF(T11&gt;T$2,"{\color[HTML]{036400} "&amp;TEXT(ROUND(T11,4), "0.0000")&amp;"}", "{\color[HTML]{CB0000} "&amp;TEXT(ROUND(T11,4), "0.0000")&amp;"}")</f>
        <v>{\color[HTML]{CB0000} 0.5906}</v>
      </c>
      <c r="U29" s="52" t="str">
        <f t="shared" ref="U29" si="57">IF(U11&gt;0,"{\color[HTML]{036400} "&amp;TEXT(ROUND(U11*100, 2), "0.00") &amp;"% $\uparrow$}", "{\color[HTML]{CB0000} "&amp;TEXT(ROUND(U11*100, 2), "0.00")&amp;"% $\downarrow$}")</f>
        <v>{\color[HTML]{CB0000} -2.19% $\downarrow$}</v>
      </c>
      <c r="V29" s="50" t="str">
        <f>IF(V11&gt;V$2,"{\color[HTML]{036400} "&amp;TEXT(ROUND(V11,4), "0.0000")&amp;"}", "{\color[HTML]{CB0000} "&amp;TEXT(ROUND(V11,4), "0.0000")&amp;"}")</f>
        <v>{\color[HTML]{036400} 0.6650}</v>
      </c>
      <c r="W29" s="52" t="str">
        <f t="shared" ref="W29" si="58">IF(W11&gt;0,"{\color[HTML]{036400} "&amp;TEXT(ROUND(W11*100, 2), "0.00") &amp;"% $\uparrow$}", "{\color[HTML]{CB0000} "&amp;TEXT(ROUND(W11*100, 2), "0.00")&amp;"% $\downarrow$}")</f>
        <v>{\color[HTML]{036400} 12.20% $\uparrow$}</v>
      </c>
      <c r="X29" s="120">
        <v>3</v>
      </c>
      <c r="Y29" s="50" t="str">
        <f>IF(Y11&gt;Y$2,"{\color[HTML]{036400} "&amp;TEXT(ROUND(Y11,4), "0.0000")&amp;"}", "{\color[HTML]{CB0000} "&amp;TEXT(ROUND(Y11,4), "0.0000")&amp;"}")</f>
        <v>{\color[HTML]{036400} 0.8552}</v>
      </c>
      <c r="Z29" s="52" t="str">
        <f t="shared" ref="Z29:Z30" si="59">IF(Z11&gt;0,"{\color[HTML]{036400} "&amp;TEXT(ROUND(Z11*100, 2), "0.00") &amp;"% $\uparrow$}", "{\color[HTML]{CB0000} "&amp;TEXT(ROUND(Z11*100, 2), "0.00")&amp;"% $\downarrow$}")</f>
        <v>{\color[HTML]{036400} 2.36% $\uparrow$}</v>
      </c>
      <c r="AA29" s="50" t="str">
        <f>IF(AA11&gt;AA$2,"{\color[HTML]{036400} "&amp;TEXT(ROUND(AA11,4), "0.0000")&amp;"}", "{\color[HTML]{CB0000} "&amp;TEXT(ROUND(AA11,4), "0.0000")&amp;"}")</f>
        <v>{\color[HTML]{036400} 0.8595}</v>
      </c>
      <c r="AB29" s="52" t="str">
        <f t="shared" ref="AB29:AB30" si="60">IF(AB11&gt;0,"{\color[HTML]{036400} "&amp;TEXT(ROUND(AB11*100, 2), "0.00") &amp;"% $\uparrow$}", "{\color[HTML]{CB0000} "&amp;TEXT(ROUND(AB11*100, 2), "0.00")&amp;"% $\downarrow$}")</f>
        <v>{\color[HTML]{036400} 1.52% $\uparrow$}</v>
      </c>
      <c r="AC29" s="50" t="str">
        <f>IF(AC11&gt;AC$2,"{\color[HTML]{036400} "&amp;TEXT(ROUND(AC11,4), "0.0000")&amp;"}", "{\color[HTML]{CB0000} "&amp;TEXT(ROUND(AC11,4), "0.0000")&amp;"}")</f>
        <v>{\color[HTML]{036400} 0.8431}</v>
      </c>
      <c r="AD29" s="52" t="str">
        <f t="shared" ref="AD29:AD30" si="61">IF(AD11&gt;0,"{\color[HTML]{036400} "&amp;TEXT(ROUND(AD11*100, 2), "0.00") &amp;"% $\uparrow$}", "{\color[HTML]{CB0000} "&amp;TEXT(ROUND(AD11*100, 2), "0.00")&amp;"% $\downarrow$}")</f>
        <v>{\color[HTML]{036400} 3.36% $\uparrow$}</v>
      </c>
      <c r="AE29" s="50" t="str">
        <f>IF(AE11&gt;AE$2,"{\color[HTML]{036400} "&amp;TEXT(ROUND(AE11,4), "0.0000")&amp;"}", "{\color[HTML]{CB0000} "&amp;TEXT(ROUND(AE11,4), "0.0000")&amp;"}")</f>
        <v>{\color[HTML]{CB0000} 0.8020}</v>
      </c>
      <c r="AF29" s="52" t="str">
        <f t="shared" ref="AF29:AF30" si="62">IF(AF11&gt;0,"{\color[HTML]{036400} "&amp;TEXT(ROUND(AF11*100, 2), "0.00") &amp;"% $\uparrow$}", "{\color[HTML]{CB0000} "&amp;TEXT(ROUND(AF11*100, 2), "0.00")&amp;"% $\downarrow$}")</f>
        <v>{\color[HTML]{CB0000} -1.76% $\downarrow$}</v>
      </c>
      <c r="AG29" s="50" t="str">
        <f>IF(AG11&gt;AG$2,"{\color[HTML]{036400} "&amp;TEXT(ROUND(AG11,4), "0.0000")&amp;"}", "{\color[HTML]{CB0000} "&amp;TEXT(ROUND(AG11,4), "0.0000")&amp;"}")</f>
        <v>{\color[HTML]{036400} 0.8153}</v>
      </c>
      <c r="AH29" s="52" t="str">
        <f t="shared" ref="AH29:AH30" si="63">IF(AH11&gt;0,"{\color[HTML]{036400} "&amp;TEXT(ROUND(AH11*100, 2), "0.00") &amp;"% $\uparrow$}", "{\color[HTML]{CB0000} "&amp;TEXT(ROUND(AH11*100, 2), "0.00")&amp;"% $\downarrow$}")</f>
        <v>{\color[HTML]{036400} 4.53% $\uparrow$}</v>
      </c>
      <c r="AI29" s="50" t="str">
        <f>IF(AI11&gt;AI$2,"{\color[HTML]{036400} "&amp;TEXT(ROUND(AI11,4), "0.0000")&amp;"}", "{\color[HTML]{CB0000} "&amp;TEXT(ROUND(AI11,4), "0.0000")&amp;"}")</f>
        <v>{\color[HTML]{CB0000} 0.5262}</v>
      </c>
      <c r="AJ29" s="52" t="str">
        <f t="shared" ref="AJ29:AJ30" si="64">IF(AJ11&gt;0,"{\color[HTML]{036400} "&amp;TEXT(ROUND(AJ11*100, 2), "0.00") &amp;"% $\uparrow$}", "{\color[HTML]{CB0000} "&amp;TEXT(ROUND(AJ11*100, 2), "0.00")&amp;"% $\downarrow$}")</f>
        <v>{\color[HTML]{CB0000} -23.09% $\downarrow$}</v>
      </c>
      <c r="AK29" s="50" t="str">
        <f>IF(AK11&gt;AK$2,"{\color[HTML]{036400} "&amp;TEXT(ROUND(AK11,4), "0.0000")&amp;"}", "{\color[HTML]{CB0000} "&amp;TEXT(ROUND(AK11,4), "0.0000")&amp;"}")</f>
        <v>{\color[HTML]{CB0000} 0.5466}</v>
      </c>
      <c r="AL29" s="52" t="str">
        <f t="shared" ref="AL29:AL30" si="65">IF(AL11&gt;0,"{\color[HTML]{036400} "&amp;TEXT(ROUND(AL11*100, 2), "0.00") &amp;"% $\uparrow$}", "{\color[HTML]{CB0000} "&amp;TEXT(ROUND(AL11*100, 2), "0.00")&amp;"% $\downarrow$}")</f>
        <v>{\color[HTML]{CB0000} -3.80% $\downarrow$}</v>
      </c>
    </row>
    <row r="30" spans="1:38">
      <c r="A30" s="110"/>
      <c r="B30" s="69" t="s">
        <v>653</v>
      </c>
      <c r="C30" s="50" t="str">
        <f>IF(C12&gt;C$3,"{\color[HTML]{036400} "&amp;TEXT(ROUND(C12,4), "0.0000")&amp;"}", "{\color[HTML]{CB0000} "&amp;TEXT(ROUND(C12,4), "0.0000")&amp;"}")</f>
        <v>{\color[HTML]{CB0000} 0.7619}</v>
      </c>
      <c r="D30" s="52" t="str">
        <f t="shared" si="12"/>
        <v>{\color[HTML]{CB0000} -0.11% $\downarrow$}</v>
      </c>
      <c r="E30" s="50" t="str">
        <f>IF(E12&gt;E$3,"{\color[HTML]{036400} "&amp;TEXT(ROUND(E12,4), "0.0000")&amp;"}", "{\color[HTML]{CB0000} "&amp;TEXT(ROUND(E12,4), "0.0000")&amp;"}")</f>
        <v>{\color[HTML]{036400} 0.9021}</v>
      </c>
      <c r="F30" s="52" t="str">
        <f t="shared" si="12"/>
        <v>{\color[HTML]{036400} 0.05% $\uparrow$}</v>
      </c>
      <c r="G30" s="50" t="str">
        <f>IF(G12&gt;G$3,"{\color[HTML]{036400} "&amp;TEXT(ROUND(G12,4), "0.0000")&amp;"}", "{\color[HTML]{CB0000} "&amp;TEXT(ROUND(G12,4), "0.0000")&amp;"}")</f>
        <v>{\color[HTML]{CB0000} 0.4152}</v>
      </c>
      <c r="H30" s="52" t="str">
        <f t="shared" ref="H30" si="66">IF(H12&gt;0,"{\color[HTML]{036400} "&amp;TEXT(ROUND(H12*100, 2), "0.00") &amp;"% $\uparrow$}", "{\color[HTML]{CB0000} "&amp;TEXT(ROUND(H12*100, 2), "0.00")&amp;"% $\downarrow$}")</f>
        <v>{\color[HTML]{CB0000} -32.12% $\downarrow$}</v>
      </c>
      <c r="I30" s="50" t="str">
        <f>IF(I12&gt;I$3,"{\color[HTML]{036400} "&amp;TEXT(ROUND(I12,4), "0.0000")&amp;"}", "{\color[HTML]{CB0000} "&amp;TEXT(ROUND(I12,4), "0.0000")&amp;"}")</f>
        <v>{\color[HTML]{CB0000} 0.3958}</v>
      </c>
      <c r="J30" s="52" t="str">
        <f t="shared" ref="J30" si="67">IF(J12&gt;0,"{\color[HTML]{036400} "&amp;TEXT(ROUND(J12*100, 2), "0.00") &amp;"% $\uparrow$}", "{\color[HTML]{CB0000} "&amp;TEXT(ROUND(J12*100, 2), "0.00")&amp;"% $\downarrow$}")</f>
        <v>{\color[HTML]{CB0000} -3.84% $\downarrow$}</v>
      </c>
      <c r="K30" s="120"/>
      <c r="L30" s="50" t="str">
        <f>IF(L12&gt;L$3,"{\color[HTML]{036400} "&amp;TEXT(ROUND(L12,4), "0.0000")&amp;"}", "{\color[HTML]{CB0000} "&amp;TEXT(ROUND(L12,4), "0.0000")&amp;"}")</f>
        <v>{\color[HTML]{CB0000} 0.7627}</v>
      </c>
      <c r="M30" s="52" t="str">
        <f t="shared" ref="M30" si="68">IF(M12&gt;0,"{\color[HTML]{036400} "&amp;TEXT(ROUND(M12*100, 2), "0.00") &amp;"% $\uparrow$}", "{\color[HTML]{CB0000} "&amp;TEXT(ROUND(M12*100, 2), "0.00")&amp;"% $\downarrow$}")</f>
        <v>{\color[HTML]{CB0000} -11.71% $\downarrow$}</v>
      </c>
      <c r="N30" s="50" t="str">
        <f>IF(N12&gt;N$3,"{\color[HTML]{036400} "&amp;TEXT(ROUND(N12,4), "0.0000")&amp;"}", "{\color[HTML]{CB0000} "&amp;TEXT(ROUND(N12,4), "0.0000")&amp;"}")</f>
        <v>{\color[HTML]{036400} 0.8616}</v>
      </c>
      <c r="O30" s="52" t="str">
        <f t="shared" ref="O30" si="69">IF(O12&gt;0,"{\color[HTML]{036400} "&amp;TEXT(ROUND(O12*100, 2), "0.00") &amp;"% $\uparrow$}", "{\color[HTML]{CB0000} "&amp;TEXT(ROUND(O12*100, 2), "0.00")&amp;"% $\downarrow$}")</f>
        <v>{\color[HTML]{036400} 1.73% $\uparrow$}</v>
      </c>
      <c r="P30" s="50" t="str">
        <f>IF(P12&gt;P$3,"{\color[HTML]{036400} "&amp;TEXT(ROUND(P12,4), "0.0000")&amp;"}", "{\color[HTML]{CB0000} "&amp;TEXT(ROUND(P12,4), "0.0000")&amp;"}")</f>
        <v>{\color[HTML]{036400} 0.0352}</v>
      </c>
      <c r="Q30" s="52" t="str">
        <f t="shared" ref="Q30" si="70">IF(Q12&gt;0,"{\color[HTML]{036400} "&amp;TEXT(ROUND(Q12*100, 2), "0.00") &amp;"% $\uparrow$}", "{\color[HTML]{CB0000} "&amp;TEXT(ROUND(Q12*100, 2), "0.00")&amp;"% $\downarrow$}")</f>
        <v>{\color[HTML]{036400} 6.32% $\uparrow$}</v>
      </c>
      <c r="R30" s="50" t="str">
        <f>IF(R12&gt;R$3,"{\color[HTML]{036400} "&amp;TEXT(ROUND(R12,4), "0.0000")&amp;"}", "{\color[HTML]{CB0000} "&amp;TEXT(ROUND(R12,4), "0.0000")&amp;"}")</f>
        <v>{\color[HTML]{CB0000} 0.0261}</v>
      </c>
      <c r="S30" s="52" t="str">
        <f t="shared" ref="S30" si="71">IF(S12&gt;0,"{\color[HTML]{036400} "&amp;TEXT(ROUND(S12*100, 2), "0.00") &amp;"% $\uparrow$}", "{\color[HTML]{CB0000} "&amp;TEXT(ROUND(S12*100, 2), "0.00")&amp;"% $\downarrow$}")</f>
        <v>{\color[HTML]{CB0000} -16.38% $\downarrow$}</v>
      </c>
      <c r="T30" s="50" t="str">
        <f>IF(T12&gt;T$3,"{\color[HTML]{036400} "&amp;TEXT(ROUND(T12,4), "0.0000")&amp;"}", "{\color[HTML]{CB0000} "&amp;TEXT(ROUND(T12,4), "0.0000")&amp;"}")</f>
        <v>{\color[HTML]{CB0000} 0.6632}</v>
      </c>
      <c r="U30" s="52" t="str">
        <f t="shared" ref="U30" si="72">IF(U12&gt;0,"{\color[HTML]{036400} "&amp;TEXT(ROUND(U12*100, 2), "0.00") &amp;"% $\uparrow$}", "{\color[HTML]{CB0000} "&amp;TEXT(ROUND(U12*100, 2), "0.00")&amp;"% $\downarrow$}")</f>
        <v>{\color[HTML]{CB0000} -5.47% $\downarrow$}</v>
      </c>
      <c r="V30" s="50" t="str">
        <f>IF(V12&gt;V$3,"{\color[HTML]{036400} "&amp;TEXT(ROUND(V12,4), "0.0000")&amp;"}", "{\color[HTML]{CB0000} "&amp;TEXT(ROUND(V12,4), "0.0000")&amp;"}")</f>
        <v>{\color[HTML]{036400} 0.7362}</v>
      </c>
      <c r="W30" s="52" t="str">
        <f t="shared" ref="W30" si="73">IF(W12&gt;0,"{\color[HTML]{036400} "&amp;TEXT(ROUND(W12*100, 2), "0.00") &amp;"% $\uparrow$}", "{\color[HTML]{CB0000} "&amp;TEXT(ROUND(W12*100, 2), "0.00")&amp;"% $\downarrow$}")</f>
        <v>{\color[HTML]{036400} 18.86% $\uparrow$}</v>
      </c>
      <c r="X30" s="120"/>
      <c r="Y30" s="50" t="str">
        <f>IF(Y12&gt;Y$3,"{\color[HTML]{036400} "&amp;TEXT(ROUND(Y12,4), "0.0000")&amp;"}", "{\color[HTML]{CB0000} "&amp;TEXT(ROUND(Y12,4), "0.0000")&amp;"}")</f>
        <v>{\color[HTML]{036400} 0.9133}</v>
      </c>
      <c r="Z30" s="52" t="str">
        <f t="shared" si="59"/>
        <v>{\color[HTML]{036400} 3.41% $\uparrow$}</v>
      </c>
      <c r="AA30" s="50" t="str">
        <f>IF(AA12&gt;AA$3,"{\color[HTML]{036400} "&amp;TEXT(ROUND(AA12,4), "0.0000")&amp;"}", "{\color[HTML]{CB0000} "&amp;TEXT(ROUND(AA12,4), "0.0000")&amp;"}")</f>
        <v>{\color[HTML]{CB0000} 0.9000}</v>
      </c>
      <c r="AB30" s="52" t="str">
        <f t="shared" si="60"/>
        <v>{\color[HTML]{CB0000} -0.05% $\downarrow$}</v>
      </c>
      <c r="AC30" s="50" t="str">
        <f>IF(AC12&gt;AC$3,"{\color[HTML]{036400} "&amp;TEXT(ROUND(AC12,4), "0.0000")&amp;"}", "{\color[HTML]{CB0000} "&amp;TEXT(ROUND(AC12,4), "0.0000")&amp;"}")</f>
        <v>{\color[HTML]{036400} 0.8912}</v>
      </c>
      <c r="AD30" s="52" t="str">
        <f t="shared" si="61"/>
        <v>{\color[HTML]{036400} 2.56% $\uparrow$}</v>
      </c>
      <c r="AE30" s="50" t="str">
        <f>IF(AE12&gt;AE$3,"{\color[HTML]{036400} "&amp;TEXT(ROUND(AE12,4), "0.0000")&amp;"}", "{\color[HTML]{CB0000} "&amp;TEXT(ROUND(AE12,4), "0.0000")&amp;"}")</f>
        <v>{\color[HTML]{CB0000} 0.8534}</v>
      </c>
      <c r="AF30" s="52" t="str">
        <f t="shared" si="62"/>
        <v>{\color[HTML]{CB0000} -0.78% $\downarrow$}</v>
      </c>
      <c r="AG30" s="50" t="str">
        <f>IF(AG12&gt;AG$3,"{\color[HTML]{036400} "&amp;TEXT(ROUND(AG12,4), "0.0000")&amp;"}", "{\color[HTML]{CB0000} "&amp;TEXT(ROUND(AG12,4), "0.0000")&amp;"}")</f>
        <v>{\color[HTML]{036400} 0.8699}</v>
      </c>
      <c r="AH30" s="52" t="str">
        <f t="shared" si="63"/>
        <v>{\color[HTML]{036400} 0.72% $\uparrow$}</v>
      </c>
      <c r="AI30" s="50" t="str">
        <f>IF(AI12&gt;AI$3,"{\color[HTML]{036400} "&amp;TEXT(ROUND(AI12,4), "0.0000")&amp;"}", "{\color[HTML]{CB0000} "&amp;TEXT(ROUND(AI12,4), "0.0000")&amp;"}")</f>
        <v>{\color[HTML]{CB0000} 0.5783}</v>
      </c>
      <c r="AJ30" s="52" t="str">
        <f t="shared" si="64"/>
        <v>{\color[HTML]{CB0000} -32.19% $\downarrow$}</v>
      </c>
      <c r="AK30" s="50" t="str">
        <f>IF(AK12&gt;AK$3,"{\color[HTML]{036400} "&amp;TEXT(ROUND(AK12,4), "0.0000")&amp;"}", "{\color[HTML]{CB0000} "&amp;TEXT(ROUND(AK12,4), "0.0000")&amp;"}")</f>
        <v>{\color[HTML]{CB0000} 0.5561}</v>
      </c>
      <c r="AL30" s="52" t="str">
        <f t="shared" si="65"/>
        <v>{\color[HTML]{CB0000} -10.90% $\downarrow$}</v>
      </c>
    </row>
    <row r="31" spans="1:38">
      <c r="A31" s="107"/>
      <c r="B31" s="72" t="s">
        <v>654</v>
      </c>
      <c r="C31" s="50" t="str">
        <f>IF(C13&lt;C$4,"{\color[HTML]{036400} "&amp;TEXT(ROUND(C13,4), "0.0000")&amp;"}", "{\color[HTML]{CB0000} "&amp;TEXT(ROUND(C13,4), "0.0000")&amp;"}")</f>
        <v>{\color[HTML]{036400} 0.2715}</v>
      </c>
      <c r="D31" s="52" t="str">
        <f>IF(D13&lt;0,"{\color[HTML]{036400} "&amp;TEXT(ROUND(D13*100, 2), "0.00") &amp;"% $\uparrow$}", "{\color[HTML]{CB0000} "&amp;TEXT(ROUND(D13*100, 2), "0.00")&amp;"% $\downarrow$}")</f>
        <v>{\color[HTML]{036400} -7.32% $\uparrow$}</v>
      </c>
      <c r="E31" s="50" t="str">
        <f>IF(E13&lt;E$4,"{\color[HTML]{036400} "&amp;TEXT(ROUND(E13,4), "0.0000")&amp;"}", "{\color[HTML]{CB0000} "&amp;TEXT(ROUND(E13,4), "0.0000")&amp;"}")</f>
        <v>{\color[HTML]{CB0000} 0.1793}</v>
      </c>
      <c r="F31" s="52" t="str">
        <f>IF(F13&lt;0,"{\color[HTML]{036400} "&amp;TEXT(ROUND(F13*100, 2), "0.00") &amp;"% $\uparrow$}", "{\color[HTML]{CB0000} "&amp;TEXT(ROUND(F13*100, 2), "0.00")&amp;"% $\downarrow$}")</f>
        <v>{\color[HTML]{CB0000} 7.35% $\downarrow$}</v>
      </c>
      <c r="G31" s="50" t="str">
        <f>IF(G13&lt;G$4,"{\color[HTML]{036400} "&amp;TEXT(ROUND(G13,4), "0.0000")&amp;"}", "{\color[HTML]{CB0000} "&amp;TEXT(ROUND(G13,4), "0.0000")&amp;"}")</f>
        <v>{\color[HTML]{CB0000} 0.3255}</v>
      </c>
      <c r="H31" s="52" t="str">
        <f>IF(H13&lt;0,"{\color[HTML]{036400} "&amp;TEXT(ROUND(H13*100, 2), "0.00") &amp;"% $\uparrow$}", "{\color[HTML]{CB0000} "&amp;TEXT(ROUND(H13*100, 2), "0.00")&amp;"% $\downarrow$}")</f>
        <v>{\color[HTML]{CB0000} 6.81% $\downarrow$}</v>
      </c>
      <c r="I31" s="50" t="str">
        <f>IF(I13&lt;I$4,"{\color[HTML]{036400} "&amp;TEXT(ROUND(I13,4), "0.0000")&amp;"}", "{\color[HTML]{CB0000} "&amp;TEXT(ROUND(I13,4), "0.0000")&amp;"}")</f>
        <v>{\color[HTML]{036400} 0.2780}</v>
      </c>
      <c r="J31" s="52" t="str">
        <f>IF(J13&lt;0,"{\color[HTML]{036400} "&amp;TEXT(ROUND(J13*100, 2), "0.00") &amp;"% $\uparrow$}", "{\color[HTML]{CB0000} "&amp;TEXT(ROUND(J13*100, 2), "0.00")&amp;"% $\downarrow$}")</f>
        <v>{\color[HTML]{036400} -22.34% $\uparrow$}</v>
      </c>
      <c r="K31" s="120"/>
      <c r="L31" s="50" t="str">
        <f>IF(L13&lt;L$4,"{\color[HTML]{036400} "&amp;TEXT(ROUND(L13,4), "0.0000")&amp;"}", "{\color[HTML]{CB0000} "&amp;TEXT(ROUND(L13,4), "0.0000")&amp;"}")</f>
        <v>{\color[HTML]{CB0000} 0.3174}</v>
      </c>
      <c r="M31" s="52" t="str">
        <f>IF(M13&lt;0,"{\color[HTML]{036400} "&amp;TEXT(ROUND(M13*100, 2), "0.00") &amp;"% $\uparrow$}", "{\color[HTML]{CB0000} "&amp;TEXT(ROUND(M13*100, 2), "0.00")&amp;"% $\downarrow$}")</f>
        <v>{\color[HTML]{CB0000} 4.22% $\downarrow$}</v>
      </c>
      <c r="N31" s="50" t="str">
        <f>IF(N13&lt;N$4,"{\color[HTML]{036400} "&amp;TEXT(ROUND(N13,4), "0.0000")&amp;"}", "{\color[HTML]{CB0000} "&amp;TEXT(ROUND(N13,4), "0.0000")&amp;"}")</f>
        <v>{\color[HTML]{CB0000} 0.2348}</v>
      </c>
      <c r="O31" s="52" t="str">
        <f>IF(O13&lt;0,"{\color[HTML]{036400} "&amp;TEXT(ROUND(O13*100, 2), "0.00") &amp;"% $\uparrow$}", "{\color[HTML]{CB0000} "&amp;TEXT(ROUND(O13*100, 2), "0.00")&amp;"% $\downarrow$}")</f>
        <v>{\color[HTML]{CB0000} 5.72% $\downarrow$}</v>
      </c>
      <c r="P31" s="50" t="str">
        <f>IF(P13&lt;P$4,"{\color[HTML]{036400} "&amp;TEXT(ROUND(P13,4), "0.0000")&amp;"}", "{\color[HTML]{CB0000} "&amp;TEXT(ROUND(P13,4), "0.0000")&amp;"}")</f>
        <v>{\color[HTML]{036400} 0.2689}</v>
      </c>
      <c r="Q31" s="52" t="str">
        <f>IF(Q13&lt;0,"{\color[HTML]{036400} "&amp;TEXT(ROUND(Q13*100, 2), "0.00") &amp;"% $\uparrow$}", "{\color[HTML]{CB0000} "&amp;TEXT(ROUND(Q13*100, 2), "0.00")&amp;"% $\downarrow$}")</f>
        <v>{\color[HTML]{036400} -6.73% $\uparrow$}</v>
      </c>
      <c r="R31" s="50" t="str">
        <f>IF(R13&lt;R$4,"{\color[HTML]{036400} "&amp;TEXT(ROUND(R13,4), "0.0000")&amp;"}", "{\color[HTML]{CB0000} "&amp;TEXT(ROUND(R13,4), "0.0000")&amp;"}")</f>
        <v>{\color[HTML]{036400} 0.2808}</v>
      </c>
      <c r="S31" s="52" t="str">
        <f>IF(S13&lt;0,"{\color[HTML]{036400} "&amp;TEXT(ROUND(S13*100, 2), "0.00") &amp;"% $\uparrow$}", "{\color[HTML]{CB0000} "&amp;TEXT(ROUND(S13*100, 2), "0.00")&amp;"% $\downarrow$}")</f>
        <v>{\color[HTML]{036400} -13.93% $\uparrow$}</v>
      </c>
      <c r="T31" s="50" t="str">
        <f>IF(T13&lt;T$4,"{\color[HTML]{036400} "&amp;TEXT(ROUND(T13,4), "0.0000")&amp;"}", "{\color[HTML]{CB0000} "&amp;TEXT(ROUND(T13,4), "0.0000")&amp;"}")</f>
        <v>{\color[HTML]{CB0000} 0.2852}</v>
      </c>
      <c r="U31" s="52" t="str">
        <f>IF(U13&lt;0,"{\color[HTML]{036400} "&amp;TEXT(ROUND(U13*100, 2), "0.00") &amp;"% $\uparrow$}", "{\color[HTML]{CB0000} "&amp;TEXT(ROUND(U13*100, 2), "0.00")&amp;"% $\downarrow$}")</f>
        <v>{\color[HTML]{CB0000} 3.53% $\downarrow$}</v>
      </c>
      <c r="V31" s="50" t="str">
        <f>IF(V13&lt;V$4,"{\color[HTML]{036400} "&amp;TEXT(ROUND(V13,4), "0.0000")&amp;"}", "{\color[HTML]{CB0000} "&amp;TEXT(ROUND(V13,4), "0.0000")&amp;"}")</f>
        <v>{\color[HTML]{036400} 0.2696}</v>
      </c>
      <c r="W31" s="52" t="str">
        <f>IF(W13&lt;0,"{\color[HTML]{036400} "&amp;TEXT(ROUND(W13*100, 2), "0.00") &amp;"% $\uparrow$}", "{\color[HTML]{CB0000} "&amp;TEXT(ROUND(W13*100, 2), "0.00")&amp;"% $\downarrow$}")</f>
        <v>{\color[HTML]{036400} -6.24% $\uparrow$}</v>
      </c>
      <c r="X31" s="120"/>
      <c r="Y31" s="50" t="str">
        <f>IF(Y13&lt;Y$4,"{\color[HTML]{036400} "&amp;TEXT(ROUND(Y13,4), "0.0000")&amp;"}", "{\color[HTML]{CB0000} "&amp;TEXT(ROUND(Y13,4), "0.0000")&amp;"}")</f>
        <v>{\color[HTML]{CB0000} 0.1691}</v>
      </c>
      <c r="Z31" s="52" t="str">
        <f>IF(Z13&lt;0,"{\color[HTML]{036400} "&amp;TEXT(ROUND(Z13*100, 2), "0.00") &amp;"% $\uparrow$}", "{\color[HTML]{CB0000} "&amp;TEXT(ROUND(Z13*100, 2), "0.00")&amp;"% $\downarrow$}")</f>
        <v>{\color[HTML]{CB0000} 2.89% $\downarrow$}</v>
      </c>
      <c r="AA31" s="50" t="str">
        <f>IF(AA13&lt;AA$4,"{\color[HTML]{036400} "&amp;TEXT(ROUND(AA13,4), "0.0000")&amp;"}", "{\color[HTML]{CB0000} "&amp;TEXT(ROUND(AA13,4), "0.0000")&amp;"}")</f>
        <v>{\color[HTML]{CB0000} 0.1548}</v>
      </c>
      <c r="AB31" s="52" t="str">
        <f>IF(AB13&lt;0,"{\color[HTML]{036400} "&amp;TEXT(ROUND(AB13*100, 2), "0.00") &amp;"% $\uparrow$}", "{\color[HTML]{CB0000} "&amp;TEXT(ROUND(AB13*100, 2), "0.00")&amp;"% $\downarrow$}")</f>
        <v>{\color[HTML]{CB0000} 2.68% $\downarrow$}</v>
      </c>
      <c r="AC31" s="50" t="str">
        <f>IF(AC13&lt;AC$4,"{\color[HTML]{036400} "&amp;TEXT(ROUND(AC13,4), "0.0000")&amp;"}", "{\color[HTML]{CB0000} "&amp;TEXT(ROUND(AC13,4), "0.0000")&amp;"}")</f>
        <v>{\color[HTML]{036400} 0.1562}</v>
      </c>
      <c r="AD31" s="52" t="str">
        <f>IF(AD13&lt;0,"{\color[HTML]{036400} "&amp;TEXT(ROUND(AD13*100, 2), "0.00") &amp;"% $\uparrow$}", "{\color[HTML]{CB0000} "&amp;TEXT(ROUND(AD13*100, 2), "0.00")&amp;"% $\downarrow$}")</f>
        <v>{\color[HTML]{036400} -2.80% $\uparrow$}</v>
      </c>
      <c r="AE31" s="50" t="str">
        <f>IF(AE13&lt;AE$4,"{\color[HTML]{036400} "&amp;TEXT(ROUND(AE13,4), "0.0000")&amp;"}", "{\color[HTML]{CB0000} "&amp;TEXT(ROUND(AE13,4), "0.0000")&amp;"}")</f>
        <v>{\color[HTML]{036400} 0.1753}</v>
      </c>
      <c r="AF31" s="52" t="str">
        <f>IF(AF13&lt;0,"{\color[HTML]{036400} "&amp;TEXT(ROUND(AF13*100, 2), "0.00") &amp;"% $\uparrow$}", "{\color[HTML]{CB0000} "&amp;TEXT(ROUND(AF13*100, 2), "0.00")&amp;"% $\downarrow$}")</f>
        <v>{\color[HTML]{036400} -4.06% $\uparrow$}</v>
      </c>
      <c r="AG31" s="50" t="str">
        <f>IF(AG13&lt;AG$4,"{\color[HTML]{036400} "&amp;TEXT(ROUND(AG13,4), "0.0000")&amp;"}", "{\color[HTML]{CB0000} "&amp;TEXT(ROUND(AG13,4), "0.0000")&amp;"}")</f>
        <v>{\color[HTML]{036400} 0.1749}</v>
      </c>
      <c r="AH31" s="52" t="str">
        <f>IF(AH13&lt;0,"{\color[HTML]{036400} "&amp;TEXT(ROUND(AH13*100, 2), "0.00") &amp;"% $\uparrow$}", "{\color[HTML]{CB0000} "&amp;TEXT(ROUND(AH13*100, 2), "0.00")&amp;"% $\downarrow$}")</f>
        <v>{\color[HTML]{036400} -14.41% $\uparrow$}</v>
      </c>
      <c r="AI31" s="50" t="str">
        <f>IF(AI13&lt;AI$4,"{\color[HTML]{036400} "&amp;TEXT(ROUND(AI13,4), "0.0000")&amp;"}", "{\color[HTML]{CB0000} "&amp;TEXT(ROUND(AI13,4), "0.0000")&amp;"}")</f>
        <v>{\color[HTML]{036400} 0.1662}</v>
      </c>
      <c r="AJ31" s="52" t="str">
        <f>IF(AJ13&lt;0,"{\color[HTML]{036400} "&amp;TEXT(ROUND(AJ13*100, 2), "0.00") &amp;"% $\uparrow$}", "{\color[HTML]{CB0000} "&amp;TEXT(ROUND(AJ13*100, 2), "0.00")&amp;"% $\downarrow$}")</f>
        <v>{\color[HTML]{036400} -49.09% $\uparrow$}</v>
      </c>
      <c r="AK31" s="50" t="str">
        <f>IF(AK13&lt;AK$4,"{\color[HTML]{036400} "&amp;TEXT(ROUND(AK13,4), "0.0000")&amp;"}", "{\color[HTML]{CB0000} "&amp;TEXT(ROUND(AK13,4), "0.0000")&amp;"}")</f>
        <v>{\color[HTML]{036400} 0.2561}</v>
      </c>
      <c r="AL31" s="52" t="str">
        <f>IF(AL13&lt;0,"{\color[HTML]{036400} "&amp;TEXT(ROUND(AL13*100, 2), "0.00") &amp;"% $\uparrow$}", "{\color[HTML]{CB0000} "&amp;TEXT(ROUND(AL13*100, 2), "0.00")&amp;"% $\downarrow$}")</f>
        <v>{\color[HTML]{036400} -7.62% $\uparrow$}</v>
      </c>
    </row>
    <row r="32" spans="1:38">
      <c r="A32" s="109" t="s">
        <v>628</v>
      </c>
      <c r="B32" s="69" t="s">
        <v>652</v>
      </c>
      <c r="C32" s="53" t="s">
        <v>282</v>
      </c>
      <c r="D32" s="52" t="str">
        <f>IF(D14&lt;0,"{\color[HTML]{036400} "&amp;TEXT(ROUND(D14*100, 2), "0.00")&amp;"% $\uparrow$}", "{\color[HTML]{CB0000} "&amp;TEXT(ROUND(D14*100, 2), "0.00")&amp;"% $\downarrow$}")</f>
        <v>{\color[HTML]{CB0000} 6.05% $\downarrow$}</v>
      </c>
      <c r="E32" s="53" t="s">
        <v>282</v>
      </c>
      <c r="F32" s="52" t="str">
        <f>IF(F14&lt;0,"{\color[HTML]{036400} "&amp;TEXT(ROUND(F14*100, 2), "0.00")&amp;"% $\uparrow$}", "{\color[HTML]{CB0000} "&amp;TEXT(ROUND(F14*100, 2), "0.00")&amp;"% $\downarrow$}")</f>
        <v>{\color[HTML]{CB0000} 1.03% $\downarrow$}</v>
      </c>
      <c r="G32" s="53" t="s">
        <v>282</v>
      </c>
      <c r="H32" s="52" t="str">
        <f>IF(H14&lt;0,"{\color[HTML]{036400} "&amp;TEXT(ROUND(H14*100, 2), "0.00")&amp;"% $\uparrow$}", "{\color[HTML]{CB0000} "&amp;TEXT(ROUND(H14*100, 2), "0.00")&amp;"% $\downarrow$}")</f>
        <v>{\color[HTML]{CB0000} 20.04% $\downarrow$}</v>
      </c>
      <c r="I32" s="53" t="s">
        <v>282</v>
      </c>
      <c r="J32" s="52" t="str">
        <f>IF(J14&lt;0,"{\color[HTML]{036400} "&amp;TEXT(ROUND(J14*100, 2), "0.00")&amp;"% $\uparrow$}", "{\color[HTML]{CB0000} "&amp;TEXT(ROUND(J14*100, 2), "0.00")&amp;"% $\downarrow$}")</f>
        <v>{\color[HTML]{CB0000} 7.91% $\downarrow$}</v>
      </c>
      <c r="K32" s="109" t="s">
        <v>280</v>
      </c>
      <c r="L32" s="53" t="s">
        <v>282</v>
      </c>
      <c r="M32" s="52" t="str">
        <f>IF(M14&lt;0,"{\color[HTML]{036400} "&amp;TEXT(ROUND(M14*100, 2), "0.00")&amp;"% $\uparrow$}", "{\color[HTML]{CB0000} "&amp;TEXT(ROUND(M14*100, 2), "0.00")&amp;"% $\downarrow$}")</f>
        <v>{\color[HTML]{CB0000} 3.75% $\downarrow$}</v>
      </c>
      <c r="N32" s="53" t="s">
        <v>282</v>
      </c>
      <c r="O32" s="52" t="str">
        <f>IF(O14&lt;0,"{\color[HTML]{036400} "&amp;TEXT(ROUND(O14*100, 2), "0.00")&amp;"% $\uparrow$}", "{\color[HTML]{CB0000} "&amp;TEXT(ROUND(O14*100, 2), "0.00")&amp;"% $\downarrow$}")</f>
        <v>{\color[HTML]{CB0000} 2.43% $\downarrow$}</v>
      </c>
      <c r="P32" s="53" t="s">
        <v>282</v>
      </c>
      <c r="Q32" s="52" t="str">
        <f>IF(Q14&lt;0,"{\color[HTML]{036400} "&amp;TEXT(ROUND(Q14*100, 2), "0.00")&amp;"% $\uparrow$}", "{\color[HTML]{CB0000} "&amp;TEXT(ROUND(Q14*100, 2), "0.00")&amp;"% $\downarrow$}")</f>
        <v>{\color[HTML]{CB0000} 7.12% $\downarrow$}</v>
      </c>
      <c r="R32" s="53" t="s">
        <v>282</v>
      </c>
      <c r="S32" s="52" t="str">
        <f>IF(S14&lt;0,"{\color[HTML]{036400} "&amp;TEXT(ROUND(S14*100, 2), "0.00")&amp;"% $\uparrow$}", "{\color[HTML]{CB0000} "&amp;TEXT(ROUND(S14*100, 2), "0.00")&amp;"% $\downarrow$}")</f>
        <v>{\color[HTML]{CB0000} 9.78% $\downarrow$}</v>
      </c>
      <c r="T32" s="53" t="s">
        <v>282</v>
      </c>
      <c r="U32" s="52" t="str">
        <f>IF(U14&lt;0,"{\color[HTML]{036400} "&amp;TEXT(ROUND(U14*100, 2), "0.00")&amp;"% $\uparrow$}", "{\color[HTML]{CB0000} "&amp;TEXT(ROUND(U14*100, 2), "0.00")&amp;"% $\downarrow$}")</f>
        <v>{\color[HTML]{CB0000} 7.55% $\downarrow$}</v>
      </c>
      <c r="V32" s="53" t="s">
        <v>282</v>
      </c>
      <c r="W32" s="52" t="str">
        <f>IF(W14&lt;0,"{\color[HTML]{036400} "&amp;TEXT(ROUND(W14*100, 2), "0.00")&amp;"% $\uparrow$}", "{\color[HTML]{CB0000} "&amp;TEXT(ROUND(W14*100, 2), "0.00")&amp;"% $\downarrow$}")</f>
        <v>{\color[HTML]{CB0000} 6.12% $\downarrow$}</v>
      </c>
      <c r="X32" s="109" t="s">
        <v>280</v>
      </c>
      <c r="Y32" s="53" t="s">
        <v>282</v>
      </c>
      <c r="Z32" s="52" t="str">
        <f>IF(Z14&lt;0,"{\color[HTML]{036400} "&amp;TEXT(ROUND(Z14*100, 2), "0.00")&amp;"% $\uparrow$}", "{\color[HTML]{CB0000} "&amp;TEXT(ROUND(Z14*100, 2), "0.00")&amp;"% $\downarrow$}")</f>
        <v>{\color[HTML]{CB0000} 3.03% $\downarrow$}</v>
      </c>
      <c r="AA32" s="53" t="s">
        <v>282</v>
      </c>
      <c r="AB32" s="52" t="str">
        <f>IF(AB14&lt;0,"{\color[HTML]{036400} "&amp;TEXT(ROUND(AB14*100, 2), "0.00")&amp;"% $\uparrow$}", "{\color[HTML]{CB0000} "&amp;TEXT(ROUND(AB14*100, 2), "0.00")&amp;"% $\downarrow$}")</f>
        <v>{\color[HTML]{CB0000} 1.00% $\downarrow$}</v>
      </c>
      <c r="AC32" s="53" t="s">
        <v>282</v>
      </c>
      <c r="AD32" s="52" t="str">
        <f>IF(AD14&lt;0,"{\color[HTML]{036400} "&amp;TEXT(ROUND(AD14*100, 2), "0.00")&amp;"% $\uparrow$}", "{\color[HTML]{CB0000} "&amp;TEXT(ROUND(AD14*100, 2), "0.00")&amp;"% $\downarrow$}")</f>
        <v>{\color[HTML]{CB0000} 2.90% $\downarrow$}</v>
      </c>
      <c r="AE32" s="53" t="s">
        <v>282</v>
      </c>
      <c r="AF32" s="52" t="str">
        <f>IF(AF14&lt;0,"{\color[HTML]{036400} "&amp;TEXT(ROUND(AF14*100, 2), "0.00")&amp;"% $\uparrow$}", "{\color[HTML]{CB0000} "&amp;TEXT(ROUND(AF14*100, 2), "0.00")&amp;"% $\downarrow$}")</f>
        <v>{\color[HTML]{CB0000} 1.74% $\downarrow$}</v>
      </c>
      <c r="AG32" s="53" t="s">
        <v>282</v>
      </c>
      <c r="AH32" s="52" t="str">
        <f>IF(AH14&lt;0,"{\color[HTML]{036400} "&amp;TEXT(ROUND(AH14*100, 2), "0.00")&amp;"% $\uparrow$}", "{\color[HTML]{CB0000} "&amp;TEXT(ROUND(AH14*100, 2), "0.00")&amp;"% $\downarrow$}")</f>
        <v>{\color[HTML]{CB0000} 2.26% $\downarrow$}</v>
      </c>
      <c r="AI32" s="53" t="s">
        <v>282</v>
      </c>
      <c r="AJ32" s="52" t="str">
        <f>IF(AJ14&lt;0,"{\color[HTML]{036400} "&amp;TEXT(ROUND(AJ14*100, 2), "0.00")&amp;"% $\uparrow$}", "{\color[HTML]{CB0000} "&amp;TEXT(ROUND(AJ14*100, 2), "0.00")&amp;"% $\downarrow$}")</f>
        <v>{\color[HTML]{CB0000} 8.29% $\downarrow$}</v>
      </c>
      <c r="AK32" s="53" t="s">
        <v>282</v>
      </c>
      <c r="AL32" s="52" t="str">
        <f>IF(AL14&lt;0,"{\color[HTML]{036400} "&amp;TEXT(ROUND(AL14*100, 2), "0.00")&amp;"% $\uparrow$}", "{\color[HTML]{CB0000} "&amp;TEXT(ROUND(AL14*100, 2), "0.00")&amp;"% $\downarrow$}")</f>
        <v>{\color[HTML]{CB0000} 5.97% $\downarrow$}</v>
      </c>
    </row>
    <row r="33" spans="1:38">
      <c r="A33" s="102"/>
      <c r="B33" s="69" t="s">
        <v>653</v>
      </c>
      <c r="C33" s="53" t="s">
        <v>282</v>
      </c>
      <c r="D33" s="52" t="str">
        <f>IF(D15&lt;0,"{\color[HTML]{036400} "&amp;TEXT(ROUND(D15*100, 2), "0.00")&amp;"% $\uparrow$}", "{\color[HTML]{CB0000} "&amp;TEXT(ROUND(D15*100, 2), "0.00")&amp;"% $\downarrow$}")</f>
        <v>{\color[HTML]{CB0000} 4.46% $\downarrow$}</v>
      </c>
      <c r="E33" s="53" t="s">
        <v>282</v>
      </c>
      <c r="F33" s="52" t="str">
        <f>IF(F15&lt;0,"{\color[HTML]{036400} "&amp;TEXT(ROUND(F15*100, 2), "0.00")&amp;"% $\uparrow$}", "{\color[HTML]{CB0000} "&amp;TEXT(ROUND(F15*100, 2), "0.00")&amp;"% $\downarrow$}")</f>
        <v>{\color[HTML]{CB0000} 0.04% $\downarrow$}</v>
      </c>
      <c r="G33" s="53" t="s">
        <v>282</v>
      </c>
      <c r="H33" s="52" t="str">
        <f>IF(H15&lt;0,"{\color[HTML]{036400} "&amp;TEXT(ROUND(H15*100, 2), "0.00")&amp;"% $\uparrow$}", "{\color[HTML]{CB0000} "&amp;TEXT(ROUND(H15*100, 2), "0.00")&amp;"% $\downarrow$}")</f>
        <v>{\color[HTML]{CB0000} 47.31% $\downarrow$}</v>
      </c>
      <c r="I33" s="53" t="s">
        <v>282</v>
      </c>
      <c r="J33" s="52" t="str">
        <f>IF(J15&lt;0,"{\color[HTML]{036400} "&amp;TEXT(ROUND(J15*100, 2), "0.00")&amp;"% $\uparrow$}", "{\color[HTML]{CB0000} "&amp;TEXT(ROUND(J15*100, 2), "0.00")&amp;"% $\downarrow$}")</f>
        <v>{\color[HTML]{CB0000} 16.36% $\downarrow$}</v>
      </c>
      <c r="K33" s="102"/>
      <c r="L33" s="53" t="s">
        <v>282</v>
      </c>
      <c r="M33" s="52" t="str">
        <f>IF(M15&lt;0,"{\color[HTML]{036400} "&amp;TEXT(ROUND(M15*100, 2), "0.00")&amp;"% $\uparrow$}", "{\color[HTML]{CB0000} "&amp;TEXT(ROUND(M15*100, 2), "0.00")&amp;"% $\downarrow$}")</f>
        <v>{\color[HTML]{CB0000} 9.05% $\downarrow$}</v>
      </c>
      <c r="N33" s="53" t="s">
        <v>282</v>
      </c>
      <c r="O33" s="52" t="str">
        <f>IF(O15&lt;0,"{\color[HTML]{036400} "&amp;TEXT(ROUND(O15*100, 2), "0.00")&amp;"% $\uparrow$}", "{\color[HTML]{CB0000} "&amp;TEXT(ROUND(O15*100, 2), "0.00")&amp;"% $\downarrow$}")</f>
        <v>{\color[HTML]{CB0000} 1.41% $\downarrow$}</v>
      </c>
      <c r="P33" s="53" t="s">
        <v>282</v>
      </c>
      <c r="Q33" s="52" t="str">
        <f>IF(Q15&lt;0,"{\color[HTML]{036400} "&amp;TEXT(ROUND(Q15*100, 2), "0.00")&amp;"% $\uparrow$}", "{\color[HTML]{CB0000} "&amp;TEXT(ROUND(Q15*100, 2), "0.00")&amp;"% $\downarrow$}")</f>
        <v>{\color[HTML]{CB0000} 43.26% $\downarrow$}</v>
      </c>
      <c r="R33" s="53" t="s">
        <v>282</v>
      </c>
      <c r="S33" s="52" t="str">
        <f>IF(S15&lt;0,"{\color[HTML]{036400} "&amp;TEXT(ROUND(S15*100, 2), "0.00")&amp;"% $\uparrow$}", "{\color[HTML]{CB0000} "&amp;TEXT(ROUND(S15*100, 2), "0.00")&amp;"% $\downarrow$}")</f>
        <v>{\color[HTML]{CB0000} 14.19% $\downarrow$}</v>
      </c>
      <c r="T33" s="53" t="s">
        <v>282</v>
      </c>
      <c r="U33" s="52" t="str">
        <f>IF(U15&lt;0,"{\color[HTML]{036400} "&amp;TEXT(ROUND(U15*100, 2), "0.00")&amp;"% $\uparrow$}", "{\color[HTML]{CB0000} "&amp;TEXT(ROUND(U15*100, 2), "0.00")&amp;"% $\downarrow$}")</f>
        <v>{\color[HTML]{CB0000} 15.89% $\downarrow$}</v>
      </c>
      <c r="V33" s="53" t="s">
        <v>282</v>
      </c>
      <c r="W33" s="52" t="str">
        <f>IF(W15&lt;0,"{\color[HTML]{036400} "&amp;TEXT(ROUND(W15*100, 2), "0.00")&amp;"% $\uparrow$}", "{\color[HTML]{CB0000} "&amp;TEXT(ROUND(W15*100, 2), "0.00")&amp;"% $\downarrow$}")</f>
        <v>{\color[HTML]{CB0000} 9.02% $\downarrow$}</v>
      </c>
      <c r="X33" s="102"/>
      <c r="Y33" s="53" t="s">
        <v>282</v>
      </c>
      <c r="Z33" s="52" t="str">
        <f>IF(Z15&lt;0,"{\color[HTML]{036400} "&amp;TEXT(ROUND(Z15*100, 2), "0.00")&amp;"% $\uparrow$}", "{\color[HTML]{CB0000} "&amp;TEXT(ROUND(Z15*100, 2), "0.00")&amp;"% $\downarrow$}")</f>
        <v>{\color[HTML]{CB0000} 3.92% $\downarrow$}</v>
      </c>
      <c r="AA33" s="53" t="s">
        <v>282</v>
      </c>
      <c r="AB33" s="52" t="str">
        <f>IF(AB15&lt;0,"{\color[HTML]{036400} "&amp;TEXT(ROUND(AB15*100, 2), "0.00")&amp;"% $\uparrow$}", "{\color[HTML]{CB0000} "&amp;TEXT(ROUND(AB15*100, 2), "0.00")&amp;"% $\downarrow$}")</f>
        <v>{\color[HTML]{CB0000} 1.03% $\downarrow$}</v>
      </c>
      <c r="AC33" s="53" t="s">
        <v>282</v>
      </c>
      <c r="AD33" s="52" t="str">
        <f>IF(AD15&lt;0,"{\color[HTML]{036400} "&amp;TEXT(ROUND(AD15*100, 2), "0.00")&amp;"% $\uparrow$}", "{\color[HTML]{CB0000} "&amp;TEXT(ROUND(AD15*100, 2), "0.00")&amp;"% $\downarrow$}")</f>
        <v>{\color[HTML]{CB0000} 3.12% $\downarrow$}</v>
      </c>
      <c r="AE33" s="53" t="s">
        <v>282</v>
      </c>
      <c r="AF33" s="52" t="str">
        <f>IF(AF15&lt;0,"{\color[HTML]{036400} "&amp;TEXT(ROUND(AF15*100, 2), "0.00")&amp;"% $\uparrow$}", "{\color[HTML]{CB0000} "&amp;TEXT(ROUND(AF15*100, 2), "0.00")&amp;"% $\downarrow$}")</f>
        <v>{\color[HTML]{CB0000} 3.08% $\downarrow$}</v>
      </c>
      <c r="AG33" s="53" t="s">
        <v>282</v>
      </c>
      <c r="AH33" s="52" t="str">
        <f>IF(AH15&lt;0,"{\color[HTML]{036400} "&amp;TEXT(ROUND(AH15*100, 2), "0.00")&amp;"% $\uparrow$}", "{\color[HTML]{CB0000} "&amp;TEXT(ROUND(AH15*100, 2), "0.00")&amp;"% $\downarrow$}")</f>
        <v>{\color[HTML]{CB0000} 2.54% $\downarrow$}</v>
      </c>
      <c r="AI33" s="53" t="s">
        <v>282</v>
      </c>
      <c r="AJ33" s="52" t="str">
        <f>IF(AJ15&lt;0,"{\color[HTML]{036400} "&amp;TEXT(ROUND(AJ15*100, 2), "0.00")&amp;"% $\uparrow$}", "{\color[HTML]{CB0000} "&amp;TEXT(ROUND(AJ15*100, 2), "0.00")&amp;"% $\downarrow$}")</f>
        <v>{\color[HTML]{CB0000} 13.81% $\downarrow$}</v>
      </c>
      <c r="AK33" s="53" t="s">
        <v>282</v>
      </c>
      <c r="AL33" s="52" t="str">
        <f>IF(AL15&lt;0,"{\color[HTML]{036400} "&amp;TEXT(ROUND(AL15*100, 2), "0.00")&amp;"% $\uparrow$}", "{\color[HTML]{CB0000} "&amp;TEXT(ROUND(AL15*100, 2), "0.00")&amp;"% $\downarrow$}")</f>
        <v>{\color[HTML]{CB0000} 14.11% $\downarrow$}</v>
      </c>
    </row>
    <row r="34" spans="1:38">
      <c r="A34" s="102"/>
      <c r="B34" s="72" t="s">
        <v>654</v>
      </c>
      <c r="C34" s="53" t="s">
        <v>282</v>
      </c>
      <c r="D34" s="52" t="str">
        <f>IF(D16&lt;0,"{\color[HTML]{036400} "&amp;TEXT(ROUND(D16*100, 2), "0.00")&amp;"% $\uparrow$}", "{\color[HTML]{CB0000} "&amp;TEXT(ROUND(D16*100, 2), "0.00")&amp;"% $\downarrow$}")</f>
        <v>{\color[HTML]{CB0000} 5.53% $\downarrow$}</v>
      </c>
      <c r="E34" s="53" t="s">
        <v>282</v>
      </c>
      <c r="F34" s="52" t="str">
        <f>IF(F16&lt;0,"{\color[HTML]{036400} "&amp;TEXT(ROUND(F16*100, 2), "0.00")&amp;"% $\uparrow$}", "{\color[HTML]{CB0000} "&amp;TEXT(ROUND(F16*100, 2), "0.00")&amp;"% $\downarrow$}")</f>
        <v>{\color[HTML]{CB0000} 15.47% $\downarrow$}</v>
      </c>
      <c r="G34" s="53" t="s">
        <v>282</v>
      </c>
      <c r="H34" s="52" t="str">
        <f>IF(H16&lt;0,"{\color[HTML]{036400} "&amp;TEXT(ROUND(H16*100, 2), "0.00")&amp;"% $\uparrow$}", "{\color[HTML]{CB0000} "&amp;TEXT(ROUND(H16*100, 2), "0.00")&amp;"% $\downarrow$}")</f>
        <v>{\color[HTML]{CB0000} 14.62% $\downarrow$}</v>
      </c>
      <c r="I34" s="53" t="s">
        <v>282</v>
      </c>
      <c r="J34" s="52" t="str">
        <f>IF(J16&lt;0,"{\color[HTML]{036400} "&amp;TEXT(ROUND(J16*100, 2), "0.00")&amp;"% $\uparrow$}", "{\color[HTML]{CB0000} "&amp;TEXT(ROUND(J16*100, 2), "0.00")&amp;"% $\downarrow$}")</f>
        <v>{\color[HTML]{CB0000} 24.19% $\downarrow$}</v>
      </c>
      <c r="K34" s="102"/>
      <c r="L34" s="53" t="s">
        <v>282</v>
      </c>
      <c r="M34" s="52" t="str">
        <f>IF(M16&lt;0,"{\color[HTML]{036400} "&amp;TEXT(ROUND(M16*100, 2), "0.00")&amp;"% $\uparrow$}", "{\color[HTML]{CB0000} "&amp;TEXT(ROUND(M16*100, 2), "0.00")&amp;"% $\downarrow$}")</f>
        <v>{\color[HTML]{CB0000} 3.37% $\downarrow$}</v>
      </c>
      <c r="N34" s="53" t="s">
        <v>282</v>
      </c>
      <c r="O34" s="52" t="str">
        <f>IF(O16&lt;0,"{\color[HTML]{036400} "&amp;TEXT(ROUND(O16*100, 2), "0.00")&amp;"% $\uparrow$}", "{\color[HTML]{CB0000} "&amp;TEXT(ROUND(O16*100, 2), "0.00")&amp;"% $\downarrow$}")</f>
        <v>{\color[HTML]{CB0000} 6.24% $\downarrow$}</v>
      </c>
      <c r="P34" s="53" t="s">
        <v>282</v>
      </c>
      <c r="Q34" s="52" t="str">
        <f>IF(Q16&lt;0,"{\color[HTML]{036400} "&amp;TEXT(ROUND(Q16*100, 2), "0.00")&amp;"% $\uparrow$}", "{\color[HTML]{CB0000} "&amp;TEXT(ROUND(Q16*100, 2), "0.00")&amp;"% $\downarrow$}")</f>
        <v>{\color[HTML]{CB0000} 6.11% $\downarrow$}</v>
      </c>
      <c r="R34" s="53" t="s">
        <v>282</v>
      </c>
      <c r="S34" s="52" t="str">
        <f>IF(S16&lt;0,"{\color[HTML]{036400} "&amp;TEXT(ROUND(S16*100, 2), "0.00")&amp;"% $\uparrow$}", "{\color[HTML]{CB0000} "&amp;TEXT(ROUND(S16*100, 2), "0.00")&amp;"% $\downarrow$}")</f>
        <v>{\color[HTML]{CB0000} 7.20% $\downarrow$}</v>
      </c>
      <c r="T34" s="53" t="s">
        <v>282</v>
      </c>
      <c r="U34" s="52" t="str">
        <f>IF(U16&lt;0,"{\color[HTML]{036400} "&amp;TEXT(ROUND(U16*100, 2), "0.00")&amp;"% $\uparrow$}", "{\color[HTML]{CB0000} "&amp;TEXT(ROUND(U16*100, 2), "0.00")&amp;"% $\downarrow$}")</f>
        <v>{\color[HTML]{CB0000} 3.26% $\downarrow$}</v>
      </c>
      <c r="V34" s="53" t="s">
        <v>282</v>
      </c>
      <c r="W34" s="52" t="str">
        <f>IF(W16&lt;0,"{\color[HTML]{036400} "&amp;TEXT(ROUND(W16*100, 2), "0.00")&amp;"% $\uparrow$}", "{\color[HTML]{CB0000} "&amp;TEXT(ROUND(W16*100, 2), "0.00")&amp;"% $\downarrow$}")</f>
        <v>{\color[HTML]{CB0000} 6.31% $\downarrow$}</v>
      </c>
      <c r="X34" s="102"/>
      <c r="Y34" s="53" t="s">
        <v>282</v>
      </c>
      <c r="Z34" s="52" t="str">
        <f>IF(Z16&lt;0,"{\color[HTML]{036400} "&amp;TEXT(ROUND(Z16*100, 2), "0.00")&amp;"% $\uparrow$}", "{\color[HTML]{CB0000} "&amp;TEXT(ROUND(Z16*100, 2), "0.00")&amp;"% $\downarrow$}")</f>
        <v>{\color[HTML]{CB0000} 2.94% $\downarrow$}</v>
      </c>
      <c r="AA34" s="53" t="s">
        <v>282</v>
      </c>
      <c r="AB34" s="52" t="str">
        <f>IF(AB16&lt;0,"{\color[HTML]{036400} "&amp;TEXT(ROUND(AB16*100, 2), "0.00")&amp;"% $\uparrow$}", "{\color[HTML]{CB0000} "&amp;TEXT(ROUND(AB16*100, 2), "0.00")&amp;"% $\downarrow$}")</f>
        <v>{\color[HTML]{CB0000} 5.10% $\downarrow$}</v>
      </c>
      <c r="AC34" s="53" t="s">
        <v>282</v>
      </c>
      <c r="AD34" s="52" t="str">
        <f>IF(AD16&lt;0,"{\color[HTML]{036400} "&amp;TEXT(ROUND(AD16*100, 2), "0.00")&amp;"% $\uparrow$}", "{\color[HTML]{CB0000} "&amp;TEXT(ROUND(AD16*100, 2), "0.00")&amp;"% $\downarrow$}")</f>
        <v>{\color[HTML]{CB0000} 3.43% $\downarrow$}</v>
      </c>
      <c r="AE34" s="53" t="s">
        <v>282</v>
      </c>
      <c r="AF34" s="52" t="str">
        <f>IF(AF16&lt;0,"{\color[HTML]{036400} "&amp;TEXT(ROUND(AF16*100, 2), "0.00")&amp;"% $\uparrow$}", "{\color[HTML]{CB0000} "&amp;TEXT(ROUND(AF16*100, 2), "0.00")&amp;"% $\downarrow$}")</f>
        <v>{\color[HTML]{CB0000} 2.93% $\downarrow$}</v>
      </c>
      <c r="AG34" s="53" t="s">
        <v>282</v>
      </c>
      <c r="AH34" s="52" t="str">
        <f>IF(AH16&lt;0,"{\color[HTML]{036400} "&amp;TEXT(ROUND(AH16*100, 2), "0.00")&amp;"% $\uparrow$}", "{\color[HTML]{CB0000} "&amp;TEXT(ROUND(AH16*100, 2), "0.00")&amp;"% $\downarrow$}")</f>
        <v>{\color[HTML]{CB0000} 7.20% $\downarrow$}</v>
      </c>
      <c r="AI34" s="53" t="s">
        <v>282</v>
      </c>
      <c r="AJ34" s="52" t="str">
        <f>IF(AJ16&lt;0,"{\color[HTML]{036400} "&amp;TEXT(ROUND(AJ16*100, 2), "0.00")&amp;"% $\uparrow$}", "{\color[HTML]{CB0000} "&amp;TEXT(ROUND(AJ16*100, 2), "0.00")&amp;"% $\downarrow$}")</f>
        <v>{\color[HTML]{CB0000} 42.32% $\downarrow$}</v>
      </c>
      <c r="AK34" s="53" t="s">
        <v>282</v>
      </c>
      <c r="AL34" s="52" t="str">
        <f>IF(AL16&lt;0,"{\color[HTML]{036400} "&amp;TEXT(ROUND(AL16*100, 2), "0.00")&amp;"% $\uparrow$}", "{\color[HTML]{CB0000} "&amp;TEXT(ROUND(AL16*100, 2), "0.00")&amp;"% $\downarrow$}")</f>
        <v>{\color[HTML]{CB0000} 5.80% $\downarrow$}</v>
      </c>
    </row>
    <row r="35" spans="1:38" ht="17" thickBot="1"/>
    <row r="36" spans="1:38" ht="17" thickBot="1">
      <c r="A36" s="64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38">
      <c r="A37" s="70" t="s">
        <v>634</v>
      </c>
      <c r="B37" s="68" t="s">
        <v>652</v>
      </c>
      <c r="C37" s="68" t="s">
        <v>653</v>
      </c>
      <c r="D37" s="68" t="s">
        <v>654</v>
      </c>
      <c r="E37" s="78" t="s">
        <v>652</v>
      </c>
      <c r="F37" s="68" t="s">
        <v>653</v>
      </c>
      <c r="G37" s="68" t="s">
        <v>654</v>
      </c>
      <c r="H37" s="78" t="s">
        <v>652</v>
      </c>
      <c r="I37" s="68" t="s">
        <v>653</v>
      </c>
      <c r="J37" s="68" t="s">
        <v>654</v>
      </c>
      <c r="K37" s="78" t="s">
        <v>652</v>
      </c>
      <c r="L37" s="68" t="s">
        <v>653</v>
      </c>
      <c r="M37" s="68" t="s">
        <v>654</v>
      </c>
      <c r="N37" s="78" t="s">
        <v>652</v>
      </c>
      <c r="O37" s="68" t="s">
        <v>653</v>
      </c>
      <c r="P37" s="68" t="s">
        <v>654</v>
      </c>
    </row>
    <row r="38" spans="1:38">
      <c r="A38" s="77" t="s">
        <v>633</v>
      </c>
      <c r="B38" s="116" t="s">
        <v>624</v>
      </c>
      <c r="C38" s="116"/>
      <c r="D38" s="117"/>
      <c r="E38" s="116" t="s">
        <v>625</v>
      </c>
      <c r="F38" s="116"/>
      <c r="G38" s="117"/>
      <c r="H38" s="116" t="s">
        <v>626</v>
      </c>
      <c r="I38" s="116"/>
      <c r="J38" s="117"/>
      <c r="K38" s="116" t="s">
        <v>627</v>
      </c>
      <c r="L38" s="116"/>
      <c r="M38" s="116"/>
      <c r="N38" s="115" t="s">
        <v>629</v>
      </c>
      <c r="O38" s="116"/>
      <c r="P38" s="116"/>
    </row>
    <row r="39" spans="1:38">
      <c r="A39" s="118" t="s">
        <v>635</v>
      </c>
      <c r="B39" s="125" t="s">
        <v>687</v>
      </c>
      <c r="C39" s="123" t="s">
        <v>704</v>
      </c>
      <c r="D39" s="127" t="s">
        <v>721</v>
      </c>
      <c r="E39" s="58" t="s">
        <v>324</v>
      </c>
      <c r="F39" s="58" t="s">
        <v>354</v>
      </c>
      <c r="G39" s="71" t="s">
        <v>747</v>
      </c>
      <c r="H39" s="58" t="s">
        <v>755</v>
      </c>
      <c r="I39" s="58" t="s">
        <v>764</v>
      </c>
      <c r="J39" s="71" t="s">
        <v>779</v>
      </c>
      <c r="K39" s="58" t="s">
        <v>502</v>
      </c>
      <c r="L39" s="58" t="s">
        <v>532</v>
      </c>
      <c r="M39" s="71" t="s">
        <v>804</v>
      </c>
      <c r="N39" s="125" t="s">
        <v>583</v>
      </c>
      <c r="O39" s="123" t="s">
        <v>598</v>
      </c>
      <c r="P39" s="123" t="s">
        <v>612</v>
      </c>
    </row>
    <row r="40" spans="1:38">
      <c r="A40" s="114"/>
      <c r="B40" s="122"/>
      <c r="C40" s="120"/>
      <c r="D40" s="106"/>
      <c r="E40" s="58" t="s">
        <v>325</v>
      </c>
      <c r="F40" s="58" t="s">
        <v>736</v>
      </c>
      <c r="G40" s="54" t="s">
        <v>385</v>
      </c>
      <c r="H40" s="58" t="s">
        <v>415</v>
      </c>
      <c r="I40" s="58" t="s">
        <v>444</v>
      </c>
      <c r="J40" s="54" t="s">
        <v>474</v>
      </c>
      <c r="K40" s="58" t="s">
        <v>503</v>
      </c>
      <c r="L40" s="58" t="s">
        <v>533</v>
      </c>
      <c r="M40" s="54" t="s">
        <v>563</v>
      </c>
      <c r="N40" s="122"/>
      <c r="O40" s="120"/>
      <c r="P40" s="120"/>
    </row>
    <row r="41" spans="1:38">
      <c r="A41" s="114" t="s">
        <v>636</v>
      </c>
      <c r="B41" s="122" t="s">
        <v>688</v>
      </c>
      <c r="C41" s="120" t="s">
        <v>705</v>
      </c>
      <c r="D41" s="106" t="s">
        <v>722</v>
      </c>
      <c r="E41" s="58" t="s">
        <v>326</v>
      </c>
      <c r="F41" s="58" t="s">
        <v>356</v>
      </c>
      <c r="G41" s="54" t="s">
        <v>748</v>
      </c>
      <c r="H41" s="58" t="s">
        <v>416</v>
      </c>
      <c r="I41" s="58" t="s">
        <v>765</v>
      </c>
      <c r="J41" s="54" t="s">
        <v>780</v>
      </c>
      <c r="K41" s="58" t="s">
        <v>504</v>
      </c>
      <c r="L41" s="58" t="s">
        <v>793</v>
      </c>
      <c r="M41" s="54" t="s">
        <v>805</v>
      </c>
      <c r="N41" s="122" t="s">
        <v>807</v>
      </c>
      <c r="O41" s="120" t="s">
        <v>574</v>
      </c>
      <c r="P41" s="120" t="s">
        <v>675</v>
      </c>
    </row>
    <row r="42" spans="1:38">
      <c r="A42" s="114"/>
      <c r="B42" s="122"/>
      <c r="C42" s="120"/>
      <c r="D42" s="106"/>
      <c r="E42" s="58" t="s">
        <v>327</v>
      </c>
      <c r="F42" s="58" t="s">
        <v>357</v>
      </c>
      <c r="G42" s="54" t="s">
        <v>387</v>
      </c>
      <c r="H42" s="58" t="s">
        <v>417</v>
      </c>
      <c r="I42" s="58" t="s">
        <v>446</v>
      </c>
      <c r="J42" s="54" t="s">
        <v>476</v>
      </c>
      <c r="K42" s="58" t="s">
        <v>505</v>
      </c>
      <c r="L42" s="58" t="s">
        <v>535</v>
      </c>
      <c r="M42" s="54" t="s">
        <v>565</v>
      </c>
      <c r="N42" s="122"/>
      <c r="O42" s="120"/>
      <c r="P42" s="120"/>
    </row>
    <row r="43" spans="1:38">
      <c r="A43" s="114" t="s">
        <v>637</v>
      </c>
      <c r="B43" s="122" t="s">
        <v>689</v>
      </c>
      <c r="C43" s="120" t="s">
        <v>706</v>
      </c>
      <c r="D43" s="106" t="s">
        <v>723</v>
      </c>
      <c r="E43" s="58" t="s">
        <v>328</v>
      </c>
      <c r="F43" s="58" t="s">
        <v>358</v>
      </c>
      <c r="G43" s="54" t="s">
        <v>749</v>
      </c>
      <c r="H43" s="58" t="s">
        <v>418</v>
      </c>
      <c r="I43" s="58" t="s">
        <v>766</v>
      </c>
      <c r="J43" s="54" t="s">
        <v>781</v>
      </c>
      <c r="K43" s="58" t="s">
        <v>506</v>
      </c>
      <c r="L43" s="58" t="s">
        <v>536</v>
      </c>
      <c r="M43" s="54" t="s">
        <v>566</v>
      </c>
      <c r="N43" s="122" t="s">
        <v>808</v>
      </c>
      <c r="O43" s="120" t="s">
        <v>599</v>
      </c>
      <c r="P43" s="120" t="s">
        <v>613</v>
      </c>
    </row>
    <row r="44" spans="1:38">
      <c r="A44" s="114"/>
      <c r="B44" s="122"/>
      <c r="C44" s="120"/>
      <c r="D44" s="106"/>
      <c r="E44" s="58" t="s">
        <v>329</v>
      </c>
      <c r="F44" s="58" t="s">
        <v>359</v>
      </c>
      <c r="G44" s="54" t="s">
        <v>389</v>
      </c>
      <c r="H44" s="58" t="s">
        <v>756</v>
      </c>
      <c r="I44" s="58" t="s">
        <v>448</v>
      </c>
      <c r="J44" s="54" t="s">
        <v>478</v>
      </c>
      <c r="K44" s="58" t="s">
        <v>507</v>
      </c>
      <c r="L44" s="58" t="s">
        <v>537</v>
      </c>
      <c r="M44" s="54" t="s">
        <v>806</v>
      </c>
      <c r="N44" s="122"/>
      <c r="O44" s="120"/>
      <c r="P44" s="120"/>
    </row>
    <row r="45" spans="1:38">
      <c r="A45" s="114" t="s">
        <v>638</v>
      </c>
      <c r="B45" s="122" t="s">
        <v>690</v>
      </c>
      <c r="C45" s="120" t="s">
        <v>707</v>
      </c>
      <c r="D45" s="106" t="s">
        <v>724</v>
      </c>
      <c r="E45" s="58" t="s">
        <v>330</v>
      </c>
      <c r="F45" s="58" t="s">
        <v>360</v>
      </c>
      <c r="G45" s="54" t="s">
        <v>390</v>
      </c>
      <c r="H45" s="58" t="s">
        <v>420</v>
      </c>
      <c r="I45" s="58" t="s">
        <v>449</v>
      </c>
      <c r="J45" s="54" t="s">
        <v>782</v>
      </c>
      <c r="K45" s="58" t="s">
        <v>788</v>
      </c>
      <c r="L45" s="58" t="s">
        <v>794</v>
      </c>
      <c r="M45" s="54" t="s">
        <v>568</v>
      </c>
      <c r="N45" s="122" t="s">
        <v>586</v>
      </c>
      <c r="O45" s="120" t="s">
        <v>600</v>
      </c>
      <c r="P45" s="120" t="s">
        <v>614</v>
      </c>
    </row>
    <row r="46" spans="1:38">
      <c r="A46" s="106"/>
      <c r="B46" s="122"/>
      <c r="C46" s="120"/>
      <c r="D46" s="106"/>
      <c r="E46" s="58" t="s">
        <v>331</v>
      </c>
      <c r="F46" s="58" t="s">
        <v>361</v>
      </c>
      <c r="G46" s="54" t="s">
        <v>391</v>
      </c>
      <c r="H46" s="58" t="s">
        <v>757</v>
      </c>
      <c r="I46" s="58" t="s">
        <v>450</v>
      </c>
      <c r="J46" s="54" t="s">
        <v>480</v>
      </c>
      <c r="K46" s="58" t="s">
        <v>509</v>
      </c>
      <c r="L46" s="58" t="s">
        <v>539</v>
      </c>
      <c r="M46" s="54" t="s">
        <v>569</v>
      </c>
      <c r="N46" s="122"/>
      <c r="O46" s="120"/>
      <c r="P46" s="120"/>
    </row>
    <row r="47" spans="1:38">
      <c r="A47" s="114" t="s">
        <v>639</v>
      </c>
      <c r="B47" s="122" t="s">
        <v>691</v>
      </c>
      <c r="C47" s="120" t="s">
        <v>708</v>
      </c>
      <c r="D47" s="106" t="s">
        <v>725</v>
      </c>
      <c r="E47" s="58" t="s">
        <v>332</v>
      </c>
      <c r="F47" s="58" t="s">
        <v>737</v>
      </c>
      <c r="G47" s="54" t="s">
        <v>392</v>
      </c>
      <c r="H47" s="58" t="s">
        <v>422</v>
      </c>
      <c r="I47" s="58" t="s">
        <v>451</v>
      </c>
      <c r="J47" s="54" t="s">
        <v>481</v>
      </c>
      <c r="K47" s="58" t="s">
        <v>510</v>
      </c>
      <c r="L47" s="58" t="s">
        <v>540</v>
      </c>
      <c r="M47" s="54" t="s">
        <v>570</v>
      </c>
      <c r="N47" s="122" t="s">
        <v>587</v>
      </c>
      <c r="O47" s="120" t="s">
        <v>601</v>
      </c>
      <c r="P47" s="120" t="s">
        <v>809</v>
      </c>
      <c r="Q47" s="49"/>
    </row>
    <row r="48" spans="1:38">
      <c r="A48" s="106"/>
      <c r="B48" s="122"/>
      <c r="C48" s="120"/>
      <c r="D48" s="106"/>
      <c r="E48" s="58" t="s">
        <v>333</v>
      </c>
      <c r="F48" s="58" t="s">
        <v>363</v>
      </c>
      <c r="G48" s="54" t="s">
        <v>393</v>
      </c>
      <c r="H48" s="58" t="s">
        <v>423</v>
      </c>
      <c r="I48" s="58" t="s">
        <v>452</v>
      </c>
      <c r="J48" s="54" t="s">
        <v>482</v>
      </c>
      <c r="K48" s="58" t="s">
        <v>511</v>
      </c>
      <c r="L48" s="58" t="s">
        <v>541</v>
      </c>
      <c r="M48" s="54" t="s">
        <v>571</v>
      </c>
      <c r="N48" s="122"/>
      <c r="O48" s="120"/>
      <c r="P48" s="120"/>
      <c r="Q48" s="49"/>
    </row>
    <row r="49" spans="1:18">
      <c r="A49" s="114" t="s">
        <v>640</v>
      </c>
      <c r="B49" s="122" t="s">
        <v>692</v>
      </c>
      <c r="C49" s="120" t="s">
        <v>709</v>
      </c>
      <c r="D49" s="106" t="s">
        <v>726</v>
      </c>
      <c r="E49" s="58" t="s">
        <v>334</v>
      </c>
      <c r="F49" s="58" t="s">
        <v>738</v>
      </c>
      <c r="G49" s="54" t="s">
        <v>394</v>
      </c>
      <c r="H49" s="58" t="s">
        <v>424</v>
      </c>
      <c r="I49" s="58" t="s">
        <v>767</v>
      </c>
      <c r="J49" s="54" t="s">
        <v>483</v>
      </c>
      <c r="K49" s="58" t="s">
        <v>512</v>
      </c>
      <c r="L49" s="58" t="s">
        <v>542</v>
      </c>
      <c r="M49" s="54" t="s">
        <v>572</v>
      </c>
      <c r="N49" s="122" t="s">
        <v>588</v>
      </c>
      <c r="O49" s="120" t="s">
        <v>602</v>
      </c>
      <c r="P49" s="120" t="s">
        <v>615</v>
      </c>
    </row>
    <row r="50" spans="1:18">
      <c r="A50" s="106"/>
      <c r="B50" s="122"/>
      <c r="C50" s="120"/>
      <c r="D50" s="106"/>
      <c r="E50" s="58" t="s">
        <v>335</v>
      </c>
      <c r="F50" s="58" t="s">
        <v>365</v>
      </c>
      <c r="G50" s="54" t="s">
        <v>395</v>
      </c>
      <c r="H50" s="58" t="s">
        <v>425</v>
      </c>
      <c r="I50" s="58" t="s">
        <v>768</v>
      </c>
      <c r="J50" s="54" t="s">
        <v>484</v>
      </c>
      <c r="K50" s="58" t="s">
        <v>513</v>
      </c>
      <c r="L50" s="58" t="s">
        <v>543</v>
      </c>
      <c r="M50" s="54" t="s">
        <v>573</v>
      </c>
      <c r="N50" s="122"/>
      <c r="O50" s="120"/>
      <c r="P50" s="120"/>
    </row>
    <row r="51" spans="1:18">
      <c r="A51" s="114" t="s">
        <v>645</v>
      </c>
      <c r="B51" s="122" t="s">
        <v>693</v>
      </c>
      <c r="C51" s="120" t="s">
        <v>710</v>
      </c>
      <c r="D51" s="106" t="s">
        <v>727</v>
      </c>
      <c r="E51" s="58" t="s">
        <v>655</v>
      </c>
      <c r="F51" s="58" t="s">
        <v>657</v>
      </c>
      <c r="G51" s="54" t="s">
        <v>750</v>
      </c>
      <c r="H51" s="58" t="s">
        <v>660</v>
      </c>
      <c r="I51" s="58" t="s">
        <v>769</v>
      </c>
      <c r="J51" s="54" t="s">
        <v>664</v>
      </c>
      <c r="K51" s="58" t="s">
        <v>666</v>
      </c>
      <c r="L51" s="58" t="s">
        <v>668</v>
      </c>
      <c r="M51" s="54" t="s">
        <v>670</v>
      </c>
      <c r="N51" s="122" t="s">
        <v>672</v>
      </c>
      <c r="O51" s="120" t="s">
        <v>673</v>
      </c>
      <c r="P51" s="120" t="s">
        <v>810</v>
      </c>
    </row>
    <row r="52" spans="1:18">
      <c r="A52" s="107"/>
      <c r="B52" s="126"/>
      <c r="C52" s="110"/>
      <c r="D52" s="107"/>
      <c r="E52" s="76" t="s">
        <v>656</v>
      </c>
      <c r="F52" s="76" t="s">
        <v>658</v>
      </c>
      <c r="G52" s="55" t="s">
        <v>304</v>
      </c>
      <c r="H52" s="76" t="s">
        <v>758</v>
      </c>
      <c r="I52" s="76" t="s">
        <v>663</v>
      </c>
      <c r="J52" s="55" t="s">
        <v>665</v>
      </c>
      <c r="K52" s="76" t="s">
        <v>789</v>
      </c>
      <c r="L52" s="76" t="s">
        <v>795</v>
      </c>
      <c r="M52" s="55" t="s">
        <v>671</v>
      </c>
      <c r="N52" s="126"/>
      <c r="O52" s="110"/>
      <c r="P52" s="110"/>
    </row>
    <row r="53" spans="1:18">
      <c r="A53" s="72" t="s">
        <v>623</v>
      </c>
      <c r="B53" s="116" t="s">
        <v>624</v>
      </c>
      <c r="C53" s="128"/>
      <c r="D53" s="129"/>
      <c r="E53" s="116" t="s">
        <v>625</v>
      </c>
      <c r="F53" s="128"/>
      <c r="G53" s="129"/>
      <c r="H53" s="116" t="s">
        <v>626</v>
      </c>
      <c r="I53" s="128"/>
      <c r="J53" s="129"/>
      <c r="K53" s="116" t="s">
        <v>627</v>
      </c>
      <c r="L53" s="128"/>
      <c r="M53" s="129"/>
      <c r="N53" s="115" t="s">
        <v>629</v>
      </c>
      <c r="O53" s="116"/>
      <c r="P53" s="116"/>
    </row>
    <row r="54" spans="1:18">
      <c r="A54" s="114" t="s">
        <v>646</v>
      </c>
      <c r="B54" s="125" t="s">
        <v>677</v>
      </c>
      <c r="C54" s="123" t="s">
        <v>694</v>
      </c>
      <c r="D54" s="127" t="s">
        <v>711</v>
      </c>
      <c r="E54" s="58" t="s">
        <v>285</v>
      </c>
      <c r="F54" s="58" t="s">
        <v>730</v>
      </c>
      <c r="G54" s="71" t="s">
        <v>289</v>
      </c>
      <c r="H54" s="58" t="s">
        <v>291</v>
      </c>
      <c r="I54" s="58" t="s">
        <v>293</v>
      </c>
      <c r="J54" s="71" t="s">
        <v>770</v>
      </c>
      <c r="K54" s="58" t="s">
        <v>297</v>
      </c>
      <c r="L54" s="58" t="s">
        <v>493</v>
      </c>
      <c r="M54" s="71" t="s">
        <v>301</v>
      </c>
      <c r="N54" s="125" t="s">
        <v>303</v>
      </c>
      <c r="O54" s="123" t="s">
        <v>304</v>
      </c>
      <c r="P54" s="123" t="s">
        <v>305</v>
      </c>
    </row>
    <row r="55" spans="1:18">
      <c r="A55" s="106"/>
      <c r="B55" s="122"/>
      <c r="C55" s="120"/>
      <c r="D55" s="106"/>
      <c r="E55" s="58" t="s">
        <v>286</v>
      </c>
      <c r="F55" s="58" t="s">
        <v>288</v>
      </c>
      <c r="G55" s="54" t="s">
        <v>290</v>
      </c>
      <c r="H55" s="58" t="s">
        <v>292</v>
      </c>
      <c r="I55" s="58" t="s">
        <v>294</v>
      </c>
      <c r="J55" s="54" t="s">
        <v>296</v>
      </c>
      <c r="K55" s="58" t="s">
        <v>298</v>
      </c>
      <c r="L55" s="58" t="s">
        <v>300</v>
      </c>
      <c r="M55" s="54" t="s">
        <v>302</v>
      </c>
      <c r="N55" s="122"/>
      <c r="O55" s="120"/>
      <c r="P55" s="120"/>
    </row>
    <row r="56" spans="1:18">
      <c r="A56" s="114" t="s">
        <v>647</v>
      </c>
      <c r="B56" s="122" t="s">
        <v>678</v>
      </c>
      <c r="C56" s="120" t="s">
        <v>695</v>
      </c>
      <c r="D56" s="106" t="s">
        <v>712</v>
      </c>
      <c r="E56" s="58" t="s">
        <v>306</v>
      </c>
      <c r="F56" s="58" t="s">
        <v>731</v>
      </c>
      <c r="G56" s="54" t="s">
        <v>739</v>
      </c>
      <c r="H56" s="58" t="s">
        <v>396</v>
      </c>
      <c r="I56" s="58" t="s">
        <v>759</v>
      </c>
      <c r="J56" s="54" t="s">
        <v>771</v>
      </c>
      <c r="K56" s="58" t="s">
        <v>485</v>
      </c>
      <c r="L56" s="58" t="s">
        <v>514</v>
      </c>
      <c r="M56" s="54" t="s">
        <v>796</v>
      </c>
      <c r="N56" s="122" t="s">
        <v>574</v>
      </c>
      <c r="O56" s="120" t="s">
        <v>589</v>
      </c>
      <c r="P56" s="120" t="s">
        <v>603</v>
      </c>
    </row>
    <row r="57" spans="1:18">
      <c r="A57" s="106"/>
      <c r="B57" s="122"/>
      <c r="C57" s="120"/>
      <c r="D57" s="106"/>
      <c r="E57" s="58" t="s">
        <v>307</v>
      </c>
      <c r="F57" s="58" t="s">
        <v>337</v>
      </c>
      <c r="G57" s="54" t="s">
        <v>367</v>
      </c>
      <c r="H57" s="58" t="s">
        <v>397</v>
      </c>
      <c r="I57" s="58" t="s">
        <v>337</v>
      </c>
      <c r="J57" s="54" t="s">
        <v>456</v>
      </c>
      <c r="K57" s="58" t="s">
        <v>783</v>
      </c>
      <c r="L57" s="58" t="s">
        <v>515</v>
      </c>
      <c r="M57" s="54" t="s">
        <v>545</v>
      </c>
      <c r="N57" s="122"/>
      <c r="O57" s="120"/>
      <c r="P57" s="120"/>
    </row>
    <row r="58" spans="1:18">
      <c r="A58" s="114" t="s">
        <v>648</v>
      </c>
      <c r="B58" s="122" t="s">
        <v>679</v>
      </c>
      <c r="C58" s="120" t="s">
        <v>696</v>
      </c>
      <c r="D58" s="106" t="s">
        <v>713</v>
      </c>
      <c r="E58" s="58" t="s">
        <v>308</v>
      </c>
      <c r="F58" s="58" t="s">
        <v>338</v>
      </c>
      <c r="G58" s="54" t="s">
        <v>740</v>
      </c>
      <c r="H58" s="80" t="s">
        <v>398</v>
      </c>
      <c r="I58" s="58" t="s">
        <v>427</v>
      </c>
      <c r="J58" s="54" t="s">
        <v>772</v>
      </c>
      <c r="K58" s="58" t="s">
        <v>487</v>
      </c>
      <c r="L58" s="58" t="s">
        <v>516</v>
      </c>
      <c r="M58" s="54" t="s">
        <v>797</v>
      </c>
      <c r="N58" s="122" t="s">
        <v>575</v>
      </c>
      <c r="O58" s="120" t="s">
        <v>590</v>
      </c>
      <c r="P58" s="120" t="s">
        <v>604</v>
      </c>
    </row>
    <row r="59" spans="1:18">
      <c r="A59" s="106"/>
      <c r="B59" s="122"/>
      <c r="C59" s="120"/>
      <c r="D59" s="106"/>
      <c r="E59" s="58" t="s">
        <v>309</v>
      </c>
      <c r="F59" s="58" t="s">
        <v>339</v>
      </c>
      <c r="G59" s="54" t="s">
        <v>369</v>
      </c>
      <c r="H59" s="58" t="s">
        <v>399</v>
      </c>
      <c r="I59" s="58" t="s">
        <v>428</v>
      </c>
      <c r="J59" s="54" t="s">
        <v>458</v>
      </c>
      <c r="K59" s="58" t="s">
        <v>784</v>
      </c>
      <c r="L59" s="58" t="s">
        <v>517</v>
      </c>
      <c r="M59" s="54" t="s">
        <v>547</v>
      </c>
      <c r="N59" s="122"/>
      <c r="O59" s="120"/>
      <c r="P59" s="120"/>
    </row>
    <row r="60" spans="1:18">
      <c r="A60" s="114" t="s">
        <v>649</v>
      </c>
      <c r="B60" s="122" t="s">
        <v>680</v>
      </c>
      <c r="C60" s="120" t="s">
        <v>697</v>
      </c>
      <c r="D60" s="106" t="s">
        <v>714</v>
      </c>
      <c r="E60" s="58" t="s">
        <v>310</v>
      </c>
      <c r="F60" s="58" t="s">
        <v>340</v>
      </c>
      <c r="G60" s="54" t="s">
        <v>370</v>
      </c>
      <c r="H60" s="58" t="s">
        <v>751</v>
      </c>
      <c r="I60" s="58" t="s">
        <v>760</v>
      </c>
      <c r="J60" s="54" t="s">
        <v>459</v>
      </c>
      <c r="K60" s="58" t="s">
        <v>489</v>
      </c>
      <c r="L60" s="58" t="s">
        <v>518</v>
      </c>
      <c r="M60" s="54" t="s">
        <v>798</v>
      </c>
      <c r="N60" s="122" t="s">
        <v>576</v>
      </c>
      <c r="O60" s="120" t="s">
        <v>591</v>
      </c>
      <c r="P60" s="120" t="s">
        <v>605</v>
      </c>
    </row>
    <row r="61" spans="1:18">
      <c r="A61" s="107"/>
      <c r="B61" s="126"/>
      <c r="C61" s="110"/>
      <c r="D61" s="107"/>
      <c r="E61" s="76" t="s">
        <v>311</v>
      </c>
      <c r="F61" s="76" t="s">
        <v>341</v>
      </c>
      <c r="G61" s="55" t="s">
        <v>371</v>
      </c>
      <c r="H61" s="76" t="s">
        <v>401</v>
      </c>
      <c r="I61" s="76" t="s">
        <v>430</v>
      </c>
      <c r="J61" s="55" t="s">
        <v>460</v>
      </c>
      <c r="K61" s="76" t="s">
        <v>785</v>
      </c>
      <c r="L61" s="76" t="s">
        <v>519</v>
      </c>
      <c r="M61" s="55" t="s">
        <v>549</v>
      </c>
      <c r="N61" s="126"/>
      <c r="O61" s="110"/>
      <c r="P61" s="110"/>
      <c r="Q61" s="49"/>
      <c r="R61" s="49"/>
    </row>
    <row r="62" spans="1:18">
      <c r="A62" s="72" t="s">
        <v>159</v>
      </c>
      <c r="B62" s="116" t="s">
        <v>624</v>
      </c>
      <c r="C62" s="128"/>
      <c r="D62" s="129"/>
      <c r="E62" s="116" t="s">
        <v>630</v>
      </c>
      <c r="F62" s="128"/>
      <c r="G62" s="129"/>
      <c r="H62" s="116" t="s">
        <v>631</v>
      </c>
      <c r="I62" s="128"/>
      <c r="J62" s="129"/>
      <c r="K62" s="116" t="s">
        <v>632</v>
      </c>
      <c r="L62" s="128"/>
      <c r="M62" s="129"/>
      <c r="N62" s="115" t="s">
        <v>629</v>
      </c>
      <c r="O62" s="116"/>
      <c r="P62" s="116"/>
      <c r="Q62" s="49"/>
      <c r="R62" s="49"/>
    </row>
    <row r="63" spans="1:18">
      <c r="A63" s="114" t="s">
        <v>650</v>
      </c>
      <c r="B63" s="125" t="s">
        <v>681</v>
      </c>
      <c r="C63" s="123" t="s">
        <v>698</v>
      </c>
      <c r="D63" s="127" t="s">
        <v>715</v>
      </c>
      <c r="E63" s="58" t="s">
        <v>312</v>
      </c>
      <c r="F63" s="58" t="s">
        <v>732</v>
      </c>
      <c r="G63" s="71" t="s">
        <v>741</v>
      </c>
      <c r="H63" s="58" t="s">
        <v>402</v>
      </c>
      <c r="I63" s="58" t="s">
        <v>761</v>
      </c>
      <c r="J63" s="71" t="s">
        <v>773</v>
      </c>
      <c r="K63" s="58" t="s">
        <v>491</v>
      </c>
      <c r="L63" s="58" t="s">
        <v>790</v>
      </c>
      <c r="M63" s="71" t="s">
        <v>799</v>
      </c>
      <c r="N63" s="125" t="s">
        <v>577</v>
      </c>
      <c r="O63" s="123" t="s">
        <v>592</v>
      </c>
      <c r="P63" s="123" t="s">
        <v>606</v>
      </c>
    </row>
    <row r="64" spans="1:18">
      <c r="A64" s="106"/>
      <c r="B64" s="122"/>
      <c r="C64" s="120"/>
      <c r="D64" s="106"/>
      <c r="E64" s="58" t="s">
        <v>313</v>
      </c>
      <c r="F64" s="58" t="s">
        <v>343</v>
      </c>
      <c r="G64" s="54" t="s">
        <v>373</v>
      </c>
      <c r="H64" s="58" t="s">
        <v>403</v>
      </c>
      <c r="I64" s="58" t="s">
        <v>432</v>
      </c>
      <c r="J64" s="54" t="s">
        <v>462</v>
      </c>
      <c r="K64" s="58" t="s">
        <v>492</v>
      </c>
      <c r="L64" s="58" t="s">
        <v>521</v>
      </c>
      <c r="M64" s="54" t="s">
        <v>551</v>
      </c>
      <c r="N64" s="122"/>
      <c r="O64" s="120"/>
      <c r="P64" s="120"/>
      <c r="Q64" s="49"/>
    </row>
    <row r="65" spans="1:17">
      <c r="A65" s="114" t="s">
        <v>651</v>
      </c>
      <c r="B65" s="122" t="s">
        <v>682</v>
      </c>
      <c r="C65" s="120" t="s">
        <v>699</v>
      </c>
      <c r="D65" s="106" t="s">
        <v>716</v>
      </c>
      <c r="E65" s="58" t="s">
        <v>314</v>
      </c>
      <c r="F65" s="58" t="s">
        <v>733</v>
      </c>
      <c r="G65" s="54" t="s">
        <v>742</v>
      </c>
      <c r="H65" s="58" t="s">
        <v>404</v>
      </c>
      <c r="I65" s="58" t="s">
        <v>762</v>
      </c>
      <c r="J65" s="54" t="s">
        <v>774</v>
      </c>
      <c r="K65" s="58" t="s">
        <v>493</v>
      </c>
      <c r="L65" s="58" t="s">
        <v>522</v>
      </c>
      <c r="M65" s="54" t="s">
        <v>800</v>
      </c>
      <c r="N65" s="122" t="s">
        <v>578</v>
      </c>
      <c r="O65" s="120" t="s">
        <v>593</v>
      </c>
      <c r="P65" s="120" t="s">
        <v>607</v>
      </c>
      <c r="Q65" s="49"/>
    </row>
    <row r="66" spans="1:17">
      <c r="A66" s="106"/>
      <c r="B66" s="122"/>
      <c r="C66" s="120"/>
      <c r="D66" s="106"/>
      <c r="E66" s="58" t="s">
        <v>728</v>
      </c>
      <c r="F66" s="58" t="s">
        <v>345</v>
      </c>
      <c r="G66" s="54" t="s">
        <v>375</v>
      </c>
      <c r="H66" s="58" t="s">
        <v>405</v>
      </c>
      <c r="I66" s="58" t="s">
        <v>434</v>
      </c>
      <c r="J66" s="54" t="s">
        <v>464</v>
      </c>
      <c r="K66" s="58" t="s">
        <v>494</v>
      </c>
      <c r="L66" s="58" t="s">
        <v>523</v>
      </c>
      <c r="M66" s="54" t="s">
        <v>553</v>
      </c>
      <c r="N66" s="122"/>
      <c r="O66" s="120"/>
      <c r="P66" s="120"/>
    </row>
    <row r="67" spans="1:17">
      <c r="A67" s="114" t="s">
        <v>644</v>
      </c>
      <c r="B67" s="122" t="s">
        <v>683</v>
      </c>
      <c r="C67" s="120" t="s">
        <v>700</v>
      </c>
      <c r="D67" s="106" t="s">
        <v>717</v>
      </c>
      <c r="E67" s="58" t="s">
        <v>316</v>
      </c>
      <c r="F67" s="58" t="s">
        <v>734</v>
      </c>
      <c r="G67" s="54" t="s">
        <v>743</v>
      </c>
      <c r="H67" s="58" t="s">
        <v>752</v>
      </c>
      <c r="I67" s="58" t="s">
        <v>763</v>
      </c>
      <c r="J67" s="54" t="s">
        <v>775</v>
      </c>
      <c r="K67" s="58" t="s">
        <v>495</v>
      </c>
      <c r="L67" s="58" t="s">
        <v>791</v>
      </c>
      <c r="M67" s="54" t="s">
        <v>801</v>
      </c>
      <c r="N67" s="122" t="s">
        <v>579</v>
      </c>
      <c r="O67" s="120" t="s">
        <v>594</v>
      </c>
      <c r="P67" s="120" t="s">
        <v>608</v>
      </c>
    </row>
    <row r="68" spans="1:17">
      <c r="A68" s="106"/>
      <c r="B68" s="122"/>
      <c r="C68" s="120"/>
      <c r="D68" s="106"/>
      <c r="E68" s="58" t="s">
        <v>317</v>
      </c>
      <c r="F68" s="58" t="s">
        <v>347</v>
      </c>
      <c r="G68" s="54" t="s">
        <v>377</v>
      </c>
      <c r="H68" s="58" t="s">
        <v>753</v>
      </c>
      <c r="I68" s="58" t="s">
        <v>436</v>
      </c>
      <c r="J68" s="54" t="s">
        <v>466</v>
      </c>
      <c r="K68" s="58" t="s">
        <v>323</v>
      </c>
      <c r="L68" s="58" t="s">
        <v>525</v>
      </c>
      <c r="M68" s="54" t="s">
        <v>555</v>
      </c>
      <c r="N68" s="122"/>
      <c r="O68" s="120"/>
      <c r="P68" s="120"/>
    </row>
    <row r="69" spans="1:17">
      <c r="A69" s="114" t="s">
        <v>643</v>
      </c>
      <c r="B69" s="122" t="s">
        <v>684</v>
      </c>
      <c r="C69" s="120" t="s">
        <v>701</v>
      </c>
      <c r="D69" s="106" t="s">
        <v>718</v>
      </c>
      <c r="E69" s="58" t="s">
        <v>318</v>
      </c>
      <c r="F69" s="58" t="s">
        <v>348</v>
      </c>
      <c r="G69" s="54" t="s">
        <v>744</v>
      </c>
      <c r="H69" s="58" t="s">
        <v>408</v>
      </c>
      <c r="I69" s="58" t="s">
        <v>437</v>
      </c>
      <c r="J69" s="54" t="s">
        <v>776</v>
      </c>
      <c r="K69" s="58" t="s">
        <v>496</v>
      </c>
      <c r="L69" s="58" t="s">
        <v>526</v>
      </c>
      <c r="M69" s="54" t="s">
        <v>802</v>
      </c>
      <c r="N69" s="122" t="s">
        <v>580</v>
      </c>
      <c r="O69" s="120" t="s">
        <v>595</v>
      </c>
      <c r="P69" s="120" t="s">
        <v>809</v>
      </c>
    </row>
    <row r="70" spans="1:17">
      <c r="A70" s="106"/>
      <c r="B70" s="122"/>
      <c r="C70" s="120"/>
      <c r="D70" s="106"/>
      <c r="E70" s="58" t="s">
        <v>729</v>
      </c>
      <c r="F70" s="58" t="s">
        <v>349</v>
      </c>
      <c r="G70" s="54" t="s">
        <v>379</v>
      </c>
      <c r="H70" s="58" t="s">
        <v>409</v>
      </c>
      <c r="I70" s="58" t="s">
        <v>438</v>
      </c>
      <c r="J70" s="54" t="s">
        <v>468</v>
      </c>
      <c r="K70" s="58" t="s">
        <v>497</v>
      </c>
      <c r="L70" s="58" t="s">
        <v>527</v>
      </c>
      <c r="M70" s="54" t="s">
        <v>557</v>
      </c>
      <c r="N70" s="122"/>
      <c r="O70" s="120"/>
      <c r="P70" s="120"/>
    </row>
    <row r="71" spans="1:17">
      <c r="A71" s="114" t="s">
        <v>642</v>
      </c>
      <c r="B71" s="122" t="s">
        <v>685</v>
      </c>
      <c r="C71" s="120" t="s">
        <v>702</v>
      </c>
      <c r="D71" s="106" t="s">
        <v>719</v>
      </c>
      <c r="E71" s="58" t="s">
        <v>320</v>
      </c>
      <c r="F71" s="58" t="s">
        <v>735</v>
      </c>
      <c r="G71" s="54" t="s">
        <v>745</v>
      </c>
      <c r="H71" s="58" t="s">
        <v>410</v>
      </c>
      <c r="I71" s="58" t="s">
        <v>439</v>
      </c>
      <c r="J71" s="54" t="s">
        <v>777</v>
      </c>
      <c r="K71" s="58" t="s">
        <v>498</v>
      </c>
      <c r="L71" s="58" t="s">
        <v>792</v>
      </c>
      <c r="M71" s="54" t="s">
        <v>803</v>
      </c>
      <c r="N71" s="122" t="s">
        <v>581</v>
      </c>
      <c r="O71" s="120" t="s">
        <v>596</v>
      </c>
      <c r="P71" s="120" t="s">
        <v>610</v>
      </c>
    </row>
    <row r="72" spans="1:17">
      <c r="A72" s="106"/>
      <c r="B72" s="122"/>
      <c r="C72" s="120"/>
      <c r="D72" s="106"/>
      <c r="E72" s="58" t="s">
        <v>321</v>
      </c>
      <c r="F72" s="58" t="s">
        <v>351</v>
      </c>
      <c r="G72" s="54" t="s">
        <v>381</v>
      </c>
      <c r="H72" s="58" t="s">
        <v>411</v>
      </c>
      <c r="I72" s="58" t="s">
        <v>440</v>
      </c>
      <c r="J72" s="54" t="s">
        <v>470</v>
      </c>
      <c r="K72" s="58" t="s">
        <v>499</v>
      </c>
      <c r="L72" s="58" t="s">
        <v>529</v>
      </c>
      <c r="M72" s="54" t="s">
        <v>559</v>
      </c>
      <c r="N72" s="122"/>
      <c r="O72" s="120"/>
      <c r="P72" s="120"/>
    </row>
    <row r="73" spans="1:17">
      <c r="A73" s="114" t="s">
        <v>641</v>
      </c>
      <c r="B73" s="122" t="s">
        <v>686</v>
      </c>
      <c r="C73" s="120" t="s">
        <v>703</v>
      </c>
      <c r="D73" s="106" t="s">
        <v>720</v>
      </c>
      <c r="E73" s="58" t="s">
        <v>322</v>
      </c>
      <c r="F73" s="58" t="s">
        <v>352</v>
      </c>
      <c r="G73" s="54" t="s">
        <v>746</v>
      </c>
      <c r="H73" s="58" t="s">
        <v>754</v>
      </c>
      <c r="I73" s="58" t="s">
        <v>441</v>
      </c>
      <c r="J73" s="54" t="s">
        <v>471</v>
      </c>
      <c r="K73" s="58" t="s">
        <v>786</v>
      </c>
      <c r="L73" s="58" t="s">
        <v>530</v>
      </c>
      <c r="M73" s="54" t="s">
        <v>560</v>
      </c>
      <c r="N73" s="122" t="s">
        <v>582</v>
      </c>
      <c r="O73" s="120" t="s">
        <v>597</v>
      </c>
      <c r="P73" s="120" t="s">
        <v>611</v>
      </c>
    </row>
    <row r="74" spans="1:17" ht="17" thickBot="1">
      <c r="A74" s="108"/>
      <c r="B74" s="130"/>
      <c r="C74" s="121"/>
      <c r="D74" s="108"/>
      <c r="E74" s="63" t="s">
        <v>323</v>
      </c>
      <c r="F74" s="63" t="s">
        <v>353</v>
      </c>
      <c r="G74" s="56" t="s">
        <v>383</v>
      </c>
      <c r="H74" s="63" t="s">
        <v>413</v>
      </c>
      <c r="I74" s="63" t="s">
        <v>442</v>
      </c>
      <c r="J74" s="56" t="s">
        <v>778</v>
      </c>
      <c r="K74" s="81" t="s">
        <v>787</v>
      </c>
      <c r="L74" s="63" t="s">
        <v>531</v>
      </c>
      <c r="M74" s="56" t="s">
        <v>561</v>
      </c>
      <c r="N74" s="130"/>
      <c r="O74" s="121"/>
      <c r="P74" s="121"/>
    </row>
    <row r="75" spans="1:17">
      <c r="A75" s="49"/>
      <c r="B75" s="67"/>
    </row>
    <row r="84" spans="1:16">
      <c r="A84" s="72" t="s">
        <v>634</v>
      </c>
      <c r="B84" s="69" t="s">
        <v>652</v>
      </c>
      <c r="C84" s="69" t="s">
        <v>653</v>
      </c>
      <c r="D84" s="72" t="s">
        <v>654</v>
      </c>
      <c r="E84" s="69" t="s">
        <v>652</v>
      </c>
      <c r="F84" s="69" t="s">
        <v>653</v>
      </c>
      <c r="G84" s="72" t="s">
        <v>654</v>
      </c>
      <c r="H84" s="69" t="s">
        <v>652</v>
      </c>
      <c r="I84" s="69" t="s">
        <v>653</v>
      </c>
      <c r="J84" s="72" t="s">
        <v>654</v>
      </c>
      <c r="K84" s="69" t="s">
        <v>652</v>
      </c>
      <c r="L84" s="69" t="s">
        <v>653</v>
      </c>
      <c r="M84" s="72" t="s">
        <v>654</v>
      </c>
      <c r="N84" s="69" t="s">
        <v>652</v>
      </c>
      <c r="O84" s="69" t="s">
        <v>653</v>
      </c>
      <c r="P84" s="72" t="s">
        <v>654</v>
      </c>
    </row>
    <row r="85" spans="1:16">
      <c r="A85" s="72" t="s">
        <v>633</v>
      </c>
      <c r="B85" s="115" t="s">
        <v>624</v>
      </c>
      <c r="C85" s="116"/>
      <c r="D85" s="117"/>
      <c r="E85" s="115" t="s">
        <v>625</v>
      </c>
      <c r="F85" s="116"/>
      <c r="G85" s="117"/>
      <c r="H85" s="115" t="s">
        <v>626</v>
      </c>
      <c r="I85" s="116"/>
      <c r="J85" s="117"/>
      <c r="K85" s="115" t="s">
        <v>627</v>
      </c>
      <c r="L85" s="116"/>
      <c r="M85" s="117"/>
      <c r="N85" s="115" t="s">
        <v>629</v>
      </c>
      <c r="O85" s="116"/>
      <c r="P85" s="116"/>
    </row>
    <row r="86" spans="1:16">
      <c r="A86" s="118" t="s">
        <v>635</v>
      </c>
      <c r="B86" s="65">
        <v>0.83548847874453402</v>
      </c>
      <c r="C86" s="65">
        <v>0.883209417596034</v>
      </c>
      <c r="D86" s="75">
        <v>0.16433998374240347</v>
      </c>
      <c r="E86" s="66" t="s">
        <v>324</v>
      </c>
      <c r="F86" s="66" t="s">
        <v>354</v>
      </c>
      <c r="G86" s="71" t="s">
        <v>384</v>
      </c>
      <c r="H86" s="66" t="s">
        <v>414</v>
      </c>
      <c r="I86" s="66" t="s">
        <v>443</v>
      </c>
      <c r="J86" s="71" t="s">
        <v>473</v>
      </c>
      <c r="K86" s="66" t="s">
        <v>502</v>
      </c>
      <c r="L86" s="66" t="s">
        <v>532</v>
      </c>
      <c r="M86" s="71" t="s">
        <v>562</v>
      </c>
      <c r="N86" s="66" t="s">
        <v>284</v>
      </c>
      <c r="O86" s="66" t="s">
        <v>284</v>
      </c>
      <c r="P86" s="66" t="s">
        <v>284</v>
      </c>
    </row>
    <row r="87" spans="1:16">
      <c r="A87" s="114"/>
      <c r="B87" s="57" t="s">
        <v>284</v>
      </c>
      <c r="C87" s="57" t="s">
        <v>284</v>
      </c>
      <c r="D87" s="54" t="s">
        <v>284</v>
      </c>
      <c r="E87" s="57" t="s">
        <v>325</v>
      </c>
      <c r="F87" s="57" t="s">
        <v>355</v>
      </c>
      <c r="G87" s="54" t="s">
        <v>385</v>
      </c>
      <c r="H87" s="57" t="s">
        <v>415</v>
      </c>
      <c r="I87" s="57" t="s">
        <v>444</v>
      </c>
      <c r="J87" s="54" t="s">
        <v>474</v>
      </c>
      <c r="K87" s="57" t="s">
        <v>503</v>
      </c>
      <c r="L87" s="57" t="s">
        <v>533</v>
      </c>
      <c r="M87" s="54" t="s">
        <v>563</v>
      </c>
      <c r="N87" s="57" t="s">
        <v>583</v>
      </c>
      <c r="O87" s="57" t="s">
        <v>598</v>
      </c>
      <c r="P87" s="57" t="s">
        <v>612</v>
      </c>
    </row>
    <row r="88" spans="1:16">
      <c r="A88" s="114" t="s">
        <v>636</v>
      </c>
      <c r="B88" s="60">
        <v>0.84666170770192362</v>
      </c>
      <c r="C88" s="60">
        <v>0.90042630937880597</v>
      </c>
      <c r="D88" s="74">
        <v>0.150767185301864</v>
      </c>
      <c r="E88" s="57" t="s">
        <v>326</v>
      </c>
      <c r="F88" s="57" t="s">
        <v>356</v>
      </c>
      <c r="G88" s="54" t="s">
        <v>386</v>
      </c>
      <c r="H88" s="57" t="s">
        <v>416</v>
      </c>
      <c r="I88" s="57" t="s">
        <v>445</v>
      </c>
      <c r="J88" s="54" t="s">
        <v>475</v>
      </c>
      <c r="K88" s="57" t="s">
        <v>504</v>
      </c>
      <c r="L88" s="57" t="s">
        <v>534</v>
      </c>
      <c r="M88" s="54" t="s">
        <v>564</v>
      </c>
      <c r="N88" s="57" t="s">
        <v>284</v>
      </c>
      <c r="O88" s="57" t="s">
        <v>284</v>
      </c>
      <c r="P88" s="57" t="s">
        <v>284</v>
      </c>
    </row>
    <row r="89" spans="1:16">
      <c r="A89" s="114"/>
      <c r="B89" s="57" t="s">
        <v>284</v>
      </c>
      <c r="C89" s="57" t="s">
        <v>284</v>
      </c>
      <c r="D89" s="54" t="s">
        <v>284</v>
      </c>
      <c r="E89" s="57" t="s">
        <v>327</v>
      </c>
      <c r="F89" s="57" t="s">
        <v>357</v>
      </c>
      <c r="G89" s="54" t="s">
        <v>387</v>
      </c>
      <c r="H89" s="57" t="s">
        <v>417</v>
      </c>
      <c r="I89" s="57" t="s">
        <v>446</v>
      </c>
      <c r="J89" s="54" t="s">
        <v>476</v>
      </c>
      <c r="K89" s="57" t="s">
        <v>505</v>
      </c>
      <c r="L89" s="57" t="s">
        <v>535</v>
      </c>
      <c r="M89" s="54" t="s">
        <v>565</v>
      </c>
      <c r="N89" s="57" t="s">
        <v>584</v>
      </c>
      <c r="O89" s="57" t="s">
        <v>574</v>
      </c>
      <c r="P89" s="59" t="s">
        <v>676</v>
      </c>
    </row>
    <row r="90" spans="1:16">
      <c r="A90" s="114" t="s">
        <v>637</v>
      </c>
      <c r="B90" s="60">
        <v>0.81568359439749838</v>
      </c>
      <c r="C90" s="60">
        <v>0.86901152213462696</v>
      </c>
      <c r="D90" s="74">
        <v>0.16072378176579968</v>
      </c>
      <c r="E90" s="57" t="s">
        <v>328</v>
      </c>
      <c r="F90" s="57" t="s">
        <v>358</v>
      </c>
      <c r="G90" s="54" t="s">
        <v>388</v>
      </c>
      <c r="H90" s="57" t="s">
        <v>418</v>
      </c>
      <c r="I90" s="57" t="s">
        <v>447</v>
      </c>
      <c r="J90" s="54" t="s">
        <v>477</v>
      </c>
      <c r="K90" s="57" t="s">
        <v>506</v>
      </c>
      <c r="L90" s="57" t="s">
        <v>536</v>
      </c>
      <c r="M90" s="54" t="s">
        <v>566</v>
      </c>
      <c r="N90" s="57" t="s">
        <v>284</v>
      </c>
      <c r="O90" s="57" t="s">
        <v>284</v>
      </c>
      <c r="P90" s="57" t="s">
        <v>284</v>
      </c>
    </row>
    <row r="91" spans="1:16">
      <c r="A91" s="114"/>
      <c r="B91" s="57" t="s">
        <v>284</v>
      </c>
      <c r="C91" s="57" t="s">
        <v>284</v>
      </c>
      <c r="D91" s="54" t="s">
        <v>284</v>
      </c>
      <c r="E91" s="57" t="s">
        <v>329</v>
      </c>
      <c r="F91" s="57" t="s">
        <v>359</v>
      </c>
      <c r="G91" s="54" t="s">
        <v>389</v>
      </c>
      <c r="H91" s="57" t="s">
        <v>419</v>
      </c>
      <c r="I91" s="57" t="s">
        <v>448</v>
      </c>
      <c r="J91" s="54" t="s">
        <v>478</v>
      </c>
      <c r="K91" s="57" t="s">
        <v>507</v>
      </c>
      <c r="L91" s="57" t="s">
        <v>537</v>
      </c>
      <c r="M91" s="54" t="s">
        <v>567</v>
      </c>
      <c r="N91" s="57" t="s">
        <v>585</v>
      </c>
      <c r="O91" s="57" t="s">
        <v>599</v>
      </c>
      <c r="P91" s="57" t="s">
        <v>613</v>
      </c>
    </row>
    <row r="92" spans="1:16">
      <c r="A92" s="114" t="s">
        <v>638</v>
      </c>
      <c r="B92" s="60">
        <v>0.81634859816546612</v>
      </c>
      <c r="C92" s="60">
        <v>0.86009586578789698</v>
      </c>
      <c r="D92" s="74">
        <v>0.18275342894447891</v>
      </c>
      <c r="E92" s="47" t="s">
        <v>330</v>
      </c>
      <c r="F92" s="47" t="s">
        <v>360</v>
      </c>
      <c r="G92" s="54" t="s">
        <v>390</v>
      </c>
      <c r="H92" s="47" t="s">
        <v>420</v>
      </c>
      <c r="I92" s="47" t="s">
        <v>449</v>
      </c>
      <c r="J92" s="54" t="s">
        <v>479</v>
      </c>
      <c r="K92" s="47" t="s">
        <v>508</v>
      </c>
      <c r="L92" s="47" t="s">
        <v>538</v>
      </c>
      <c r="M92" s="54" t="s">
        <v>568</v>
      </c>
      <c r="N92" s="47" t="s">
        <v>284</v>
      </c>
      <c r="O92" s="47" t="s">
        <v>284</v>
      </c>
      <c r="P92" s="47" t="s">
        <v>284</v>
      </c>
    </row>
    <row r="93" spans="1:16">
      <c r="A93" s="106"/>
      <c r="B93" s="47" t="s">
        <v>284</v>
      </c>
      <c r="C93" s="47" t="s">
        <v>284</v>
      </c>
      <c r="D93" s="54" t="s">
        <v>284</v>
      </c>
      <c r="E93" s="47" t="s">
        <v>331</v>
      </c>
      <c r="F93" s="47" t="s">
        <v>361</v>
      </c>
      <c r="G93" s="54" t="s">
        <v>391</v>
      </c>
      <c r="H93" s="47" t="s">
        <v>421</v>
      </c>
      <c r="I93" s="47" t="s">
        <v>450</v>
      </c>
      <c r="J93" s="54" t="s">
        <v>480</v>
      </c>
      <c r="K93" s="47" t="s">
        <v>509</v>
      </c>
      <c r="L93" s="47" t="s">
        <v>539</v>
      </c>
      <c r="M93" s="54" t="s">
        <v>569</v>
      </c>
      <c r="N93" s="47" t="s">
        <v>586</v>
      </c>
      <c r="O93" s="47" t="s">
        <v>600</v>
      </c>
      <c r="P93" s="47" t="s">
        <v>614</v>
      </c>
    </row>
    <row r="94" spans="1:16">
      <c r="A94" s="114" t="s">
        <v>639</v>
      </c>
      <c r="B94" s="60">
        <v>0.77995224607704372</v>
      </c>
      <c r="C94" s="60">
        <v>0.86373604465709697</v>
      </c>
      <c r="D94" s="74">
        <v>0.20433518604448336</v>
      </c>
      <c r="E94" s="47" t="s">
        <v>332</v>
      </c>
      <c r="F94" s="47" t="s">
        <v>362</v>
      </c>
      <c r="G94" s="54" t="s">
        <v>392</v>
      </c>
      <c r="H94" s="47" t="s">
        <v>422</v>
      </c>
      <c r="I94" s="47" t="s">
        <v>451</v>
      </c>
      <c r="J94" s="54" t="s">
        <v>481</v>
      </c>
      <c r="K94" s="47" t="s">
        <v>510</v>
      </c>
      <c r="L94" s="47" t="s">
        <v>540</v>
      </c>
      <c r="M94" s="54" t="s">
        <v>570</v>
      </c>
      <c r="N94" s="47" t="s">
        <v>284</v>
      </c>
      <c r="O94" s="47" t="s">
        <v>284</v>
      </c>
      <c r="P94" s="47" t="s">
        <v>284</v>
      </c>
    </row>
    <row r="95" spans="1:16">
      <c r="A95" s="106"/>
      <c r="B95" s="47" t="s">
        <v>284</v>
      </c>
      <c r="C95" s="47" t="s">
        <v>284</v>
      </c>
      <c r="D95" s="54" t="s">
        <v>284</v>
      </c>
      <c r="E95" s="47" t="s">
        <v>333</v>
      </c>
      <c r="F95" s="47" t="s">
        <v>363</v>
      </c>
      <c r="G95" s="54" t="s">
        <v>393</v>
      </c>
      <c r="H95" s="47" t="s">
        <v>423</v>
      </c>
      <c r="I95" s="47" t="s">
        <v>452</v>
      </c>
      <c r="J95" s="54" t="s">
        <v>482</v>
      </c>
      <c r="K95" s="47" t="s">
        <v>511</v>
      </c>
      <c r="L95" s="47" t="s">
        <v>541</v>
      </c>
      <c r="M95" s="54" t="s">
        <v>571</v>
      </c>
      <c r="N95" s="47" t="s">
        <v>587</v>
      </c>
      <c r="O95" s="47" t="s">
        <v>601</v>
      </c>
      <c r="P95" s="47" t="s">
        <v>609</v>
      </c>
    </row>
    <row r="96" spans="1:16">
      <c r="A96" s="114" t="s">
        <v>640</v>
      </c>
      <c r="B96" s="60">
        <v>0.684166823773804</v>
      </c>
      <c r="C96" s="60">
        <v>0.85283363802559398</v>
      </c>
      <c r="D96" s="74">
        <v>0.3264162715916003</v>
      </c>
      <c r="E96" s="47" t="s">
        <v>334</v>
      </c>
      <c r="F96" s="47" t="s">
        <v>364</v>
      </c>
      <c r="G96" s="54" t="s">
        <v>394</v>
      </c>
      <c r="H96" s="47" t="s">
        <v>424</v>
      </c>
      <c r="I96" s="47" t="s">
        <v>453</v>
      </c>
      <c r="J96" s="54" t="s">
        <v>483</v>
      </c>
      <c r="K96" s="47" t="s">
        <v>512</v>
      </c>
      <c r="L96" s="47" t="s">
        <v>542</v>
      </c>
      <c r="M96" s="54" t="s">
        <v>572</v>
      </c>
      <c r="N96" s="47" t="s">
        <v>284</v>
      </c>
      <c r="O96" s="47" t="s">
        <v>284</v>
      </c>
      <c r="P96" s="47" t="s">
        <v>284</v>
      </c>
    </row>
    <row r="97" spans="1:16">
      <c r="A97" s="106"/>
      <c r="B97" s="47" t="s">
        <v>284</v>
      </c>
      <c r="C97" s="47" t="s">
        <v>284</v>
      </c>
      <c r="D97" s="54" t="s">
        <v>284</v>
      </c>
      <c r="E97" s="47" t="s">
        <v>335</v>
      </c>
      <c r="F97" s="47" t="s">
        <v>365</v>
      </c>
      <c r="G97" s="54" t="s">
        <v>395</v>
      </c>
      <c r="H97" s="47" t="s">
        <v>425</v>
      </c>
      <c r="I97" s="47" t="s">
        <v>454</v>
      </c>
      <c r="J97" s="54" t="s">
        <v>484</v>
      </c>
      <c r="K97" s="47" t="s">
        <v>513</v>
      </c>
      <c r="L97" s="47" t="s">
        <v>543</v>
      </c>
      <c r="M97" s="54" t="s">
        <v>573</v>
      </c>
      <c r="N97" s="47" t="s">
        <v>588</v>
      </c>
      <c r="O97" s="47" t="s">
        <v>602</v>
      </c>
      <c r="P97" s="47" t="s">
        <v>615</v>
      </c>
    </row>
    <row r="98" spans="1:16">
      <c r="A98" s="114" t="s">
        <v>645</v>
      </c>
      <c r="B98">
        <v>0.568177472872754</v>
      </c>
      <c r="C98">
        <v>0.62408759124087598</v>
      </c>
      <c r="D98" s="73">
        <v>0.27718881095611747</v>
      </c>
      <c r="E98" t="s">
        <v>655</v>
      </c>
      <c r="F98" t="s">
        <v>657</v>
      </c>
      <c r="G98" s="73" t="s">
        <v>659</v>
      </c>
      <c r="H98" t="s">
        <v>660</v>
      </c>
      <c r="I98" t="s">
        <v>662</v>
      </c>
      <c r="J98" t="s">
        <v>664</v>
      </c>
      <c r="K98" t="s">
        <v>666</v>
      </c>
      <c r="L98" t="s">
        <v>668</v>
      </c>
      <c r="M98" t="s">
        <v>670</v>
      </c>
      <c r="N98" t="s">
        <v>284</v>
      </c>
      <c r="O98" t="s">
        <v>284</v>
      </c>
      <c r="P98" t="s">
        <v>284</v>
      </c>
    </row>
    <row r="99" spans="1:16" ht="17" thickBot="1">
      <c r="A99" s="108"/>
      <c r="B99" t="s">
        <v>284</v>
      </c>
      <c r="C99" t="s">
        <v>284</v>
      </c>
      <c r="D99" s="79" t="s">
        <v>284</v>
      </c>
      <c r="E99" t="s">
        <v>656</v>
      </c>
      <c r="F99" t="s">
        <v>658</v>
      </c>
      <c r="G99" s="79" t="s">
        <v>304</v>
      </c>
      <c r="H99" t="s">
        <v>661</v>
      </c>
      <c r="I99" t="s">
        <v>663</v>
      </c>
      <c r="J99" t="s">
        <v>665</v>
      </c>
      <c r="K99" t="s">
        <v>667</v>
      </c>
      <c r="L99" t="s">
        <v>669</v>
      </c>
      <c r="M99" t="s">
        <v>671</v>
      </c>
      <c r="N99" t="s">
        <v>672</v>
      </c>
      <c r="O99" t="s">
        <v>673</v>
      </c>
      <c r="P99" t="s">
        <v>674</v>
      </c>
    </row>
    <row r="100" spans="1:16">
      <c r="A100" s="70" t="s">
        <v>623</v>
      </c>
      <c r="B100" s="111" t="s">
        <v>624</v>
      </c>
      <c r="C100" s="112"/>
      <c r="D100" s="113"/>
      <c r="E100" s="111" t="s">
        <v>625</v>
      </c>
      <c r="F100" s="112"/>
      <c r="G100" s="113"/>
      <c r="H100" s="111" t="s">
        <v>626</v>
      </c>
      <c r="I100" s="112"/>
      <c r="J100" s="113"/>
      <c r="K100" s="111" t="s">
        <v>627</v>
      </c>
      <c r="L100" s="112"/>
      <c r="M100" s="113"/>
      <c r="N100" s="112" t="s">
        <v>284</v>
      </c>
      <c r="O100" s="112"/>
      <c r="P100" s="112"/>
    </row>
    <row r="101" spans="1:16">
      <c r="A101" s="114" t="s">
        <v>646</v>
      </c>
      <c r="B101" s="60">
        <v>0.68127697040547286</v>
      </c>
      <c r="C101" s="60">
        <v>0.76272727272727203</v>
      </c>
      <c r="D101" s="74">
        <v>0.29293334181267872</v>
      </c>
      <c r="E101" s="47" t="s">
        <v>285</v>
      </c>
      <c r="F101" s="47" t="s">
        <v>287</v>
      </c>
      <c r="G101" s="54" t="s">
        <v>289</v>
      </c>
      <c r="H101" s="47" t="s">
        <v>291</v>
      </c>
      <c r="I101" s="47" t="s">
        <v>293</v>
      </c>
      <c r="J101" s="54" t="s">
        <v>295</v>
      </c>
      <c r="K101" s="47" t="s">
        <v>297</v>
      </c>
      <c r="L101" s="47" t="s">
        <v>299</v>
      </c>
      <c r="M101" s="54" t="s">
        <v>301</v>
      </c>
      <c r="N101" s="47" t="s">
        <v>284</v>
      </c>
      <c r="O101" s="47" t="s">
        <v>284</v>
      </c>
      <c r="P101" s="47" t="s">
        <v>284</v>
      </c>
    </row>
    <row r="102" spans="1:16">
      <c r="A102" s="106"/>
      <c r="B102" s="47" t="s">
        <v>284</v>
      </c>
      <c r="C102" s="47" t="s">
        <v>284</v>
      </c>
      <c r="D102" s="54" t="s">
        <v>284</v>
      </c>
      <c r="E102" s="47" t="s">
        <v>286</v>
      </c>
      <c r="F102" s="47" t="s">
        <v>288</v>
      </c>
      <c r="G102" s="54" t="s">
        <v>290</v>
      </c>
      <c r="H102" s="47" t="s">
        <v>292</v>
      </c>
      <c r="I102" s="47" t="s">
        <v>294</v>
      </c>
      <c r="J102" s="54" t="s">
        <v>296</v>
      </c>
      <c r="K102" s="47" t="s">
        <v>298</v>
      </c>
      <c r="L102" s="47" t="s">
        <v>300</v>
      </c>
      <c r="M102" s="54" t="s">
        <v>302</v>
      </c>
      <c r="N102" s="47" t="s">
        <v>303</v>
      </c>
      <c r="O102" s="47" t="s">
        <v>304</v>
      </c>
      <c r="P102" s="47" t="s">
        <v>305</v>
      </c>
    </row>
    <row r="103" spans="1:16">
      <c r="A103" s="114" t="s">
        <v>647</v>
      </c>
      <c r="B103" s="60">
        <v>0.8100275981738464</v>
      </c>
      <c r="C103" s="60">
        <v>0.90171463563992604</v>
      </c>
      <c r="D103" s="74">
        <v>0.16702966614437698</v>
      </c>
      <c r="E103" s="47" t="s">
        <v>306</v>
      </c>
      <c r="F103" s="47" t="s">
        <v>336</v>
      </c>
      <c r="G103" s="54" t="s">
        <v>366</v>
      </c>
      <c r="H103" s="47" t="s">
        <v>396</v>
      </c>
      <c r="I103" s="47" t="s">
        <v>426</v>
      </c>
      <c r="J103" s="54" t="s">
        <v>455</v>
      </c>
      <c r="K103" s="47" t="s">
        <v>485</v>
      </c>
      <c r="L103" s="47" t="s">
        <v>514</v>
      </c>
      <c r="M103" s="54" t="s">
        <v>544</v>
      </c>
      <c r="N103" s="47" t="s">
        <v>284</v>
      </c>
      <c r="O103" s="47" t="s">
        <v>284</v>
      </c>
      <c r="P103" s="47" t="s">
        <v>284</v>
      </c>
    </row>
    <row r="104" spans="1:16">
      <c r="A104" s="106"/>
      <c r="B104" s="47" t="s">
        <v>284</v>
      </c>
      <c r="C104" s="47" t="s">
        <v>284</v>
      </c>
      <c r="D104" s="54" t="s">
        <v>284</v>
      </c>
      <c r="E104" s="47" t="s">
        <v>307</v>
      </c>
      <c r="F104" s="47" t="s">
        <v>337</v>
      </c>
      <c r="G104" s="54" t="s">
        <v>367</v>
      </c>
      <c r="H104" s="47" t="s">
        <v>397</v>
      </c>
      <c r="I104" s="47" t="s">
        <v>337</v>
      </c>
      <c r="J104" s="54" t="s">
        <v>456</v>
      </c>
      <c r="K104" s="47" t="s">
        <v>486</v>
      </c>
      <c r="L104" s="47" t="s">
        <v>515</v>
      </c>
      <c r="M104" s="54" t="s">
        <v>545</v>
      </c>
      <c r="N104" s="47" t="s">
        <v>574</v>
      </c>
      <c r="O104" s="47" t="s">
        <v>589</v>
      </c>
      <c r="P104" s="47" t="s">
        <v>603</v>
      </c>
    </row>
    <row r="105" spans="1:16">
      <c r="A105" s="114" t="s">
        <v>648</v>
      </c>
      <c r="B105" s="60">
        <v>0.56963537946806042</v>
      </c>
      <c r="C105" s="60">
        <v>0.61171827565270098</v>
      </c>
      <c r="D105" s="74">
        <v>0.30473982168064467</v>
      </c>
      <c r="E105" s="47" t="s">
        <v>308</v>
      </c>
      <c r="F105" s="47" t="s">
        <v>338</v>
      </c>
      <c r="G105" s="54" t="s">
        <v>368</v>
      </c>
      <c r="H105" s="47" t="s">
        <v>398</v>
      </c>
      <c r="I105" s="47" t="s">
        <v>427</v>
      </c>
      <c r="J105" s="54" t="s">
        <v>457</v>
      </c>
      <c r="K105" s="47" t="s">
        <v>487</v>
      </c>
      <c r="L105" s="47" t="s">
        <v>516</v>
      </c>
      <c r="M105" s="54" t="s">
        <v>546</v>
      </c>
      <c r="N105" s="47" t="s">
        <v>284</v>
      </c>
      <c r="O105" s="47" t="s">
        <v>284</v>
      </c>
      <c r="P105" s="47" t="s">
        <v>284</v>
      </c>
    </row>
    <row r="106" spans="1:16">
      <c r="A106" s="106"/>
      <c r="B106" s="47" t="s">
        <v>284</v>
      </c>
      <c r="C106" s="47" t="s">
        <v>284</v>
      </c>
      <c r="D106" s="54" t="s">
        <v>284</v>
      </c>
      <c r="E106" s="47" t="s">
        <v>309</v>
      </c>
      <c r="F106" s="47" t="s">
        <v>339</v>
      </c>
      <c r="G106" s="54" t="s">
        <v>369</v>
      </c>
      <c r="H106" s="47" t="s">
        <v>399</v>
      </c>
      <c r="I106" s="47" t="s">
        <v>428</v>
      </c>
      <c r="J106" s="54" t="s">
        <v>458</v>
      </c>
      <c r="K106" s="47" t="s">
        <v>488</v>
      </c>
      <c r="L106" s="47" t="s">
        <v>517</v>
      </c>
      <c r="M106" s="54" t="s">
        <v>547</v>
      </c>
      <c r="N106" s="47" t="s">
        <v>575</v>
      </c>
      <c r="O106" s="47" t="s">
        <v>590</v>
      </c>
      <c r="P106" s="47" t="s">
        <v>604</v>
      </c>
    </row>
    <row r="107" spans="1:16">
      <c r="A107" s="114" t="s">
        <v>649</v>
      </c>
      <c r="B107" s="60">
        <v>0.47823096279230859</v>
      </c>
      <c r="C107" s="60">
        <v>0.41163924436319299</v>
      </c>
      <c r="D107" s="74">
        <v>0.35802834380957183</v>
      </c>
      <c r="E107" s="47" t="s">
        <v>310</v>
      </c>
      <c r="F107" s="47" t="s">
        <v>340</v>
      </c>
      <c r="G107" s="54" t="s">
        <v>370</v>
      </c>
      <c r="H107" s="47" t="s">
        <v>400</v>
      </c>
      <c r="I107" s="47" t="s">
        <v>429</v>
      </c>
      <c r="J107" s="54" t="s">
        <v>459</v>
      </c>
      <c r="K107" s="47" t="s">
        <v>489</v>
      </c>
      <c r="L107" s="47" t="s">
        <v>518</v>
      </c>
      <c r="M107" s="54" t="s">
        <v>548</v>
      </c>
      <c r="N107" s="47" t="s">
        <v>284</v>
      </c>
      <c r="O107" s="47" t="s">
        <v>284</v>
      </c>
      <c r="P107" s="47" t="s">
        <v>284</v>
      </c>
    </row>
    <row r="108" spans="1:16" ht="17" thickBot="1">
      <c r="A108" s="108"/>
      <c r="B108" s="63" t="s">
        <v>284</v>
      </c>
      <c r="C108" s="63" t="s">
        <v>284</v>
      </c>
      <c r="D108" s="56" t="s">
        <v>284</v>
      </c>
      <c r="E108" s="63" t="s">
        <v>311</v>
      </c>
      <c r="F108" s="63" t="s">
        <v>341</v>
      </c>
      <c r="G108" s="56" t="s">
        <v>371</v>
      </c>
      <c r="H108" s="63" t="s">
        <v>401</v>
      </c>
      <c r="I108" s="63" t="s">
        <v>430</v>
      </c>
      <c r="J108" s="56" t="s">
        <v>460</v>
      </c>
      <c r="K108" s="63" t="s">
        <v>490</v>
      </c>
      <c r="L108" s="63" t="s">
        <v>519</v>
      </c>
      <c r="M108" s="56" t="s">
        <v>549</v>
      </c>
      <c r="N108" s="63" t="s">
        <v>576</v>
      </c>
      <c r="O108" s="63" t="s">
        <v>591</v>
      </c>
      <c r="P108" s="63" t="s">
        <v>605</v>
      </c>
    </row>
    <row r="109" spans="1:16">
      <c r="A109" s="72" t="s">
        <v>159</v>
      </c>
      <c r="B109" s="111" t="s">
        <v>624</v>
      </c>
      <c r="C109" s="112"/>
      <c r="D109" s="113"/>
      <c r="E109" s="111" t="s">
        <v>630</v>
      </c>
      <c r="F109" s="112"/>
      <c r="G109" s="113"/>
      <c r="H109" s="111" t="s">
        <v>631</v>
      </c>
      <c r="I109" s="112"/>
      <c r="J109" s="113"/>
      <c r="K109" s="111" t="s">
        <v>632</v>
      </c>
      <c r="L109" s="112"/>
      <c r="M109" s="113"/>
      <c r="N109" s="110" t="s">
        <v>284</v>
      </c>
      <c r="O109" s="110"/>
      <c r="P109" s="110"/>
    </row>
    <row r="110" spans="1:16">
      <c r="A110" s="118" t="s">
        <v>650</v>
      </c>
      <c r="B110" s="60">
        <v>0.71286795414413973</v>
      </c>
      <c r="C110" s="60">
        <v>0.86380481778875795</v>
      </c>
      <c r="D110" s="74">
        <v>0.30454559369754897</v>
      </c>
      <c r="E110" s="47" t="s">
        <v>312</v>
      </c>
      <c r="F110" s="47" t="s">
        <v>342</v>
      </c>
      <c r="G110" s="54" t="s">
        <v>372</v>
      </c>
      <c r="H110" s="47" t="s">
        <v>402</v>
      </c>
      <c r="I110" s="47" t="s">
        <v>431</v>
      </c>
      <c r="J110" s="54" t="s">
        <v>461</v>
      </c>
      <c r="K110" s="47" t="s">
        <v>491</v>
      </c>
      <c r="L110" s="47" t="s">
        <v>520</v>
      </c>
      <c r="M110" s="54" t="s">
        <v>550</v>
      </c>
      <c r="N110" s="47" t="s">
        <v>284</v>
      </c>
      <c r="O110" s="47" t="s">
        <v>284</v>
      </c>
      <c r="P110" s="47" t="s">
        <v>284</v>
      </c>
    </row>
    <row r="111" spans="1:16">
      <c r="A111" s="106"/>
      <c r="B111" s="47" t="s">
        <v>284</v>
      </c>
      <c r="C111" s="47" t="s">
        <v>284</v>
      </c>
      <c r="D111" s="54" t="s">
        <v>284</v>
      </c>
      <c r="E111" s="47" t="s">
        <v>313</v>
      </c>
      <c r="F111" s="47" t="s">
        <v>343</v>
      </c>
      <c r="G111" s="54" t="s">
        <v>373</v>
      </c>
      <c r="H111" s="47" t="s">
        <v>403</v>
      </c>
      <c r="I111" s="47" t="s">
        <v>432</v>
      </c>
      <c r="J111" s="54" t="s">
        <v>462</v>
      </c>
      <c r="K111" s="47" t="s">
        <v>492</v>
      </c>
      <c r="L111" s="47" t="s">
        <v>521</v>
      </c>
      <c r="M111" s="54" t="s">
        <v>551</v>
      </c>
      <c r="N111" s="47" t="s">
        <v>577</v>
      </c>
      <c r="O111" s="47" t="s">
        <v>592</v>
      </c>
      <c r="P111" s="47" t="s">
        <v>606</v>
      </c>
    </row>
    <row r="112" spans="1:16">
      <c r="A112" s="114" t="s">
        <v>651</v>
      </c>
      <c r="B112" s="60">
        <v>0.78411991852323015</v>
      </c>
      <c r="C112" s="60">
        <v>0.84698963317384302</v>
      </c>
      <c r="D112" s="74">
        <v>0.2221004276253348</v>
      </c>
      <c r="E112" s="47" t="s">
        <v>314</v>
      </c>
      <c r="F112" s="47" t="s">
        <v>344</v>
      </c>
      <c r="G112" s="54" t="s">
        <v>374</v>
      </c>
      <c r="H112" s="47" t="s">
        <v>404</v>
      </c>
      <c r="I112" s="47" t="s">
        <v>433</v>
      </c>
      <c r="J112" s="54" t="s">
        <v>463</v>
      </c>
      <c r="K112" s="47" t="s">
        <v>493</v>
      </c>
      <c r="L112" s="47" t="s">
        <v>522</v>
      </c>
      <c r="M112" s="54" t="s">
        <v>552</v>
      </c>
      <c r="N112" s="47" t="s">
        <v>284</v>
      </c>
      <c r="O112" s="47" t="s">
        <v>284</v>
      </c>
      <c r="P112" s="47" t="s">
        <v>284</v>
      </c>
    </row>
    <row r="113" spans="1:16">
      <c r="A113" s="106"/>
      <c r="B113" s="47" t="s">
        <v>284</v>
      </c>
      <c r="C113" s="47" t="s">
        <v>284</v>
      </c>
      <c r="D113" s="74" t="s">
        <v>284</v>
      </c>
      <c r="E113" s="47" t="s">
        <v>315</v>
      </c>
      <c r="F113" s="47" t="s">
        <v>345</v>
      </c>
      <c r="G113" s="54" t="s">
        <v>375</v>
      </c>
      <c r="H113" s="47" t="s">
        <v>405</v>
      </c>
      <c r="I113" s="47" t="s">
        <v>434</v>
      </c>
      <c r="J113" s="54" t="s">
        <v>464</v>
      </c>
      <c r="K113" s="47" t="s">
        <v>494</v>
      </c>
      <c r="L113" s="47" t="s">
        <v>523</v>
      </c>
      <c r="M113" s="54" t="s">
        <v>553</v>
      </c>
      <c r="N113" s="47" t="s">
        <v>578</v>
      </c>
      <c r="O113" s="47" t="s">
        <v>593</v>
      </c>
      <c r="P113" s="47" t="s">
        <v>607</v>
      </c>
    </row>
    <row r="114" spans="1:16">
      <c r="A114" s="114" t="s">
        <v>644</v>
      </c>
      <c r="B114" s="60">
        <v>0.22528044337327296</v>
      </c>
      <c r="C114" s="60">
        <v>3.31306990881459E-2</v>
      </c>
      <c r="D114" s="74">
        <v>0.28832412003072361</v>
      </c>
      <c r="E114" s="47" t="s">
        <v>316</v>
      </c>
      <c r="F114" s="47" t="s">
        <v>346</v>
      </c>
      <c r="G114" s="54" t="s">
        <v>376</v>
      </c>
      <c r="H114" s="47" t="s">
        <v>406</v>
      </c>
      <c r="I114" s="47" t="s">
        <v>435</v>
      </c>
      <c r="J114" s="54" t="s">
        <v>465</v>
      </c>
      <c r="K114" s="47" t="s">
        <v>495</v>
      </c>
      <c r="L114" s="47" t="s">
        <v>524</v>
      </c>
      <c r="M114" s="54" t="s">
        <v>554</v>
      </c>
      <c r="N114" s="47" t="s">
        <v>284</v>
      </c>
      <c r="O114" s="47" t="s">
        <v>284</v>
      </c>
      <c r="P114" s="47" t="s">
        <v>284</v>
      </c>
    </row>
    <row r="115" spans="1:16">
      <c r="A115" s="106"/>
      <c r="B115" s="47" t="s">
        <v>284</v>
      </c>
      <c r="C115" s="47" t="s">
        <v>284</v>
      </c>
      <c r="D115" s="54" t="s">
        <v>284</v>
      </c>
      <c r="E115" s="47" t="s">
        <v>317</v>
      </c>
      <c r="F115" s="47" t="s">
        <v>347</v>
      </c>
      <c r="G115" s="54" t="s">
        <v>377</v>
      </c>
      <c r="H115" s="47" t="s">
        <v>407</v>
      </c>
      <c r="I115" s="47" t="s">
        <v>436</v>
      </c>
      <c r="J115" s="54" t="s">
        <v>466</v>
      </c>
      <c r="K115" s="47" t="s">
        <v>323</v>
      </c>
      <c r="L115" s="47" t="s">
        <v>525</v>
      </c>
      <c r="M115" s="54" t="s">
        <v>555</v>
      </c>
      <c r="N115" s="47" t="s">
        <v>579</v>
      </c>
      <c r="O115" s="47" t="s">
        <v>594</v>
      </c>
      <c r="P115" s="47" t="s">
        <v>608</v>
      </c>
    </row>
    <row r="116" spans="1:16">
      <c r="A116" s="114" t="s">
        <v>643</v>
      </c>
      <c r="B116" s="60">
        <v>0.23891503001065487</v>
      </c>
      <c r="C116" s="60">
        <v>3.1212121212121101E-2</v>
      </c>
      <c r="D116" s="74">
        <v>0.32628760305451338</v>
      </c>
      <c r="E116" s="47" t="s">
        <v>318</v>
      </c>
      <c r="F116" s="47" t="s">
        <v>348</v>
      </c>
      <c r="G116" s="54" t="s">
        <v>378</v>
      </c>
      <c r="H116" s="47" t="s">
        <v>408</v>
      </c>
      <c r="I116" s="47" t="s">
        <v>437</v>
      </c>
      <c r="J116" s="54" t="s">
        <v>467</v>
      </c>
      <c r="K116" s="47" t="s">
        <v>496</v>
      </c>
      <c r="L116" s="47" t="s">
        <v>526</v>
      </c>
      <c r="M116" s="54" t="s">
        <v>556</v>
      </c>
      <c r="N116" s="47" t="s">
        <v>284</v>
      </c>
      <c r="O116" s="47" t="s">
        <v>284</v>
      </c>
      <c r="P116" s="47" t="s">
        <v>284</v>
      </c>
    </row>
    <row r="117" spans="1:16">
      <c r="A117" s="106"/>
      <c r="B117" s="47" t="s">
        <v>284</v>
      </c>
      <c r="C117" s="47" t="s">
        <v>284</v>
      </c>
      <c r="D117" s="54" t="s">
        <v>284</v>
      </c>
      <c r="E117" s="47" t="s">
        <v>319</v>
      </c>
      <c r="F117" s="47" t="s">
        <v>349</v>
      </c>
      <c r="G117" s="54" t="s">
        <v>379</v>
      </c>
      <c r="H117" s="47" t="s">
        <v>409</v>
      </c>
      <c r="I117" s="47" t="s">
        <v>438</v>
      </c>
      <c r="J117" s="54" t="s">
        <v>468</v>
      </c>
      <c r="K117" s="47" t="s">
        <v>497</v>
      </c>
      <c r="L117" s="47" t="s">
        <v>527</v>
      </c>
      <c r="M117" s="54" t="s">
        <v>557</v>
      </c>
      <c r="N117" s="47" t="s">
        <v>580</v>
      </c>
      <c r="O117" s="47" t="s">
        <v>595</v>
      </c>
      <c r="P117" s="47" t="s">
        <v>609</v>
      </c>
    </row>
    <row r="118" spans="1:16">
      <c r="A118" s="114" t="s">
        <v>642</v>
      </c>
      <c r="B118" s="60">
        <v>0.60382239565227491</v>
      </c>
      <c r="C118" s="60">
        <v>0.70159203980099505</v>
      </c>
      <c r="D118" s="74">
        <v>0.27553046942418075</v>
      </c>
      <c r="E118" s="47" t="s">
        <v>320</v>
      </c>
      <c r="F118" s="47" t="s">
        <v>350</v>
      </c>
      <c r="G118" s="54" t="s">
        <v>380</v>
      </c>
      <c r="H118" s="47" t="s">
        <v>410</v>
      </c>
      <c r="I118" s="47" t="s">
        <v>439</v>
      </c>
      <c r="J118" s="54" t="s">
        <v>469</v>
      </c>
      <c r="K118" s="47" t="s">
        <v>498</v>
      </c>
      <c r="L118" s="47" t="s">
        <v>528</v>
      </c>
      <c r="M118" s="54" t="s">
        <v>558</v>
      </c>
      <c r="N118" s="47" t="s">
        <v>284</v>
      </c>
      <c r="O118" s="47" t="s">
        <v>284</v>
      </c>
      <c r="P118" s="47" t="s">
        <v>284</v>
      </c>
    </row>
    <row r="119" spans="1:16">
      <c r="A119" s="106"/>
      <c r="B119" s="47" t="s">
        <v>284</v>
      </c>
      <c r="C119" s="47" t="s">
        <v>284</v>
      </c>
      <c r="D119" s="54" t="s">
        <v>284</v>
      </c>
      <c r="E119" s="47" t="s">
        <v>321</v>
      </c>
      <c r="F119" s="47" t="s">
        <v>351</v>
      </c>
      <c r="G119" s="54" t="s">
        <v>381</v>
      </c>
      <c r="H119" s="47" t="s">
        <v>411</v>
      </c>
      <c r="I119" s="47" t="s">
        <v>440</v>
      </c>
      <c r="J119" s="54" t="s">
        <v>470</v>
      </c>
      <c r="K119" s="47" t="s">
        <v>499</v>
      </c>
      <c r="L119" s="47" t="s">
        <v>529</v>
      </c>
      <c r="M119" s="54" t="s">
        <v>559</v>
      </c>
      <c r="N119" s="47" t="s">
        <v>581</v>
      </c>
      <c r="O119" s="47" t="s">
        <v>596</v>
      </c>
      <c r="P119" s="47" t="s">
        <v>610</v>
      </c>
    </row>
    <row r="120" spans="1:16">
      <c r="A120" s="114" t="s">
        <v>641</v>
      </c>
      <c r="B120" s="62">
        <v>0.59270649753106985</v>
      </c>
      <c r="C120" s="62">
        <v>0.61939355653821804</v>
      </c>
      <c r="D120" s="74">
        <v>0.28748638143520971</v>
      </c>
      <c r="E120" s="58" t="s">
        <v>322</v>
      </c>
      <c r="F120" s="58" t="s">
        <v>352</v>
      </c>
      <c r="G120" s="54" t="s">
        <v>382</v>
      </c>
      <c r="H120" s="58" t="s">
        <v>412</v>
      </c>
      <c r="I120" s="58" t="s">
        <v>441</v>
      </c>
      <c r="J120" s="54" t="s">
        <v>471</v>
      </c>
      <c r="K120" s="58" t="s">
        <v>500</v>
      </c>
      <c r="L120" s="58" t="s">
        <v>530</v>
      </c>
      <c r="M120" s="54" t="s">
        <v>560</v>
      </c>
      <c r="N120" s="58" t="s">
        <v>284</v>
      </c>
      <c r="O120" s="58" t="s">
        <v>284</v>
      </c>
      <c r="P120" s="58" t="s">
        <v>284</v>
      </c>
    </row>
    <row r="121" spans="1:16" ht="17" thickBot="1">
      <c r="A121" s="108"/>
      <c r="B121" s="63" t="s">
        <v>284</v>
      </c>
      <c r="C121" s="63" t="s">
        <v>284</v>
      </c>
      <c r="D121" s="56" t="s">
        <v>284</v>
      </c>
      <c r="E121" s="63" t="s">
        <v>323</v>
      </c>
      <c r="F121" s="63" t="s">
        <v>353</v>
      </c>
      <c r="G121" s="56" t="s">
        <v>383</v>
      </c>
      <c r="H121" s="63" t="s">
        <v>413</v>
      </c>
      <c r="I121" s="63" t="s">
        <v>442</v>
      </c>
      <c r="J121" s="56" t="s">
        <v>472</v>
      </c>
      <c r="K121" s="63" t="s">
        <v>501</v>
      </c>
      <c r="L121" s="63" t="s">
        <v>531</v>
      </c>
      <c r="M121" s="56" t="s">
        <v>561</v>
      </c>
      <c r="N121" s="63" t="s">
        <v>582</v>
      </c>
      <c r="O121" s="63" t="s">
        <v>597</v>
      </c>
      <c r="P121" s="63" t="s">
        <v>611</v>
      </c>
    </row>
  </sheetData>
  <mergeCells count="220">
    <mergeCell ref="N54:N55"/>
    <mergeCell ref="O51:O52"/>
    <mergeCell ref="P43:P44"/>
    <mergeCell ref="O43:O44"/>
    <mergeCell ref="N43:N44"/>
    <mergeCell ref="N41:N42"/>
    <mergeCell ref="O41:O42"/>
    <mergeCell ref="P41:P42"/>
    <mergeCell ref="P47:P48"/>
    <mergeCell ref="O47:O48"/>
    <mergeCell ref="N47:N48"/>
    <mergeCell ref="N45:N46"/>
    <mergeCell ref="O45:O46"/>
    <mergeCell ref="P45:P46"/>
    <mergeCell ref="C71:C72"/>
    <mergeCell ref="C73:C74"/>
    <mergeCell ref="D73:D74"/>
    <mergeCell ref="D71:D72"/>
    <mergeCell ref="N73:N74"/>
    <mergeCell ref="N65:N66"/>
    <mergeCell ref="P63:P64"/>
    <mergeCell ref="O63:O64"/>
    <mergeCell ref="N63:N64"/>
    <mergeCell ref="P69:P70"/>
    <mergeCell ref="O69:O70"/>
    <mergeCell ref="N69:N70"/>
    <mergeCell ref="N67:N68"/>
    <mergeCell ref="O67:O68"/>
    <mergeCell ref="P67:P68"/>
    <mergeCell ref="P65:P66"/>
    <mergeCell ref="O65:O66"/>
    <mergeCell ref="E53:G53"/>
    <mergeCell ref="H53:J53"/>
    <mergeCell ref="K53:M53"/>
    <mergeCell ref="N53:P53"/>
    <mergeCell ref="B39:B40"/>
    <mergeCell ref="B41:B42"/>
    <mergeCell ref="C39:C40"/>
    <mergeCell ref="D39:D40"/>
    <mergeCell ref="D41:D42"/>
    <mergeCell ref="C41:C42"/>
    <mergeCell ref="B43:B44"/>
    <mergeCell ref="C43:C44"/>
    <mergeCell ref="D43:D44"/>
    <mergeCell ref="B45:B46"/>
    <mergeCell ref="C45:C46"/>
    <mergeCell ref="D45:D46"/>
    <mergeCell ref="B53:D53"/>
    <mergeCell ref="P51:P52"/>
    <mergeCell ref="N51:N52"/>
    <mergeCell ref="N49:N50"/>
    <mergeCell ref="O49:O50"/>
    <mergeCell ref="P49:P50"/>
    <mergeCell ref="A54:A55"/>
    <mergeCell ref="A56:A57"/>
    <mergeCell ref="A58:A59"/>
    <mergeCell ref="A60:A61"/>
    <mergeCell ref="A63:A64"/>
    <mergeCell ref="A65:A66"/>
    <mergeCell ref="A67:A68"/>
    <mergeCell ref="A69:A70"/>
    <mergeCell ref="A71:A72"/>
    <mergeCell ref="A73:A74"/>
    <mergeCell ref="B62:D62"/>
    <mergeCell ref="E62:G62"/>
    <mergeCell ref="H62:J62"/>
    <mergeCell ref="K62:M62"/>
    <mergeCell ref="N62:P62"/>
    <mergeCell ref="B60:B61"/>
    <mergeCell ref="C60:C61"/>
    <mergeCell ref="D60:D61"/>
    <mergeCell ref="B63:B64"/>
    <mergeCell ref="C63:C64"/>
    <mergeCell ref="D63:D64"/>
    <mergeCell ref="N60:N61"/>
    <mergeCell ref="B65:B66"/>
    <mergeCell ref="C65:C66"/>
    <mergeCell ref="D65:D66"/>
    <mergeCell ref="B67:B68"/>
    <mergeCell ref="B69:B70"/>
    <mergeCell ref="B71:B72"/>
    <mergeCell ref="B73:B74"/>
    <mergeCell ref="C67:C68"/>
    <mergeCell ref="D67:D68"/>
    <mergeCell ref="C69:C70"/>
    <mergeCell ref="D69:D70"/>
    <mergeCell ref="B54:B55"/>
    <mergeCell ref="B56:B57"/>
    <mergeCell ref="B58:B59"/>
    <mergeCell ref="C54:C55"/>
    <mergeCell ref="D54:D55"/>
    <mergeCell ref="C56:C57"/>
    <mergeCell ref="D56:D57"/>
    <mergeCell ref="C58:C59"/>
    <mergeCell ref="D58:D59"/>
    <mergeCell ref="A49:A50"/>
    <mergeCell ref="A51:A52"/>
    <mergeCell ref="A47:A48"/>
    <mergeCell ref="D47:D48"/>
    <mergeCell ref="C47:C48"/>
    <mergeCell ref="B47:B48"/>
    <mergeCell ref="B49:B50"/>
    <mergeCell ref="C49:C50"/>
    <mergeCell ref="D49:D50"/>
    <mergeCell ref="D51:D52"/>
    <mergeCell ref="C51:C52"/>
    <mergeCell ref="B51:B52"/>
    <mergeCell ref="G19:H19"/>
    <mergeCell ref="A41:A42"/>
    <mergeCell ref="A43:A44"/>
    <mergeCell ref="A45:A46"/>
    <mergeCell ref="E38:G38"/>
    <mergeCell ref="H38:J38"/>
    <mergeCell ref="K38:M38"/>
    <mergeCell ref="N38:P38"/>
    <mergeCell ref="A39:A40"/>
    <mergeCell ref="N39:N40"/>
    <mergeCell ref="O39:O40"/>
    <mergeCell ref="P39:P40"/>
    <mergeCell ref="B38:D38"/>
    <mergeCell ref="AI1:AJ1"/>
    <mergeCell ref="AK1:AL1"/>
    <mergeCell ref="A2:A4"/>
    <mergeCell ref="A5:A7"/>
    <mergeCell ref="A8:A10"/>
    <mergeCell ref="A11:A13"/>
    <mergeCell ref="Y1:Z1"/>
    <mergeCell ref="A32:A34"/>
    <mergeCell ref="C19:D19"/>
    <mergeCell ref="R19:S19"/>
    <mergeCell ref="T19:U19"/>
    <mergeCell ref="V19:W19"/>
    <mergeCell ref="N1:O1"/>
    <mergeCell ref="A20:A22"/>
    <mergeCell ref="A23:A25"/>
    <mergeCell ref="A26:A28"/>
    <mergeCell ref="A29:A31"/>
    <mergeCell ref="A14:A16"/>
    <mergeCell ref="C1:D1"/>
    <mergeCell ref="E1:F1"/>
    <mergeCell ref="G1:H1"/>
    <mergeCell ref="I1:J1"/>
    <mergeCell ref="L1:M1"/>
    <mergeCell ref="E19:F19"/>
    <mergeCell ref="P1:Q1"/>
    <mergeCell ref="R1:S1"/>
    <mergeCell ref="T1:U1"/>
    <mergeCell ref="V1:W1"/>
    <mergeCell ref="P19:Q19"/>
    <mergeCell ref="AA1:AB1"/>
    <mergeCell ref="AC1:AD1"/>
    <mergeCell ref="AE1:AF1"/>
    <mergeCell ref="AG1:AH1"/>
    <mergeCell ref="K85:M85"/>
    <mergeCell ref="N85:P85"/>
    <mergeCell ref="K100:M100"/>
    <mergeCell ref="N100:P100"/>
    <mergeCell ref="I19:J19"/>
    <mergeCell ref="L19:M19"/>
    <mergeCell ref="N19:O19"/>
    <mergeCell ref="AC19:AD19"/>
    <mergeCell ref="AE19:AF19"/>
    <mergeCell ref="O73:O74"/>
    <mergeCell ref="P73:P74"/>
    <mergeCell ref="N71:N72"/>
    <mergeCell ref="O71:O72"/>
    <mergeCell ref="P71:P72"/>
    <mergeCell ref="O60:O61"/>
    <mergeCell ref="P60:P61"/>
    <mergeCell ref="P58:P59"/>
    <mergeCell ref="P56:P57"/>
    <mergeCell ref="P54:P55"/>
    <mergeCell ref="O54:O55"/>
    <mergeCell ref="O56:O57"/>
    <mergeCell ref="O58:O59"/>
    <mergeCell ref="N58:N59"/>
    <mergeCell ref="N56:N57"/>
    <mergeCell ref="X32:X34"/>
    <mergeCell ref="AK19:AL19"/>
    <mergeCell ref="K20:K22"/>
    <mergeCell ref="K23:K25"/>
    <mergeCell ref="K26:K28"/>
    <mergeCell ref="K29:K31"/>
    <mergeCell ref="K32:K34"/>
    <mergeCell ref="X20:X22"/>
    <mergeCell ref="X23:X25"/>
    <mergeCell ref="X26:X28"/>
    <mergeCell ref="X29:X31"/>
    <mergeCell ref="Y19:Z19"/>
    <mergeCell ref="AA19:AB19"/>
    <mergeCell ref="AG19:AH19"/>
    <mergeCell ref="AI19:AJ19"/>
    <mergeCell ref="A120:A121"/>
    <mergeCell ref="A114:A115"/>
    <mergeCell ref="A116:A117"/>
    <mergeCell ref="A118:A119"/>
    <mergeCell ref="H85:J85"/>
    <mergeCell ref="A107:A108"/>
    <mergeCell ref="A86:A87"/>
    <mergeCell ref="A88:A89"/>
    <mergeCell ref="A90:A91"/>
    <mergeCell ref="A110:A111"/>
    <mergeCell ref="A112:A113"/>
    <mergeCell ref="A98:A99"/>
    <mergeCell ref="B109:D109"/>
    <mergeCell ref="E109:G109"/>
    <mergeCell ref="B85:D85"/>
    <mergeCell ref="E85:G85"/>
    <mergeCell ref="A101:A102"/>
    <mergeCell ref="A103:A104"/>
    <mergeCell ref="A105:A106"/>
    <mergeCell ref="N109:P109"/>
    <mergeCell ref="K109:M109"/>
    <mergeCell ref="H109:J109"/>
    <mergeCell ref="A92:A93"/>
    <mergeCell ref="A94:A95"/>
    <mergeCell ref="A96:A97"/>
    <mergeCell ref="B100:D100"/>
    <mergeCell ref="E100:G100"/>
    <mergeCell ref="H100:J10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BB4C-1BB9-C045-AACE-E5C580258314}">
  <dimension ref="A1:P37"/>
  <sheetViews>
    <sheetView zoomScale="110" zoomScaleNormal="188" workbookViewId="0">
      <selection activeCell="C22" sqref="C22:D37"/>
    </sheetView>
  </sheetViews>
  <sheetFormatPr baseColWidth="10" defaultRowHeight="16"/>
  <cols>
    <col min="4" max="4" width="46.6640625" customWidth="1"/>
    <col min="12" max="12" width="29.6640625" customWidth="1"/>
    <col min="13" max="13" width="22.83203125" customWidth="1"/>
    <col min="14" max="14" width="29.33203125" customWidth="1"/>
    <col min="15" max="15" width="29.5" customWidth="1"/>
  </cols>
  <sheetData>
    <row r="1" spans="1:16">
      <c r="A1" s="31" t="s">
        <v>278</v>
      </c>
      <c r="B1" s="31" t="s">
        <v>279</v>
      </c>
      <c r="C1" s="119" t="s">
        <v>223</v>
      </c>
      <c r="D1" s="119"/>
      <c r="E1" s="119" t="s">
        <v>225</v>
      </c>
      <c r="F1" s="119"/>
      <c r="G1" s="119" t="s">
        <v>227</v>
      </c>
      <c r="H1" s="119"/>
      <c r="I1" s="119" t="s">
        <v>229</v>
      </c>
      <c r="J1" s="119"/>
      <c r="K1" s="119" t="s">
        <v>231</v>
      </c>
      <c r="L1" s="119"/>
      <c r="M1" s="119" t="s">
        <v>233</v>
      </c>
      <c r="N1" s="119"/>
      <c r="O1" s="119" t="s">
        <v>235</v>
      </c>
      <c r="P1" s="119"/>
    </row>
    <row r="2" spans="1:16">
      <c r="A2" s="120">
        <v>0</v>
      </c>
      <c r="B2" s="31" t="s">
        <v>281</v>
      </c>
      <c r="C2" s="50">
        <v>0.83548847874453402</v>
      </c>
      <c r="D2" s="51" t="s">
        <v>170</v>
      </c>
      <c r="E2" s="50">
        <v>0.84666170770192362</v>
      </c>
      <c r="F2" s="51" t="s">
        <v>170</v>
      </c>
      <c r="G2" s="50">
        <v>0.81568359439749838</v>
      </c>
      <c r="H2" s="51" t="s">
        <v>170</v>
      </c>
      <c r="I2" s="50">
        <v>0.81634859816546612</v>
      </c>
      <c r="J2" s="51" t="s">
        <v>170</v>
      </c>
      <c r="K2" s="50">
        <v>0.77995224607704372</v>
      </c>
      <c r="L2" s="51" t="s">
        <v>170</v>
      </c>
      <c r="M2" s="50">
        <v>0.684166823773804</v>
      </c>
      <c r="N2" s="51" t="s">
        <v>170</v>
      </c>
      <c r="O2" s="50">
        <v>0.568177472872754</v>
      </c>
      <c r="P2" s="51" t="s">
        <v>170</v>
      </c>
    </row>
    <row r="3" spans="1:16">
      <c r="A3" s="120"/>
      <c r="B3" s="49" t="s">
        <v>274</v>
      </c>
      <c r="C3" s="50">
        <v>0.883209417596034</v>
      </c>
      <c r="D3" s="51" t="s">
        <v>170</v>
      </c>
      <c r="E3" s="50">
        <v>0.90042630937880597</v>
      </c>
      <c r="F3" s="51" t="s">
        <v>170</v>
      </c>
      <c r="G3" s="50">
        <v>0.86901152213462696</v>
      </c>
      <c r="H3" s="51" t="s">
        <v>170</v>
      </c>
      <c r="I3" s="50">
        <v>0.86009586578789698</v>
      </c>
      <c r="J3" s="51" t="s">
        <v>170</v>
      </c>
      <c r="K3" s="50">
        <v>0.86373604465709697</v>
      </c>
      <c r="L3" s="51" t="s">
        <v>170</v>
      </c>
      <c r="M3" s="50">
        <v>0.85283363802559398</v>
      </c>
      <c r="N3" s="51" t="s">
        <v>170</v>
      </c>
      <c r="O3" s="50">
        <v>0.62408759124087598</v>
      </c>
      <c r="P3" s="51" t="s">
        <v>170</v>
      </c>
    </row>
    <row r="4" spans="1:16">
      <c r="A4" s="120"/>
      <c r="B4" s="49" t="s">
        <v>276</v>
      </c>
      <c r="C4" s="50">
        <v>0.16433998374240347</v>
      </c>
      <c r="D4" s="51" t="s">
        <v>170</v>
      </c>
      <c r="E4" s="50">
        <v>0.150767185301864</v>
      </c>
      <c r="F4" s="51" t="s">
        <v>170</v>
      </c>
      <c r="G4" s="50">
        <v>0.16072378176579968</v>
      </c>
      <c r="H4" s="51" t="s">
        <v>170</v>
      </c>
      <c r="I4" s="50">
        <v>0.18275342894447891</v>
      </c>
      <c r="J4" s="51" t="s">
        <v>170</v>
      </c>
      <c r="K4" s="50">
        <v>0.20433518604448336</v>
      </c>
      <c r="L4" s="51" t="s">
        <v>170</v>
      </c>
      <c r="M4" s="50">
        <v>0.3264162715916003</v>
      </c>
      <c r="N4" s="51" t="s">
        <v>170</v>
      </c>
      <c r="O4" s="50">
        <v>0.27718881095611747</v>
      </c>
      <c r="P4" s="51" t="s">
        <v>170</v>
      </c>
    </row>
    <row r="5" spans="1:16">
      <c r="A5" s="120">
        <v>1</v>
      </c>
      <c r="B5" s="31" t="s">
        <v>281</v>
      </c>
      <c r="C5" s="50">
        <v>0.79576537670155556</v>
      </c>
      <c r="D5" s="52">
        <f>(C5-C2)/C2</f>
        <v>-4.7544763397179689E-2</v>
      </c>
      <c r="E5" s="50">
        <v>0.84093133441769363</v>
      </c>
      <c r="F5" s="52">
        <f>(E5-E2)/E2</f>
        <v>-6.7681970639534624E-3</v>
      </c>
      <c r="G5" s="50">
        <v>0.83888995394159604</v>
      </c>
      <c r="H5" s="52">
        <f>(G5-G2)/G2</f>
        <v>2.8450197728003779E-2</v>
      </c>
      <c r="I5" s="50">
        <v>0.83238455844775572</v>
      </c>
      <c r="J5" s="52">
        <f>(I5-I2)/I2</f>
        <v>1.9643520327377668E-2</v>
      </c>
      <c r="K5" s="50">
        <v>0.76985922133320062</v>
      </c>
      <c r="L5" s="52">
        <f>(K5-K2)/K2</f>
        <v>-1.2940567572705106E-2</v>
      </c>
      <c r="M5" s="50">
        <v>0.69321645277050126</v>
      </c>
      <c r="N5" s="52">
        <f>(M5-M2)/M2</f>
        <v>1.3227225703199549E-2</v>
      </c>
      <c r="O5" s="50">
        <v>0.57961302843083151</v>
      </c>
      <c r="P5" s="52">
        <f>(O5-O2)/O2</f>
        <v>2.0126731706307126E-2</v>
      </c>
    </row>
    <row r="6" spans="1:16">
      <c r="A6" s="120"/>
      <c r="B6" s="49" t="s">
        <v>274</v>
      </c>
      <c r="C6" s="50">
        <v>0.82578077158603702</v>
      </c>
      <c r="D6" s="52">
        <f>(C6-C3)/C3</f>
        <v>-6.5022683030610443E-2</v>
      </c>
      <c r="E6" s="50">
        <v>0.90145542753183705</v>
      </c>
      <c r="F6" s="52">
        <f>(E6-E3)/E3</f>
        <v>1.1429232379283325E-3</v>
      </c>
      <c r="G6" s="50">
        <v>0.89084273390842705</v>
      </c>
      <c r="H6" s="52">
        <f>(G6-G3)/G3</f>
        <v>2.5121889891832772E-2</v>
      </c>
      <c r="I6" s="50">
        <v>0.88925970873786397</v>
      </c>
      <c r="J6" s="52">
        <f>(I6-I3)/I3</f>
        <v>3.3907665540574644E-2</v>
      </c>
      <c r="K6" s="50">
        <v>0.81264845605700697</v>
      </c>
      <c r="L6" s="52">
        <f>(K6-K3)/K3</f>
        <v>-5.9147223177853779E-2</v>
      </c>
      <c r="M6" s="50">
        <v>0.82429174201326105</v>
      </c>
      <c r="N6" s="52">
        <f>(M6-M3)/M3</f>
        <v>-3.3467132087344295E-2</v>
      </c>
      <c r="O6" s="50">
        <v>0.65421979356405602</v>
      </c>
      <c r="P6" s="52">
        <f>(O6-O3)/O3</f>
        <v>4.8282008400884965E-2</v>
      </c>
    </row>
    <row r="7" spans="1:16">
      <c r="A7" s="120"/>
      <c r="B7" s="49" t="s">
        <v>276</v>
      </c>
      <c r="C7" s="50">
        <v>0.16557909534081278</v>
      </c>
      <c r="D7" s="52">
        <f>(C7-C4)/C4</f>
        <v>7.5399277168699767E-3</v>
      </c>
      <c r="E7" s="50">
        <v>0.16387057629150598</v>
      </c>
      <c r="F7" s="52">
        <f>(E7-E4)/E4</f>
        <v>8.691142547634978E-2</v>
      </c>
      <c r="G7" s="50">
        <v>0.16405245854830774</v>
      </c>
      <c r="H7" s="52">
        <f>(G7-G4)/G4</f>
        <v>2.0710542932336401E-2</v>
      </c>
      <c r="I7" s="50">
        <v>0.17536228739534357</v>
      </c>
      <c r="J7" s="52">
        <f>(I7-I4)/I4</f>
        <v>-4.0443244166875753E-2</v>
      </c>
      <c r="K7" s="50">
        <v>0.20261232880857949</v>
      </c>
      <c r="L7" s="52">
        <f>(K7-K4)/K4</f>
        <v>-8.4315250312729378E-3</v>
      </c>
      <c r="M7" s="50">
        <v>0.21257690945411578</v>
      </c>
      <c r="N7" s="52">
        <f>(M7-M4)/M4</f>
        <v>-0.34875516953369295</v>
      </c>
      <c r="O7" s="50">
        <v>0.28955727434570505</v>
      </c>
      <c r="P7" s="52">
        <f>(O7-O4)/O4</f>
        <v>4.4621077405413982E-2</v>
      </c>
    </row>
    <row r="8" spans="1:16">
      <c r="A8" s="120">
        <v>2</v>
      </c>
      <c r="B8" s="31" t="s">
        <v>281</v>
      </c>
      <c r="C8" s="50">
        <v>0.81902570110457695</v>
      </c>
      <c r="D8" s="52">
        <f>(C8-C2)/C2</f>
        <v>-1.9704374217936846E-2</v>
      </c>
      <c r="E8" s="50">
        <v>0.83979973983621614</v>
      </c>
      <c r="F8" s="52">
        <f>(E8-E2)/E2</f>
        <v>-8.1047339253510972E-3</v>
      </c>
      <c r="G8" s="50">
        <v>0.7953032297860797</v>
      </c>
      <c r="H8" s="52">
        <f>(G8-G2)/G2</f>
        <v>-2.4985625249055742E-2</v>
      </c>
      <c r="I8" s="50">
        <v>0.82857764181518045</v>
      </c>
      <c r="J8" s="52">
        <f>(I8-I2)/I2</f>
        <v>1.4980173515574069E-2</v>
      </c>
      <c r="K8" s="50">
        <v>0.78740113144565971</v>
      </c>
      <c r="L8" s="52">
        <f>(K8-K2)/K2</f>
        <v>9.5504377429284134E-3</v>
      </c>
      <c r="M8" s="50">
        <v>0.68721747745858375</v>
      </c>
      <c r="N8" s="52">
        <f>(M8-M2)/M2</f>
        <v>4.4589324982942172E-3</v>
      </c>
      <c r="O8" s="50">
        <v>0.49944521431556332</v>
      </c>
      <c r="P8" s="52">
        <f>(O8-O2)/O2</f>
        <v>-0.12096970020594883</v>
      </c>
    </row>
    <row r="9" spans="1:16">
      <c r="A9" s="120"/>
      <c r="B9" s="49" t="s">
        <v>274</v>
      </c>
      <c r="C9" s="50">
        <v>0.86684948202315604</v>
      </c>
      <c r="D9" s="52">
        <f>(C9-C3)/C3</f>
        <v>-1.8523280262802557E-2</v>
      </c>
      <c r="E9" s="50">
        <v>0.87408980582524198</v>
      </c>
      <c r="F9" s="52">
        <f t="shared" ref="F9" si="0">(E9-E3)/E3</f>
        <v>-2.924892717954148E-2</v>
      </c>
      <c r="G9" s="50">
        <v>0.83171619163129096</v>
      </c>
      <c r="H9" s="52">
        <f t="shared" ref="H9" si="1">(G9-G3)/G3</f>
        <v>-4.2916957431961666E-2</v>
      </c>
      <c r="I9" s="50">
        <v>0.90365551425030899</v>
      </c>
      <c r="J9" s="52">
        <f t="shared" ref="J9" si="2">(I9-I3)/I3</f>
        <v>5.0645108522302772E-2</v>
      </c>
      <c r="K9" s="50">
        <v>0.87217815741305604</v>
      </c>
      <c r="L9" s="52">
        <f t="shared" ref="L9" si="3">(K9-K3)/K3</f>
        <v>9.773949817401208E-3</v>
      </c>
      <c r="M9" s="50">
        <v>0.80255344418052299</v>
      </c>
      <c r="N9" s="52">
        <f t="shared" ref="N9" si="4">(M9-M3)/M3</f>
        <v>-5.8956626009118621E-2</v>
      </c>
      <c r="O9" s="50">
        <v>0.45797872340425499</v>
      </c>
      <c r="P9" s="52">
        <f t="shared" ref="P9" si="5">(O9-O3)/O3</f>
        <v>-0.26616274729376693</v>
      </c>
    </row>
    <row r="10" spans="1:16">
      <c r="A10" s="120"/>
      <c r="B10" s="49" t="s">
        <v>276</v>
      </c>
      <c r="C10" s="50">
        <v>0.1728607179523397</v>
      </c>
      <c r="D10" s="52">
        <f>(C10-C4)/C4</f>
        <v>5.1848211347593633E-2</v>
      </c>
      <c r="E10" s="50">
        <v>0.15671883904840983</v>
      </c>
      <c r="F10" s="52">
        <f>(E10-E4)/E4</f>
        <v>3.9475790004499363E-2</v>
      </c>
      <c r="G10" s="50">
        <v>0.16944148615620042</v>
      </c>
      <c r="H10" s="52">
        <f>(G10-G4)/G4</f>
        <v>5.424028911355399E-2</v>
      </c>
      <c r="I10" s="50">
        <v>0.18398710137119664</v>
      </c>
      <c r="J10" s="52">
        <f>(I10-I4)/I4</f>
        <v>6.7504748547975507E-3</v>
      </c>
      <c r="K10" s="50">
        <v>0.1913356593792854</v>
      </c>
      <c r="L10" s="52">
        <f>(K10-K4)/K4</f>
        <v>-6.361864012186326E-2</v>
      </c>
      <c r="M10" s="50">
        <v>0.18608143728795631</v>
      </c>
      <c r="N10" s="52">
        <f>(M10-M4)/M4</f>
        <v>-0.42992597648203529</v>
      </c>
      <c r="O10" s="50">
        <v>0.26244930993061538</v>
      </c>
      <c r="P10" s="52">
        <f>(O10-O4)/O4</f>
        <v>-5.3174949503411013E-2</v>
      </c>
    </row>
    <row r="11" spans="1:16">
      <c r="A11" s="120">
        <v>3</v>
      </c>
      <c r="B11" s="31" t="s">
        <v>281</v>
      </c>
      <c r="C11" s="50">
        <v>0.85519900003855587</v>
      </c>
      <c r="D11" s="52">
        <f>(C11-C2)/C2</f>
        <v>2.3591613523672176E-2</v>
      </c>
      <c r="E11" s="50">
        <v>0.85954559871764269</v>
      </c>
      <c r="F11" s="52">
        <f>(E11-E2)/E2</f>
        <v>1.5217283241366321E-2</v>
      </c>
      <c r="G11" s="50">
        <v>0.84308973727735959</v>
      </c>
      <c r="H11" s="52">
        <f>(G11-G2)/G2</f>
        <v>3.3598987484975286E-2</v>
      </c>
      <c r="I11" s="50">
        <v>0.80200471767754233</v>
      </c>
      <c r="J11" s="52">
        <f>(I11-I2)/I2</f>
        <v>-1.7570778611193768E-2</v>
      </c>
      <c r="K11" s="50">
        <v>0.81529965038324692</v>
      </c>
      <c r="L11" s="52">
        <f>(K11-K2)/K2</f>
        <v>4.5319959630851017E-2</v>
      </c>
      <c r="M11" s="50">
        <v>0.52621322546278382</v>
      </c>
      <c r="N11" s="52">
        <f>(M11-M2)/M2</f>
        <v>-0.23087000541733671</v>
      </c>
      <c r="O11" s="50">
        <v>0.54659637172684961</v>
      </c>
      <c r="P11" s="52">
        <f>(O11-O2)/O2</f>
        <v>-3.7983028501268265E-2</v>
      </c>
    </row>
    <row r="12" spans="1:16">
      <c r="A12" s="120"/>
      <c r="B12" s="49" t="s">
        <v>274</v>
      </c>
      <c r="C12" s="50">
        <v>0.91334966319656996</v>
      </c>
      <c r="D12" s="52">
        <f>(C12-C3)/C3</f>
        <v>3.4125819992469365E-2</v>
      </c>
      <c r="E12" s="50">
        <v>0.9</v>
      </c>
      <c r="F12" s="52">
        <f>(E12-E3)/E3</f>
        <v>-4.7345282380748151E-4</v>
      </c>
      <c r="G12" s="50">
        <v>0.89122486288848202</v>
      </c>
      <c r="H12" s="52">
        <f>(G12-G3)/G3</f>
        <v>2.5561618215706208E-2</v>
      </c>
      <c r="I12" s="50">
        <v>0.85336976320582802</v>
      </c>
      <c r="J12" s="52">
        <f>(I12-I3)/I3</f>
        <v>-7.8201777843769377E-3</v>
      </c>
      <c r="K12" s="50">
        <v>0.86992116434202504</v>
      </c>
      <c r="L12" s="52">
        <f>(K12-K3)/K3</f>
        <v>7.1608910189496222E-3</v>
      </c>
      <c r="M12" s="50">
        <v>0.57832422586520904</v>
      </c>
      <c r="N12" s="52">
        <f>(M12-M3)/M3</f>
        <v>-0.32187920354068722</v>
      </c>
      <c r="O12" s="50">
        <v>0.55607187112763301</v>
      </c>
      <c r="P12" s="52">
        <f>(O12-O3)/O3</f>
        <v>-0.10898425328086885</v>
      </c>
    </row>
    <row r="13" spans="1:16">
      <c r="A13" s="120"/>
      <c r="B13" s="49" t="s">
        <v>276</v>
      </c>
      <c r="C13" s="50">
        <v>0.16909043820121436</v>
      </c>
      <c r="D13" s="52">
        <f>(C13-C4)/C4</f>
        <v>2.8906260975765007E-2</v>
      </c>
      <c r="E13" s="50">
        <v>0.15480049186008243</v>
      </c>
      <c r="F13" s="52">
        <f t="shared" ref="F13" si="6">(E13-E4)/E4</f>
        <v>2.6751886029728542E-2</v>
      </c>
      <c r="G13" s="50">
        <v>0.15622962796486975</v>
      </c>
      <c r="H13" s="52">
        <f t="shared" ref="H13" si="7">(G13-G4)/G4</f>
        <v>-2.7961971474007728E-2</v>
      </c>
      <c r="I13" s="50">
        <v>0.17533423887141425</v>
      </c>
      <c r="J13" s="52">
        <f t="shared" ref="J13" si="8">(I13-I4)/I4</f>
        <v>-4.0596721582272649E-2</v>
      </c>
      <c r="K13" s="50">
        <v>0.17489276273926538</v>
      </c>
      <c r="L13" s="52">
        <f t="shared" ref="L13" si="9">(K13-K4)/K4</f>
        <v>-0.14408885652620018</v>
      </c>
      <c r="M13" s="50">
        <v>0.1661695243668421</v>
      </c>
      <c r="N13" s="52">
        <f t="shared" ref="N13" si="10">(M13-M4)/M4</f>
        <v>-0.4909275706244598</v>
      </c>
      <c r="O13" s="50">
        <v>0.25607176212772575</v>
      </c>
      <c r="P13" s="52">
        <f t="shared" ref="P13" si="11">(O13-O4)/O4</f>
        <v>-7.6182904914350286E-2</v>
      </c>
    </row>
    <row r="14" spans="1:16">
      <c r="A14" s="109" t="s">
        <v>280</v>
      </c>
      <c r="B14" s="31" t="s">
        <v>281</v>
      </c>
      <c r="C14" s="53" t="s">
        <v>282</v>
      </c>
      <c r="D14" s="52">
        <f t="shared" ref="D14:P14" si="12">AVERAGE(D5,D8,D11)</f>
        <v>-1.4552508030481451E-2</v>
      </c>
      <c r="E14" s="53" t="s">
        <v>282</v>
      </c>
      <c r="F14" s="52">
        <f t="shared" si="12"/>
        <v>1.1478408402058708E-4</v>
      </c>
      <c r="G14" s="53" t="s">
        <v>282</v>
      </c>
      <c r="H14" s="48">
        <f t="shared" si="12"/>
        <v>1.2354519987974441E-2</v>
      </c>
      <c r="I14" s="53" t="s">
        <v>282</v>
      </c>
      <c r="J14" s="48">
        <f t="shared" si="12"/>
        <v>5.6843050772526554E-3</v>
      </c>
      <c r="K14" s="53" t="s">
        <v>282</v>
      </c>
      <c r="L14" s="48">
        <f t="shared" si="12"/>
        <v>1.3976609933691443E-2</v>
      </c>
      <c r="M14" s="53" t="s">
        <v>282</v>
      </c>
      <c r="N14" s="48">
        <f t="shared" si="12"/>
        <v>-7.1061282405280979E-2</v>
      </c>
      <c r="O14" s="53" t="s">
        <v>282</v>
      </c>
      <c r="P14" s="48">
        <f t="shared" si="12"/>
        <v>-4.6275332333636655E-2</v>
      </c>
    </row>
    <row r="15" spans="1:16">
      <c r="A15" s="102"/>
      <c r="B15" s="49" t="s">
        <v>274</v>
      </c>
      <c r="C15" s="53" t="s">
        <v>282</v>
      </c>
      <c r="D15" s="52">
        <f t="shared" ref="D15:P15" si="13">AVERAGE(D6,D9,D12)</f>
        <v>-1.6473381100314547E-2</v>
      </c>
      <c r="E15" s="53" t="s">
        <v>282</v>
      </c>
      <c r="F15" s="52">
        <f t="shared" si="13"/>
        <v>-9.5264855884735419E-3</v>
      </c>
      <c r="G15" s="53" t="s">
        <v>282</v>
      </c>
      <c r="H15" s="48">
        <f t="shared" si="13"/>
        <v>2.5888502251924378E-3</v>
      </c>
      <c r="I15" s="53" t="s">
        <v>282</v>
      </c>
      <c r="J15" s="48">
        <f t="shared" si="13"/>
        <v>2.5577532092833494E-2</v>
      </c>
      <c r="K15" s="53" t="s">
        <v>282</v>
      </c>
      <c r="L15" s="48">
        <f t="shared" si="13"/>
        <v>-1.4070794113834316E-2</v>
      </c>
      <c r="M15" s="53" t="s">
        <v>282</v>
      </c>
      <c r="N15" s="48">
        <f t="shared" si="13"/>
        <v>-0.13810098721238337</v>
      </c>
      <c r="O15" s="53" t="s">
        <v>282</v>
      </c>
      <c r="P15" s="48">
        <f t="shared" si="13"/>
        <v>-0.10895499739125027</v>
      </c>
    </row>
    <row r="16" spans="1:16">
      <c r="A16" s="102"/>
      <c r="B16" s="49" t="s">
        <v>276</v>
      </c>
      <c r="C16" s="53" t="s">
        <v>282</v>
      </c>
      <c r="D16" s="52">
        <f t="shared" ref="D16:P16" si="14">AVERAGE(D7,D10,D13)</f>
        <v>2.9431466680076207E-2</v>
      </c>
      <c r="E16" s="53" t="s">
        <v>282</v>
      </c>
      <c r="F16" s="52">
        <f t="shared" si="14"/>
        <v>5.1046367170192564E-2</v>
      </c>
      <c r="G16" s="53" t="s">
        <v>282</v>
      </c>
      <c r="H16" s="48">
        <f t="shared" si="14"/>
        <v>1.5662953523960892E-2</v>
      </c>
      <c r="I16" s="53" t="s">
        <v>282</v>
      </c>
      <c r="J16" s="48">
        <f t="shared" si="14"/>
        <v>-2.4763163631450286E-2</v>
      </c>
      <c r="K16" s="53" t="s">
        <v>282</v>
      </c>
      <c r="L16" s="48">
        <f t="shared" si="14"/>
        <v>-7.2046340559778793E-2</v>
      </c>
      <c r="M16" s="53" t="s">
        <v>282</v>
      </c>
      <c r="N16" s="48">
        <f t="shared" si="14"/>
        <v>-0.42320290554672929</v>
      </c>
      <c r="O16" s="53" t="s">
        <v>282</v>
      </c>
      <c r="P16" s="48">
        <f t="shared" si="14"/>
        <v>-2.8245592337449107E-2</v>
      </c>
    </row>
    <row r="17" spans="1:16">
      <c r="N17" s="48"/>
    </row>
    <row r="22" spans="1:16">
      <c r="A22" s="31" t="s">
        <v>278</v>
      </c>
      <c r="B22" s="31" t="s">
        <v>279</v>
      </c>
      <c r="C22" s="119" t="s">
        <v>223</v>
      </c>
      <c r="D22" s="119"/>
      <c r="E22" s="119" t="s">
        <v>225</v>
      </c>
      <c r="F22" s="119"/>
      <c r="G22" s="119" t="s">
        <v>227</v>
      </c>
      <c r="H22" s="119"/>
      <c r="I22" s="119" t="s">
        <v>229</v>
      </c>
      <c r="J22" s="119"/>
      <c r="K22" s="119" t="s">
        <v>231</v>
      </c>
      <c r="L22" s="119"/>
      <c r="M22" s="119" t="s">
        <v>233</v>
      </c>
      <c r="N22" s="119"/>
      <c r="O22" s="119" t="s">
        <v>235</v>
      </c>
      <c r="P22" s="119"/>
    </row>
    <row r="23" spans="1:16">
      <c r="A23" s="120">
        <v>0</v>
      </c>
      <c r="B23" s="31" t="s">
        <v>281</v>
      </c>
      <c r="C23" s="50">
        <v>0.83548847874453402</v>
      </c>
      <c r="D23" s="53" t="s">
        <v>282</v>
      </c>
      <c r="E23" s="50">
        <v>0.84666170770192362</v>
      </c>
      <c r="F23" s="53" t="s">
        <v>282</v>
      </c>
      <c r="G23" s="50">
        <v>0.81568359439749838</v>
      </c>
      <c r="H23" s="53" t="s">
        <v>282</v>
      </c>
      <c r="I23" s="50">
        <v>0.81634859816546612</v>
      </c>
      <c r="J23" s="53" t="s">
        <v>282</v>
      </c>
      <c r="K23" s="50">
        <v>0.77995224607704372</v>
      </c>
      <c r="L23" s="53" t="s">
        <v>282</v>
      </c>
      <c r="M23" s="50">
        <v>0.684166823773804</v>
      </c>
      <c r="N23" s="53" t="s">
        <v>282</v>
      </c>
      <c r="O23" s="50">
        <v>0.568177472872754</v>
      </c>
      <c r="P23" s="53" t="s">
        <v>282</v>
      </c>
    </row>
    <row r="24" spans="1:16">
      <c r="A24" s="120"/>
      <c r="B24" s="49" t="s">
        <v>274</v>
      </c>
      <c r="C24" s="50">
        <v>0.883209417596034</v>
      </c>
      <c r="D24" s="53" t="s">
        <v>282</v>
      </c>
      <c r="E24" s="50">
        <v>0.90042630937880597</v>
      </c>
      <c r="F24" s="53" t="s">
        <v>282</v>
      </c>
      <c r="G24" s="50">
        <v>0.86901152213462696</v>
      </c>
      <c r="H24" s="53" t="s">
        <v>282</v>
      </c>
      <c r="I24" s="50">
        <v>0.86009586578789698</v>
      </c>
      <c r="J24" s="53" t="s">
        <v>282</v>
      </c>
      <c r="K24" s="50">
        <v>0.86373604465709697</v>
      </c>
      <c r="L24" s="53" t="s">
        <v>282</v>
      </c>
      <c r="M24" s="50">
        <v>0.85283363802559398</v>
      </c>
      <c r="N24" s="53" t="s">
        <v>282</v>
      </c>
      <c r="O24" s="50">
        <v>0.62408759124087598</v>
      </c>
      <c r="P24" s="53" t="s">
        <v>282</v>
      </c>
    </row>
    <row r="25" spans="1:16">
      <c r="A25" s="120"/>
      <c r="B25" s="49" t="s">
        <v>276</v>
      </c>
      <c r="C25" s="50">
        <v>0.16433998374240347</v>
      </c>
      <c r="D25" s="53" t="s">
        <v>282</v>
      </c>
      <c r="E25" s="50">
        <v>0.150767185301864</v>
      </c>
      <c r="F25" s="53" t="s">
        <v>282</v>
      </c>
      <c r="G25" s="50">
        <v>0.16072378176579968</v>
      </c>
      <c r="H25" s="53" t="s">
        <v>282</v>
      </c>
      <c r="I25" s="50">
        <v>0.18275342894447891</v>
      </c>
      <c r="J25" s="53" t="s">
        <v>282</v>
      </c>
      <c r="K25" s="50">
        <v>0.20433518604448336</v>
      </c>
      <c r="L25" s="53" t="s">
        <v>282</v>
      </c>
      <c r="M25" s="50">
        <v>0.3264162715916003</v>
      </c>
      <c r="N25" s="53" t="s">
        <v>282</v>
      </c>
      <c r="O25" s="50">
        <v>0.27718881095611747</v>
      </c>
      <c r="P25" s="53" t="s">
        <v>282</v>
      </c>
    </row>
    <row r="26" spans="1:16">
      <c r="A26" s="120">
        <v>1</v>
      </c>
      <c r="B26" s="31" t="s">
        <v>281</v>
      </c>
      <c r="C26" s="50" t="str">
        <f>IF(C5&gt;C$2,"{\color[HTML]{036400} "&amp;ROUND(C5,4)&amp;"}", "{\color[HTML]{CB0000} "&amp;ROUND(C5,4)&amp;"}")</f>
        <v>{\color[HTML]{CB0000} 0.7958}</v>
      </c>
      <c r="D26" s="52" t="str">
        <f>IF(D5&gt;0,"{\color[HTML]{036400} "&amp;ROUND(D5*100, 2)&amp;"% $\uparrow$}", "{\color[HTML]{CB0000} "&amp;ROUND(D5*100, 2)&amp;"% $\downarrow$}")</f>
        <v>{\color[HTML]{CB0000} -4.75% $\downarrow$}</v>
      </c>
      <c r="E26" s="50" t="str">
        <f>IF(E5&gt;E$2,"{\color[HTML]{036400} "&amp;ROUND(E5,4)&amp;"}", "{\color[HTML]{CB0000} "&amp;ROUND(E5,4)&amp;"}")</f>
        <v>{\color[HTML]{CB0000} 0.8409}</v>
      </c>
      <c r="F26" s="52" t="str">
        <f>IF(F5&gt;0,"{\color[HTML]{036400} "&amp;ROUND(F5*100, 2)&amp;"% $\uparrow$}", "{\color[HTML]{CB0000} "&amp;ROUND(F5*100, 2)&amp;"% $\downarrow$}")</f>
        <v>{\color[HTML]{CB0000} -0.68% $\downarrow$}</v>
      </c>
      <c r="G26" s="50" t="str">
        <f>IF(G5&gt;G$2,"{\color[HTML]{036400} "&amp;ROUND(G5,4)&amp;"}", "{\color[HTML]{CB0000} "&amp;ROUND(G5,4)&amp;"}")</f>
        <v>{\color[HTML]{036400} 0.8389}</v>
      </c>
      <c r="H26" s="52" t="str">
        <f>IF(H5&gt;0,"{\color[HTML]{036400} "&amp;ROUND(H5*100, 2)&amp;"% $\uparrow$}", "{\color[HTML]{CB0000} "&amp;ROUND(H5*100, 2)&amp;"% $\downarrow$}")</f>
        <v>{\color[HTML]{036400} 2.85% $\uparrow$}</v>
      </c>
      <c r="I26" s="50" t="str">
        <f>IF(I5&gt;I$2,"{\color[HTML]{036400} "&amp;ROUND(I5,4)&amp;"}", "{\color[HTML]{CB0000} "&amp;ROUND(I5,4)&amp;"}")</f>
        <v>{\color[HTML]{036400} 0.8324}</v>
      </c>
      <c r="J26" s="52" t="str">
        <f>IF(J5&gt;0,"{\color[HTML]{036400} "&amp;ROUND(J5*100, 2)&amp;"% $\uparrow$}", "{\color[HTML]{CB0000} "&amp;ROUND(J5*100, 2)&amp;"% $\downarrow$}")</f>
        <v>{\color[HTML]{036400} 1.96% $\uparrow$}</v>
      </c>
      <c r="K26" s="50" t="str">
        <f>IF(K5&gt;K$2,"{\color[HTML]{036400} "&amp;ROUND(K5,4)&amp;"}", "{\color[HTML]{CB0000} "&amp;ROUND(K5,4)&amp;"}")</f>
        <v>{\color[HTML]{CB0000} 0.7699}</v>
      </c>
      <c r="L26" s="52" t="str">
        <f>IF(L5&gt;0,"{\color[HTML]{036400} "&amp;ROUND(L5*100, 2)&amp;"% $\uparrow$}", "{\color[HTML]{CB0000} "&amp;ROUND(L5*100, 2)&amp;"% $\downarrow$}")</f>
        <v>{\color[HTML]{CB0000} -1.29% $\downarrow$}</v>
      </c>
      <c r="M26" s="50" t="str">
        <f>IF(M5&gt;M$2,"{\color[HTML]{036400} "&amp;ROUND(M5,4)&amp;"}", "{\color[HTML]{CB0000} "&amp;ROUND(M5,4)&amp;"}")</f>
        <v>{\color[HTML]{036400} 0.6932}</v>
      </c>
      <c r="N26" s="52" t="str">
        <f>IF(N5&gt;0,"{\color[HTML]{036400} "&amp;ROUND(N5*100, 2)&amp;"% $\uparrow$}", "{\color[HTML]{CB0000} "&amp;ROUND(N5*100, 2)&amp;"% $\downarrow$}")</f>
        <v>{\color[HTML]{036400} 1.32% $\uparrow$}</v>
      </c>
      <c r="O26" s="50" t="str">
        <f>IF(O5&gt;O$2,"{\color[HTML]{036400} "&amp;ROUND(O5,4)&amp;"}", "{\color[HTML]{CB0000} "&amp;ROUND(O5,4)&amp;"}")</f>
        <v>{\color[HTML]{036400} 0.5796}</v>
      </c>
      <c r="P26" s="52" t="str">
        <f>IF(P5&gt;0,"{\color[HTML]{036400} "&amp;ROUND(P5*100, 2)&amp;"% $\uparrow$}", "{\color[HTML]{CB0000} "&amp;ROUND(P5*100, 2)&amp;"% $\downarrow$}")</f>
        <v>{\color[HTML]{036400} 2.01% $\uparrow$}</v>
      </c>
    </row>
    <row r="27" spans="1:16">
      <c r="A27" s="120"/>
      <c r="B27" s="49" t="s">
        <v>274</v>
      </c>
      <c r="C27" s="50" t="str">
        <f>IF(C6&gt;C$3,"{\color[HTML]{036400} "&amp;ROUND(C6,4)&amp;"}", "{\color[HTML]{CB0000} "&amp;ROUND(C6,4)&amp;"}")</f>
        <v>{\color[HTML]{CB0000} 0.8258}</v>
      </c>
      <c r="D27" s="52" t="str">
        <f>IF(D6&gt;0,"{\color[HTML]{036400} "&amp;ROUND(D6*100, 2)&amp;"% $\uparrow$}", "{\color[HTML]{CB0000} "&amp;ROUND(D6*100, 2)&amp;"% $\downarrow$}")</f>
        <v>{\color[HTML]{CB0000} -6.5% $\downarrow$}</v>
      </c>
      <c r="E27" s="50" t="str">
        <f>IF(E6&gt;E$3,"{\color[HTML]{036400} "&amp;ROUND(E6,4)&amp;"}", "{\color[HTML]{CB0000} "&amp;ROUND(E6,4)&amp;"}")</f>
        <v>{\color[HTML]{036400} 0.9015}</v>
      </c>
      <c r="F27" s="52" t="str">
        <f>IF(F6&gt;0,"{\color[HTML]{036400} "&amp;ROUND(F6*100, 2)&amp;"% $\uparrow$}", "{\color[HTML]{CB0000} "&amp;ROUND(F6*100, 2)&amp;"% $\downarrow$}")</f>
        <v>{\color[HTML]{036400} 0.11% $\uparrow$}</v>
      </c>
      <c r="G27" s="50" t="str">
        <f>IF(G6&gt;G$3,"{\color[HTML]{036400} "&amp;ROUND(G6,4)&amp;"}", "{\color[HTML]{CB0000} "&amp;ROUND(G6,4)&amp;"}")</f>
        <v>{\color[HTML]{036400} 0.8908}</v>
      </c>
      <c r="H27" s="52" t="str">
        <f>IF(H6&gt;0,"{\color[HTML]{036400} "&amp;ROUND(H6*100, 2)&amp;"% $\uparrow$}", "{\color[HTML]{CB0000} "&amp;ROUND(H6*100, 2)&amp;"% $\downarrow$}")</f>
        <v>{\color[HTML]{036400} 2.51% $\uparrow$}</v>
      </c>
      <c r="I27" s="50" t="str">
        <f>IF(I6&gt;I$3,"{\color[HTML]{036400} "&amp;ROUND(I6,4)&amp;"}", "{\color[HTML]{CB0000} "&amp;ROUND(I6,4)&amp;"}")</f>
        <v>{\color[HTML]{036400} 0.8893}</v>
      </c>
      <c r="J27" s="52" t="str">
        <f>IF(J6&gt;0,"{\color[HTML]{036400} "&amp;ROUND(J6*100, 2)&amp;"% $\uparrow$}", "{\color[HTML]{CB0000} "&amp;ROUND(J6*100, 2)&amp;"% $\downarrow$}")</f>
        <v>{\color[HTML]{036400} 3.39% $\uparrow$}</v>
      </c>
      <c r="K27" s="50" t="str">
        <f>IF(K6&gt;K$3,"{\color[HTML]{036400} "&amp;ROUND(K6,4)&amp;"}", "{\color[HTML]{CB0000} "&amp;ROUND(K6,4)&amp;"}")</f>
        <v>{\color[HTML]{CB0000} 0.8126}</v>
      </c>
      <c r="L27" s="52" t="str">
        <f>IF(L6&gt;0,"{\color[HTML]{036400} "&amp;ROUND(L6*100, 2)&amp;"% $\uparrow$}", "{\color[HTML]{CB0000} "&amp;ROUND(L6*100, 2)&amp;"% $\downarrow$}")</f>
        <v>{\color[HTML]{CB0000} -5.91% $\downarrow$}</v>
      </c>
      <c r="M27" s="50" t="str">
        <f>IF(M6&gt;M$3,"{\color[HTML]{036400} "&amp;ROUND(M6,4)&amp;"}", "{\color[HTML]{CB0000} "&amp;ROUND(M6,4)&amp;"}")</f>
        <v>{\color[HTML]{CB0000} 0.8243}</v>
      </c>
      <c r="N27" s="52" t="str">
        <f>IF(N6&gt;0,"{\color[HTML]{036400} "&amp;ROUND(N6*100, 2)&amp;"% $\uparrow$}", "{\color[HTML]{CB0000} "&amp;ROUND(N6*100, 2)&amp;"% $\downarrow$}")</f>
        <v>{\color[HTML]{CB0000} -3.35% $\downarrow$}</v>
      </c>
      <c r="O27" s="50" t="str">
        <f>IF(O6&gt;O$3,"{\color[HTML]{036400} "&amp;ROUND(O6,4)&amp;"}", "{\color[HTML]{CB0000} "&amp;ROUND(O6,4)&amp;"}")</f>
        <v>{\color[HTML]{036400} 0.6542}</v>
      </c>
      <c r="P27" s="52" t="str">
        <f>IF(P6&gt;0,"{\color[HTML]{036400} "&amp;ROUND(P6*100, 2)&amp;"% $\uparrow$}", "{\color[HTML]{CB0000} "&amp;ROUND(P6*100, 2)&amp;"% $\downarrow$}")</f>
        <v>{\color[HTML]{036400} 4.83% $\uparrow$}</v>
      </c>
    </row>
    <row r="28" spans="1:16">
      <c r="A28" s="120"/>
      <c r="B28" s="49" t="s">
        <v>276</v>
      </c>
      <c r="C28" s="50" t="str">
        <f>IF(C7&lt;C$4,"{\color[HTML]{036400} "&amp;ROUND(C7,4)&amp;"}", "{\color[HTML]{CB0000} "&amp;ROUND(C7,4)&amp;"}")</f>
        <v>{\color[HTML]{CB0000} 0.1656}</v>
      </c>
      <c r="D28" s="52" t="str">
        <f>IF(D7&lt;0,"{\color[HTML]{036400} "&amp;ROUND(D7*100, 2)&amp;"% $\downarrow$}", "{\color[HTML]{CB0000} "&amp;ROUND(D7*100, 2)&amp;"% $\uparrow$}")</f>
        <v>{\color[HTML]{CB0000} 0.75% $\uparrow$}</v>
      </c>
      <c r="E28" s="50" t="str">
        <f>IF(E7&lt;E$4,"{\color[HTML]{036400} "&amp;ROUND(E7,4)&amp;"}", "{\color[HTML]{CB0000} "&amp;ROUND(E7,4)&amp;"}")</f>
        <v>{\color[HTML]{CB0000} 0.1639}</v>
      </c>
      <c r="F28" s="52" t="str">
        <f>IF(F7&lt;0,"{\color[HTML]{036400} "&amp;ROUND(F7*100, 2)&amp;"% $\downarrow$}", "{\color[HTML]{CB0000} "&amp;ROUND(F7*100, 2)&amp;"% $\uparrow$}")</f>
        <v>{\color[HTML]{CB0000} 8.69% $\uparrow$}</v>
      </c>
      <c r="G28" s="50" t="str">
        <f>IF(G7&lt;G$4,"{\color[HTML]{036400} "&amp;ROUND(G7,4)&amp;"}", "{\color[HTML]{CB0000} "&amp;ROUND(G7,4)&amp;"}")</f>
        <v>{\color[HTML]{CB0000} 0.1641}</v>
      </c>
      <c r="H28" s="52" t="str">
        <f>IF(H7&lt;0,"{\color[HTML]{036400} "&amp;ROUND(H7*100, 2)&amp;"% $\downarrow$}", "{\color[HTML]{CB0000} "&amp;ROUND(H7*100, 2)&amp;"% $\uparrow$}")</f>
        <v>{\color[HTML]{CB0000} 2.07% $\uparrow$}</v>
      </c>
      <c r="I28" s="50" t="str">
        <f>IF(I7&lt;I$4,"{\color[HTML]{036400} "&amp;ROUND(I7,4)&amp;"}", "{\color[HTML]{CB0000} "&amp;ROUND(I7,4)&amp;"}")</f>
        <v>{\color[HTML]{036400} 0.1754}</v>
      </c>
      <c r="J28" s="52" t="str">
        <f>IF(J7&lt;0,"{\color[HTML]{036400} "&amp;ROUND(J7*100, 2)&amp;"% $\downarrow$}", "{\color[HTML]{CB0000} "&amp;ROUND(J7*100, 2)&amp;"% $\uparrow$}")</f>
        <v>{\color[HTML]{036400} -4.04% $\downarrow$}</v>
      </c>
      <c r="K28" s="50" t="str">
        <f>IF(K7&lt;K$4,"{\color[HTML]{036400} "&amp;ROUND(K7,4)&amp;"}", "{\color[HTML]{CB0000} "&amp;ROUND(K7,4)&amp;"}")</f>
        <v>{\color[HTML]{036400} 0.2026}</v>
      </c>
      <c r="L28" s="52" t="str">
        <f>IF(L7&lt;0,"{\color[HTML]{036400} "&amp;ROUND(L7*100, 2)&amp;"% $\downarrow$}", "{\color[HTML]{CB0000} "&amp;ROUND(L7*100, 2)&amp;"% $\uparrow$}")</f>
        <v>{\color[HTML]{036400} -0.84% $\downarrow$}</v>
      </c>
      <c r="M28" s="50" t="str">
        <f>IF(M7&lt;M$4,"{\color[HTML]{036400} "&amp;ROUND(M7,4)&amp;"}", "{\color[HTML]{CB0000} "&amp;ROUND(M7,4)&amp;"}")</f>
        <v>{\color[HTML]{036400} 0.2126}</v>
      </c>
      <c r="N28" s="52" t="str">
        <f>IF(N7&lt;0,"{\color[HTML]{036400} "&amp;ROUND(N7*100, 2)&amp;"% $\downarrow$}", "{\color[HTML]{CB0000} "&amp;ROUND(N7*100, 2)&amp;"% $\uparrow$}")</f>
        <v>{\color[HTML]{036400} -34.88% $\downarrow$}</v>
      </c>
      <c r="O28" s="50" t="str">
        <f>IF(O7&lt;O$4,"{\color[HTML]{036400} "&amp;ROUND(O7,4)&amp;"}", "{\color[HTML]{CB0000} "&amp;ROUND(O7,4)&amp;"}")</f>
        <v>{\color[HTML]{CB0000} 0.2896}</v>
      </c>
      <c r="P28" s="52" t="str">
        <f>IF(P7&lt;0,"{\color[HTML]{036400} "&amp;ROUND(P7*100, 2)&amp;"% $\downarrow$}", "{\color[HTML]{CB0000} "&amp;ROUND(P7*100, 2)&amp;"% $\uparrow$}")</f>
        <v>{\color[HTML]{CB0000} 4.46% $\uparrow$}</v>
      </c>
    </row>
    <row r="29" spans="1:16">
      <c r="A29" s="120">
        <v>2</v>
      </c>
      <c r="B29" s="31" t="s">
        <v>281</v>
      </c>
      <c r="C29" s="50" t="str">
        <f>IF(C8&gt;C$2,"{\color[HTML]{036400} "&amp;ROUND(C8,4)&amp;"}", "{\color[HTML]{CB0000} "&amp;ROUND(C8,4)&amp;"}")</f>
        <v>{\color[HTML]{CB0000} 0.819}</v>
      </c>
      <c r="D29" s="52" t="str">
        <f>IF(D8&gt;0,"{\color[HTML]{036400} "&amp;ROUND(D8*100, 2)&amp;"% $\uparrow$}", "{\color[HTML]{CB0000} "&amp;ROUND(D8*100, 2)&amp;"% $\downarrow$}")</f>
        <v>{\color[HTML]{CB0000} -1.97% $\downarrow$}</v>
      </c>
      <c r="E29" s="50" t="str">
        <f>IF(E8&gt;E$2,"{\color[HTML]{036400} "&amp;ROUND(E8,4)&amp;"}", "{\color[HTML]{CB0000} "&amp;ROUND(E8,4)&amp;"}")</f>
        <v>{\color[HTML]{CB0000} 0.8398}</v>
      </c>
      <c r="F29" s="52" t="str">
        <f>IF(F8&gt;0,"{\color[HTML]{036400} "&amp;ROUND(F8*100, 2)&amp;"% $\uparrow$}", "{\color[HTML]{CB0000} "&amp;ROUND(F8*100, 2)&amp;"% $\downarrow$}")</f>
        <v>{\color[HTML]{CB0000} -0.81% $\downarrow$}</v>
      </c>
      <c r="G29" s="50" t="str">
        <f>IF(G8&gt;G$2,"{\color[HTML]{036400} "&amp;ROUND(G8,4)&amp;"}", "{\color[HTML]{CB0000} "&amp;ROUND(G8,4)&amp;"}")</f>
        <v>{\color[HTML]{CB0000} 0.7953}</v>
      </c>
      <c r="H29" s="52" t="str">
        <f>IF(H8&gt;0,"{\color[HTML]{036400} "&amp;ROUND(H8*100, 2)&amp;"% $\uparrow$}", "{\color[HTML]{CB0000} "&amp;ROUND(H8*100, 2)&amp;"% $\downarrow$}")</f>
        <v>{\color[HTML]{CB0000} -2.5% $\downarrow$}</v>
      </c>
      <c r="I29" s="50" t="str">
        <f>IF(I8&gt;I$2,"{\color[HTML]{036400} "&amp;ROUND(I8,4)&amp;"}", "{\color[HTML]{CB0000} "&amp;ROUND(I8,4)&amp;"}")</f>
        <v>{\color[HTML]{036400} 0.8286}</v>
      </c>
      <c r="J29" s="52" t="str">
        <f>IF(J8&gt;0,"{\color[HTML]{036400} "&amp;ROUND(J8*100, 2)&amp;"% $\uparrow$}", "{\color[HTML]{CB0000} "&amp;ROUND(J8*100, 2)&amp;"% $\downarrow$}")</f>
        <v>{\color[HTML]{036400} 1.5% $\uparrow$}</v>
      </c>
      <c r="K29" s="50" t="str">
        <f>IF(K8&gt;K$2,"{\color[HTML]{036400} "&amp;ROUND(K8,4)&amp;"}", "{\color[HTML]{CB0000} "&amp;ROUND(K8,4)&amp;"}")</f>
        <v>{\color[HTML]{036400} 0.7874}</v>
      </c>
      <c r="L29" s="52" t="str">
        <f>IF(L8&gt;0,"{\color[HTML]{036400} "&amp;ROUND(L8*100, 2)&amp;"% $\uparrow$}", "{\color[HTML]{CB0000} "&amp;ROUND(L8*100, 2)&amp;"% $\downarrow$}")</f>
        <v>{\color[HTML]{036400} 0.96% $\uparrow$}</v>
      </c>
      <c r="M29" s="50" t="str">
        <f>IF(M8&gt;M$2,"{\color[HTML]{036400} "&amp;ROUND(M8,4)&amp;"}", "{\color[HTML]{CB0000} "&amp;ROUND(M8,4)&amp;"}")</f>
        <v>{\color[HTML]{036400} 0.6872}</v>
      </c>
      <c r="N29" s="52" t="str">
        <f>IF(N8&gt;0,"{\color[HTML]{036400} "&amp;ROUND(N8*100, 2)&amp;"% $\uparrow$}", "{\color[HTML]{CB0000} "&amp;ROUND(N8*100, 2)&amp;"% $\downarrow$}")</f>
        <v>{\color[HTML]{036400} 0.45% $\uparrow$}</v>
      </c>
      <c r="O29" s="50" t="str">
        <f>IF(O8&gt;O$2,"{\color[HTML]{036400} "&amp;ROUND(O8,4)&amp;"}", "{\color[HTML]{CB0000} "&amp;ROUND(O8,4)&amp;"}")</f>
        <v>{\color[HTML]{CB0000} 0.4994}</v>
      </c>
      <c r="P29" s="52" t="str">
        <f>IF(P8&gt;0,"{\color[HTML]{036400} "&amp;ROUND(P8*100, 2)&amp;"% $\uparrow$}", "{\color[HTML]{CB0000} "&amp;ROUND(P8*100, 2)&amp;"% $\downarrow$}")</f>
        <v>{\color[HTML]{CB0000} -12.1% $\downarrow$}</v>
      </c>
    </row>
    <row r="30" spans="1:16">
      <c r="A30" s="120"/>
      <c r="B30" s="49" t="s">
        <v>274</v>
      </c>
      <c r="C30" s="50" t="str">
        <f>IF(C9&gt;C$3,"{\color[HTML]{036400} "&amp;ROUND(C9,4)&amp;"}", "{\color[HTML]{CB0000} "&amp;ROUND(C9,4)&amp;"}")</f>
        <v>{\color[HTML]{CB0000} 0.8668}</v>
      </c>
      <c r="D30" s="52" t="str">
        <f>IF(D9&gt;0,"{\color[HTML]{036400} "&amp;ROUND(D9*100, 2)&amp;"% $\uparrow$}", "{\color[HTML]{CB0000} "&amp;ROUND(D9*100, 2)&amp;"% $\downarrow$}")</f>
        <v>{\color[HTML]{CB0000} -1.85% $\downarrow$}</v>
      </c>
      <c r="E30" s="50" t="str">
        <f>IF(E9&gt;E$3,"{\color[HTML]{036400} "&amp;ROUND(E9,4)&amp;"}", "{\color[HTML]{CB0000} "&amp;ROUND(E9,4)&amp;"}")</f>
        <v>{\color[HTML]{CB0000} 0.8741}</v>
      </c>
      <c r="F30" s="52" t="str">
        <f>IF(F9&gt;0,"{\color[HTML]{036400} "&amp;ROUND(F9*100, 2)&amp;"% $\uparrow$}", "{\color[HTML]{CB0000} "&amp;ROUND(F9*100, 2)&amp;"% $\downarrow$}")</f>
        <v>{\color[HTML]{CB0000} -2.92% $\downarrow$}</v>
      </c>
      <c r="G30" s="50" t="str">
        <f>IF(G9&gt;G$3,"{\color[HTML]{036400} "&amp;ROUND(G9,4)&amp;"}", "{\color[HTML]{CB0000} "&amp;ROUND(G9,4)&amp;"}")</f>
        <v>{\color[HTML]{CB0000} 0.8317}</v>
      </c>
      <c r="H30" s="52" t="str">
        <f>IF(H9&gt;0,"{\color[HTML]{036400} "&amp;ROUND(H9*100, 2)&amp;"% $\uparrow$}", "{\color[HTML]{CB0000} "&amp;ROUND(H9*100, 2)&amp;"% $\downarrow$}")</f>
        <v>{\color[HTML]{CB0000} -4.29% $\downarrow$}</v>
      </c>
      <c r="I30" s="50" t="str">
        <f>IF(I9&gt;I$3,"{\color[HTML]{036400} "&amp;ROUND(I9,4)&amp;"}", "{\color[HTML]{CB0000} "&amp;ROUND(I9,4)&amp;"}")</f>
        <v>{\color[HTML]{036400} 0.9037}</v>
      </c>
      <c r="J30" s="52" t="str">
        <f>IF(J9&gt;0,"{\color[HTML]{036400} "&amp;ROUND(J9*100, 2)&amp;"% $\uparrow$}", "{\color[HTML]{CB0000} "&amp;ROUND(J9*100, 2)&amp;"% $\downarrow$}")</f>
        <v>{\color[HTML]{036400} 5.06% $\uparrow$}</v>
      </c>
      <c r="K30" s="50" t="str">
        <f>IF(K9&gt;K$3,"{\color[HTML]{036400} "&amp;ROUND(K9,4)&amp;"}", "{\color[HTML]{CB0000} "&amp;ROUND(K9,4)&amp;"}")</f>
        <v>{\color[HTML]{036400} 0.8722}</v>
      </c>
      <c r="L30" s="52" t="str">
        <f>IF(L9&gt;0,"{\color[HTML]{036400} "&amp;ROUND(L9*100, 2)&amp;"% $\uparrow$}", "{\color[HTML]{CB0000} "&amp;ROUND(L9*100, 2)&amp;"% $\downarrow$}")</f>
        <v>{\color[HTML]{036400} 0.98% $\uparrow$}</v>
      </c>
      <c r="M30" s="50" t="str">
        <f>IF(M9&gt;M$3,"{\color[HTML]{036400} "&amp;ROUND(M9,4)&amp;"}", "{\color[HTML]{CB0000} "&amp;ROUND(M9,4)&amp;"}")</f>
        <v>{\color[HTML]{CB0000} 0.8026}</v>
      </c>
      <c r="N30" s="52" t="str">
        <f>IF(N9&gt;0,"{\color[HTML]{036400} "&amp;ROUND(N9*100, 2)&amp;"% $\uparrow$}", "{\color[HTML]{CB0000} "&amp;ROUND(N9*100, 2)&amp;"% $\downarrow$}")</f>
        <v>{\color[HTML]{CB0000} -5.9% $\downarrow$}</v>
      </c>
      <c r="O30" s="50" t="str">
        <f>IF(O9&gt;O$3,"{\color[HTML]{036400} "&amp;ROUND(O9,4)&amp;"}", "{\color[HTML]{CB0000} "&amp;ROUND(O9,4)&amp;"}")</f>
        <v>{\color[HTML]{CB0000} 0.458}</v>
      </c>
      <c r="P30" s="52" t="str">
        <f>IF(P9&gt;0,"{\color[HTML]{036400} "&amp;ROUND(P9*100, 2)&amp;"% $\uparrow$}", "{\color[HTML]{CB0000} "&amp;ROUND(P9*100, 2)&amp;"% $\downarrow$}")</f>
        <v>{\color[HTML]{CB0000} -26.62% $\downarrow$}</v>
      </c>
    </row>
    <row r="31" spans="1:16">
      <c r="A31" s="120"/>
      <c r="B31" s="49" t="s">
        <v>276</v>
      </c>
      <c r="C31" s="50" t="str">
        <f>IF(C10&lt;C$4,"{\color[HTML]{036400} "&amp;ROUND(C10,4)&amp;"}", "{\color[HTML]{CB0000} "&amp;ROUND(C10,4)&amp;"}")</f>
        <v>{\color[HTML]{CB0000} 0.1729}</v>
      </c>
      <c r="D31" s="52" t="str">
        <f>IF(D10&lt;0,"{\color[HTML]{036400} "&amp;ROUND(D10*100, 2)&amp;"% $\downarrow$}", "{\color[HTML]{CB0000} "&amp;ROUND(D10*100, 2)&amp;"% $\uparrow$}")</f>
        <v>{\color[HTML]{CB0000} 5.18% $\uparrow$}</v>
      </c>
      <c r="E31" s="50" t="str">
        <f>IF(E10&lt;E$4,"{\color[HTML]{036400} "&amp;ROUND(E10,4)&amp;"}", "{\color[HTML]{CB0000} "&amp;ROUND(E10,4)&amp;"}")</f>
        <v>{\color[HTML]{CB0000} 0.1567}</v>
      </c>
      <c r="F31" s="52" t="str">
        <f>IF(F10&lt;0,"{\color[HTML]{036400} "&amp;ROUND(F10*100, 2)&amp;"% $\downarrow$}", "{\color[HTML]{CB0000} "&amp;ROUND(F10*100, 2)&amp;"% $\uparrow$}")</f>
        <v>{\color[HTML]{CB0000} 3.95% $\uparrow$}</v>
      </c>
      <c r="G31" s="50" t="str">
        <f>IF(G10&lt;G$4,"{\color[HTML]{036400} "&amp;ROUND(G10,4)&amp;"}", "{\color[HTML]{CB0000} "&amp;ROUND(G10,4)&amp;"}")</f>
        <v>{\color[HTML]{CB0000} 0.1694}</v>
      </c>
      <c r="H31" s="52" t="str">
        <f>IF(H10&lt;0,"{\color[HTML]{036400} "&amp;ROUND(H10*100, 2)&amp;"% $\downarrow$}", "{\color[HTML]{CB0000} "&amp;ROUND(H10*100, 2)&amp;"% $\uparrow$}")</f>
        <v>{\color[HTML]{CB0000} 5.42% $\uparrow$}</v>
      </c>
      <c r="I31" s="50" t="str">
        <f>IF(I10&lt;I$4,"{\color[HTML]{036400} "&amp;ROUND(I10,4)&amp;"}", "{\color[HTML]{CB0000} "&amp;ROUND(I10,4)&amp;"}")</f>
        <v>{\color[HTML]{CB0000} 0.184}</v>
      </c>
      <c r="J31" s="52" t="str">
        <f>IF(J10&lt;0,"{\color[HTML]{036400} "&amp;ROUND(J10*100, 2)&amp;"% $\downarrow$}", "{\color[HTML]{CB0000} "&amp;ROUND(J10*100, 2)&amp;"% $\uparrow$}")</f>
        <v>{\color[HTML]{CB0000} 0.68% $\uparrow$}</v>
      </c>
      <c r="K31" s="50" t="str">
        <f>IF(K10&lt;K$4,"{\color[HTML]{036400} "&amp;ROUND(K10,4)&amp;"}", "{\color[HTML]{CB0000} "&amp;ROUND(K10,4)&amp;"}")</f>
        <v>{\color[HTML]{036400} 0.1913}</v>
      </c>
      <c r="L31" s="52" t="str">
        <f>IF(L10&lt;0,"{\color[HTML]{036400} "&amp;ROUND(L10*100, 2)&amp;"% $\downarrow$}", "{\color[HTML]{CB0000} "&amp;ROUND(L10*100, 2)&amp;"% $\uparrow$}")</f>
        <v>{\color[HTML]{036400} -6.36% $\downarrow$}</v>
      </c>
      <c r="M31" s="50" t="str">
        <f>IF(M10&lt;M$4,"{\color[HTML]{036400} "&amp;ROUND(M10,4)&amp;"}", "{\color[HTML]{CB0000} "&amp;ROUND(M10,4)&amp;"}")</f>
        <v>{\color[HTML]{036400} 0.1861}</v>
      </c>
      <c r="N31" s="52" t="str">
        <f>IF(N10&lt;0,"{\color[HTML]{036400} "&amp;ROUND(N10*100, 2)&amp;"% $\downarrow$}", "{\color[HTML]{CB0000} "&amp;ROUND(N10*100, 2)&amp;"% $\uparrow$}")</f>
        <v>{\color[HTML]{036400} -42.99% $\downarrow$}</v>
      </c>
      <c r="O31" s="50" t="str">
        <f>IF(O10&lt;O$4,"{\color[HTML]{036400} "&amp;ROUND(O10,4)&amp;"}", "{\color[HTML]{CB0000} "&amp;ROUND(O10,4)&amp;"}")</f>
        <v>{\color[HTML]{036400} 0.2624}</v>
      </c>
      <c r="P31" s="52" t="str">
        <f>IF(P10&lt;0,"{\color[HTML]{036400} "&amp;ROUND(P10*100, 2)&amp;"% $\downarrow$}", "{\color[HTML]{CB0000} "&amp;ROUND(P10*100, 2)&amp;"% $\uparrow$}")</f>
        <v>{\color[HTML]{036400} -5.32% $\downarrow$}</v>
      </c>
    </row>
    <row r="32" spans="1:16">
      <c r="A32" s="120">
        <v>3</v>
      </c>
      <c r="B32" s="31" t="s">
        <v>281</v>
      </c>
      <c r="C32" s="50" t="str">
        <f>IF(C11&gt;C$2,"{\color[HTML]{036400} "&amp;ROUND(C11,4)&amp;"}", "{\color[HTML]{CB0000} "&amp;ROUND(C11,4)&amp;"}")</f>
        <v>{\color[HTML]{036400} 0.8552}</v>
      </c>
      <c r="D32" s="52" t="str">
        <f>IF(D11&gt;0,"{\color[HTML]{036400} "&amp;ROUND(D11*100, 2)&amp;"% $\uparrow$}", "{\color[HTML]{CB0000} "&amp;ROUND(D11*100, 2)&amp;"% $\downarrow$}")</f>
        <v>{\color[HTML]{036400} 2.36% $\uparrow$}</v>
      </c>
      <c r="E32" s="50" t="str">
        <f>IF(E11&gt;E$2,"{\color[HTML]{036400} "&amp;ROUND(E11,4)&amp;"}", "{\color[HTML]{CB0000} "&amp;ROUND(E11,4)&amp;"}")</f>
        <v>{\color[HTML]{036400} 0.8595}</v>
      </c>
      <c r="F32" s="52" t="str">
        <f>IF(F11&gt;0,"{\color[HTML]{036400} "&amp;ROUND(F11*100, 2)&amp;"% $\uparrow$}", "{\color[HTML]{CB0000} "&amp;ROUND(F11*100, 2)&amp;"% $\downarrow$}")</f>
        <v>{\color[HTML]{036400} 1.52% $\uparrow$}</v>
      </c>
      <c r="G32" s="50" t="str">
        <f>IF(G11&gt;G$2,"{\color[HTML]{036400} "&amp;ROUND(G11,4)&amp;"}", "{\color[HTML]{CB0000} "&amp;ROUND(G11,4)&amp;"}")</f>
        <v>{\color[HTML]{036400} 0.8431}</v>
      </c>
      <c r="H32" s="52" t="str">
        <f>IF(H11&gt;0,"{\color[HTML]{036400} "&amp;ROUND(H11*100, 2)&amp;"% $\uparrow$}", "{\color[HTML]{CB0000} "&amp;ROUND(H11*100, 2)&amp;"% $\downarrow$}")</f>
        <v>{\color[HTML]{036400} 3.36% $\uparrow$}</v>
      </c>
      <c r="I32" s="50" t="str">
        <f>IF(I11&gt;I$2,"{\color[HTML]{036400} "&amp;ROUND(I11,4)&amp;"}", "{\color[HTML]{CB0000} "&amp;ROUND(I11,4)&amp;"}")</f>
        <v>{\color[HTML]{CB0000} 0.802}</v>
      </c>
      <c r="J32" s="52" t="str">
        <f>IF(J11&gt;0,"{\color[HTML]{036400} "&amp;ROUND(J11*100, 2)&amp;"% $\uparrow$}", "{\color[HTML]{CB0000} "&amp;ROUND(J11*100, 2)&amp;"% $\downarrow$}")</f>
        <v>{\color[HTML]{CB0000} -1.76% $\downarrow$}</v>
      </c>
      <c r="K32" s="50" t="str">
        <f>IF(K11&gt;K$2,"{\color[HTML]{036400} "&amp;ROUND(K11,4)&amp;"}", "{\color[HTML]{CB0000} "&amp;ROUND(K11,4)&amp;"}")</f>
        <v>{\color[HTML]{036400} 0.8153}</v>
      </c>
      <c r="L32" s="52" t="str">
        <f>IF(L11&gt;0,"{\color[HTML]{036400} "&amp;ROUND(L11*100, 2)&amp;"% $\uparrow$}", "{\color[HTML]{CB0000} "&amp;ROUND(L11*100, 2)&amp;"% $\downarrow$}")</f>
        <v>{\color[HTML]{036400} 4.53% $\uparrow$}</v>
      </c>
      <c r="M32" s="50" t="str">
        <f>IF(M11&gt;M$2,"{\color[HTML]{036400} "&amp;ROUND(M11,4)&amp;"}", "{\color[HTML]{CB0000} "&amp;ROUND(M11,4)&amp;"}")</f>
        <v>{\color[HTML]{CB0000} 0.5262}</v>
      </c>
      <c r="N32" s="52" t="str">
        <f>IF(N11&gt;0,"{\color[HTML]{036400} "&amp;ROUND(N11*100, 2)&amp;"% $\uparrow$}", "{\color[HTML]{CB0000} "&amp;ROUND(N11*100, 2)&amp;"% $\downarrow$}")</f>
        <v>{\color[HTML]{CB0000} -23.09% $\downarrow$}</v>
      </c>
      <c r="O32" s="50" t="str">
        <f>IF(O11&gt;O$2,"{\color[HTML]{036400} "&amp;ROUND(O11,4)&amp;"}", "{\color[HTML]{CB0000} "&amp;ROUND(O11,4)&amp;"}")</f>
        <v>{\color[HTML]{CB0000} 0.5466}</v>
      </c>
      <c r="P32" s="52" t="str">
        <f>IF(P11&gt;0,"{\color[HTML]{036400} "&amp;ROUND(P11*100, 2)&amp;"% $\uparrow$}", "{\color[HTML]{CB0000} "&amp;ROUND(P11*100, 2)&amp;"% $\downarrow$}")</f>
        <v>{\color[HTML]{CB0000} -3.8% $\downarrow$}</v>
      </c>
    </row>
    <row r="33" spans="1:16">
      <c r="A33" s="120"/>
      <c r="B33" s="49" t="s">
        <v>274</v>
      </c>
      <c r="C33" s="50" t="str">
        <f>IF(C12&gt;C$3,"{\color[HTML]{036400} "&amp;ROUND(C12,4)&amp;"}", "{\color[HTML]{CB0000} "&amp;ROUND(C12,4)&amp;"}")</f>
        <v>{\color[HTML]{036400} 0.9133}</v>
      </c>
      <c r="D33" s="52" t="str">
        <f>IF(D12&gt;0,"{\color[HTML]{036400} "&amp;ROUND(D12*100, 2)&amp;"% $\uparrow$}", "{\color[HTML]{CB0000} "&amp;ROUND(D12*100, 2)&amp;"% $\downarrow$}")</f>
        <v>{\color[HTML]{036400} 3.41% $\uparrow$}</v>
      </c>
      <c r="E33" s="50" t="str">
        <f>IF(E12&gt;E$3,"{\color[HTML]{036400} "&amp;ROUND(E12,4)&amp;"}", "{\color[HTML]{CB0000} "&amp;ROUND(E12,4)&amp;"}")</f>
        <v>{\color[HTML]{CB0000} 0.9}</v>
      </c>
      <c r="F33" s="52" t="str">
        <f>IF(F12&gt;0,"{\color[HTML]{036400} "&amp;ROUND(F12*100, 2)&amp;"% $\uparrow$}", "{\color[HTML]{CB0000} "&amp;ROUND(F12*100, 2)&amp;"% $\downarrow$}")</f>
        <v>{\color[HTML]{CB0000} -0.05% $\downarrow$}</v>
      </c>
      <c r="G33" s="50" t="str">
        <f>IF(G12&gt;G$3,"{\color[HTML]{036400} "&amp;ROUND(G12,4)&amp;"}", "{\color[HTML]{CB0000} "&amp;ROUND(G12,4)&amp;"}")</f>
        <v>{\color[HTML]{036400} 0.8912}</v>
      </c>
      <c r="H33" s="52" t="str">
        <f>IF(H12&gt;0,"{\color[HTML]{036400} "&amp;ROUND(H12*100, 2)&amp;"% $\uparrow$}", "{\color[HTML]{CB0000} "&amp;ROUND(H12*100, 2)&amp;"% $\downarrow$}")</f>
        <v>{\color[HTML]{036400} 2.56% $\uparrow$}</v>
      </c>
      <c r="I33" s="50" t="str">
        <f>IF(I12&gt;I$3,"{\color[HTML]{036400} "&amp;ROUND(I12,4)&amp;"}", "{\color[HTML]{CB0000} "&amp;ROUND(I12,4)&amp;"}")</f>
        <v>{\color[HTML]{CB0000} 0.8534}</v>
      </c>
      <c r="J33" s="52" t="str">
        <f>IF(J12&gt;0,"{\color[HTML]{036400} "&amp;ROUND(J12*100, 2)&amp;"% $\uparrow$}", "{\color[HTML]{CB0000} "&amp;ROUND(J12*100, 2)&amp;"% $\downarrow$}")</f>
        <v>{\color[HTML]{CB0000} -0.78% $\downarrow$}</v>
      </c>
      <c r="K33" s="50" t="str">
        <f>IF(K12&gt;K$3,"{\color[HTML]{036400} "&amp;ROUND(K12,4)&amp;"}", "{\color[HTML]{CB0000} "&amp;ROUND(K12,4)&amp;"}")</f>
        <v>{\color[HTML]{036400} 0.8699}</v>
      </c>
      <c r="L33" s="52" t="str">
        <f>IF(L12&gt;0,"{\color[HTML]{036400} "&amp;ROUND(L12*100, 2)&amp;"% $\uparrow$}", "{\color[HTML]{CB0000} "&amp;ROUND(L12*100, 2)&amp;"% $\downarrow$}")</f>
        <v>{\color[HTML]{036400} 0.72% $\uparrow$}</v>
      </c>
      <c r="M33" s="50" t="str">
        <f>IF(M12&gt;M$3,"{\color[HTML]{036400} "&amp;ROUND(M12,4)&amp;"}", "{\color[HTML]{CB0000} "&amp;ROUND(M12,4)&amp;"}")</f>
        <v>{\color[HTML]{CB0000} 0.5783}</v>
      </c>
      <c r="N33" s="52" t="str">
        <f>IF(N12&gt;0,"{\color[HTML]{036400} "&amp;ROUND(N12*100, 2)&amp;"% $\uparrow$}", "{\color[HTML]{CB0000} "&amp;ROUND(N12*100, 2)&amp;"% $\downarrow$}")</f>
        <v>{\color[HTML]{CB0000} -32.19% $\downarrow$}</v>
      </c>
      <c r="O33" s="50" t="str">
        <f>IF(O12&gt;O$3,"{\color[HTML]{036400} "&amp;ROUND(O12,4)&amp;"}", "{\color[HTML]{CB0000} "&amp;ROUND(O12,4)&amp;"}")</f>
        <v>{\color[HTML]{CB0000} 0.5561}</v>
      </c>
      <c r="P33" s="52" t="str">
        <f>IF(P12&gt;0,"{\color[HTML]{036400} "&amp;ROUND(P12*100, 2)&amp;"% $\uparrow$}", "{\color[HTML]{CB0000} "&amp;ROUND(P12*100, 2)&amp;"% $\downarrow$}")</f>
        <v>{\color[HTML]{CB0000} -10.9% $\downarrow$}</v>
      </c>
    </row>
    <row r="34" spans="1:16">
      <c r="A34" s="120"/>
      <c r="B34" s="49" t="s">
        <v>276</v>
      </c>
      <c r="C34" s="50" t="str">
        <f>IF(C13&lt;C$4,"{\color[HTML]{036400} "&amp;ROUND(C13,4)&amp;"}", "{\color[HTML]{CB0000} "&amp;ROUND(C13,4)&amp;"}")</f>
        <v>{\color[HTML]{CB0000} 0.1691}</v>
      </c>
      <c r="D34" s="52" t="str">
        <f>IF(D13&lt;0,"{\color[HTML]{036400} "&amp;ROUND(D13*100, 2)&amp;"% $\downarrow$}", "{\color[HTML]{CB0000} "&amp;ROUND(D13*100, 2)&amp;"% $\uparrow$}")</f>
        <v>{\color[HTML]{CB0000} 2.89% $\uparrow$}</v>
      </c>
      <c r="E34" s="50" t="str">
        <f>IF(E13&lt;E$4,"{\color[HTML]{036400} "&amp;ROUND(E13,4)&amp;"}", "{\color[HTML]{CB0000} "&amp;ROUND(E13,4)&amp;"}")</f>
        <v>{\color[HTML]{CB0000} 0.1548}</v>
      </c>
      <c r="F34" s="52" t="str">
        <f>IF(F13&lt;0,"{\color[HTML]{036400} "&amp;ROUND(F13*100, 2)&amp;"% $\downarrow$}", "{\color[HTML]{CB0000} "&amp;ROUND(F13*100, 2)&amp;"% $\uparrow$}")</f>
        <v>{\color[HTML]{CB0000} 2.68% $\uparrow$}</v>
      </c>
      <c r="G34" s="50" t="str">
        <f>IF(G13&lt;G$4,"{\color[HTML]{036400} "&amp;ROUND(G13,4)&amp;"}", "{\color[HTML]{CB0000} "&amp;ROUND(G13,4)&amp;"}")</f>
        <v>{\color[HTML]{036400} 0.1562}</v>
      </c>
      <c r="H34" s="52" t="str">
        <f>IF(H13&lt;0,"{\color[HTML]{036400} "&amp;ROUND(H13*100, 2)&amp;"% $\downarrow$}", "{\color[HTML]{CB0000} "&amp;ROUND(H13*100, 2)&amp;"% $\uparrow$}")</f>
        <v>{\color[HTML]{036400} -2.8% $\downarrow$}</v>
      </c>
      <c r="I34" s="50" t="str">
        <f>IF(I13&lt;I$4,"{\color[HTML]{036400} "&amp;ROUND(I13,4)&amp;"}", "{\color[HTML]{CB0000} "&amp;ROUND(I13,4)&amp;"}")</f>
        <v>{\color[HTML]{036400} 0.1753}</v>
      </c>
      <c r="J34" s="52" t="str">
        <f>IF(J13&lt;0,"{\color[HTML]{036400} "&amp;ROUND(J13*100, 2)&amp;"% $\downarrow$}", "{\color[HTML]{CB0000} "&amp;ROUND(J13*100, 2)&amp;"% $\uparrow$}")</f>
        <v>{\color[HTML]{036400} -4.06% $\downarrow$}</v>
      </c>
      <c r="K34" s="50" t="str">
        <f>IF(K13&lt;K$4,"{\color[HTML]{036400} "&amp;ROUND(K13,4)&amp;"}", "{\color[HTML]{CB0000} "&amp;ROUND(K13,4)&amp;"}")</f>
        <v>{\color[HTML]{036400} 0.1749}</v>
      </c>
      <c r="L34" s="52" t="str">
        <f>IF(L13&lt;0,"{\color[HTML]{036400} "&amp;ROUND(L13*100, 2)&amp;"% $\downarrow$}", "{\color[HTML]{CB0000} "&amp;ROUND(L13*100, 2)&amp;"% $\uparrow$}")</f>
        <v>{\color[HTML]{036400} -14.41% $\downarrow$}</v>
      </c>
      <c r="M34" s="50" t="str">
        <f>IF(M13&lt;M$4,"{\color[HTML]{036400} "&amp;ROUND(M13,4)&amp;"}", "{\color[HTML]{CB0000} "&amp;ROUND(M13,4)&amp;"}")</f>
        <v>{\color[HTML]{036400} 0.1662}</v>
      </c>
      <c r="N34" s="52" t="str">
        <f>IF(N13&lt;0,"{\color[HTML]{036400} "&amp;ROUND(N13*100, 2)&amp;"% $\downarrow$}", "{\color[HTML]{CB0000} "&amp;ROUND(N13*100, 2)&amp;"% $\uparrow$}")</f>
        <v>{\color[HTML]{036400} -49.09% $\downarrow$}</v>
      </c>
      <c r="O34" s="50" t="str">
        <f>IF(O13&lt;O$4,"{\color[HTML]{036400} "&amp;ROUND(O13,4)&amp;"}", "{\color[HTML]{CB0000} "&amp;ROUND(O13,4)&amp;"}")</f>
        <v>{\color[HTML]{036400} 0.2561}</v>
      </c>
      <c r="P34" s="52" t="str">
        <f>IF(P13&lt;0,"{\color[HTML]{036400} "&amp;ROUND(P13*100, 2)&amp;"% $\downarrow$}", "{\color[HTML]{CB0000} "&amp;ROUND(P13*100, 2)&amp;"% $\uparrow$}")</f>
        <v>{\color[HTML]{036400} -7.62% $\downarrow$}</v>
      </c>
    </row>
    <row r="35" spans="1:16">
      <c r="A35" s="109" t="s">
        <v>280</v>
      </c>
      <c r="B35" s="31" t="s">
        <v>281</v>
      </c>
      <c r="C35" s="53" t="s">
        <v>282</v>
      </c>
      <c r="D35" s="52" t="str">
        <f>IF(D14&gt;0,"{\color[HTML]{036400} "&amp;ROUND(D14*100, 2)&amp;"% $\uparrow$}", "{\color[HTML]{CB0000} "&amp;ROUND(D14*100, 2)&amp;"% $\downarrow$}")</f>
        <v>{\color[HTML]{CB0000} -1.46% $\downarrow$}</v>
      </c>
      <c r="E35" s="50" t="e">
        <f>IF(E14&gt;E$2,"{\color[HTML]{036400} "&amp;ROUND(E14,4)&amp;"}", "{\color[HTML]{CB0000} "&amp;ROUND(E14,4)&amp;"}")</f>
        <v>#VALUE!</v>
      </c>
      <c r="F35" s="52" t="str">
        <f>IF(F14&gt;0,"{\color[HTML]{036400} "&amp;ROUND(F14*100, 2)&amp;"% $\uparrow$}", "{\color[HTML]{CB0000} "&amp;ROUND(F14*100, 2)&amp;"% $\downarrow$}")</f>
        <v>{\color[HTML]{036400} 0.01% $\uparrow$}</v>
      </c>
      <c r="G35" s="50" t="e">
        <f>IF(G14&gt;G$2,"{\color[HTML]{036400} "&amp;ROUND(G14,4)&amp;"}", "{\color[HTML]{CB0000} "&amp;ROUND(G14,4)&amp;"}")</f>
        <v>#VALUE!</v>
      </c>
      <c r="H35" s="52" t="str">
        <f>IF(H14&gt;0,"{\color[HTML]{036400} "&amp;ROUND(H14*100, 2)&amp;"% $\uparrow$}", "{\color[HTML]{CB0000} "&amp;ROUND(H14*100, 2)&amp;"% $\downarrow$}")</f>
        <v>{\color[HTML]{036400} 1.24% $\uparrow$}</v>
      </c>
      <c r="I35" s="50" t="e">
        <f>IF(I14&gt;I$2,"{\color[HTML]{036400} "&amp;ROUND(I14,4)&amp;"}", "{\color[HTML]{CB0000} "&amp;ROUND(I14,4)&amp;"}")</f>
        <v>#VALUE!</v>
      </c>
      <c r="J35" s="52" t="str">
        <f>IF(J14&gt;0,"{\color[HTML]{036400} "&amp;ROUND(J14*100, 2)&amp;"% $\uparrow$}", "{\color[HTML]{CB0000} "&amp;ROUND(J14*100, 2)&amp;"% $\downarrow$}")</f>
        <v>{\color[HTML]{036400} 0.57% $\uparrow$}</v>
      </c>
      <c r="K35" s="50" t="e">
        <f>IF(K14&gt;K$2,"{\color[HTML]{036400} "&amp;ROUND(K14,4)&amp;"}", "{\color[HTML]{CB0000} "&amp;ROUND(K14,4)&amp;"}")</f>
        <v>#VALUE!</v>
      </c>
      <c r="L35" s="52" t="str">
        <f>IF(L14&gt;0,"{\color[HTML]{036400} "&amp;ROUND(L14*100, 2)&amp;"% $\uparrow$}", "{\color[HTML]{CB0000} "&amp;ROUND(L14*100, 2)&amp;"% $\downarrow$}")</f>
        <v>{\color[HTML]{036400} 1.4% $\uparrow$}</v>
      </c>
      <c r="M35" s="50" t="e">
        <f>IF(M14&gt;M$2,"{\color[HTML]{036400} "&amp;ROUND(M14,4)&amp;"}", "{\color[HTML]{CB0000} "&amp;ROUND(M14,4)&amp;"}")</f>
        <v>#VALUE!</v>
      </c>
      <c r="N35" s="52" t="str">
        <f>IF(N14&gt;0,"{\color[HTML]{036400} "&amp;ROUND(N14*100, 2)&amp;"% $\uparrow$}", "{\color[HTML]{CB0000} "&amp;ROUND(N14*100, 2)&amp;"% $\downarrow$}")</f>
        <v>{\color[HTML]{CB0000} -7.11% $\downarrow$}</v>
      </c>
      <c r="O35" s="50" t="e">
        <f>IF(O14&gt;O$2,"{\color[HTML]{036400} "&amp;ROUND(O14,4)&amp;"}", "{\color[HTML]{CB0000} "&amp;ROUND(O14,4)&amp;"}")</f>
        <v>#VALUE!</v>
      </c>
      <c r="P35" s="52" t="str">
        <f>IF(P14&gt;0,"{\color[HTML]{036400} "&amp;ROUND(P14*100, 2)&amp;"% $\uparrow$}", "{\color[HTML]{CB0000} "&amp;ROUND(P14*100, 2)&amp;"% $\downarrow$}")</f>
        <v>{\color[HTML]{CB0000} -4.63% $\downarrow$}</v>
      </c>
    </row>
    <row r="36" spans="1:16">
      <c r="A36" s="102"/>
      <c r="B36" s="49" t="s">
        <v>274</v>
      </c>
      <c r="C36" s="53" t="s">
        <v>282</v>
      </c>
      <c r="D36" s="52" t="str">
        <f>IF(D15&gt;0,"{\color[HTML]{036400} "&amp;ROUND(D15*100, 2)&amp;"% $\uparrow$}", "{\color[HTML]{CB0000} "&amp;ROUND(D15*100, 2)&amp;"% $\downarrow$}")</f>
        <v>{\color[HTML]{CB0000} -1.65% $\downarrow$}</v>
      </c>
      <c r="E36" s="50" t="e">
        <f>IF(E15&gt;E$3,"{\color[HTML]{036400} "&amp;ROUND(E15,4)&amp;"}", "{\color[HTML]{CB0000} "&amp;ROUND(E15,4)&amp;"}")</f>
        <v>#VALUE!</v>
      </c>
      <c r="F36" s="52" t="str">
        <f>IF(F15&gt;0,"{\color[HTML]{036400} "&amp;ROUND(F15*100, 2)&amp;"% $\uparrow$}", "{\color[HTML]{CB0000} "&amp;ROUND(F15*100, 2)&amp;"% $\downarrow$}")</f>
        <v>{\color[HTML]{CB0000} -0.95% $\downarrow$}</v>
      </c>
      <c r="G36" s="50" t="e">
        <f>IF(G15&gt;G$3,"{\color[HTML]{036400} "&amp;ROUND(G15,4)&amp;"}", "{\color[HTML]{CB0000} "&amp;ROUND(G15,4)&amp;"}")</f>
        <v>#VALUE!</v>
      </c>
      <c r="H36" s="52" t="str">
        <f>IF(H15&gt;0,"{\color[HTML]{036400} "&amp;ROUND(H15*100, 2)&amp;"% $\uparrow$}", "{\color[HTML]{CB0000} "&amp;ROUND(H15*100, 2)&amp;"% $\downarrow$}")</f>
        <v>{\color[HTML]{036400} 0.26% $\uparrow$}</v>
      </c>
      <c r="I36" s="50" t="e">
        <f>IF(I15&gt;I$3,"{\color[HTML]{036400} "&amp;ROUND(I15,4)&amp;"}", "{\color[HTML]{CB0000} "&amp;ROUND(I15,4)&amp;"}")</f>
        <v>#VALUE!</v>
      </c>
      <c r="J36" s="52" t="str">
        <f>IF(J15&gt;0,"{\color[HTML]{036400} "&amp;ROUND(J15*100, 2)&amp;"% $\uparrow$}", "{\color[HTML]{CB0000} "&amp;ROUND(J15*100, 2)&amp;"% $\downarrow$}")</f>
        <v>{\color[HTML]{036400} 2.56% $\uparrow$}</v>
      </c>
      <c r="K36" s="50" t="e">
        <f>IF(K15&gt;K$3,"{\color[HTML]{036400} "&amp;ROUND(K15,4)&amp;"}", "{\color[HTML]{CB0000} "&amp;ROUND(K15,4)&amp;"}")</f>
        <v>#VALUE!</v>
      </c>
      <c r="L36" s="52" t="str">
        <f>IF(L15&gt;0,"{\color[HTML]{036400} "&amp;ROUND(L15*100, 2)&amp;"% $\uparrow$}", "{\color[HTML]{CB0000} "&amp;ROUND(L15*100, 2)&amp;"% $\downarrow$}")</f>
        <v>{\color[HTML]{CB0000} -1.41% $\downarrow$}</v>
      </c>
      <c r="M36" s="50" t="e">
        <f>IF(M15&gt;M$3,"{\color[HTML]{036400} "&amp;ROUND(M15,4)&amp;"}", "{\color[HTML]{CB0000} "&amp;ROUND(M15,4)&amp;"}")</f>
        <v>#VALUE!</v>
      </c>
      <c r="N36" s="52" t="str">
        <f>IF(N15&gt;0,"{\color[HTML]{036400} "&amp;ROUND(N15*100, 2)&amp;"% $\uparrow$}", "{\color[HTML]{CB0000} "&amp;ROUND(N15*100, 2)&amp;"% $\downarrow$}")</f>
        <v>{\color[HTML]{CB0000} -13.81% $\downarrow$}</v>
      </c>
      <c r="O36" s="50" t="e">
        <f>IF(O15&gt;O$3,"{\color[HTML]{036400} "&amp;ROUND(O15,4)&amp;"}", "{\color[HTML]{CB0000} "&amp;ROUND(O15,4)&amp;"}")</f>
        <v>#VALUE!</v>
      </c>
      <c r="P36" s="52" t="str">
        <f>IF(P15&gt;0,"{\color[HTML]{036400} "&amp;ROUND(P15*100, 2)&amp;"% $\uparrow$}", "{\color[HTML]{CB0000} "&amp;ROUND(P15*100, 2)&amp;"% $\downarrow$}")</f>
        <v>{\color[HTML]{CB0000} -10.9% $\downarrow$}</v>
      </c>
    </row>
    <row r="37" spans="1:16">
      <c r="A37" s="102"/>
      <c r="B37" s="49" t="s">
        <v>276</v>
      </c>
      <c r="C37" s="53" t="s">
        <v>282</v>
      </c>
      <c r="D37" s="52" t="str">
        <f>IF(D16&lt;0,"{\color[HTML]{036400} "&amp;ROUND(D16*100, 2)&amp;"% $\downarrow$}", "{\color[HTML]{CB0000} "&amp;ROUND(D16*100, 2)&amp;"% $\uparrow$}")</f>
        <v>{\color[HTML]{CB0000} 2.94% $\uparrow$}</v>
      </c>
      <c r="E37" s="50" t="e">
        <f>IF(E16&lt;E$4,"{\color[HTML]{036400} "&amp;ROUND(E16,4)&amp;"}", "{\color[HTML]{CB0000} "&amp;ROUND(E16,4)&amp;"}")</f>
        <v>#VALUE!</v>
      </c>
      <c r="F37" s="52" t="str">
        <f>IF(F16&lt;0,"{\color[HTML]{036400} "&amp;ROUND(F16*100, 2)&amp;"% $\downarrow$}", "{\color[HTML]{CB0000} "&amp;ROUND(F16*100, 2)&amp;"% $\uparrow$}")</f>
        <v>{\color[HTML]{CB0000} 5.1% $\uparrow$}</v>
      </c>
      <c r="G37" s="50" t="e">
        <f>IF(G16&lt;G$4,"{\color[HTML]{036400} "&amp;ROUND(G16,4)&amp;"}", "{\color[HTML]{CB0000} "&amp;ROUND(G16,4)&amp;"}")</f>
        <v>#VALUE!</v>
      </c>
      <c r="H37" s="52" t="str">
        <f>IF(H16&lt;0,"{\color[HTML]{036400} "&amp;ROUND(H16*100, 2)&amp;"% $\downarrow$}", "{\color[HTML]{CB0000} "&amp;ROUND(H16*100, 2)&amp;"% $\uparrow$}")</f>
        <v>{\color[HTML]{CB0000} 1.57% $\uparrow$}</v>
      </c>
      <c r="I37" s="50" t="e">
        <f>IF(I16&lt;I$4,"{\color[HTML]{036400} "&amp;ROUND(I16,4)&amp;"}", "{\color[HTML]{CB0000} "&amp;ROUND(I16,4)&amp;"}")</f>
        <v>#VALUE!</v>
      </c>
      <c r="J37" s="52" t="str">
        <f>IF(J16&lt;0,"{\color[HTML]{036400} "&amp;ROUND(J16*100, 2)&amp;"% $\downarrow$}", "{\color[HTML]{CB0000} "&amp;ROUND(J16*100, 2)&amp;"% $\uparrow$}")</f>
        <v>{\color[HTML]{036400} -2.48% $\downarrow$}</v>
      </c>
      <c r="K37" s="50" t="e">
        <f>IF(K16&lt;K$4,"{\color[HTML]{036400} "&amp;ROUND(K16,4)&amp;"}", "{\color[HTML]{CB0000} "&amp;ROUND(K16,4)&amp;"}")</f>
        <v>#VALUE!</v>
      </c>
      <c r="L37" s="52" t="str">
        <f>IF(L16&lt;0,"{\color[HTML]{036400} "&amp;ROUND(L16*100, 2)&amp;"% $\downarrow$}", "{\color[HTML]{CB0000} "&amp;ROUND(L16*100, 2)&amp;"% $\uparrow$}")</f>
        <v>{\color[HTML]{036400} -7.2% $\downarrow$}</v>
      </c>
      <c r="M37" s="50" t="e">
        <f>IF(M16&lt;M$4,"{\color[HTML]{036400} "&amp;ROUND(M16,4)&amp;"}", "{\color[HTML]{CB0000} "&amp;ROUND(M16,4)&amp;"}")</f>
        <v>#VALUE!</v>
      </c>
      <c r="N37" s="52" t="str">
        <f>IF(N16&lt;0,"{\color[HTML]{036400} "&amp;ROUND(N16*100, 2)&amp;"% $\downarrow$}", "{\color[HTML]{CB0000} "&amp;ROUND(N16*100, 2)&amp;"% $\uparrow$}")</f>
        <v>{\color[HTML]{036400} -42.32% $\downarrow$}</v>
      </c>
      <c r="O37" s="50" t="e">
        <f>IF(O16&lt;O$4,"{\color[HTML]{036400} "&amp;ROUND(O16,4)&amp;"}", "{\color[HTML]{CB0000} "&amp;ROUND(O16,4)&amp;"}")</f>
        <v>#VALUE!</v>
      </c>
      <c r="P37" s="52" t="str">
        <f>IF(P16&lt;0,"{\color[HTML]{036400} "&amp;ROUND(P16*100, 2)&amp;"% $\downarrow$}", "{\color[HTML]{CB0000} "&amp;ROUND(P16*100, 2)&amp;"% $\uparrow$}")</f>
        <v>{\color[HTML]{036400} -2.82% $\downarrow$}</v>
      </c>
    </row>
  </sheetData>
  <mergeCells count="24">
    <mergeCell ref="A23:A25"/>
    <mergeCell ref="A26:A28"/>
    <mergeCell ref="A29:A31"/>
    <mergeCell ref="A32:A34"/>
    <mergeCell ref="A35:A37"/>
    <mergeCell ref="O22:P22"/>
    <mergeCell ref="C22:D22"/>
    <mergeCell ref="E22:F22"/>
    <mergeCell ref="G22:H22"/>
    <mergeCell ref="I22:J22"/>
    <mergeCell ref="K22:L22"/>
    <mergeCell ref="M22:N22"/>
    <mergeCell ref="G1:H1"/>
    <mergeCell ref="I1:J1"/>
    <mergeCell ref="K1:L1"/>
    <mergeCell ref="M1:N1"/>
    <mergeCell ref="O1:P1"/>
    <mergeCell ref="C1:D1"/>
    <mergeCell ref="E1:F1"/>
    <mergeCell ref="A14:A16"/>
    <mergeCell ref="A5:A7"/>
    <mergeCell ref="A8:A10"/>
    <mergeCell ref="A11:A13"/>
    <mergeCell ref="A2:A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B21F-B0A0-284F-B3FE-FA6C27395945}">
  <dimension ref="A1:H55"/>
  <sheetViews>
    <sheetView topLeftCell="A26" workbookViewId="0">
      <selection activeCell="B53" sqref="B53:H55"/>
    </sheetView>
  </sheetViews>
  <sheetFormatPr baseColWidth="10" defaultRowHeight="16"/>
  <sheetData>
    <row r="1" spans="1:8">
      <c r="A1" s="25"/>
      <c r="B1" s="4" t="s">
        <v>166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>
      <c r="A2" s="25" t="s">
        <v>58</v>
      </c>
      <c r="B2" s="25">
        <v>0.92472118959107796</v>
      </c>
      <c r="C2" s="25">
        <v>0.97614622057001199</v>
      </c>
      <c r="D2" s="25">
        <v>0.91666666666666596</v>
      </c>
      <c r="E2" s="25">
        <v>0.62174721189590998</v>
      </c>
      <c r="F2" s="25">
        <v>0.95260223048327097</v>
      </c>
      <c r="G2" s="25">
        <v>0.18990086741016099</v>
      </c>
      <c r="H2" s="25">
        <v>0.55607187112763301</v>
      </c>
    </row>
    <row r="3" spans="1:8">
      <c r="A3" s="25" t="s">
        <v>7</v>
      </c>
      <c r="B3" s="25">
        <v>0.95634674922600604</v>
      </c>
      <c r="C3" s="25">
        <v>0.9</v>
      </c>
      <c r="D3" s="25">
        <v>0.95634674922600604</v>
      </c>
      <c r="E3" s="25">
        <v>0.93467492260061902</v>
      </c>
      <c r="F3" s="25">
        <v>0.87708978328173304</v>
      </c>
      <c r="G3" s="25">
        <v>0.304953560371517</v>
      </c>
      <c r="H3" s="25">
        <v>0.80340557275541802</v>
      </c>
    </row>
    <row r="4" spans="1:8">
      <c r="A4" s="25" t="s">
        <v>8</v>
      </c>
      <c r="B4" s="25">
        <v>0.96531250000000002</v>
      </c>
      <c r="C4" s="25">
        <v>0.75843749999999999</v>
      </c>
      <c r="D4" s="25">
        <v>0.95156249999999998</v>
      </c>
      <c r="E4" s="25">
        <v>0.9815625</v>
      </c>
      <c r="F4" s="25">
        <v>0.7059375</v>
      </c>
      <c r="G4" s="25">
        <v>0.58218749999999997</v>
      </c>
      <c r="H4" s="25">
        <v>0.15468750000000001</v>
      </c>
    </row>
    <row r="5" spans="1:8">
      <c r="A5" s="25" t="s">
        <v>9</v>
      </c>
      <c r="B5" s="25">
        <v>0.83674101610904505</v>
      </c>
      <c r="C5" s="25">
        <v>0.82434944237918195</v>
      </c>
      <c r="D5" s="25">
        <v>0.97738537794299796</v>
      </c>
      <c r="E5" s="25">
        <v>0.63413878562577397</v>
      </c>
      <c r="F5" s="25">
        <v>0.90799256505576198</v>
      </c>
      <c r="G5" s="25">
        <v>0.18990086741016099</v>
      </c>
      <c r="H5" s="25">
        <v>0.53686493184634398</v>
      </c>
    </row>
    <row r="6" spans="1:8">
      <c r="A6" s="25" t="s">
        <v>10</v>
      </c>
      <c r="B6" s="25">
        <v>0.98172242874845095</v>
      </c>
      <c r="C6" s="25">
        <v>0.94516728624535296</v>
      </c>
      <c r="D6" s="25">
        <v>0.870817843866171</v>
      </c>
      <c r="E6" s="25">
        <v>0.94021065675340698</v>
      </c>
      <c r="F6" s="25">
        <v>0.93587360594795499</v>
      </c>
      <c r="G6" s="25">
        <v>0.18990086741016099</v>
      </c>
      <c r="H6" s="25">
        <v>0.96313506815365502</v>
      </c>
    </row>
    <row r="7" spans="1:8">
      <c r="A7" s="25" t="s">
        <v>11</v>
      </c>
      <c r="B7" s="25">
        <v>0.83921933085501799</v>
      </c>
      <c r="C7" s="25">
        <v>0.91914498141263901</v>
      </c>
      <c r="D7" s="25">
        <v>0.93897149938042102</v>
      </c>
      <c r="E7" s="25">
        <v>0.80018587360594795</v>
      </c>
      <c r="F7" s="25">
        <v>0.86586121437422503</v>
      </c>
      <c r="G7" s="25">
        <v>0.57713754646840099</v>
      </c>
      <c r="H7" s="25">
        <v>0.46747211895910801</v>
      </c>
    </row>
    <row r="8" spans="1:8">
      <c r="A8" s="25" t="s">
        <v>12</v>
      </c>
      <c r="B8" s="25">
        <v>0.97118959107806602</v>
      </c>
      <c r="C8" s="25">
        <v>0.98853779429987598</v>
      </c>
      <c r="D8" s="25">
        <v>0.99783147459727295</v>
      </c>
      <c r="E8" s="25">
        <v>0.92100371747211895</v>
      </c>
      <c r="F8" s="25">
        <v>0.91542750929368</v>
      </c>
      <c r="G8" s="25">
        <v>0.57713754646840099</v>
      </c>
      <c r="H8" s="25">
        <v>0.632899628252788</v>
      </c>
    </row>
    <row r="9" spans="1:8">
      <c r="A9" s="25" t="s">
        <v>13</v>
      </c>
      <c r="B9" s="25">
        <v>0.54280787177926504</v>
      </c>
      <c r="C9" s="25">
        <v>0.55761817812943704</v>
      </c>
      <c r="D9" s="25">
        <v>0.69517143436802498</v>
      </c>
      <c r="E9" s="25">
        <v>0.61341042807871704</v>
      </c>
      <c r="F9" s="25">
        <v>0.59636843173057397</v>
      </c>
      <c r="G9" s="25">
        <v>0.61990261716372497</v>
      </c>
      <c r="H9" s="25">
        <v>0.28271454656116901</v>
      </c>
    </row>
    <row r="10" spans="1:8">
      <c r="A10" s="25" t="s">
        <v>14</v>
      </c>
      <c r="B10" s="25">
        <v>0.53482587064676601</v>
      </c>
      <c r="C10" s="25">
        <v>0.57686059498426201</v>
      </c>
      <c r="D10" s="25">
        <v>0.57848512539344099</v>
      </c>
      <c r="E10" s="25">
        <v>0.53360747283988197</v>
      </c>
      <c r="F10" s="25">
        <v>0.38343994314143498</v>
      </c>
      <c r="G10" s="25">
        <v>0.47329678139912701</v>
      </c>
      <c r="H10" s="25">
        <v>0.66255457406843299</v>
      </c>
    </row>
    <row r="11" spans="1:8">
      <c r="A11" s="25" t="s">
        <v>15</v>
      </c>
      <c r="B11" s="25">
        <v>0.91334966319656996</v>
      </c>
      <c r="C11" s="25">
        <v>0.92743417023882402</v>
      </c>
      <c r="D11" s="25">
        <v>0.92865890998162803</v>
      </c>
      <c r="E11" s="25">
        <v>0.96540110226576803</v>
      </c>
      <c r="F11" s="25">
        <v>0.83986527862829097</v>
      </c>
      <c r="G11" s="25">
        <v>0.58450704225352101</v>
      </c>
      <c r="H11" s="25">
        <v>0.63104715248009802</v>
      </c>
    </row>
    <row r="12" spans="1:8">
      <c r="A12" s="25" t="s">
        <v>16</v>
      </c>
      <c r="B12" s="25">
        <v>0.26051188299817102</v>
      </c>
      <c r="C12" s="25">
        <v>0.26234003656307098</v>
      </c>
      <c r="D12" s="25">
        <v>0.23065204143814699</v>
      </c>
      <c r="E12" s="25">
        <v>0.23248019500304601</v>
      </c>
      <c r="F12" s="25">
        <v>0.73948811700182804</v>
      </c>
      <c r="G12" s="25">
        <v>0.36837294332724002</v>
      </c>
      <c r="H12" s="25">
        <v>0.83150517976843397</v>
      </c>
    </row>
    <row r="13" spans="1:8">
      <c r="A13" s="25" t="s">
        <v>17</v>
      </c>
      <c r="B13" s="25">
        <v>0.28993902439024299</v>
      </c>
      <c r="C13" s="25">
        <v>0.41006097560975602</v>
      </c>
      <c r="D13" s="25">
        <v>0.291158536585365</v>
      </c>
      <c r="E13" s="25">
        <v>0.222256097560975</v>
      </c>
      <c r="F13" s="25">
        <v>0.70701219512195101</v>
      </c>
      <c r="G13" s="25">
        <v>0.64298780487804896</v>
      </c>
      <c r="H13" s="25">
        <v>0.19420731707317099</v>
      </c>
    </row>
    <row r="14" spans="1:8">
      <c r="A14" s="25" t="s">
        <v>18</v>
      </c>
      <c r="B14" s="25">
        <v>0.92647956070774795</v>
      </c>
      <c r="C14" s="25">
        <v>0.97773032336790699</v>
      </c>
      <c r="D14" s="25">
        <v>0.87705918242830905</v>
      </c>
      <c r="E14" s="25">
        <v>0.75808419768151303</v>
      </c>
      <c r="F14" s="25">
        <v>0.89902379499694896</v>
      </c>
      <c r="G14" s="25">
        <v>0.58175716900549101</v>
      </c>
      <c r="H14" s="25">
        <v>0.24679682733374</v>
      </c>
    </row>
    <row r="15" spans="1:8">
      <c r="A15" s="25" t="s">
        <v>19</v>
      </c>
      <c r="B15" s="25">
        <v>0.98627211714459995</v>
      </c>
      <c r="C15" s="25">
        <v>0.89719341061622904</v>
      </c>
      <c r="D15" s="25">
        <v>0.81421598535692497</v>
      </c>
      <c r="E15" s="25">
        <v>0.86668700427089596</v>
      </c>
      <c r="F15" s="25">
        <v>0.86119585112873698</v>
      </c>
      <c r="G15" s="25">
        <v>0.58114704087858404</v>
      </c>
      <c r="H15" s="25">
        <v>0.404209884075656</v>
      </c>
    </row>
    <row r="16" spans="1:8">
      <c r="A16" s="25" t="s">
        <v>20</v>
      </c>
      <c r="B16" s="25">
        <v>0.97105423522242496</v>
      </c>
      <c r="C16" s="25">
        <v>0.96556977452772697</v>
      </c>
      <c r="D16" s="25">
        <v>0.89853747714807997</v>
      </c>
      <c r="E16" s="25">
        <v>0.75411334552102305</v>
      </c>
      <c r="F16" s="25">
        <v>0.88513101767215097</v>
      </c>
      <c r="G16" s="25">
        <v>0.58104814137720895</v>
      </c>
      <c r="H16" s="25">
        <v>0.67611212675198096</v>
      </c>
    </row>
    <row r="17" spans="1:8">
      <c r="A17" s="25" t="s">
        <v>21</v>
      </c>
      <c r="B17" s="25">
        <v>0.99055453991468601</v>
      </c>
      <c r="C17" s="25">
        <v>0.78945764777574601</v>
      </c>
      <c r="D17" s="25">
        <v>0.91072516758074296</v>
      </c>
      <c r="E17" s="25">
        <v>0.95155393053016402</v>
      </c>
      <c r="F17" s="25">
        <v>0.86258379037172395</v>
      </c>
      <c r="G17" s="25">
        <v>0.58104814137720895</v>
      </c>
      <c r="H17" s="25">
        <v>0.52315661182205997</v>
      </c>
    </row>
    <row r="18" spans="1:8">
      <c r="A18" s="25" t="s">
        <v>22</v>
      </c>
      <c r="B18" s="25">
        <v>0.95825716026812902</v>
      </c>
      <c r="C18" s="25">
        <v>0.98872638634978605</v>
      </c>
      <c r="D18" s="25">
        <v>0.97958561852528903</v>
      </c>
      <c r="E18" s="25">
        <v>0.92108470444850699</v>
      </c>
      <c r="F18" s="25">
        <v>0.68403412553321097</v>
      </c>
      <c r="G18" s="25">
        <v>0.58104814137720895</v>
      </c>
      <c r="H18" s="25">
        <v>0.48598415600243799</v>
      </c>
    </row>
    <row r="19" spans="1:8">
      <c r="A19" s="25" t="s">
        <v>23</v>
      </c>
      <c r="B19" s="25">
        <v>0.93266301035953603</v>
      </c>
      <c r="C19" s="25">
        <v>0.94606946983546603</v>
      </c>
      <c r="D19" s="25">
        <v>0.962522851919561</v>
      </c>
      <c r="E19" s="25">
        <v>0.99299207800121803</v>
      </c>
      <c r="F19" s="25">
        <v>0.71511273613650195</v>
      </c>
      <c r="G19" s="25">
        <v>0.58104814137720895</v>
      </c>
      <c r="H19" s="25">
        <v>0.908897014015844</v>
      </c>
    </row>
    <row r="20" spans="1:8">
      <c r="A20" s="25" t="s">
        <v>24</v>
      </c>
      <c r="B20" s="25">
        <v>0.99786715417428395</v>
      </c>
      <c r="C20" s="25">
        <v>0.86502132845825697</v>
      </c>
      <c r="D20" s="25">
        <v>0.82358318098720196</v>
      </c>
      <c r="E20" s="25">
        <v>0.83577087141986595</v>
      </c>
      <c r="F20" s="25">
        <v>0.86745886654478899</v>
      </c>
      <c r="G20" s="25">
        <v>0.58104814137720895</v>
      </c>
      <c r="H20" s="25">
        <v>0.16179159049360101</v>
      </c>
    </row>
    <row r="21" spans="1:8">
      <c r="A21" s="25" t="s">
        <v>25</v>
      </c>
      <c r="B21" s="25">
        <v>0.56382978723404198</v>
      </c>
      <c r="C21" s="25">
        <v>0.58829787234042497</v>
      </c>
      <c r="D21" s="25">
        <v>0.57092198581560205</v>
      </c>
      <c r="E21" s="25">
        <v>0.57287234042553103</v>
      </c>
      <c r="F21" s="25">
        <v>0.44769503546099199</v>
      </c>
      <c r="G21" s="25">
        <v>0.65531914893617005</v>
      </c>
      <c r="H21" s="25">
        <v>0.36666666666666697</v>
      </c>
    </row>
    <row r="22" spans="1:8">
      <c r="A22" s="25" t="s">
        <v>26</v>
      </c>
      <c r="B22" s="25">
        <v>0.89488117001828105</v>
      </c>
      <c r="C22" s="25">
        <v>0.969226081657525</v>
      </c>
      <c r="D22" s="25">
        <v>0.87111517367458802</v>
      </c>
      <c r="E22" s="25">
        <v>0.93144424131627002</v>
      </c>
      <c r="F22" s="25">
        <v>0.98385131017672101</v>
      </c>
      <c r="G22" s="25">
        <v>0.58104814137720895</v>
      </c>
      <c r="H22" s="25">
        <v>0.19043266301035899</v>
      </c>
    </row>
    <row r="23" spans="1:8">
      <c r="A23" s="25" t="s">
        <v>27</v>
      </c>
      <c r="B23" s="25">
        <v>0.98202315661182205</v>
      </c>
      <c r="C23" s="25">
        <v>0.70536258379037098</v>
      </c>
      <c r="D23" s="25">
        <v>0.89122486288848202</v>
      </c>
      <c r="E23" s="25">
        <v>0.82236441194393595</v>
      </c>
      <c r="F23" s="25">
        <v>0.97958561852528903</v>
      </c>
      <c r="G23" s="25">
        <v>0.75411334552102405</v>
      </c>
      <c r="H23" s="25">
        <v>0.150822669104205</v>
      </c>
    </row>
    <row r="24" spans="1:8">
      <c r="A24" s="25" t="s">
        <v>28</v>
      </c>
      <c r="B24" s="25">
        <v>0.78347665847665804</v>
      </c>
      <c r="C24" s="25">
        <v>0.68273955773955697</v>
      </c>
      <c r="D24" s="25">
        <v>0.81910319410319399</v>
      </c>
      <c r="E24" s="25">
        <v>0.89772727272727204</v>
      </c>
      <c r="F24" s="25">
        <v>0.49047911547911499</v>
      </c>
      <c r="G24" s="25">
        <v>0.100429975429976</v>
      </c>
      <c r="H24" s="25">
        <v>0.20423832923832899</v>
      </c>
    </row>
    <row r="25" spans="1:8">
      <c r="A25" s="25" t="s">
        <v>29</v>
      </c>
      <c r="B25" s="25">
        <v>0.81652289316522897</v>
      </c>
      <c r="C25" s="25">
        <v>0.94260119442601198</v>
      </c>
      <c r="D25" s="25">
        <v>0.91473125414731205</v>
      </c>
      <c r="E25" s="25">
        <v>0.98307896483078905</v>
      </c>
      <c r="F25" s="25">
        <v>0.94392833443928303</v>
      </c>
      <c r="G25" s="25">
        <v>0.75282017252820199</v>
      </c>
      <c r="H25" s="25">
        <v>5.4080955540809598E-2</v>
      </c>
    </row>
    <row r="26" spans="1:8">
      <c r="A26" s="25" t="s">
        <v>30</v>
      </c>
      <c r="B26" s="25">
        <v>0.97655298416565095</v>
      </c>
      <c r="C26" s="25">
        <v>0.82125456760048698</v>
      </c>
      <c r="D26" s="25">
        <v>0.88641900121802597</v>
      </c>
      <c r="E26" s="25">
        <v>0.90956151035322697</v>
      </c>
      <c r="F26" s="25">
        <v>0.72563946406820901</v>
      </c>
      <c r="G26" s="25">
        <v>0.58069427527405604</v>
      </c>
      <c r="H26" s="25">
        <v>0.66961023142509102</v>
      </c>
    </row>
    <row r="27" spans="1:8">
      <c r="A27" s="25" t="s">
        <v>31</v>
      </c>
      <c r="B27" s="25">
        <v>0.89129110840438397</v>
      </c>
      <c r="C27" s="25">
        <v>0.97838002436053595</v>
      </c>
      <c r="D27" s="25">
        <v>0.69518879415347101</v>
      </c>
      <c r="E27" s="25">
        <v>0.81881851400730798</v>
      </c>
      <c r="F27" s="25">
        <v>0.94366626065773396</v>
      </c>
      <c r="G27" s="25">
        <v>0.58069427527405604</v>
      </c>
      <c r="H27" s="25">
        <v>0.79263093788063299</v>
      </c>
    </row>
    <row r="28" spans="1:8">
      <c r="A28" s="25" t="s">
        <v>32</v>
      </c>
      <c r="B28" s="25">
        <v>0.95036540803897596</v>
      </c>
      <c r="C28" s="25">
        <v>0.97350791717417695</v>
      </c>
      <c r="D28" s="25">
        <v>0.767661388550548</v>
      </c>
      <c r="E28" s="25">
        <v>0.96010962241169295</v>
      </c>
      <c r="F28" s="25">
        <v>0.96680876979293495</v>
      </c>
      <c r="G28" s="25">
        <v>0.70066991473812401</v>
      </c>
      <c r="H28" s="25">
        <v>0.29019488428745399</v>
      </c>
    </row>
    <row r="29" spans="1:8">
      <c r="A29" s="25" t="s">
        <v>33</v>
      </c>
      <c r="B29" s="25">
        <v>0.98211036992116396</v>
      </c>
      <c r="C29" s="25">
        <v>0.72134627046694899</v>
      </c>
      <c r="D29" s="25">
        <v>0.96876895087932002</v>
      </c>
      <c r="E29" s="25">
        <v>0.88508186779866505</v>
      </c>
      <c r="F29" s="25">
        <v>0.92449969678593003</v>
      </c>
      <c r="G29" s="25">
        <v>0.57762280169799896</v>
      </c>
      <c r="H29" s="25">
        <v>0.74681625227410597</v>
      </c>
    </row>
    <row r="30" spans="1:8">
      <c r="A30" s="25" t="s">
        <v>34</v>
      </c>
      <c r="B30" s="25">
        <v>0.75955124317768297</v>
      </c>
      <c r="C30" s="25">
        <v>0.87265009096421997</v>
      </c>
      <c r="D30" s="25">
        <v>0.77531837477258903</v>
      </c>
      <c r="E30" s="25">
        <v>0.95421467556094597</v>
      </c>
      <c r="F30" s="25">
        <v>0.38447543966039999</v>
      </c>
      <c r="G30" s="25">
        <v>0.21346270466949699</v>
      </c>
      <c r="H30" s="25">
        <v>0.68253486961794996</v>
      </c>
    </row>
    <row r="31" spans="1:8">
      <c r="A31" s="25" t="s">
        <v>35</v>
      </c>
      <c r="B31" s="25">
        <v>0.98330297510625297</v>
      </c>
      <c r="C31" s="25">
        <v>0.99666059502125004</v>
      </c>
      <c r="D31" s="25">
        <v>0.982088646023072</v>
      </c>
      <c r="E31" s="25">
        <v>0.87887067395264096</v>
      </c>
      <c r="F31" s="25">
        <v>0.98087431693989002</v>
      </c>
      <c r="G31" s="25">
        <v>0.57832422586520904</v>
      </c>
      <c r="H31" s="25">
        <v>0.16788099574984799</v>
      </c>
    </row>
    <row r="32" spans="1:8">
      <c r="A32" s="25" t="s">
        <v>36</v>
      </c>
      <c r="B32" s="25">
        <v>0.84079678814082703</v>
      </c>
      <c r="C32" s="25">
        <v>0.87013588634959804</v>
      </c>
      <c r="D32" s="25">
        <v>0.91352686843730602</v>
      </c>
      <c r="E32" s="25">
        <v>0.842958616429895</v>
      </c>
      <c r="F32" s="25">
        <v>0.828289067325509</v>
      </c>
      <c r="G32" s="25">
        <v>0.51389746757257604</v>
      </c>
      <c r="H32" s="25">
        <v>0.85345892526250799</v>
      </c>
    </row>
    <row r="33" spans="1:8">
      <c r="A33" s="25" t="s">
        <v>37</v>
      </c>
      <c r="B33" s="25">
        <v>0.95239539114614902</v>
      </c>
      <c r="C33" s="25">
        <v>0.84323832625833794</v>
      </c>
      <c r="D33" s="25">
        <v>0.89781685870224304</v>
      </c>
      <c r="E33" s="25">
        <v>0.74681625227410497</v>
      </c>
      <c r="F33" s="25">
        <v>0.82625833838690099</v>
      </c>
      <c r="G33" s="25">
        <v>0.724984839296543</v>
      </c>
      <c r="H33" s="25">
        <v>0.32656155245603402</v>
      </c>
    </row>
    <row r="34" spans="1:8">
      <c r="A34" s="25" t="s">
        <v>38</v>
      </c>
      <c r="B34" s="25">
        <v>0.96753640776699001</v>
      </c>
      <c r="C34" s="25">
        <v>0.90018203883495096</v>
      </c>
      <c r="D34" s="25">
        <v>0.77639563106796095</v>
      </c>
      <c r="E34" s="25">
        <v>0.59921116504854299</v>
      </c>
      <c r="F34" s="25">
        <v>0.99848300970873705</v>
      </c>
      <c r="G34" s="25">
        <v>0.57797330097087396</v>
      </c>
      <c r="H34" s="25">
        <v>0.70540048543689304</v>
      </c>
    </row>
    <row r="35" spans="1:8">
      <c r="A35" s="25" t="s">
        <v>39</v>
      </c>
      <c r="B35" s="25">
        <v>0.675667475728155</v>
      </c>
      <c r="C35" s="25">
        <v>0.77882281553398003</v>
      </c>
      <c r="D35" s="25">
        <v>0.90928398058252402</v>
      </c>
      <c r="E35" s="25">
        <v>0.73725728155339798</v>
      </c>
      <c r="F35" s="25">
        <v>0.69114077669902896</v>
      </c>
      <c r="G35" s="25">
        <v>0.213592233009709</v>
      </c>
      <c r="H35" s="25">
        <v>0.89927184466019405</v>
      </c>
    </row>
    <row r="36" spans="1:8">
      <c r="A36" s="25" t="s">
        <v>40</v>
      </c>
      <c r="B36" s="25">
        <v>0.78125</v>
      </c>
      <c r="C36" s="25">
        <v>0.81189320388349495</v>
      </c>
      <c r="D36" s="25">
        <v>0.87075242718446599</v>
      </c>
      <c r="E36" s="25">
        <v>0.94599514563106701</v>
      </c>
      <c r="F36" s="25">
        <v>0.35406553398058199</v>
      </c>
      <c r="G36" s="25">
        <v>0.213592233009709</v>
      </c>
      <c r="H36" s="25">
        <v>0.37864077669902901</v>
      </c>
    </row>
    <row r="37" spans="1:8">
      <c r="A37" s="25" t="s">
        <v>41</v>
      </c>
      <c r="B37" s="25">
        <v>0.827471194663432</v>
      </c>
      <c r="C37" s="25">
        <v>0.94784718010915703</v>
      </c>
      <c r="D37" s="25">
        <v>0.798362644026682</v>
      </c>
      <c r="E37" s="25">
        <v>0.87234687689508705</v>
      </c>
      <c r="F37" s="25">
        <v>0.86992116434202504</v>
      </c>
      <c r="G37" s="25">
        <v>0.67889630078835705</v>
      </c>
      <c r="H37" s="25">
        <v>0.342631898120073</v>
      </c>
    </row>
    <row r="38" spans="1:8">
      <c r="A38" s="25" t="s">
        <v>42</v>
      </c>
      <c r="B38" s="25">
        <v>0.94687310261080704</v>
      </c>
      <c r="C38" s="25">
        <v>0.98512446873102599</v>
      </c>
      <c r="D38" s="25">
        <v>0.80843958712811104</v>
      </c>
      <c r="E38" s="25">
        <v>0.85336976320582802</v>
      </c>
      <c r="F38" s="25">
        <v>0.79933211900425005</v>
      </c>
      <c r="G38" s="25">
        <v>0.54675166970248901</v>
      </c>
      <c r="H38" s="25">
        <v>0.51457194899817804</v>
      </c>
    </row>
    <row r="39" spans="1:8">
      <c r="A39" s="25" t="s">
        <v>43</v>
      </c>
      <c r="B39" s="25">
        <v>0.98451730418943495</v>
      </c>
      <c r="C39" s="25">
        <v>0.96508803885853001</v>
      </c>
      <c r="D39" s="25">
        <v>0.96630236794171198</v>
      </c>
      <c r="E39" s="25">
        <v>0.92258652094717597</v>
      </c>
      <c r="F39" s="25">
        <v>0.98755312689738906</v>
      </c>
      <c r="G39" s="25">
        <v>0.57832422586520904</v>
      </c>
      <c r="H39" s="25">
        <v>0.59107468123861595</v>
      </c>
    </row>
    <row r="40" spans="1:8">
      <c r="A40" s="25" t="s">
        <v>44</v>
      </c>
      <c r="B40" s="25">
        <v>0.90801457194899804</v>
      </c>
      <c r="C40" s="25">
        <v>0.84547662416514802</v>
      </c>
      <c r="D40" s="25">
        <v>0.75743776563448695</v>
      </c>
      <c r="E40" s="25">
        <v>0.66514875531268902</v>
      </c>
      <c r="F40" s="25">
        <v>0.77868852459016302</v>
      </c>
      <c r="G40" s="25">
        <v>0.57832422586520904</v>
      </c>
      <c r="H40" s="25">
        <v>0.75379477838494202</v>
      </c>
    </row>
    <row r="41" spans="1:8">
      <c r="A41" s="25" t="s">
        <v>45</v>
      </c>
      <c r="B41" s="25">
        <v>0.81299332119004197</v>
      </c>
      <c r="C41" s="25">
        <v>0.89496053430479605</v>
      </c>
      <c r="D41" s="25">
        <v>0.90163934426229497</v>
      </c>
      <c r="E41" s="25">
        <v>0.81785063752276799</v>
      </c>
      <c r="F41" s="25">
        <v>0.47085610200364297</v>
      </c>
      <c r="G41" s="25">
        <v>0.21372191863995099</v>
      </c>
      <c r="H41" s="25">
        <v>0.62355798421372199</v>
      </c>
    </row>
    <row r="42" spans="1:8">
      <c r="A42" s="25" t="s">
        <v>46</v>
      </c>
      <c r="B42" s="25">
        <v>0.87401335761991505</v>
      </c>
      <c r="C42" s="25">
        <v>0.96933819064966598</v>
      </c>
      <c r="D42" s="25">
        <v>0.96448087431693996</v>
      </c>
      <c r="E42" s="25">
        <v>0.72890103217972002</v>
      </c>
      <c r="F42" s="25">
        <v>0.954159077109896</v>
      </c>
      <c r="G42" s="25">
        <v>0.54675166970248901</v>
      </c>
      <c r="H42" s="25">
        <v>0.31299332119004197</v>
      </c>
    </row>
    <row r="43" spans="1:8">
      <c r="A43" s="25" t="s">
        <v>47</v>
      </c>
      <c r="B43" s="25">
        <v>0.95598057073466902</v>
      </c>
      <c r="C43" s="25">
        <v>0.98451730418943495</v>
      </c>
      <c r="D43" s="25">
        <v>0.81147540983606503</v>
      </c>
      <c r="E43" s="25">
        <v>0.92319368548876701</v>
      </c>
      <c r="F43" s="25">
        <v>0.907407407407407</v>
      </c>
      <c r="G43" s="25">
        <v>0.57832422586520904</v>
      </c>
      <c r="H43" s="25">
        <v>0.79751062537947803</v>
      </c>
    </row>
    <row r="44" spans="1:8">
      <c r="A44" s="25" t="s">
        <v>48</v>
      </c>
      <c r="B44" s="25">
        <v>0.90255009107468098</v>
      </c>
      <c r="C44" s="25">
        <v>0.88615664845173003</v>
      </c>
      <c r="D44" s="25">
        <v>0.89162112932604698</v>
      </c>
      <c r="E44" s="25">
        <v>0.93290831815421904</v>
      </c>
      <c r="F44" s="25">
        <v>0.779902853673345</v>
      </c>
      <c r="G44" s="25">
        <v>0.57832422586520904</v>
      </c>
      <c r="H44" s="25">
        <v>0.44535519125683098</v>
      </c>
    </row>
    <row r="45" spans="1:8">
      <c r="A45" s="25" t="s">
        <v>49</v>
      </c>
      <c r="B45" s="25">
        <v>0.98760580411124499</v>
      </c>
      <c r="C45" s="25">
        <v>0.966444981862152</v>
      </c>
      <c r="D45" s="25">
        <v>0.89691656590084601</v>
      </c>
      <c r="E45" s="25">
        <v>0.81166868198307096</v>
      </c>
      <c r="F45" s="25">
        <v>0.93802902055622694</v>
      </c>
      <c r="G45" s="25">
        <v>0.54262394195888797</v>
      </c>
      <c r="H45" s="25">
        <v>0.47249093107617901</v>
      </c>
    </row>
    <row r="46" spans="1:8">
      <c r="A46" s="25" t="s">
        <v>50</v>
      </c>
      <c r="B46" s="25">
        <v>0.78980699638118201</v>
      </c>
      <c r="C46" s="25">
        <v>0.87183353437876898</v>
      </c>
      <c r="D46" s="25">
        <v>0.99366706875753896</v>
      </c>
      <c r="E46" s="25">
        <v>0.88751507840772004</v>
      </c>
      <c r="F46" s="25">
        <v>0.92249698431845595</v>
      </c>
      <c r="G46" s="25">
        <v>0.57328106151990299</v>
      </c>
      <c r="H46" s="25">
        <v>0.82720144752714098</v>
      </c>
    </row>
    <row r="47" spans="1:8">
      <c r="A47" s="25" t="s">
        <v>51</v>
      </c>
      <c r="B47" s="25">
        <v>0.82563291139240502</v>
      </c>
      <c r="C47" s="25">
        <v>0.96424050632911396</v>
      </c>
      <c r="D47" s="25">
        <v>0.70474683544303796</v>
      </c>
      <c r="E47" s="25">
        <v>0.62943037974683502</v>
      </c>
      <c r="F47" s="25">
        <v>0.99145569620253104</v>
      </c>
      <c r="G47" s="25">
        <v>0.596518987341772</v>
      </c>
      <c r="H47" s="25">
        <v>0.37310126582278502</v>
      </c>
    </row>
    <row r="48" spans="1:8">
      <c r="A48" s="25" t="s">
        <v>52</v>
      </c>
      <c r="B48" s="25">
        <v>0.60548523206751004</v>
      </c>
      <c r="C48" s="25">
        <v>0.98221820373719104</v>
      </c>
      <c r="D48" s="25">
        <v>0.98824593128390603</v>
      </c>
      <c r="E48" s="25">
        <v>0.97076552139843197</v>
      </c>
      <c r="F48" s="25">
        <v>0.98945147679324896</v>
      </c>
      <c r="G48" s="25">
        <v>0.57293550331525001</v>
      </c>
      <c r="H48" s="25">
        <v>0.87070524412296602</v>
      </c>
    </row>
    <row r="49" spans="1:8">
      <c r="A49" s="25" t="s">
        <v>53</v>
      </c>
      <c r="B49" s="25">
        <v>0.99614014251781402</v>
      </c>
      <c r="C49" s="25">
        <v>0.97119952494061701</v>
      </c>
      <c r="D49" s="25">
        <v>0.74020190023752896</v>
      </c>
      <c r="E49" s="25">
        <v>0.90112826603325402</v>
      </c>
      <c r="F49" s="25">
        <v>0.88628266033254099</v>
      </c>
      <c r="G49" s="25">
        <v>0.55255344418052299</v>
      </c>
      <c r="H49" s="25">
        <v>0.89400237529691196</v>
      </c>
    </row>
    <row r="50" spans="1:8">
      <c r="A50" s="25" t="s">
        <v>54</v>
      </c>
      <c r="B50" s="25">
        <v>0.98663101604278003</v>
      </c>
      <c r="C50" s="25">
        <v>0.97653000594176997</v>
      </c>
      <c r="D50" s="25">
        <v>0.99138443256090303</v>
      </c>
      <c r="E50" s="25">
        <v>0.70380273321449704</v>
      </c>
      <c r="F50" s="25">
        <v>0.98960190136660697</v>
      </c>
      <c r="G50" s="25">
        <v>0.55288175876411205</v>
      </c>
      <c r="H50" s="25">
        <v>0.96821152703505597</v>
      </c>
    </row>
    <row r="51" spans="1:8">
      <c r="A51" s="25" t="s">
        <v>55</v>
      </c>
      <c r="B51" s="25">
        <v>0.81848086124401898</v>
      </c>
      <c r="C51" s="25">
        <v>0.85755582137161002</v>
      </c>
      <c r="D51" s="25">
        <v>0.81050637958532601</v>
      </c>
      <c r="E51" s="25">
        <v>0.49072966507177002</v>
      </c>
      <c r="F51" s="25">
        <v>0.88506778309409895</v>
      </c>
      <c r="G51" s="25">
        <v>0.70324960127591696</v>
      </c>
      <c r="H51" s="25">
        <v>0.81329744816586902</v>
      </c>
    </row>
    <row r="52" spans="1:8">
      <c r="A52" s="25" t="s">
        <v>56</v>
      </c>
      <c r="B52" s="25">
        <v>0.811563810665068</v>
      </c>
      <c r="C52" s="25">
        <v>0.83612941881365999</v>
      </c>
      <c r="D52" s="25">
        <v>0.86189334931096395</v>
      </c>
      <c r="E52" s="25">
        <v>0.823547034152186</v>
      </c>
      <c r="F52" s="25">
        <v>0.75883762732174898</v>
      </c>
      <c r="G52" s="25">
        <v>0.75584182144997003</v>
      </c>
      <c r="H52" s="25">
        <v>0.67315757938885601</v>
      </c>
    </row>
    <row r="53" spans="1:8">
      <c r="A53" s="4" t="s">
        <v>273</v>
      </c>
      <c r="B53">
        <f>AVERAGE(B2:B52)</f>
        <v>0.85519900003855587</v>
      </c>
      <c r="C53">
        <f t="shared" ref="C53:H53" si="0">AVERAGE(C2:C52)</f>
        <v>0.85954559871764269</v>
      </c>
      <c r="D53">
        <f t="shared" si="0"/>
        <v>0.84308973727735959</v>
      </c>
      <c r="E53">
        <f t="shared" si="0"/>
        <v>0.80200471767754233</v>
      </c>
      <c r="F53">
        <f t="shared" si="0"/>
        <v>0.81529965038324692</v>
      </c>
      <c r="G53">
        <f t="shared" si="0"/>
        <v>0.52621322546278382</v>
      </c>
      <c r="H53">
        <f t="shared" si="0"/>
        <v>0.54659637172684961</v>
      </c>
    </row>
    <row r="54" spans="1:8">
      <c r="A54" s="4" t="s">
        <v>275</v>
      </c>
      <c r="B54">
        <f>MEDIAN(B2:B52)</f>
        <v>0.91334966319656996</v>
      </c>
      <c r="C54">
        <f t="shared" ref="C54:G54" si="1">MEDIAN(C2:C52)</f>
        <v>0.9</v>
      </c>
      <c r="D54">
        <f t="shared" si="1"/>
        <v>0.89122486288848202</v>
      </c>
      <c r="E54">
        <f t="shared" si="1"/>
        <v>0.85336976320582802</v>
      </c>
      <c r="F54">
        <f t="shared" si="1"/>
        <v>0.86992116434202504</v>
      </c>
      <c r="G54">
        <f t="shared" si="1"/>
        <v>0.57832422586520904</v>
      </c>
      <c r="H54">
        <f>MEDIAN(H2:H52)</f>
        <v>0.55607187112763301</v>
      </c>
    </row>
    <row r="55" spans="1:8">
      <c r="A55" s="4" t="s">
        <v>277</v>
      </c>
      <c r="B55">
        <f>STDEV(B2:B52)</f>
        <v>0.16909043820121436</v>
      </c>
      <c r="C55">
        <f t="shared" ref="C55:G55" si="2">STDEV(C2:C52)</f>
        <v>0.15480049186008243</v>
      </c>
      <c r="D55">
        <f t="shared" si="2"/>
        <v>0.15622962796486975</v>
      </c>
      <c r="E55">
        <f t="shared" si="2"/>
        <v>0.17533423887141425</v>
      </c>
      <c r="F55">
        <f t="shared" si="2"/>
        <v>0.17489276273926538</v>
      </c>
      <c r="G55">
        <f t="shared" si="2"/>
        <v>0.1661695243668421</v>
      </c>
      <c r="H55">
        <f>STDEV(H2:H52)</f>
        <v>0.25607176212772575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FD05-28AA-3540-83BE-5BC3F8418A15}">
  <dimension ref="A1:H55"/>
  <sheetViews>
    <sheetView topLeftCell="A5" workbookViewId="0">
      <selection activeCell="A53" sqref="A53:H55"/>
    </sheetView>
  </sheetViews>
  <sheetFormatPr baseColWidth="10" defaultRowHeight="16"/>
  <sheetData>
    <row r="1" spans="1:8">
      <c r="B1" s="4" t="s">
        <v>166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>
      <c r="A2" s="25" t="s">
        <v>58</v>
      </c>
      <c r="B2" s="25">
        <v>0.61988847583643103</v>
      </c>
      <c r="C2" s="25">
        <v>0.96561338289962795</v>
      </c>
      <c r="D2" s="25">
        <v>0.65024783147459697</v>
      </c>
      <c r="E2" s="25">
        <v>0.74566294919454701</v>
      </c>
      <c r="F2" s="25">
        <v>0.92657992565055702</v>
      </c>
      <c r="G2" s="25">
        <v>0.45136307311028501</v>
      </c>
      <c r="H2" s="25">
        <v>0.66883519206939301</v>
      </c>
    </row>
    <row r="3" spans="1:8">
      <c r="A3" s="25" t="s">
        <v>7</v>
      </c>
      <c r="B3" s="25">
        <v>0.98297213622291002</v>
      </c>
      <c r="C3" s="25">
        <v>0.98235294117646998</v>
      </c>
      <c r="D3" s="25">
        <v>0.90247678018575805</v>
      </c>
      <c r="E3" s="25">
        <v>0.92538699690402404</v>
      </c>
      <c r="F3" s="25">
        <v>0.94767801857585099</v>
      </c>
      <c r="G3" s="25">
        <v>0.58421052631578896</v>
      </c>
      <c r="H3" s="25">
        <v>0.563777089783282</v>
      </c>
    </row>
    <row r="4" spans="1:8">
      <c r="A4" s="25" t="s">
        <v>8</v>
      </c>
      <c r="B4" s="25">
        <v>0.89406249999999998</v>
      </c>
      <c r="C4" s="25">
        <v>0.96218749999999997</v>
      </c>
      <c r="D4" s="25">
        <v>0.78093749999999995</v>
      </c>
      <c r="E4" s="25">
        <v>0.85843749999999996</v>
      </c>
      <c r="F4" s="25">
        <v>0.98906249999999996</v>
      </c>
      <c r="G4" s="25">
        <v>0.80093749999999997</v>
      </c>
      <c r="H4" s="25">
        <v>0.43281249999999999</v>
      </c>
    </row>
    <row r="5" spans="1:8">
      <c r="A5" s="25" t="s">
        <v>9</v>
      </c>
      <c r="B5" s="25">
        <v>0.923482032218091</v>
      </c>
      <c r="C5" s="25">
        <v>0.86462205700123895</v>
      </c>
      <c r="D5" s="25">
        <v>0.77973977695167196</v>
      </c>
      <c r="E5" s="25">
        <v>0.88382899628252698</v>
      </c>
      <c r="F5" s="25">
        <v>0.95941759603469601</v>
      </c>
      <c r="G5" s="25">
        <v>0.45136307311028501</v>
      </c>
      <c r="H5" s="25">
        <v>0.85656753407682795</v>
      </c>
    </row>
    <row r="6" spans="1:8">
      <c r="A6" s="25" t="s">
        <v>10</v>
      </c>
      <c r="B6" s="25">
        <v>0.84541511771995004</v>
      </c>
      <c r="C6" s="25">
        <v>0.82001239157372896</v>
      </c>
      <c r="D6" s="25">
        <v>0.78035935563816505</v>
      </c>
      <c r="E6" s="25">
        <v>0.90365551425030899</v>
      </c>
      <c r="F6" s="25">
        <v>0.88816604708797997</v>
      </c>
      <c r="G6" s="25">
        <v>0.45074349442379202</v>
      </c>
      <c r="H6" s="25">
        <v>0.13661710037174701</v>
      </c>
    </row>
    <row r="7" spans="1:8">
      <c r="A7" s="25" t="s">
        <v>11</v>
      </c>
      <c r="B7" s="25">
        <v>0.931536555142503</v>
      </c>
      <c r="C7" s="25">
        <v>0.8590458488228</v>
      </c>
      <c r="D7" s="25">
        <v>0.80266418835191999</v>
      </c>
      <c r="E7" s="25">
        <v>0.98482032218091697</v>
      </c>
      <c r="F7" s="25">
        <v>0.71034696406443598</v>
      </c>
      <c r="G7" s="25">
        <v>0.80080545229244104</v>
      </c>
      <c r="H7" s="25">
        <v>0.53438661710037205</v>
      </c>
    </row>
    <row r="8" spans="1:8">
      <c r="A8" s="25" t="s">
        <v>12</v>
      </c>
      <c r="B8" s="25">
        <v>0.96809169764560099</v>
      </c>
      <c r="C8" s="25">
        <v>0.84107806691449805</v>
      </c>
      <c r="D8" s="25">
        <v>0.65830235439900797</v>
      </c>
      <c r="E8" s="25">
        <v>0.96747211895910701</v>
      </c>
      <c r="F8" s="25">
        <v>0.95074349442379102</v>
      </c>
      <c r="G8" s="25">
        <v>0.80018587360594795</v>
      </c>
      <c r="H8" s="25">
        <v>3.2527881040892201E-2</v>
      </c>
    </row>
    <row r="9" spans="1:8">
      <c r="A9" s="25" t="s">
        <v>13</v>
      </c>
      <c r="B9" s="25">
        <v>0.53530127814972595</v>
      </c>
      <c r="C9" s="25">
        <v>0.56553053357678995</v>
      </c>
      <c r="D9" s="25">
        <v>0.57547169811320698</v>
      </c>
      <c r="E9" s="25">
        <v>0.52292554270643099</v>
      </c>
      <c r="F9" s="25">
        <v>0.57405153175086199</v>
      </c>
      <c r="G9" s="25">
        <v>0.69395414891458695</v>
      </c>
      <c r="H9" s="25">
        <v>0.30645161290322598</v>
      </c>
    </row>
    <row r="10" spans="1:8">
      <c r="A10" s="25" t="s">
        <v>14</v>
      </c>
      <c r="B10" s="25">
        <v>0.51644837039293301</v>
      </c>
      <c r="C10" s="25">
        <v>0.49015128439435401</v>
      </c>
      <c r="D10" s="25">
        <v>0.48040410193928301</v>
      </c>
      <c r="E10" s="25">
        <v>0.52710935120316704</v>
      </c>
      <c r="F10" s="25">
        <v>0.32302771855010598</v>
      </c>
      <c r="G10" s="25">
        <v>0.30830541171692599</v>
      </c>
      <c r="H10" s="25">
        <v>0.43826784445121297</v>
      </c>
    </row>
    <row r="11" spans="1:8">
      <c r="A11" s="25" t="s">
        <v>15</v>
      </c>
      <c r="B11" s="25">
        <v>0.87354562155541904</v>
      </c>
      <c r="C11" s="25">
        <v>0.94580526638089402</v>
      </c>
      <c r="D11" s="25">
        <v>0.81292100428658898</v>
      </c>
      <c r="E11" s="25">
        <v>0.97030006123698698</v>
      </c>
      <c r="F11" s="25">
        <v>0.92253521126760496</v>
      </c>
      <c r="G11" s="25">
        <v>0.80496019595835899</v>
      </c>
      <c r="H11" s="25">
        <v>0.79761175750153102</v>
      </c>
    </row>
    <row r="12" spans="1:8">
      <c r="A12" s="25" t="s">
        <v>16</v>
      </c>
      <c r="B12" s="25">
        <v>0.201401584399756</v>
      </c>
      <c r="C12" s="25">
        <v>0.37324801950030401</v>
      </c>
      <c r="D12" s="25">
        <v>0.211151736745886</v>
      </c>
      <c r="E12" s="25">
        <v>0.20932358318098701</v>
      </c>
      <c r="F12" s="25">
        <v>0.53168799512492304</v>
      </c>
      <c r="G12" s="25">
        <v>0.42687385740402201</v>
      </c>
      <c r="H12" s="25">
        <v>0.22333942717854999</v>
      </c>
    </row>
    <row r="13" spans="1:8">
      <c r="A13" s="25" t="s">
        <v>17</v>
      </c>
      <c r="B13" s="25">
        <v>0.286890243902439</v>
      </c>
      <c r="C13" s="25">
        <v>0.26615853658536498</v>
      </c>
      <c r="D13" s="25">
        <v>0.28018292682926799</v>
      </c>
      <c r="E13" s="25">
        <v>0.40457317073170701</v>
      </c>
      <c r="F13" s="25">
        <v>0.44237804878048698</v>
      </c>
      <c r="G13" s="25">
        <v>0.26737804878048799</v>
      </c>
      <c r="H13" s="25">
        <v>0.34054878048780501</v>
      </c>
    </row>
    <row r="14" spans="1:8">
      <c r="A14" s="25" t="s">
        <v>18</v>
      </c>
      <c r="B14" s="25">
        <v>0.98871262965222695</v>
      </c>
      <c r="C14" s="25">
        <v>0.97467968273337402</v>
      </c>
      <c r="D14" s="25">
        <v>0.95759609517998701</v>
      </c>
      <c r="E14" s="25">
        <v>0.92769981696156101</v>
      </c>
      <c r="F14" s="25">
        <v>0.87217815741305604</v>
      </c>
      <c r="G14" s="25">
        <v>0.80506406345332504</v>
      </c>
      <c r="H14" s="25">
        <v>0.183343502135449</v>
      </c>
    </row>
    <row r="15" spans="1:8">
      <c r="A15" s="25" t="s">
        <v>19</v>
      </c>
      <c r="B15" s="25">
        <v>0.89414276998169595</v>
      </c>
      <c r="C15" s="25">
        <v>0.80079316656497801</v>
      </c>
      <c r="D15" s="25">
        <v>0.93685173886516104</v>
      </c>
      <c r="E15" s="25">
        <v>0.94600366076876097</v>
      </c>
      <c r="F15" s="25">
        <v>0.92098840756558797</v>
      </c>
      <c r="G15" s="25">
        <v>0.80506406345332504</v>
      </c>
      <c r="H15" s="25">
        <v>0.64521049420378296</v>
      </c>
    </row>
    <row r="16" spans="1:8">
      <c r="A16" s="25" t="s">
        <v>20</v>
      </c>
      <c r="B16" s="25">
        <v>0.97288238878732403</v>
      </c>
      <c r="C16" s="25">
        <v>0.96617915904936003</v>
      </c>
      <c r="D16" s="25">
        <v>0.88878732480195</v>
      </c>
      <c r="E16" s="25">
        <v>0.87842778793418597</v>
      </c>
      <c r="F16" s="25">
        <v>0.94485070079219902</v>
      </c>
      <c r="G16" s="25">
        <v>0.80469226081657497</v>
      </c>
      <c r="H16" s="25">
        <v>0.58957952468007302</v>
      </c>
    </row>
    <row r="17" spans="1:8">
      <c r="A17" s="25" t="s">
        <v>21</v>
      </c>
      <c r="B17" s="25">
        <v>0.86684948202315604</v>
      </c>
      <c r="C17" s="25">
        <v>0.77848872638634903</v>
      </c>
      <c r="D17" s="25">
        <v>0.65600243753808596</v>
      </c>
      <c r="E17" s="25">
        <v>0.79128580134064497</v>
      </c>
      <c r="F17" s="25">
        <v>0.86928702010968895</v>
      </c>
      <c r="G17" s="25">
        <v>0.80469226081657497</v>
      </c>
      <c r="H17" s="25">
        <v>0.72730042656916505</v>
      </c>
    </row>
    <row r="18" spans="1:8">
      <c r="A18" s="25" t="s">
        <v>22</v>
      </c>
      <c r="B18" s="25">
        <v>0.88878732480195</v>
      </c>
      <c r="C18" s="25">
        <v>0.895490554539914</v>
      </c>
      <c r="D18" s="25">
        <v>0.91255332114564203</v>
      </c>
      <c r="E18" s="25">
        <v>0.99177330895795202</v>
      </c>
      <c r="F18" s="25">
        <v>0.67915904936014604</v>
      </c>
      <c r="G18" s="25">
        <v>0.80469226081657497</v>
      </c>
      <c r="H18" s="25">
        <v>0.42748324192565501</v>
      </c>
    </row>
    <row r="19" spans="1:8">
      <c r="A19" s="25" t="s">
        <v>23</v>
      </c>
      <c r="B19" s="25">
        <v>0.93997562461913398</v>
      </c>
      <c r="C19" s="25">
        <v>0.93692870201096801</v>
      </c>
      <c r="D19" s="25">
        <v>0.87538086532602</v>
      </c>
      <c r="E19" s="25">
        <v>0.97653869591712295</v>
      </c>
      <c r="F19" s="25">
        <v>0.85648994515539301</v>
      </c>
      <c r="G19" s="25">
        <v>0.80469226081657497</v>
      </c>
      <c r="H19" s="25">
        <v>0.83089579524680102</v>
      </c>
    </row>
    <row r="20" spans="1:8">
      <c r="A20" s="25" t="s">
        <v>24</v>
      </c>
      <c r="B20" s="25">
        <v>0.83028641072516696</v>
      </c>
      <c r="C20" s="25">
        <v>0.68951858622790896</v>
      </c>
      <c r="D20" s="25">
        <v>0.70962827544180296</v>
      </c>
      <c r="E20" s="25">
        <v>0.83089579524680002</v>
      </c>
      <c r="F20" s="25">
        <v>0.88330286410725101</v>
      </c>
      <c r="G20" s="25">
        <v>0.80469226081657497</v>
      </c>
      <c r="H20" s="25">
        <v>0.34460694698354699</v>
      </c>
    </row>
    <row r="21" spans="1:8">
      <c r="A21" s="25" t="s">
        <v>25</v>
      </c>
      <c r="B21" s="25">
        <v>0.52429078014184305</v>
      </c>
      <c r="C21" s="25">
        <v>0.49609929078014098</v>
      </c>
      <c r="D21" s="25">
        <v>0.52180851063829703</v>
      </c>
      <c r="E21" s="25">
        <v>0.41968085106382902</v>
      </c>
      <c r="F21" s="25">
        <v>0.42304964539007001</v>
      </c>
      <c r="G21" s="25">
        <v>0.55301418439716299</v>
      </c>
      <c r="H21" s="25">
        <v>0.45797872340425499</v>
      </c>
    </row>
    <row r="22" spans="1:8">
      <c r="A22" s="25" t="s">
        <v>26</v>
      </c>
      <c r="B22" s="25">
        <v>0.96069469835466104</v>
      </c>
      <c r="C22" s="25">
        <v>0.95155393053016402</v>
      </c>
      <c r="D22" s="25">
        <v>0.86502132845825697</v>
      </c>
      <c r="E22" s="25">
        <v>0.83820840950639797</v>
      </c>
      <c r="F22" s="25">
        <v>0.79128580134064497</v>
      </c>
      <c r="G22" s="25">
        <v>0.80469226081657497</v>
      </c>
      <c r="H22" s="25">
        <v>1.9195612431444201E-2</v>
      </c>
    </row>
    <row r="23" spans="1:8">
      <c r="A23" s="25" t="s">
        <v>27</v>
      </c>
      <c r="B23" s="25">
        <v>0.91255332114564203</v>
      </c>
      <c r="C23" s="25">
        <v>0.922303473491773</v>
      </c>
      <c r="D23" s="25">
        <v>0.95338208409506398</v>
      </c>
      <c r="E23" s="25">
        <v>0.99664838513101695</v>
      </c>
      <c r="F23" s="25">
        <v>0.91438147471054199</v>
      </c>
      <c r="G23" s="25">
        <v>0.69195612431444198</v>
      </c>
      <c r="H23" s="25">
        <v>9.7196831200487499E-2</v>
      </c>
    </row>
    <row r="24" spans="1:8">
      <c r="A24" s="25" t="s">
        <v>28</v>
      </c>
      <c r="B24" s="25">
        <v>0.62070024570024496</v>
      </c>
      <c r="C24" s="25">
        <v>0.763820638820638</v>
      </c>
      <c r="D24" s="25">
        <v>0.55374692874692799</v>
      </c>
      <c r="E24" s="25">
        <v>0.60227272727272696</v>
      </c>
      <c r="F24" s="25">
        <v>0.47328009828009798</v>
      </c>
      <c r="G24" s="25">
        <v>0.27180589680589701</v>
      </c>
      <c r="H24" s="25">
        <v>0.16308353808353801</v>
      </c>
    </row>
    <row r="25" spans="1:8">
      <c r="A25" s="25" t="s">
        <v>29</v>
      </c>
      <c r="B25" s="25">
        <v>0.86230922362309204</v>
      </c>
      <c r="C25" s="25">
        <v>0.97710683477106797</v>
      </c>
      <c r="D25" s="25">
        <v>0.87093563370935601</v>
      </c>
      <c r="E25" s="25">
        <v>0.69840743198407396</v>
      </c>
      <c r="F25" s="25">
        <v>0.81917717319177097</v>
      </c>
      <c r="G25" s="25">
        <v>0.69177173191771701</v>
      </c>
      <c r="H25" s="25">
        <v>0.794625082946251</v>
      </c>
    </row>
    <row r="26" spans="1:8">
      <c r="A26" s="25" t="s">
        <v>30</v>
      </c>
      <c r="B26" s="25">
        <v>0.92844092570036496</v>
      </c>
      <c r="C26" s="25">
        <v>0.98934226552984095</v>
      </c>
      <c r="D26" s="25">
        <v>0.97838002436053595</v>
      </c>
      <c r="E26" s="25">
        <v>0.93940316686967096</v>
      </c>
      <c r="F26" s="25">
        <v>0.57095006090133904</v>
      </c>
      <c r="G26" s="25">
        <v>0.80481120584652899</v>
      </c>
      <c r="H26" s="25">
        <v>0.70310596833130301</v>
      </c>
    </row>
    <row r="27" spans="1:8">
      <c r="A27" s="25" t="s">
        <v>31</v>
      </c>
      <c r="B27" s="25">
        <v>0.99360535931790495</v>
      </c>
      <c r="C27" s="25">
        <v>0.98081607795371495</v>
      </c>
      <c r="D27" s="25">
        <v>0.72807551766138801</v>
      </c>
      <c r="E27" s="25">
        <v>0.95950060901339795</v>
      </c>
      <c r="F27" s="25">
        <v>0.97533495736906195</v>
      </c>
      <c r="G27" s="25">
        <v>0.80481120584652899</v>
      </c>
      <c r="H27" s="25">
        <v>0.105663824604141</v>
      </c>
    </row>
    <row r="28" spans="1:8">
      <c r="A28" s="25" t="s">
        <v>32</v>
      </c>
      <c r="B28" s="25">
        <v>0.93270401948842796</v>
      </c>
      <c r="C28" s="25">
        <v>0.80237515225334899</v>
      </c>
      <c r="D28" s="25">
        <v>0.99056029232643095</v>
      </c>
      <c r="E28" s="25">
        <v>0.81394640682094999</v>
      </c>
      <c r="F28" s="25">
        <v>0.98386114494518795</v>
      </c>
      <c r="G28" s="25">
        <v>0.61419001218026803</v>
      </c>
      <c r="H28" s="25">
        <v>0.37180267965895197</v>
      </c>
    </row>
    <row r="29" spans="1:8">
      <c r="A29" s="25" t="s">
        <v>33</v>
      </c>
      <c r="B29" s="25">
        <v>0.91176470588235203</v>
      </c>
      <c r="C29" s="25">
        <v>0.94269254093389898</v>
      </c>
      <c r="D29" s="25">
        <v>0.83171619163129096</v>
      </c>
      <c r="E29" s="25">
        <v>0.95724681625227404</v>
      </c>
      <c r="F29" s="25">
        <v>0.93056397816858705</v>
      </c>
      <c r="G29" s="25">
        <v>0.80382049727107296</v>
      </c>
      <c r="H29" s="25">
        <v>0.54184354154032799</v>
      </c>
    </row>
    <row r="30" spans="1:8">
      <c r="A30" s="25" t="s">
        <v>34</v>
      </c>
      <c r="B30" s="25">
        <v>0.95300181928441396</v>
      </c>
      <c r="C30" s="25">
        <v>0.86628259551243103</v>
      </c>
      <c r="D30" s="25">
        <v>0.79199514857489295</v>
      </c>
      <c r="E30" s="25">
        <v>0.90570042449969601</v>
      </c>
      <c r="F30" s="25">
        <v>0.35597331716191599</v>
      </c>
      <c r="G30" s="25">
        <v>0.71285627653123096</v>
      </c>
      <c r="H30" s="25">
        <v>0.72589448150394198</v>
      </c>
    </row>
    <row r="31" spans="1:8">
      <c r="A31" s="25" t="s">
        <v>35</v>
      </c>
      <c r="B31" s="25">
        <v>0.74650880388585295</v>
      </c>
      <c r="C31" s="25">
        <v>0.77443837279902805</v>
      </c>
      <c r="D31" s="25">
        <v>0.979052823315118</v>
      </c>
      <c r="E31" s="25">
        <v>0.99483910139647802</v>
      </c>
      <c r="F31" s="25">
        <v>0.95112325440194201</v>
      </c>
      <c r="G31" s="25">
        <v>0.80418943533697596</v>
      </c>
      <c r="H31" s="25">
        <v>0.24438372799028499</v>
      </c>
    </row>
    <row r="32" spans="1:8">
      <c r="A32" s="25" t="s">
        <v>36</v>
      </c>
      <c r="B32" s="25">
        <v>0.79740580605311895</v>
      </c>
      <c r="C32" s="25">
        <v>0.79369981470043205</v>
      </c>
      <c r="D32" s="25">
        <v>0.85160592958616399</v>
      </c>
      <c r="E32" s="25">
        <v>0.73038912909203202</v>
      </c>
      <c r="F32" s="25">
        <v>0.68375540457072204</v>
      </c>
      <c r="G32" s="25">
        <v>0.45645460160592999</v>
      </c>
      <c r="H32" s="25">
        <v>0.53597899938233495</v>
      </c>
    </row>
    <row r="33" spans="1:8">
      <c r="A33" s="25" t="s">
        <v>37</v>
      </c>
      <c r="B33" s="25">
        <v>0.78744693753790096</v>
      </c>
      <c r="C33" s="25">
        <v>0.92389326864766497</v>
      </c>
      <c r="D33" s="25">
        <v>0.86870830806549404</v>
      </c>
      <c r="E33" s="25">
        <v>0.95603395997574203</v>
      </c>
      <c r="F33" s="25">
        <v>0.89417828987265002</v>
      </c>
      <c r="G33" s="25">
        <v>0.98211036992116396</v>
      </c>
      <c r="H33" s="25">
        <v>0.64069132807762297</v>
      </c>
    </row>
    <row r="34" spans="1:8">
      <c r="A34" s="25" t="s">
        <v>38</v>
      </c>
      <c r="B34" s="25">
        <v>0.84375</v>
      </c>
      <c r="C34" s="25">
        <v>0.87408980582524198</v>
      </c>
      <c r="D34" s="25">
        <v>0.84739077669902896</v>
      </c>
      <c r="E34" s="25">
        <v>0.93841019417475702</v>
      </c>
      <c r="F34" s="25">
        <v>0.70479368932038799</v>
      </c>
      <c r="G34" s="25">
        <v>0.80430825242718396</v>
      </c>
      <c r="H34" s="25">
        <v>0.363167475728155</v>
      </c>
    </row>
    <row r="35" spans="1:8">
      <c r="A35" s="25" t="s">
        <v>39</v>
      </c>
      <c r="B35" s="25">
        <v>0.63804611650485399</v>
      </c>
      <c r="C35" s="25">
        <v>0.83070388349514501</v>
      </c>
      <c r="D35" s="25">
        <v>0.86923543689320304</v>
      </c>
      <c r="E35" s="25">
        <v>0.95175970873786397</v>
      </c>
      <c r="F35" s="25">
        <v>0.53762135922330001</v>
      </c>
      <c r="G35" s="25">
        <v>0.71328883495145601</v>
      </c>
      <c r="H35" s="25">
        <v>0.96025485436893199</v>
      </c>
    </row>
    <row r="36" spans="1:8">
      <c r="A36" s="25" t="s">
        <v>40</v>
      </c>
      <c r="B36" s="25">
        <v>0.81523058252427105</v>
      </c>
      <c r="C36" s="25">
        <v>0.79459951456310596</v>
      </c>
      <c r="D36" s="25">
        <v>0.71966019417475702</v>
      </c>
      <c r="E36" s="25">
        <v>0.92111650485436802</v>
      </c>
      <c r="F36" s="25">
        <v>0.68598300970873705</v>
      </c>
      <c r="G36" s="25">
        <v>0.71328883495145601</v>
      </c>
      <c r="H36" s="25">
        <v>0.68112864077669899</v>
      </c>
    </row>
    <row r="37" spans="1:8">
      <c r="A37" s="25" t="s">
        <v>41</v>
      </c>
      <c r="B37" s="25">
        <v>0.91570648878107896</v>
      </c>
      <c r="C37" s="25">
        <v>0.87507580351728298</v>
      </c>
      <c r="D37" s="25">
        <v>0.91297756215888404</v>
      </c>
      <c r="E37" s="25">
        <v>0.84536082474226804</v>
      </c>
      <c r="F37" s="25">
        <v>0.71012734990903503</v>
      </c>
      <c r="G37" s="25">
        <v>0.52274105518496095</v>
      </c>
      <c r="H37" s="25">
        <v>0.59126743480897503</v>
      </c>
    </row>
    <row r="38" spans="1:8">
      <c r="A38" s="25" t="s">
        <v>42</v>
      </c>
      <c r="B38" s="25">
        <v>0.65786278081359995</v>
      </c>
      <c r="C38" s="25">
        <v>0.95962355798421295</v>
      </c>
      <c r="D38" s="25">
        <v>0.80722525804492995</v>
      </c>
      <c r="E38" s="25">
        <v>0.84729811778992103</v>
      </c>
      <c r="F38" s="25">
        <v>0.84911961141469305</v>
      </c>
      <c r="G38" s="25">
        <v>0.81208257437765596</v>
      </c>
      <c r="H38" s="25">
        <v>0.89829993928354601</v>
      </c>
    </row>
    <row r="39" spans="1:8">
      <c r="A39" s="25" t="s">
        <v>43</v>
      </c>
      <c r="B39" s="25">
        <v>0.92258652094717597</v>
      </c>
      <c r="C39" s="25">
        <v>0.91408621736490503</v>
      </c>
      <c r="D39" s="25">
        <v>0.98391013964784402</v>
      </c>
      <c r="E39" s="25">
        <v>0.89465695203400097</v>
      </c>
      <c r="F39" s="25">
        <v>0.87522768670309603</v>
      </c>
      <c r="G39" s="25">
        <v>0.804796599878567</v>
      </c>
      <c r="H39" s="25">
        <v>0.93776563448694605</v>
      </c>
    </row>
    <row r="40" spans="1:8">
      <c r="A40" s="25" t="s">
        <v>44</v>
      </c>
      <c r="B40" s="25">
        <v>0.96144505160898597</v>
      </c>
      <c r="C40" s="25">
        <v>0.99726775956284097</v>
      </c>
      <c r="D40" s="25">
        <v>0.93472981177899195</v>
      </c>
      <c r="E40" s="25">
        <v>0.42046144505160898</v>
      </c>
      <c r="F40" s="25">
        <v>0.85154826958105601</v>
      </c>
      <c r="G40" s="25">
        <v>0.804796599878567</v>
      </c>
      <c r="H40" s="25">
        <v>0.44839101396478398</v>
      </c>
    </row>
    <row r="41" spans="1:8">
      <c r="A41" s="25" t="s">
        <v>45</v>
      </c>
      <c r="B41" s="25">
        <v>0.861566484517304</v>
      </c>
      <c r="C41" s="25">
        <v>0.87158469945355199</v>
      </c>
      <c r="D41" s="25">
        <v>0.95385549483910104</v>
      </c>
      <c r="E41" s="25">
        <v>0.92653309046751597</v>
      </c>
      <c r="F41" s="25">
        <v>0.31238615664845099</v>
      </c>
      <c r="G41" s="25">
        <v>0.71372191863995105</v>
      </c>
      <c r="H41" s="25">
        <v>0.65209471766848803</v>
      </c>
    </row>
    <row r="42" spans="1:8">
      <c r="A42" s="25" t="s">
        <v>46</v>
      </c>
      <c r="B42" s="25">
        <v>0.79447480267152404</v>
      </c>
      <c r="C42" s="25">
        <v>0.82544019429265303</v>
      </c>
      <c r="D42" s="25">
        <v>0.97237401335761997</v>
      </c>
      <c r="E42" s="25">
        <v>0.83394049787492397</v>
      </c>
      <c r="F42" s="25">
        <v>0.80418943533697596</v>
      </c>
      <c r="G42" s="25">
        <v>0.81208257437765596</v>
      </c>
      <c r="H42" s="25">
        <v>0.13509411050394701</v>
      </c>
    </row>
    <row r="43" spans="1:8">
      <c r="A43" s="25" t="s">
        <v>47</v>
      </c>
      <c r="B43" s="25">
        <v>0.94444444444444398</v>
      </c>
      <c r="C43" s="25">
        <v>0.86308439587128105</v>
      </c>
      <c r="D43" s="25">
        <v>0.86187006678809897</v>
      </c>
      <c r="E43" s="25">
        <v>0.77443837279902805</v>
      </c>
      <c r="F43" s="25">
        <v>0.89951426836672699</v>
      </c>
      <c r="G43" s="25">
        <v>0.804796599878567</v>
      </c>
      <c r="H43" s="25">
        <v>0.16970248937462101</v>
      </c>
    </row>
    <row r="44" spans="1:8">
      <c r="A44" s="25" t="s">
        <v>48</v>
      </c>
      <c r="B44" s="25">
        <v>0.79629629629629595</v>
      </c>
      <c r="C44" s="25">
        <v>0.91651487553126898</v>
      </c>
      <c r="D44" s="25">
        <v>0.971159684274438</v>
      </c>
      <c r="E44" s="25">
        <v>0.97601700060716401</v>
      </c>
      <c r="F44" s="25">
        <v>0.67243472981177899</v>
      </c>
      <c r="G44" s="25">
        <v>0.804796599878567</v>
      </c>
      <c r="H44" s="25">
        <v>0.76229508196721296</v>
      </c>
    </row>
    <row r="45" spans="1:8">
      <c r="A45" s="25" t="s">
        <v>49</v>
      </c>
      <c r="B45" s="25">
        <v>0.67503022974606997</v>
      </c>
      <c r="C45" s="25">
        <v>0.80562273276904395</v>
      </c>
      <c r="D45" s="25">
        <v>0.78929866989117203</v>
      </c>
      <c r="E45" s="25">
        <v>0.98276904474002402</v>
      </c>
      <c r="F45" s="25">
        <v>0.99244256348246596</v>
      </c>
      <c r="G45" s="25">
        <v>0.81106408706166899</v>
      </c>
      <c r="H45" s="25">
        <v>0.34552599758162</v>
      </c>
    </row>
    <row r="46" spans="1:8">
      <c r="A46" s="25" t="s">
        <v>50</v>
      </c>
      <c r="B46" s="25">
        <v>0.80669481302774404</v>
      </c>
      <c r="C46" s="25">
        <v>0.70295536791314805</v>
      </c>
      <c r="D46" s="25">
        <v>0.75784077201447497</v>
      </c>
      <c r="E46" s="25">
        <v>0.91887816646562104</v>
      </c>
      <c r="F46" s="25">
        <v>0.93455971049457098</v>
      </c>
      <c r="G46" s="25">
        <v>0.80428226779252099</v>
      </c>
      <c r="H46" s="25">
        <v>0.71320868516284697</v>
      </c>
    </row>
    <row r="47" spans="1:8">
      <c r="A47" s="25" t="s">
        <v>51</v>
      </c>
      <c r="B47" s="25">
        <v>0.81360759493670798</v>
      </c>
      <c r="C47" s="25">
        <v>0.916139240506329</v>
      </c>
      <c r="D47" s="25">
        <v>0.74651898734177202</v>
      </c>
      <c r="E47" s="25">
        <v>0.92753164556961998</v>
      </c>
      <c r="F47" s="25">
        <v>0.98955696202531596</v>
      </c>
      <c r="G47" s="25">
        <v>8.5759493670886103E-2</v>
      </c>
      <c r="H47" s="25">
        <v>0.41867088607594899</v>
      </c>
    </row>
    <row r="48" spans="1:8">
      <c r="A48" s="25" t="s">
        <v>52</v>
      </c>
      <c r="B48" s="25">
        <v>0.75256178420735298</v>
      </c>
      <c r="C48" s="25">
        <v>0.88818565400843796</v>
      </c>
      <c r="D48" s="25">
        <v>0.72121760096443599</v>
      </c>
      <c r="E48" s="25">
        <v>0.72001205545509295</v>
      </c>
      <c r="F48" s="25">
        <v>0.816455696202531</v>
      </c>
      <c r="G48" s="25">
        <v>0.80379746835443</v>
      </c>
      <c r="H48" s="25">
        <v>0.452380952380952</v>
      </c>
    </row>
    <row r="49" spans="1:8">
      <c r="A49" s="25" t="s">
        <v>53</v>
      </c>
      <c r="B49" s="25">
        <v>0.96407363420427505</v>
      </c>
      <c r="C49" s="25">
        <v>0.90409738717339605</v>
      </c>
      <c r="D49" s="25">
        <v>0.92963182897862195</v>
      </c>
      <c r="E49" s="25">
        <v>0.96526128266033195</v>
      </c>
      <c r="F49" s="25">
        <v>0.90231591448931103</v>
      </c>
      <c r="G49" s="25">
        <v>0.80255344418052299</v>
      </c>
      <c r="H49" s="25">
        <v>0.95041567695962004</v>
      </c>
    </row>
    <row r="50" spans="1:8">
      <c r="A50" s="25" t="s">
        <v>54</v>
      </c>
      <c r="B50" s="25">
        <v>0.98306595365418803</v>
      </c>
      <c r="C50" s="25">
        <v>0.99376114081996403</v>
      </c>
      <c r="D50" s="25">
        <v>0.91532976827094403</v>
      </c>
      <c r="E50" s="25">
        <v>0.97474747474747403</v>
      </c>
      <c r="F50" s="25">
        <v>0.88918597742127103</v>
      </c>
      <c r="G50" s="25">
        <v>0.80303030303030298</v>
      </c>
      <c r="H50" s="25">
        <v>0.85710041592394504</v>
      </c>
    </row>
    <row r="51" spans="1:8">
      <c r="A51" s="25" t="s">
        <v>55</v>
      </c>
      <c r="B51" s="25">
        <v>0.78179824561403499</v>
      </c>
      <c r="C51" s="25">
        <v>0.84758771929824495</v>
      </c>
      <c r="D51" s="25">
        <v>0.78219696969696895</v>
      </c>
      <c r="E51" s="25">
        <v>0.55512360446570896</v>
      </c>
      <c r="F51" s="25">
        <v>0.87270733652312604</v>
      </c>
      <c r="G51" s="25">
        <v>0.46222089314194598</v>
      </c>
      <c r="H51" s="25">
        <v>0.30612041467304602</v>
      </c>
    </row>
    <row r="52" spans="1:8">
      <c r="A52" s="25" t="s">
        <v>56</v>
      </c>
      <c r="B52" s="25">
        <v>0.94997004194128198</v>
      </c>
      <c r="C52" s="25">
        <v>0.88705811863391204</v>
      </c>
      <c r="D52" s="25">
        <v>0.64739364889155104</v>
      </c>
      <c r="E52" s="25">
        <v>0.82474535650089797</v>
      </c>
      <c r="F52" s="25">
        <v>0.89844218094667405</v>
      </c>
      <c r="G52" s="25">
        <v>0.69352905931695596</v>
      </c>
      <c r="H52" s="25">
        <v>0.347213900539245</v>
      </c>
    </row>
    <row r="53" spans="1:8">
      <c r="A53" s="4" t="s">
        <v>273</v>
      </c>
      <c r="B53">
        <f>AVERAGE(B2:B52)</f>
        <v>0.81902570110457695</v>
      </c>
      <c r="C53">
        <f t="shared" ref="C53:H53" si="0">AVERAGE(C2:C52)</f>
        <v>0.83979973983621614</v>
      </c>
      <c r="D53">
        <f t="shared" si="0"/>
        <v>0.7953032297860797</v>
      </c>
      <c r="E53">
        <f t="shared" si="0"/>
        <v>0.82857764181518045</v>
      </c>
      <c r="F53">
        <f t="shared" si="0"/>
        <v>0.78740113144565971</v>
      </c>
      <c r="G53">
        <f t="shared" si="0"/>
        <v>0.68721747745858375</v>
      </c>
      <c r="H53">
        <f t="shared" si="0"/>
        <v>0.49944521431556332</v>
      </c>
    </row>
    <row r="54" spans="1:8">
      <c r="A54" s="4" t="s">
        <v>275</v>
      </c>
      <c r="B54">
        <f>MEDIAN(B2:B52)</f>
        <v>0.86684948202315604</v>
      </c>
      <c r="C54">
        <f t="shared" ref="C54:G54" si="1">MEDIAN(C2:C52)</f>
        <v>0.87408980582524198</v>
      </c>
      <c r="D54">
        <f t="shared" si="1"/>
        <v>0.83171619163129096</v>
      </c>
      <c r="E54">
        <f t="shared" si="1"/>
        <v>0.90365551425030899</v>
      </c>
      <c r="F54">
        <f t="shared" si="1"/>
        <v>0.87217815741305604</v>
      </c>
      <c r="G54">
        <f t="shared" si="1"/>
        <v>0.80255344418052299</v>
      </c>
      <c r="H54">
        <f>MEDIAN(H2:H52)</f>
        <v>0.45797872340425499</v>
      </c>
    </row>
    <row r="55" spans="1:8">
      <c r="A55" s="4" t="s">
        <v>277</v>
      </c>
      <c r="B55">
        <f>STDEV(B2:B52)</f>
        <v>0.1728607179523397</v>
      </c>
      <c r="C55">
        <f t="shared" ref="C55:G55" si="2">STDEV(C2:C52)</f>
        <v>0.15671883904840983</v>
      </c>
      <c r="D55">
        <f t="shared" si="2"/>
        <v>0.16944148615620042</v>
      </c>
      <c r="E55">
        <f t="shared" si="2"/>
        <v>0.18398710137119664</v>
      </c>
      <c r="F55">
        <f t="shared" si="2"/>
        <v>0.1913356593792854</v>
      </c>
      <c r="G55">
        <f t="shared" si="2"/>
        <v>0.18608143728795631</v>
      </c>
      <c r="H55">
        <f>STDEV(H2:H52)</f>
        <v>0.26244930993061538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F4E9-5F68-7D45-9D59-D86BE5DA0288}">
  <dimension ref="A1:W55"/>
  <sheetViews>
    <sheetView workbookViewId="0">
      <selection activeCell="M56" sqref="M56"/>
    </sheetView>
  </sheetViews>
  <sheetFormatPr baseColWidth="10" defaultRowHeight="16"/>
  <sheetData>
    <row r="1" spans="1:23">
      <c r="B1" s="4" t="s">
        <v>166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J1" s="4" t="s">
        <v>166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s="4" t="s">
        <v>166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</row>
    <row r="2" spans="1:23">
      <c r="A2" s="25" t="s">
        <v>58</v>
      </c>
      <c r="B2" s="25">
        <v>0.91109045848822801</v>
      </c>
      <c r="C2" s="25">
        <v>0.78965303593556302</v>
      </c>
      <c r="D2" s="25">
        <v>0.92100371747211895</v>
      </c>
      <c r="E2" s="25">
        <v>0.93339529120198195</v>
      </c>
      <c r="F2" s="25">
        <v>0.77726146220570003</v>
      </c>
      <c r="G2" s="25">
        <v>0.29337050805452303</v>
      </c>
      <c r="H2" s="25">
        <v>0.83178438661709997</v>
      </c>
      <c r="I2" s="25"/>
      <c r="J2">
        <v>0.883209417596034</v>
      </c>
      <c r="K2">
        <v>0.88754646840148699</v>
      </c>
      <c r="L2">
        <v>0.91480793060718701</v>
      </c>
      <c r="M2">
        <v>0.97800495662949105</v>
      </c>
      <c r="N2">
        <v>0.92224287484510503</v>
      </c>
      <c r="O2">
        <v>0.114931846344485</v>
      </c>
      <c r="P2">
        <v>0.69857496902106497</v>
      </c>
      <c r="Q2">
        <f>ABS(B2-J2)</f>
        <v>2.7881040892194009E-2</v>
      </c>
      <c r="R2">
        <f t="shared" ref="R2:W17" si="0">ABS(C2-K2)</f>
        <v>9.7893432465923969E-2</v>
      </c>
      <c r="S2">
        <f t="shared" si="0"/>
        <v>6.1957868649319403E-3</v>
      </c>
      <c r="T2">
        <f t="shared" si="0"/>
        <v>4.4609665427509104E-2</v>
      </c>
      <c r="U2">
        <f t="shared" si="0"/>
        <v>0.14498141263940501</v>
      </c>
      <c r="V2">
        <f t="shared" si="0"/>
        <v>0.17843866171003803</v>
      </c>
      <c r="W2">
        <f t="shared" si="0"/>
        <v>0.133209417596035</v>
      </c>
    </row>
    <row r="3" spans="1:23">
      <c r="A3" s="25" t="s">
        <v>7</v>
      </c>
      <c r="B3" s="25">
        <v>0.99164086687306496</v>
      </c>
      <c r="C3" s="25">
        <v>0.97739938080495303</v>
      </c>
      <c r="D3" s="25">
        <v>0.83126934984520096</v>
      </c>
      <c r="E3" s="25">
        <v>0.83684210526315705</v>
      </c>
      <c r="F3" s="25">
        <v>0.85975232198142404</v>
      </c>
      <c r="G3" s="25">
        <v>0.33034055727554201</v>
      </c>
      <c r="H3" s="25">
        <v>0.71300309597523204</v>
      </c>
      <c r="I3" s="25"/>
      <c r="J3">
        <v>0.92352941176470504</v>
      </c>
      <c r="K3">
        <v>0.97182662538699605</v>
      </c>
      <c r="L3">
        <v>0.98049535603715099</v>
      </c>
      <c r="M3">
        <v>0.88761609907120698</v>
      </c>
      <c r="N3">
        <v>0.98173374613003095</v>
      </c>
      <c r="O3">
        <v>0.25356037151702698</v>
      </c>
      <c r="P3">
        <v>0.9</v>
      </c>
      <c r="Q3">
        <f t="shared" ref="Q3:Q52" si="1">ABS(B3-J3)</f>
        <v>6.811145510835992E-2</v>
      </c>
      <c r="R3">
        <f t="shared" si="0"/>
        <v>5.5727554179569871E-3</v>
      </c>
      <c r="S3">
        <f t="shared" si="0"/>
        <v>0.14922600619195003</v>
      </c>
      <c r="T3">
        <f t="shared" si="0"/>
        <v>5.0773993808049922E-2</v>
      </c>
      <c r="U3">
        <f t="shared" si="0"/>
        <v>0.12198142414860691</v>
      </c>
      <c r="V3">
        <f t="shared" si="0"/>
        <v>7.6780185758515029E-2</v>
      </c>
      <c r="W3">
        <f t="shared" si="0"/>
        <v>0.18699690402476798</v>
      </c>
    </row>
    <row r="4" spans="1:23">
      <c r="A4" s="25" t="s">
        <v>8</v>
      </c>
      <c r="B4" s="25">
        <v>0.98468750000000005</v>
      </c>
      <c r="C4" s="25">
        <v>0.96718749999999998</v>
      </c>
      <c r="D4" s="25">
        <v>0.78656250000000005</v>
      </c>
      <c r="E4" s="25">
        <v>0.87093750000000003</v>
      </c>
      <c r="F4" s="25">
        <v>0.96281249999999996</v>
      </c>
      <c r="G4" s="25">
        <v>0.86031250000000004</v>
      </c>
      <c r="H4" s="25">
        <v>9.4687499999999994E-2</v>
      </c>
      <c r="I4" s="25"/>
      <c r="J4">
        <v>0.99468749999999995</v>
      </c>
      <c r="K4">
        <v>0.90656250000000005</v>
      </c>
      <c r="L4">
        <v>0.89406249999999998</v>
      </c>
      <c r="M4">
        <v>0.88406249999999997</v>
      </c>
      <c r="N4">
        <v>0.90968749999999998</v>
      </c>
      <c r="O4">
        <v>0.97218749999999998</v>
      </c>
      <c r="P4">
        <v>0.46781250000000002</v>
      </c>
      <c r="Q4">
        <f t="shared" si="1"/>
        <v>9.9999999999998979E-3</v>
      </c>
      <c r="R4">
        <f t="shared" si="0"/>
        <v>6.0624999999999929E-2</v>
      </c>
      <c r="S4">
        <f t="shared" si="0"/>
        <v>0.10749999999999993</v>
      </c>
      <c r="T4">
        <f t="shared" si="0"/>
        <v>1.3124999999999942E-2</v>
      </c>
      <c r="U4">
        <f t="shared" si="0"/>
        <v>5.3124999999999978E-2</v>
      </c>
      <c r="V4">
        <f t="shared" si="0"/>
        <v>0.11187499999999995</v>
      </c>
      <c r="W4">
        <f t="shared" si="0"/>
        <v>0.37312500000000004</v>
      </c>
    </row>
    <row r="5" spans="1:23">
      <c r="A5" s="25" t="s">
        <v>9</v>
      </c>
      <c r="B5" s="25">
        <v>0.99783147459727295</v>
      </c>
      <c r="C5" s="25">
        <v>0.90179677819083004</v>
      </c>
      <c r="D5" s="25">
        <v>0.90427509293680297</v>
      </c>
      <c r="E5" s="25">
        <v>0.76796778190830195</v>
      </c>
      <c r="F5" s="25">
        <v>0.987918215613382</v>
      </c>
      <c r="G5" s="25">
        <v>0.29337050805452303</v>
      </c>
      <c r="H5" s="25">
        <v>0.95755885997521695</v>
      </c>
      <c r="I5" s="25"/>
      <c r="J5">
        <v>0.939591078066914</v>
      </c>
      <c r="K5">
        <v>0.83612143742255196</v>
      </c>
      <c r="L5">
        <v>0.73946716232961496</v>
      </c>
      <c r="M5">
        <v>0.89188351920693898</v>
      </c>
      <c r="N5">
        <v>0.90861214374225496</v>
      </c>
      <c r="O5">
        <v>0.114931846344485</v>
      </c>
      <c r="P5">
        <v>0.64714993804213095</v>
      </c>
      <c r="Q5">
        <f t="shared" si="1"/>
        <v>5.8240396530358951E-2</v>
      </c>
      <c r="R5">
        <f t="shared" si="0"/>
        <v>6.5675340768278079E-2</v>
      </c>
      <c r="S5">
        <f t="shared" si="0"/>
        <v>0.16480793060718801</v>
      </c>
      <c r="T5">
        <f t="shared" si="0"/>
        <v>0.12391573729863703</v>
      </c>
      <c r="U5">
        <f t="shared" si="0"/>
        <v>7.9306071871127037E-2</v>
      </c>
      <c r="V5">
        <f t="shared" si="0"/>
        <v>0.17843866171003803</v>
      </c>
      <c r="W5">
        <f t="shared" si="0"/>
        <v>0.310408921933086</v>
      </c>
    </row>
    <row r="6" spans="1:23">
      <c r="A6" s="25" t="s">
        <v>10</v>
      </c>
      <c r="B6" s="25">
        <v>0.92286245353159801</v>
      </c>
      <c r="C6" s="25">
        <v>0.93835192069392803</v>
      </c>
      <c r="D6" s="25">
        <v>0.80142503097893403</v>
      </c>
      <c r="E6" s="25">
        <v>0.98977695167286195</v>
      </c>
      <c r="F6" s="25">
        <v>0.862763320941759</v>
      </c>
      <c r="G6" s="25">
        <v>0.29337050805452303</v>
      </c>
      <c r="H6" s="25">
        <v>0.85966542750929398</v>
      </c>
      <c r="I6" s="25"/>
      <c r="J6">
        <v>0.90799256505576198</v>
      </c>
      <c r="K6">
        <v>0.70910780669144902</v>
      </c>
      <c r="L6">
        <v>0.70291201982651697</v>
      </c>
      <c r="M6">
        <v>0.83426270136307301</v>
      </c>
      <c r="N6">
        <v>0.98048327137546398</v>
      </c>
      <c r="O6">
        <v>0.114312267657992</v>
      </c>
      <c r="P6">
        <v>4.30607187112763E-2</v>
      </c>
      <c r="Q6">
        <f t="shared" si="1"/>
        <v>1.4869888475836035E-2</v>
      </c>
      <c r="R6">
        <f t="shared" si="0"/>
        <v>0.22924411400247902</v>
      </c>
      <c r="S6">
        <f t="shared" si="0"/>
        <v>9.8513011152417063E-2</v>
      </c>
      <c r="T6">
        <f t="shared" si="0"/>
        <v>0.15551425030978894</v>
      </c>
      <c r="U6">
        <f t="shared" si="0"/>
        <v>0.11771995043370498</v>
      </c>
      <c r="V6">
        <f t="shared" si="0"/>
        <v>0.17905824039653101</v>
      </c>
      <c r="W6">
        <f t="shared" si="0"/>
        <v>0.81660470879801772</v>
      </c>
    </row>
    <row r="7" spans="1:23">
      <c r="A7" s="25" t="s">
        <v>11</v>
      </c>
      <c r="B7" s="25">
        <v>0.84355638166046998</v>
      </c>
      <c r="C7" s="25">
        <v>0.73698884758364303</v>
      </c>
      <c r="D7" s="25">
        <v>0.81319702602230404</v>
      </c>
      <c r="E7" s="25">
        <v>0.94950433705080495</v>
      </c>
      <c r="F7" s="25">
        <v>0.93587360594795499</v>
      </c>
      <c r="G7" s="25">
        <v>0.8590458488228</v>
      </c>
      <c r="H7" s="25">
        <v>0.77973977695167296</v>
      </c>
      <c r="I7" s="25"/>
      <c r="J7">
        <v>0.99659231722428698</v>
      </c>
      <c r="K7">
        <v>0.94640644361833903</v>
      </c>
      <c r="L7">
        <v>0.87143742255266399</v>
      </c>
      <c r="M7">
        <v>0.96003717472118899</v>
      </c>
      <c r="N7">
        <v>0.74380421313506795</v>
      </c>
      <c r="O7">
        <v>0.97242874845105298</v>
      </c>
      <c r="P7">
        <v>0.632899628252788</v>
      </c>
      <c r="Q7">
        <f t="shared" si="1"/>
        <v>0.153035935563817</v>
      </c>
      <c r="R7">
        <f t="shared" si="0"/>
        <v>0.20941759603469601</v>
      </c>
      <c r="S7">
        <f t="shared" si="0"/>
        <v>5.824039653035995E-2</v>
      </c>
      <c r="T7">
        <f t="shared" si="0"/>
        <v>1.0532837670384043E-2</v>
      </c>
      <c r="U7">
        <f t="shared" si="0"/>
        <v>0.19206939281288704</v>
      </c>
      <c r="V7">
        <f t="shared" si="0"/>
        <v>0.11338289962825299</v>
      </c>
      <c r="W7">
        <f t="shared" si="0"/>
        <v>0.14684014869888495</v>
      </c>
    </row>
    <row r="8" spans="1:23">
      <c r="A8" s="25" t="s">
        <v>12</v>
      </c>
      <c r="B8" s="25">
        <v>0.92286245353159801</v>
      </c>
      <c r="C8" s="25">
        <v>0.94392812887236599</v>
      </c>
      <c r="D8" s="25">
        <v>0.89188351920693898</v>
      </c>
      <c r="E8" s="25">
        <v>0.99473358116480703</v>
      </c>
      <c r="F8" s="25">
        <v>0.71406443618339499</v>
      </c>
      <c r="G8" s="25">
        <v>0.8590458488228</v>
      </c>
      <c r="H8" s="25">
        <v>0.25371747211895901</v>
      </c>
      <c r="I8" s="25"/>
      <c r="J8">
        <v>0.90489467162329595</v>
      </c>
      <c r="K8">
        <v>0.96809169764560099</v>
      </c>
      <c r="L8">
        <v>0.90179677819083004</v>
      </c>
      <c r="M8">
        <v>0.98977695167286195</v>
      </c>
      <c r="N8">
        <v>0.73141263940520396</v>
      </c>
      <c r="O8">
        <v>0.97180916976456</v>
      </c>
      <c r="P8">
        <v>0.84789343246592297</v>
      </c>
      <c r="Q8">
        <f t="shared" si="1"/>
        <v>1.7967781908302061E-2</v>
      </c>
      <c r="R8">
        <f t="shared" si="0"/>
        <v>2.4163568773235E-2</v>
      </c>
      <c r="S8">
        <f t="shared" si="0"/>
        <v>9.9132589838910601E-3</v>
      </c>
      <c r="T8">
        <f t="shared" si="0"/>
        <v>4.956629491945086E-3</v>
      </c>
      <c r="U8">
        <f t="shared" si="0"/>
        <v>1.7348203221808967E-2</v>
      </c>
      <c r="V8">
        <f t="shared" si="0"/>
        <v>0.11276332094176</v>
      </c>
      <c r="W8">
        <f t="shared" si="0"/>
        <v>0.59417596034696396</v>
      </c>
    </row>
    <row r="9" spans="1:23">
      <c r="A9" s="25" t="s">
        <v>13</v>
      </c>
      <c r="B9" s="25">
        <v>0.508723879082978</v>
      </c>
      <c r="C9" s="25">
        <v>0.508723879082978</v>
      </c>
      <c r="D9" s="25">
        <v>0.54240210996145199</v>
      </c>
      <c r="E9" s="25">
        <v>0.59170217082572496</v>
      </c>
      <c r="F9" s="25">
        <v>0.52840332724690597</v>
      </c>
      <c r="G9" s="25">
        <v>0.75502130249543498</v>
      </c>
      <c r="H9" s="25">
        <v>0.16666666666666699</v>
      </c>
      <c r="I9" s="25"/>
      <c r="J9">
        <v>0.52941773179143803</v>
      </c>
      <c r="K9">
        <v>0.54666260904848796</v>
      </c>
      <c r="L9">
        <v>0.557821059038344</v>
      </c>
      <c r="M9">
        <v>0.60468654899573904</v>
      </c>
      <c r="N9">
        <v>0.62193142625278897</v>
      </c>
      <c r="O9">
        <v>0.75299249340636998</v>
      </c>
      <c r="P9">
        <v>0.74021099614526198</v>
      </c>
      <c r="Q9">
        <f t="shared" si="1"/>
        <v>2.0693852708460025E-2</v>
      </c>
      <c r="R9">
        <f t="shared" si="0"/>
        <v>3.7938729965509954E-2</v>
      </c>
      <c r="S9">
        <f t="shared" si="0"/>
        <v>1.5418949076892008E-2</v>
      </c>
      <c r="T9">
        <f t="shared" si="0"/>
        <v>1.2984378170014077E-2</v>
      </c>
      <c r="U9">
        <f t="shared" si="0"/>
        <v>9.3528099005882992E-2</v>
      </c>
      <c r="V9">
        <f t="shared" si="0"/>
        <v>2.0288090890649979E-3</v>
      </c>
      <c r="W9">
        <f t="shared" si="0"/>
        <v>0.57354432947859502</v>
      </c>
    </row>
    <row r="10" spans="1:23">
      <c r="A10" s="25" t="s">
        <v>14</v>
      </c>
      <c r="B10" s="25">
        <v>0.46040207127627097</v>
      </c>
      <c r="C10" s="25">
        <v>0.51563610518834302</v>
      </c>
      <c r="D10" s="25">
        <v>0.50873185094933404</v>
      </c>
      <c r="E10" s="25">
        <v>0.59361356482891603</v>
      </c>
      <c r="F10" s="25">
        <v>0.45451314854299901</v>
      </c>
      <c r="G10" s="25">
        <v>0.34942633769925902</v>
      </c>
      <c r="H10" s="25">
        <v>0.54010559447659701</v>
      </c>
      <c r="I10" s="25"/>
      <c r="J10">
        <v>0.52883541476291995</v>
      </c>
      <c r="K10">
        <v>0.56234135445222799</v>
      </c>
      <c r="L10">
        <v>0.51380850847801796</v>
      </c>
      <c r="M10">
        <v>0.43105899076048299</v>
      </c>
      <c r="N10">
        <v>0.46527566250380697</v>
      </c>
      <c r="O10">
        <v>0.49908620164483702</v>
      </c>
      <c r="P10">
        <v>0.40009137983551601</v>
      </c>
      <c r="Q10">
        <f t="shared" si="1"/>
        <v>6.8433343486648979E-2</v>
      </c>
      <c r="R10">
        <f t="shared" si="0"/>
        <v>4.6705249263884974E-2</v>
      </c>
      <c r="S10">
        <f t="shared" si="0"/>
        <v>5.0766575286839144E-3</v>
      </c>
      <c r="T10">
        <f t="shared" si="0"/>
        <v>0.16255457406843304</v>
      </c>
      <c r="U10">
        <f t="shared" si="0"/>
        <v>1.0762513960807962E-2</v>
      </c>
      <c r="V10">
        <f t="shared" si="0"/>
        <v>0.14965986394557801</v>
      </c>
      <c r="W10">
        <f t="shared" si="0"/>
        <v>0.14001421464108099</v>
      </c>
    </row>
    <row r="11" spans="1:23">
      <c r="A11" s="25" t="s">
        <v>15</v>
      </c>
      <c r="B11" s="25">
        <v>0.82578077158603702</v>
      </c>
      <c r="C11" s="25">
        <v>0.990508266993263</v>
      </c>
      <c r="D11" s="25">
        <v>0.75780771586037898</v>
      </c>
      <c r="E11" s="25">
        <v>0.86497244335578605</v>
      </c>
      <c r="F11" s="25">
        <v>0.78903857930189802</v>
      </c>
      <c r="G11" s="25">
        <v>0.82455603184323301</v>
      </c>
      <c r="H11" s="25">
        <v>0.66350275566442096</v>
      </c>
      <c r="I11" s="25"/>
      <c r="J11">
        <v>0.88456827924066095</v>
      </c>
      <c r="K11">
        <v>0.740661359461114</v>
      </c>
      <c r="L11">
        <v>0.98438456827924004</v>
      </c>
      <c r="M11">
        <v>0.97519902020820504</v>
      </c>
      <c r="N11">
        <v>0.82088181261481896</v>
      </c>
      <c r="O11">
        <v>0.97274954072259601</v>
      </c>
      <c r="P11">
        <v>0.46938150642988302</v>
      </c>
      <c r="Q11">
        <f t="shared" si="1"/>
        <v>5.8787507654623927E-2</v>
      </c>
      <c r="R11">
        <f t="shared" si="0"/>
        <v>0.249846907532149</v>
      </c>
      <c r="S11">
        <f t="shared" si="0"/>
        <v>0.22657685241886105</v>
      </c>
      <c r="T11">
        <f t="shared" si="0"/>
        <v>0.11022657685241899</v>
      </c>
      <c r="U11">
        <f t="shared" si="0"/>
        <v>3.1843233312920938E-2</v>
      </c>
      <c r="V11">
        <f t="shared" si="0"/>
        <v>0.148193508879363</v>
      </c>
      <c r="W11">
        <f t="shared" si="0"/>
        <v>0.19412124923453794</v>
      </c>
    </row>
    <row r="12" spans="1:23">
      <c r="A12" s="25" t="s">
        <v>16</v>
      </c>
      <c r="B12" s="25">
        <v>0.26660572821450301</v>
      </c>
      <c r="C12" s="25">
        <v>0.34765386959171202</v>
      </c>
      <c r="D12" s="25">
        <v>0.23308957952468001</v>
      </c>
      <c r="E12" s="25">
        <v>0.34948202315661098</v>
      </c>
      <c r="F12" s="25">
        <v>0.50426569165143198</v>
      </c>
      <c r="G12" s="25">
        <v>0.60968921389396702</v>
      </c>
      <c r="H12" s="25">
        <v>0.50121876904326601</v>
      </c>
      <c r="I12" s="25"/>
      <c r="J12">
        <v>0.251371115173674</v>
      </c>
      <c r="K12">
        <v>0.38482632541133399</v>
      </c>
      <c r="L12">
        <v>0.298293723339427</v>
      </c>
      <c r="M12">
        <v>0.204448507007922</v>
      </c>
      <c r="N12">
        <v>0.332419256550883</v>
      </c>
      <c r="O12">
        <v>0.85283363802559398</v>
      </c>
      <c r="P12">
        <v>0.14960390006093799</v>
      </c>
      <c r="Q12">
        <f t="shared" si="1"/>
        <v>1.5234613040829015E-2</v>
      </c>
      <c r="R12">
        <f t="shared" si="0"/>
        <v>3.7172455819621975E-2</v>
      </c>
      <c r="S12">
        <f t="shared" si="0"/>
        <v>6.5204143814746984E-2</v>
      </c>
      <c r="T12">
        <f t="shared" si="0"/>
        <v>0.14503351614868898</v>
      </c>
      <c r="U12">
        <f t="shared" si="0"/>
        <v>0.17184643510054898</v>
      </c>
      <c r="V12">
        <f t="shared" si="0"/>
        <v>0.24314442413162696</v>
      </c>
      <c r="W12">
        <f t="shared" si="0"/>
        <v>0.35161486898232802</v>
      </c>
    </row>
    <row r="13" spans="1:23">
      <c r="A13" s="25" t="s">
        <v>17</v>
      </c>
      <c r="B13" s="25">
        <v>0.26798780487804802</v>
      </c>
      <c r="C13" s="25">
        <v>0.243597560975609</v>
      </c>
      <c r="D13" s="25">
        <v>0.28567073170731699</v>
      </c>
      <c r="E13" s="25">
        <v>0.29603658536585298</v>
      </c>
      <c r="F13" s="25">
        <v>0.30884146341463398</v>
      </c>
      <c r="G13" s="25">
        <v>0.98810975609756102</v>
      </c>
      <c r="H13" s="25">
        <v>0.81493902439024402</v>
      </c>
      <c r="I13" s="25"/>
      <c r="J13">
        <v>0.37286585365853597</v>
      </c>
      <c r="K13">
        <v>0.394817073170731</v>
      </c>
      <c r="L13">
        <v>0.33201219512195101</v>
      </c>
      <c r="M13">
        <v>0.29664634146341401</v>
      </c>
      <c r="N13">
        <v>0.45152439024390201</v>
      </c>
      <c r="O13">
        <v>0.54847560975609699</v>
      </c>
      <c r="P13">
        <v>0.94176829268292594</v>
      </c>
      <c r="Q13">
        <f t="shared" si="1"/>
        <v>0.10487804878048795</v>
      </c>
      <c r="R13">
        <f t="shared" si="0"/>
        <v>0.151219512195122</v>
      </c>
      <c r="S13">
        <f t="shared" si="0"/>
        <v>4.6341463414634021E-2</v>
      </c>
      <c r="T13">
        <f t="shared" si="0"/>
        <v>6.0975609756103166E-4</v>
      </c>
      <c r="U13">
        <f t="shared" si="0"/>
        <v>0.14268292682926803</v>
      </c>
      <c r="V13">
        <f t="shared" si="0"/>
        <v>0.43963414634146403</v>
      </c>
      <c r="W13">
        <f t="shared" si="0"/>
        <v>0.12682926829268193</v>
      </c>
    </row>
    <row r="14" spans="1:23">
      <c r="A14" s="25" t="s">
        <v>18</v>
      </c>
      <c r="B14" s="25">
        <v>0.83312995729103101</v>
      </c>
      <c r="C14" s="25">
        <v>0.99664429530201304</v>
      </c>
      <c r="D14" s="25">
        <v>0.98322147651006697</v>
      </c>
      <c r="E14" s="25">
        <v>0.98627211714459995</v>
      </c>
      <c r="F14" s="25">
        <v>0.95881635143380095</v>
      </c>
      <c r="G14" s="25">
        <v>0.82519829164124503</v>
      </c>
      <c r="H14" s="25">
        <v>0.86485661989017704</v>
      </c>
      <c r="I14" s="25"/>
      <c r="J14">
        <v>0.97834045149481297</v>
      </c>
      <c r="K14">
        <v>0.93685173886516104</v>
      </c>
      <c r="L14">
        <v>0.83129957291031098</v>
      </c>
      <c r="M14">
        <v>0.73001830384380695</v>
      </c>
      <c r="N14">
        <v>0.818486882245271</v>
      </c>
      <c r="O14">
        <v>0.97284929835265399</v>
      </c>
      <c r="P14">
        <v>0.84533251982916402</v>
      </c>
      <c r="Q14">
        <f t="shared" si="1"/>
        <v>0.14521049420378196</v>
      </c>
      <c r="R14">
        <f t="shared" si="0"/>
        <v>5.9792556436851996E-2</v>
      </c>
      <c r="S14">
        <f t="shared" si="0"/>
        <v>0.15192190359975599</v>
      </c>
      <c r="T14">
        <f t="shared" si="0"/>
        <v>0.256253813300793</v>
      </c>
      <c r="U14">
        <f t="shared" si="0"/>
        <v>0.14032946918852995</v>
      </c>
      <c r="V14">
        <f t="shared" si="0"/>
        <v>0.14765100671140896</v>
      </c>
      <c r="W14">
        <f t="shared" si="0"/>
        <v>1.9524100061013017E-2</v>
      </c>
    </row>
    <row r="15" spans="1:23">
      <c r="A15" s="25" t="s">
        <v>19</v>
      </c>
      <c r="B15" s="25">
        <v>0.89170225747406895</v>
      </c>
      <c r="C15" s="25">
        <v>0.93929225137278805</v>
      </c>
      <c r="D15" s="25">
        <v>0.97040878584502699</v>
      </c>
      <c r="E15" s="25">
        <v>0.98566198901769297</v>
      </c>
      <c r="F15" s="25">
        <v>0.98566198901769297</v>
      </c>
      <c r="G15" s="25">
        <v>0.82519829164124503</v>
      </c>
      <c r="H15" s="25">
        <v>0.77211714460036596</v>
      </c>
      <c r="I15" s="25"/>
      <c r="J15">
        <v>0.83129957291031098</v>
      </c>
      <c r="K15">
        <v>0.98932275777913303</v>
      </c>
      <c r="L15">
        <v>0.76906650396583198</v>
      </c>
      <c r="M15">
        <v>0.46034167175106699</v>
      </c>
      <c r="N15">
        <v>0.86180597925564295</v>
      </c>
      <c r="O15">
        <v>0.97284929835265399</v>
      </c>
      <c r="P15">
        <v>0.36455155582672299</v>
      </c>
      <c r="Q15">
        <f t="shared" si="1"/>
        <v>6.0402684563757969E-2</v>
      </c>
      <c r="R15">
        <f t="shared" si="0"/>
        <v>5.0030506406344988E-2</v>
      </c>
      <c r="S15">
        <f t="shared" si="0"/>
        <v>0.20134228187919501</v>
      </c>
      <c r="T15">
        <f t="shared" si="0"/>
        <v>0.52532031726662598</v>
      </c>
      <c r="U15">
        <f t="shared" si="0"/>
        <v>0.12385600976205002</v>
      </c>
      <c r="V15">
        <f t="shared" si="0"/>
        <v>0.14765100671140896</v>
      </c>
      <c r="W15">
        <f t="shared" si="0"/>
        <v>0.40756558877364296</v>
      </c>
    </row>
    <row r="16" spans="1:23">
      <c r="A16" s="25" t="s">
        <v>20</v>
      </c>
      <c r="B16" s="25">
        <v>0.86502132845825697</v>
      </c>
      <c r="C16" s="25">
        <v>0.82480195003046897</v>
      </c>
      <c r="D16" s="25">
        <v>0.97105423522242496</v>
      </c>
      <c r="E16" s="25">
        <v>0.94789762340036499</v>
      </c>
      <c r="F16" s="25">
        <v>0.85222425350396003</v>
      </c>
      <c r="G16" s="25">
        <v>0.82541133455210203</v>
      </c>
      <c r="H16" s="25">
        <v>0.100243753808653</v>
      </c>
      <c r="I16" s="25"/>
      <c r="J16">
        <v>0.85405240706885999</v>
      </c>
      <c r="K16">
        <v>0.99116392443631895</v>
      </c>
      <c r="L16">
        <v>0.99177330895795202</v>
      </c>
      <c r="M16">
        <v>0.97592931139549</v>
      </c>
      <c r="N16">
        <v>0.90158439975624605</v>
      </c>
      <c r="O16">
        <v>0.97288238878732403</v>
      </c>
      <c r="P16">
        <v>0.45124923826934799</v>
      </c>
      <c r="Q16">
        <f t="shared" si="1"/>
        <v>1.0968921389396979E-2</v>
      </c>
      <c r="R16">
        <f t="shared" si="0"/>
        <v>0.16636197440584999</v>
      </c>
      <c r="S16">
        <f t="shared" si="0"/>
        <v>2.071907373552706E-2</v>
      </c>
      <c r="T16">
        <f t="shared" si="0"/>
        <v>2.803168799512501E-2</v>
      </c>
      <c r="U16">
        <f t="shared" si="0"/>
        <v>4.9360146252286019E-2</v>
      </c>
      <c r="V16">
        <f t="shared" si="0"/>
        <v>0.147471054235222</v>
      </c>
      <c r="W16">
        <f t="shared" si="0"/>
        <v>0.35100548446069502</v>
      </c>
    </row>
    <row r="17" spans="1:23">
      <c r="A17" s="25" t="s">
        <v>21</v>
      </c>
      <c r="B17" s="25">
        <v>0.99908592321754996</v>
      </c>
      <c r="C17" s="25">
        <v>0.88756855575868299</v>
      </c>
      <c r="D17" s="25">
        <v>0.93631931748933495</v>
      </c>
      <c r="E17" s="25">
        <v>0.996039000609384</v>
      </c>
      <c r="F17" s="25">
        <v>0.97105423522242496</v>
      </c>
      <c r="G17" s="25">
        <v>0.82541133455210203</v>
      </c>
      <c r="H17" s="25">
        <v>0.85648994515539301</v>
      </c>
      <c r="I17" s="25"/>
      <c r="J17">
        <v>0.97471054235222399</v>
      </c>
      <c r="K17">
        <v>0.969226081657525</v>
      </c>
      <c r="L17">
        <v>0.942413162705667</v>
      </c>
      <c r="M17">
        <v>0.87720901889091996</v>
      </c>
      <c r="N17">
        <v>0.93205362583790297</v>
      </c>
      <c r="O17">
        <v>0.97227300426569097</v>
      </c>
      <c r="P17">
        <v>0.90767824497257699</v>
      </c>
      <c r="Q17">
        <f t="shared" si="1"/>
        <v>2.437538086532598E-2</v>
      </c>
      <c r="R17">
        <f t="shared" si="0"/>
        <v>8.1657525898842009E-2</v>
      </c>
      <c r="S17">
        <f t="shared" si="0"/>
        <v>6.09384521633205E-3</v>
      </c>
      <c r="T17">
        <f t="shared" si="0"/>
        <v>0.11882998171846404</v>
      </c>
      <c r="U17">
        <f t="shared" si="0"/>
        <v>3.9000609384521989E-2</v>
      </c>
      <c r="V17">
        <f t="shared" si="0"/>
        <v>0.14686166971358894</v>
      </c>
      <c r="W17">
        <f t="shared" si="0"/>
        <v>5.118829981718398E-2</v>
      </c>
    </row>
    <row r="18" spans="1:23">
      <c r="A18" s="25" t="s">
        <v>22</v>
      </c>
      <c r="B18" s="25">
        <v>0.96069469835466104</v>
      </c>
      <c r="C18" s="25">
        <v>0.83028641072516696</v>
      </c>
      <c r="D18" s="25">
        <v>0.90463132236441102</v>
      </c>
      <c r="E18" s="25">
        <v>0.94363193174893301</v>
      </c>
      <c r="F18" s="25">
        <v>0.90280316879951195</v>
      </c>
      <c r="G18" s="25">
        <v>0.82541133455210203</v>
      </c>
      <c r="H18" s="25">
        <v>0.74314442413162696</v>
      </c>
      <c r="I18" s="25"/>
      <c r="J18">
        <v>0.92839731870810405</v>
      </c>
      <c r="K18">
        <v>0.94972577696526495</v>
      </c>
      <c r="L18">
        <v>0.955819622181596</v>
      </c>
      <c r="M18">
        <v>0.75167580743449103</v>
      </c>
      <c r="N18">
        <v>0.99299207800121803</v>
      </c>
      <c r="O18">
        <v>0.97227300426569097</v>
      </c>
      <c r="P18">
        <v>0.22699573430834799</v>
      </c>
      <c r="Q18">
        <f t="shared" si="1"/>
        <v>3.229737964655699E-2</v>
      </c>
      <c r="R18">
        <f t="shared" ref="R18:R52" si="2">ABS(C18-K18)</f>
        <v>0.11943936624009799</v>
      </c>
      <c r="S18">
        <f t="shared" ref="S18:S52" si="3">ABS(D18-L18)</f>
        <v>5.1188299817184979E-2</v>
      </c>
      <c r="T18">
        <f t="shared" ref="T18:T52" si="4">ABS(E18-M18)</f>
        <v>0.19195612431444198</v>
      </c>
      <c r="U18">
        <f t="shared" ref="U18:U52" si="5">ABS(F18-N18)</f>
        <v>9.018890920170608E-2</v>
      </c>
      <c r="V18">
        <f t="shared" ref="V18:V52" si="6">ABS(G18-O18)</f>
        <v>0.14686166971358894</v>
      </c>
      <c r="W18">
        <f t="shared" ref="W18:W52" si="7">ABS(H18-P18)</f>
        <v>0.51614868982327899</v>
      </c>
    </row>
    <row r="19" spans="1:23">
      <c r="A19" s="25" t="s">
        <v>23</v>
      </c>
      <c r="B19" s="25">
        <v>0.87538086532602</v>
      </c>
      <c r="C19" s="25">
        <v>0.91377209018890904</v>
      </c>
      <c r="D19" s="25">
        <v>0.99421084704448504</v>
      </c>
      <c r="E19" s="25">
        <v>0.88086532602071899</v>
      </c>
      <c r="F19" s="25">
        <v>0.84917733089579495</v>
      </c>
      <c r="G19" s="25">
        <v>0.82541133455210203</v>
      </c>
      <c r="H19" s="25">
        <v>0.58287629494210802</v>
      </c>
      <c r="I19" s="25"/>
      <c r="J19">
        <v>0.87842778793418597</v>
      </c>
      <c r="K19">
        <v>0.94363193174893301</v>
      </c>
      <c r="L19">
        <v>0.90280316879951195</v>
      </c>
      <c r="M19">
        <v>0.81261425959780598</v>
      </c>
      <c r="N19">
        <v>0.74070688604509405</v>
      </c>
      <c r="O19">
        <v>0.97227300426569097</v>
      </c>
      <c r="P19">
        <v>0.19652650822669099</v>
      </c>
      <c r="Q19">
        <f t="shared" si="1"/>
        <v>3.0469226081659695E-3</v>
      </c>
      <c r="R19">
        <f t="shared" si="2"/>
        <v>2.985984156002397E-2</v>
      </c>
      <c r="S19">
        <f t="shared" si="3"/>
        <v>9.140767824497309E-2</v>
      </c>
      <c r="T19">
        <f t="shared" si="4"/>
        <v>6.8251066422913009E-2</v>
      </c>
      <c r="U19">
        <f t="shared" si="5"/>
        <v>0.1084704448507009</v>
      </c>
      <c r="V19">
        <f t="shared" si="6"/>
        <v>0.14686166971358894</v>
      </c>
      <c r="W19">
        <f t="shared" si="7"/>
        <v>0.38634978671541703</v>
      </c>
    </row>
    <row r="20" spans="1:23">
      <c r="A20" s="25" t="s">
        <v>24</v>
      </c>
      <c r="B20" s="25">
        <v>0.76508226691042003</v>
      </c>
      <c r="C20" s="25">
        <v>0.93449116392443599</v>
      </c>
      <c r="D20" s="25">
        <v>0.97288238878732403</v>
      </c>
      <c r="E20" s="25">
        <v>0.98019500304692198</v>
      </c>
      <c r="F20" s="25">
        <v>0.86806825106642205</v>
      </c>
      <c r="G20" s="25">
        <v>0.82541133455210203</v>
      </c>
      <c r="H20" s="25">
        <v>0.57556368068251096</v>
      </c>
      <c r="I20" s="25"/>
      <c r="J20">
        <v>0.93814747105423502</v>
      </c>
      <c r="K20">
        <v>0.96861669713589205</v>
      </c>
      <c r="L20">
        <v>0.96191346739792805</v>
      </c>
      <c r="M20">
        <v>0.95886654478976197</v>
      </c>
      <c r="N20">
        <v>0.94058500914076704</v>
      </c>
      <c r="O20">
        <v>0.97227300426569097</v>
      </c>
      <c r="P20">
        <v>0.68342474101157802</v>
      </c>
      <c r="Q20">
        <f t="shared" si="1"/>
        <v>0.17306520414381499</v>
      </c>
      <c r="R20">
        <f t="shared" si="2"/>
        <v>3.4125533211456061E-2</v>
      </c>
      <c r="S20">
        <f t="shared" si="3"/>
        <v>1.096892138939598E-2</v>
      </c>
      <c r="T20">
        <f t="shared" si="4"/>
        <v>2.132845825716001E-2</v>
      </c>
      <c r="U20">
        <f t="shared" si="5"/>
        <v>7.2516758074344989E-2</v>
      </c>
      <c r="V20">
        <f t="shared" si="6"/>
        <v>0.14686166971358894</v>
      </c>
      <c r="W20">
        <f t="shared" si="7"/>
        <v>0.10786106032906706</v>
      </c>
    </row>
    <row r="21" spans="1:23">
      <c r="A21" s="25" t="s">
        <v>25</v>
      </c>
      <c r="B21" s="25">
        <v>0.48244680851063798</v>
      </c>
      <c r="C21" s="25">
        <v>0.52003546099290698</v>
      </c>
      <c r="D21" s="25">
        <v>0.51117021276595698</v>
      </c>
      <c r="E21" s="25">
        <v>0.58049645390070903</v>
      </c>
      <c r="F21" s="25">
        <v>0.42943262411347499</v>
      </c>
      <c r="G21" s="25">
        <v>0.42535460992907798</v>
      </c>
      <c r="H21" s="25">
        <v>0.53209219858155998</v>
      </c>
      <c r="I21" s="25"/>
      <c r="J21">
        <v>0.56879432624113402</v>
      </c>
      <c r="K21">
        <v>0.54113475177304904</v>
      </c>
      <c r="L21">
        <v>0.61258865248226901</v>
      </c>
      <c r="M21">
        <v>0.57003546099290703</v>
      </c>
      <c r="N21">
        <v>0.38386524822695001</v>
      </c>
      <c r="O21">
        <v>0.53031914893617005</v>
      </c>
      <c r="P21">
        <v>0.51985815602836805</v>
      </c>
      <c r="Q21">
        <f t="shared" si="1"/>
        <v>8.6347517730496037E-2</v>
      </c>
      <c r="R21">
        <f t="shared" si="2"/>
        <v>2.1099290780142055E-2</v>
      </c>
      <c r="S21">
        <f t="shared" si="3"/>
        <v>0.10141843971631204</v>
      </c>
      <c r="T21">
        <f t="shared" si="4"/>
        <v>1.0460992907802003E-2</v>
      </c>
      <c r="U21">
        <f t="shared" si="5"/>
        <v>4.5567375886524986E-2</v>
      </c>
      <c r="V21">
        <f t="shared" si="6"/>
        <v>0.10496453900709207</v>
      </c>
      <c r="W21">
        <f t="shared" si="7"/>
        <v>1.2234042553191937E-2</v>
      </c>
    </row>
    <row r="22" spans="1:23">
      <c r="A22" s="25" t="s">
        <v>26</v>
      </c>
      <c r="B22" s="25">
        <v>0.74619134673979204</v>
      </c>
      <c r="C22" s="25">
        <v>0.77117611212675197</v>
      </c>
      <c r="D22" s="25">
        <v>0.79250457038391198</v>
      </c>
      <c r="E22" s="25">
        <v>0.82053625837903699</v>
      </c>
      <c r="F22" s="25">
        <v>0.97044485070079201</v>
      </c>
      <c r="G22" s="25">
        <v>0.82541133455210203</v>
      </c>
      <c r="H22" s="25">
        <v>0.613954905545399</v>
      </c>
      <c r="I22" s="25"/>
      <c r="J22">
        <v>0.97592931139549</v>
      </c>
      <c r="K22">
        <v>0.95642900670322895</v>
      </c>
      <c r="L22">
        <v>0.94667885435709898</v>
      </c>
      <c r="M22">
        <v>0.98019500304692198</v>
      </c>
      <c r="N22">
        <v>0.87538086532602</v>
      </c>
      <c r="O22">
        <v>0.97227300426569097</v>
      </c>
      <c r="P22">
        <v>0.171541742839731</v>
      </c>
      <c r="Q22">
        <f t="shared" si="1"/>
        <v>0.22973796465569796</v>
      </c>
      <c r="R22">
        <f t="shared" si="2"/>
        <v>0.18525289457647698</v>
      </c>
      <c r="S22">
        <f t="shared" si="3"/>
        <v>0.154174283973187</v>
      </c>
      <c r="T22">
        <f t="shared" si="4"/>
        <v>0.15965874466788499</v>
      </c>
      <c r="U22">
        <f t="shared" si="5"/>
        <v>9.5063985374772009E-2</v>
      </c>
      <c r="V22">
        <f t="shared" si="6"/>
        <v>0.14686166971358894</v>
      </c>
      <c r="W22">
        <f t="shared" si="7"/>
        <v>0.44241316270566799</v>
      </c>
    </row>
    <row r="23" spans="1:23">
      <c r="A23" s="25" t="s">
        <v>27</v>
      </c>
      <c r="B23" s="25">
        <v>0.86806825106642205</v>
      </c>
      <c r="C23" s="25">
        <v>0.94606946983546603</v>
      </c>
      <c r="D23" s="25">
        <v>0.74923826934795801</v>
      </c>
      <c r="E23" s="25">
        <v>0.90402193784277796</v>
      </c>
      <c r="F23" s="25">
        <v>0.882084095063985</v>
      </c>
      <c r="G23" s="25">
        <v>0.60786106032906795</v>
      </c>
      <c r="H23" s="25">
        <v>0.194698354661792</v>
      </c>
      <c r="I23" s="25"/>
      <c r="J23">
        <v>0.95947592931139503</v>
      </c>
      <c r="K23">
        <v>0.90706886045094404</v>
      </c>
      <c r="L23">
        <v>0.97227300426569097</v>
      </c>
      <c r="M23">
        <v>0.835161486898232</v>
      </c>
      <c r="N23">
        <v>0.72486288848263203</v>
      </c>
      <c r="O23">
        <v>0.56276660572821402</v>
      </c>
      <c r="P23">
        <v>0.22151127361365</v>
      </c>
      <c r="Q23">
        <f t="shared" si="1"/>
        <v>9.1407678244972979E-2</v>
      </c>
      <c r="R23">
        <f t="shared" si="2"/>
        <v>3.9000609384521989E-2</v>
      </c>
      <c r="S23">
        <f t="shared" si="3"/>
        <v>0.22303473491773296</v>
      </c>
      <c r="T23">
        <f t="shared" si="4"/>
        <v>6.8860450944545959E-2</v>
      </c>
      <c r="U23">
        <f t="shared" si="5"/>
        <v>0.15722120658135297</v>
      </c>
      <c r="V23">
        <f t="shared" si="6"/>
        <v>4.5094454600853928E-2</v>
      </c>
      <c r="W23">
        <f t="shared" si="7"/>
        <v>2.6812918951858E-2</v>
      </c>
    </row>
    <row r="24" spans="1:23">
      <c r="A24" s="25" t="s">
        <v>28</v>
      </c>
      <c r="B24" s="25">
        <v>0.71775184275184201</v>
      </c>
      <c r="C24" s="25">
        <v>0.70485257985257899</v>
      </c>
      <c r="D24" s="25">
        <v>0.65878378378378299</v>
      </c>
      <c r="E24" s="25">
        <v>0.69625307125307101</v>
      </c>
      <c r="F24" s="25">
        <v>0.480036855036855</v>
      </c>
      <c r="G24" s="25">
        <v>0.25214987714987702</v>
      </c>
      <c r="H24" s="25">
        <v>0.28900491400491402</v>
      </c>
      <c r="I24" s="25"/>
      <c r="J24">
        <v>0.67598280098280095</v>
      </c>
      <c r="K24">
        <v>0.69993857493857403</v>
      </c>
      <c r="L24">
        <v>0.57770270270270196</v>
      </c>
      <c r="M24">
        <v>0.480036855036855</v>
      </c>
      <c r="N24">
        <v>0.55497542997543003</v>
      </c>
      <c r="O24">
        <v>0.14158476658476599</v>
      </c>
      <c r="P24">
        <v>0.83507371007371001</v>
      </c>
      <c r="Q24">
        <f t="shared" si="1"/>
        <v>4.176904176904106E-2</v>
      </c>
      <c r="R24">
        <f t="shared" si="2"/>
        <v>4.9140049140049546E-3</v>
      </c>
      <c r="S24">
        <f t="shared" si="3"/>
        <v>8.108108108108103E-2</v>
      </c>
      <c r="T24">
        <f t="shared" si="4"/>
        <v>0.21621621621621601</v>
      </c>
      <c r="U24">
        <f t="shared" si="5"/>
        <v>7.4938574938575031E-2</v>
      </c>
      <c r="V24">
        <f t="shared" si="6"/>
        <v>0.11056511056511104</v>
      </c>
      <c r="W24">
        <f t="shared" si="7"/>
        <v>0.54606879606879599</v>
      </c>
    </row>
    <row r="25" spans="1:23">
      <c r="A25" s="25" t="s">
        <v>29</v>
      </c>
      <c r="B25" s="25">
        <v>0.83244857332448496</v>
      </c>
      <c r="C25" s="25">
        <v>0.91008626410086202</v>
      </c>
      <c r="D25" s="25">
        <v>0.89084273390842705</v>
      </c>
      <c r="E25" s="25">
        <v>0.80656934306569295</v>
      </c>
      <c r="F25" s="25">
        <v>0.79927007299270003</v>
      </c>
      <c r="G25" s="25">
        <v>0.663238221632382</v>
      </c>
      <c r="H25" s="25">
        <v>0.90875912408759096</v>
      </c>
      <c r="I25" s="25"/>
      <c r="J25">
        <v>0.67120106171200999</v>
      </c>
      <c r="K25">
        <v>0.85567352355673498</v>
      </c>
      <c r="L25">
        <v>0.873589913735899</v>
      </c>
      <c r="M25">
        <v>0.98440610484406099</v>
      </c>
      <c r="N25">
        <v>0.86761778367617703</v>
      </c>
      <c r="O25">
        <v>0.117783676177836</v>
      </c>
      <c r="P25">
        <v>0.62408759124087598</v>
      </c>
      <c r="Q25">
        <f t="shared" si="1"/>
        <v>0.16124751161247497</v>
      </c>
      <c r="R25">
        <f t="shared" si="2"/>
        <v>5.4412740544127036E-2</v>
      </c>
      <c r="S25">
        <f t="shared" si="3"/>
        <v>1.7252820172528049E-2</v>
      </c>
      <c r="T25">
        <f t="shared" si="4"/>
        <v>0.17783676177836805</v>
      </c>
      <c r="U25">
        <f t="shared" si="5"/>
        <v>6.8347710683477003E-2</v>
      </c>
      <c r="V25">
        <f t="shared" si="6"/>
        <v>0.54545454545454597</v>
      </c>
      <c r="W25">
        <f t="shared" si="7"/>
        <v>0.28467153284671498</v>
      </c>
    </row>
    <row r="26" spans="1:23">
      <c r="A26" s="25" t="s">
        <v>30</v>
      </c>
      <c r="B26" s="25">
        <v>0.99116930572472595</v>
      </c>
      <c r="C26" s="25">
        <v>0.95341047503044996</v>
      </c>
      <c r="D26" s="25">
        <v>0.95645554202192395</v>
      </c>
      <c r="E26" s="25">
        <v>0.95219244823386096</v>
      </c>
      <c r="F26" s="25">
        <v>0.769488428745432</v>
      </c>
      <c r="G26" s="25">
        <v>0.82551766138855098</v>
      </c>
      <c r="H26" s="25">
        <v>0.84744214372716198</v>
      </c>
      <c r="I26" s="25"/>
      <c r="J26">
        <v>0.87302070645554197</v>
      </c>
      <c r="K26">
        <v>0.85353227771010898</v>
      </c>
      <c r="L26">
        <v>0.84987819732034098</v>
      </c>
      <c r="M26">
        <v>0.83587088915956098</v>
      </c>
      <c r="N26">
        <v>0.736601705237515</v>
      </c>
      <c r="O26">
        <v>0.97228989037758795</v>
      </c>
      <c r="P26">
        <v>0.98690621193666195</v>
      </c>
      <c r="Q26">
        <f t="shared" si="1"/>
        <v>0.11814859926918397</v>
      </c>
      <c r="R26">
        <f t="shared" si="2"/>
        <v>9.9878197320340978E-2</v>
      </c>
      <c r="S26">
        <f t="shared" si="3"/>
        <v>0.10657734470158298</v>
      </c>
      <c r="T26">
        <f t="shared" si="4"/>
        <v>0.11632155907429997</v>
      </c>
      <c r="U26">
        <f t="shared" si="5"/>
        <v>3.2886723507916993E-2</v>
      </c>
      <c r="V26">
        <f t="shared" si="6"/>
        <v>0.14677222898903697</v>
      </c>
      <c r="W26">
        <f t="shared" si="7"/>
        <v>0.13946406820949997</v>
      </c>
    </row>
    <row r="27" spans="1:23">
      <c r="A27" s="25" t="s">
        <v>31</v>
      </c>
      <c r="B27" s="25">
        <v>0.85901339829476198</v>
      </c>
      <c r="C27" s="25">
        <v>0.87423873325213097</v>
      </c>
      <c r="D27" s="25">
        <v>0.96376370280146095</v>
      </c>
      <c r="E27" s="25">
        <v>0.65073081607795302</v>
      </c>
      <c r="F27" s="25">
        <v>0.67326431181486002</v>
      </c>
      <c r="G27" s="25">
        <v>0.82551766138855098</v>
      </c>
      <c r="H27" s="25">
        <v>0.91686967113276496</v>
      </c>
      <c r="I27" s="25"/>
      <c r="J27">
        <v>0.95341047503044996</v>
      </c>
      <c r="K27">
        <v>0.85779537149817298</v>
      </c>
      <c r="L27">
        <v>0.66717417783191202</v>
      </c>
      <c r="M27">
        <v>0.96315468940316595</v>
      </c>
      <c r="N27">
        <v>0.90347137637027997</v>
      </c>
      <c r="O27">
        <v>0.97228989037758795</v>
      </c>
      <c r="P27">
        <v>0.12088915956151</v>
      </c>
      <c r="Q27">
        <f t="shared" si="1"/>
        <v>9.4397076735687979E-2</v>
      </c>
      <c r="R27">
        <f t="shared" si="2"/>
        <v>1.6443361753957997E-2</v>
      </c>
      <c r="S27">
        <f t="shared" si="3"/>
        <v>0.29658952496954893</v>
      </c>
      <c r="T27">
        <f t="shared" si="4"/>
        <v>0.31242387332521293</v>
      </c>
      <c r="U27">
        <f t="shared" si="5"/>
        <v>0.23020706455541995</v>
      </c>
      <c r="V27">
        <f t="shared" si="6"/>
        <v>0.14677222898903697</v>
      </c>
      <c r="W27">
        <f t="shared" si="7"/>
        <v>0.79598051157125493</v>
      </c>
    </row>
    <row r="28" spans="1:23">
      <c r="A28" s="25" t="s">
        <v>32</v>
      </c>
      <c r="B28" s="25">
        <v>0.77314250913520099</v>
      </c>
      <c r="C28" s="25">
        <v>0.91199756394640596</v>
      </c>
      <c r="D28" s="25">
        <v>0.91260657734470096</v>
      </c>
      <c r="E28" s="25">
        <v>0.97655298416565095</v>
      </c>
      <c r="F28" s="25">
        <v>0.95462850182703995</v>
      </c>
      <c r="G28" s="25">
        <v>0.29628501827040199</v>
      </c>
      <c r="H28" s="25">
        <v>0.44305724725944001</v>
      </c>
      <c r="I28" s="25"/>
      <c r="J28">
        <v>0.84135200974421398</v>
      </c>
      <c r="K28">
        <v>0.90042630937880597</v>
      </c>
      <c r="L28">
        <v>0.98203410475030395</v>
      </c>
      <c r="M28">
        <v>0.762180267965895</v>
      </c>
      <c r="N28">
        <v>0.81394640682094999</v>
      </c>
      <c r="O28">
        <v>0.115408038976857</v>
      </c>
      <c r="P28">
        <v>0.41930572472594302</v>
      </c>
      <c r="Q28">
        <f t="shared" si="1"/>
        <v>6.8209500609012985E-2</v>
      </c>
      <c r="R28">
        <f t="shared" si="2"/>
        <v>1.1571254567599998E-2</v>
      </c>
      <c r="S28">
        <f t="shared" si="3"/>
        <v>6.9427527405602985E-2</v>
      </c>
      <c r="T28">
        <f t="shared" si="4"/>
        <v>0.21437271619975595</v>
      </c>
      <c r="U28">
        <f t="shared" si="5"/>
        <v>0.14068209500608997</v>
      </c>
      <c r="V28">
        <f t="shared" si="6"/>
        <v>0.18087697929354499</v>
      </c>
      <c r="W28">
        <f t="shared" si="7"/>
        <v>2.3751522533496994E-2</v>
      </c>
    </row>
    <row r="29" spans="1:23">
      <c r="A29" s="25" t="s">
        <v>33</v>
      </c>
      <c r="B29" s="25">
        <v>0.96937537901758597</v>
      </c>
      <c r="C29" s="25">
        <v>0.76986052152819895</v>
      </c>
      <c r="D29" s="25">
        <v>0.89235900545785296</v>
      </c>
      <c r="E29" s="25">
        <v>0.88326258338386898</v>
      </c>
      <c r="F29" s="25">
        <v>0.85294117647058798</v>
      </c>
      <c r="G29" s="25">
        <v>0.82565191024863505</v>
      </c>
      <c r="H29" s="25">
        <v>0.72741055184960601</v>
      </c>
      <c r="I29" s="25"/>
      <c r="J29">
        <v>0.80260764099454196</v>
      </c>
      <c r="K29">
        <v>0.94633110976349299</v>
      </c>
      <c r="L29">
        <v>0.90873256519102397</v>
      </c>
      <c r="M29">
        <v>0.97543966040024199</v>
      </c>
      <c r="N29">
        <v>0.90266828380836805</v>
      </c>
      <c r="O29">
        <v>0.97301394784717998</v>
      </c>
      <c r="P29">
        <v>0.78865979381443296</v>
      </c>
      <c r="Q29">
        <f t="shared" si="1"/>
        <v>0.16676773802304401</v>
      </c>
      <c r="R29">
        <f t="shared" si="2"/>
        <v>0.17647058823529405</v>
      </c>
      <c r="S29">
        <f t="shared" si="3"/>
        <v>1.6373559733171006E-2</v>
      </c>
      <c r="T29">
        <f t="shared" si="4"/>
        <v>9.217707701637301E-2</v>
      </c>
      <c r="U29">
        <f t="shared" si="5"/>
        <v>4.9727107337780074E-2</v>
      </c>
      <c r="V29">
        <f t="shared" si="6"/>
        <v>0.14736203759854494</v>
      </c>
      <c r="W29">
        <f t="shared" si="7"/>
        <v>6.124924196482695E-2</v>
      </c>
    </row>
    <row r="30" spans="1:23">
      <c r="A30" s="25" t="s">
        <v>34</v>
      </c>
      <c r="B30" s="25">
        <v>0.67101273499090297</v>
      </c>
      <c r="C30" s="25">
        <v>0.85688295936931402</v>
      </c>
      <c r="D30" s="25">
        <v>0.84445118253486895</v>
      </c>
      <c r="E30" s="25">
        <v>0.50424499696785896</v>
      </c>
      <c r="F30" s="25">
        <v>0.343844754396604</v>
      </c>
      <c r="G30" s="25">
        <v>0.72619769557307501</v>
      </c>
      <c r="H30" s="25">
        <v>0.75257731958762897</v>
      </c>
      <c r="I30" s="25"/>
      <c r="J30">
        <v>0.87598544572468096</v>
      </c>
      <c r="K30">
        <v>0.85021224984839205</v>
      </c>
      <c r="L30">
        <v>0.79351121892055798</v>
      </c>
      <c r="M30">
        <v>0.881140084899939</v>
      </c>
      <c r="N30">
        <v>0.32959369314736198</v>
      </c>
      <c r="O30">
        <v>0.35809581564584497</v>
      </c>
      <c r="P30">
        <v>0.19557307459066001</v>
      </c>
      <c r="Q30">
        <f t="shared" si="1"/>
        <v>0.20497271073377799</v>
      </c>
      <c r="R30">
        <f t="shared" si="2"/>
        <v>6.6707095209219691E-3</v>
      </c>
      <c r="S30">
        <f t="shared" si="3"/>
        <v>5.0939963614310968E-2</v>
      </c>
      <c r="T30">
        <f t="shared" si="4"/>
        <v>0.37689508793208004</v>
      </c>
      <c r="U30">
        <f t="shared" si="5"/>
        <v>1.4251061249242025E-2</v>
      </c>
      <c r="V30">
        <f t="shared" si="6"/>
        <v>0.36810187992723004</v>
      </c>
      <c r="W30">
        <f t="shared" si="7"/>
        <v>0.55700424499696899</v>
      </c>
    </row>
    <row r="31" spans="1:23">
      <c r="A31" s="25" t="s">
        <v>35</v>
      </c>
      <c r="B31" s="25">
        <v>0.79204614450515998</v>
      </c>
      <c r="C31" s="25">
        <v>0.97237401335761997</v>
      </c>
      <c r="D31" s="25">
        <v>0.77929568913175395</v>
      </c>
      <c r="E31" s="25">
        <v>0.89283545840922895</v>
      </c>
      <c r="F31" s="25">
        <v>0.95294474802671503</v>
      </c>
      <c r="G31" s="25">
        <v>0.82604735883424396</v>
      </c>
      <c r="H31" s="25">
        <v>0.65421979356405602</v>
      </c>
      <c r="I31" s="25"/>
      <c r="J31">
        <v>0.91590771098967805</v>
      </c>
      <c r="K31">
        <v>0.92865816636308396</v>
      </c>
      <c r="L31">
        <v>0.88494231936854895</v>
      </c>
      <c r="M31">
        <v>0.94019429265330901</v>
      </c>
      <c r="N31">
        <v>0.78293867638129899</v>
      </c>
      <c r="O31">
        <v>0.97298117789921001</v>
      </c>
      <c r="P31">
        <v>0.49514268366727299</v>
      </c>
      <c r="Q31">
        <f t="shared" si="1"/>
        <v>0.12386156648451807</v>
      </c>
      <c r="R31">
        <f t="shared" si="2"/>
        <v>4.3715846994536012E-2</v>
      </c>
      <c r="S31">
        <f t="shared" si="3"/>
        <v>0.10564663023679499</v>
      </c>
      <c r="T31">
        <f t="shared" si="4"/>
        <v>4.735883424408005E-2</v>
      </c>
      <c r="U31">
        <f t="shared" si="5"/>
        <v>0.17000607164541603</v>
      </c>
      <c r="V31">
        <f t="shared" si="6"/>
        <v>0.14693381906496605</v>
      </c>
      <c r="W31">
        <f t="shared" si="7"/>
        <v>0.15907710989678303</v>
      </c>
    </row>
    <row r="32" spans="1:23">
      <c r="A32" s="25" t="s">
        <v>36</v>
      </c>
      <c r="B32" s="25">
        <v>0.801266213712168</v>
      </c>
      <c r="C32" s="25">
        <v>0.87137121680049401</v>
      </c>
      <c r="D32" s="25">
        <v>0.79122915379864101</v>
      </c>
      <c r="E32" s="25">
        <v>0.82195799876466902</v>
      </c>
      <c r="F32" s="25">
        <v>0.77717726991970304</v>
      </c>
      <c r="G32" s="25">
        <v>0.84079678814082803</v>
      </c>
      <c r="H32" s="25">
        <v>0.29570722668313798</v>
      </c>
      <c r="I32" s="25"/>
      <c r="J32">
        <v>0.84728227300802905</v>
      </c>
      <c r="K32">
        <v>0.91105620753551497</v>
      </c>
      <c r="L32">
        <v>0.80836936380481705</v>
      </c>
      <c r="M32">
        <v>0.79972205064854796</v>
      </c>
      <c r="N32">
        <v>0.70274861025324198</v>
      </c>
      <c r="O32">
        <v>0.75200741198270504</v>
      </c>
      <c r="P32">
        <v>0.66646077825818395</v>
      </c>
      <c r="Q32">
        <f t="shared" si="1"/>
        <v>4.6016059295861056E-2</v>
      </c>
      <c r="R32">
        <f t="shared" si="2"/>
        <v>3.9684990735020964E-2</v>
      </c>
      <c r="S32">
        <f t="shared" si="3"/>
        <v>1.7140210006176049E-2</v>
      </c>
      <c r="T32">
        <f t="shared" si="4"/>
        <v>2.2235948116121063E-2</v>
      </c>
      <c r="U32">
        <f t="shared" si="5"/>
        <v>7.4428659666461061E-2</v>
      </c>
      <c r="V32">
        <f t="shared" si="6"/>
        <v>8.878937615812299E-2</v>
      </c>
      <c r="W32">
        <f t="shared" si="7"/>
        <v>0.37075355157504597</v>
      </c>
    </row>
    <row r="33" spans="1:23">
      <c r="A33" s="25" t="s">
        <v>37</v>
      </c>
      <c r="B33" s="25">
        <v>0.78684050939963601</v>
      </c>
      <c r="C33" s="25">
        <v>0.90145542753183705</v>
      </c>
      <c r="D33" s="25">
        <v>0.93844754396604002</v>
      </c>
      <c r="E33" s="25">
        <v>0.94208611279563303</v>
      </c>
      <c r="F33" s="25">
        <v>0.961491813220133</v>
      </c>
      <c r="G33" s="25">
        <v>2.09217707701638E-2</v>
      </c>
      <c r="H33" s="25">
        <v>0.77167980594299601</v>
      </c>
      <c r="I33" s="25"/>
      <c r="J33">
        <v>0.77046694966646401</v>
      </c>
      <c r="K33">
        <v>0.92449969678593003</v>
      </c>
      <c r="L33">
        <v>0.80200121285627601</v>
      </c>
      <c r="M33">
        <v>0.73529411764705799</v>
      </c>
      <c r="N33">
        <v>0.99666464523953902</v>
      </c>
      <c r="O33">
        <v>0.31928441479684599</v>
      </c>
      <c r="P33">
        <v>0.10946027895694301</v>
      </c>
      <c r="Q33">
        <f t="shared" si="1"/>
        <v>1.6373559733172005E-2</v>
      </c>
      <c r="R33">
        <f t="shared" si="2"/>
        <v>2.3044269254092975E-2</v>
      </c>
      <c r="S33">
        <f t="shared" si="3"/>
        <v>0.13644633110976401</v>
      </c>
      <c r="T33">
        <f t="shared" si="4"/>
        <v>0.20679199514857505</v>
      </c>
      <c r="U33">
        <f t="shared" si="5"/>
        <v>3.517283201940602E-2</v>
      </c>
      <c r="V33">
        <f t="shared" si="6"/>
        <v>0.29836264402668222</v>
      </c>
      <c r="W33">
        <f t="shared" si="7"/>
        <v>0.66221952698605302</v>
      </c>
    </row>
    <row r="34" spans="1:23">
      <c r="A34" s="25" t="s">
        <v>38</v>
      </c>
      <c r="B34" s="25">
        <v>0.98027912621359203</v>
      </c>
      <c r="C34" s="25">
        <v>0.94387135922330001</v>
      </c>
      <c r="D34" s="25">
        <v>0.88743932038834905</v>
      </c>
      <c r="E34" s="25">
        <v>0.88925970873786397</v>
      </c>
      <c r="F34" s="25">
        <v>0.97360436893203794</v>
      </c>
      <c r="G34" s="25">
        <v>0.82554611650485399</v>
      </c>
      <c r="H34" s="25">
        <v>0.46632281553398103</v>
      </c>
      <c r="I34" s="25"/>
      <c r="J34">
        <v>0.91656553398058205</v>
      </c>
      <c r="K34">
        <v>0.83768203883495096</v>
      </c>
      <c r="L34">
        <v>0.85163834951456296</v>
      </c>
      <c r="M34">
        <v>0.93294902912621303</v>
      </c>
      <c r="N34">
        <v>0.63076456310679596</v>
      </c>
      <c r="O34">
        <v>0.97299757281553401</v>
      </c>
      <c r="P34">
        <v>0.98513349514563098</v>
      </c>
      <c r="Q34">
        <f t="shared" si="1"/>
        <v>6.3713592233009986E-2</v>
      </c>
      <c r="R34">
        <f t="shared" si="2"/>
        <v>0.10618932038834905</v>
      </c>
      <c r="S34">
        <f t="shared" si="3"/>
        <v>3.5800970873786087E-2</v>
      </c>
      <c r="T34">
        <f t="shared" si="4"/>
        <v>4.3689320388349051E-2</v>
      </c>
      <c r="U34">
        <f t="shared" si="5"/>
        <v>0.34283980582524198</v>
      </c>
      <c r="V34">
        <f t="shared" si="6"/>
        <v>0.14745145631068002</v>
      </c>
      <c r="W34">
        <f t="shared" si="7"/>
        <v>0.51881067961164995</v>
      </c>
    </row>
    <row r="35" spans="1:23">
      <c r="A35" s="25" t="s">
        <v>39</v>
      </c>
      <c r="B35" s="25">
        <v>0.75273058252427105</v>
      </c>
      <c r="C35" s="25">
        <v>0.77305825242718396</v>
      </c>
      <c r="D35" s="25">
        <v>0.95570388349514501</v>
      </c>
      <c r="E35" s="25">
        <v>0.77518203883495096</v>
      </c>
      <c r="F35" s="25">
        <v>0.37803398058252402</v>
      </c>
      <c r="G35" s="25">
        <v>0.726334951456311</v>
      </c>
      <c r="H35" s="25">
        <v>0.72451456310679596</v>
      </c>
      <c r="I35" s="25"/>
      <c r="J35">
        <v>0.80036407766990203</v>
      </c>
      <c r="K35">
        <v>0.88197815533980495</v>
      </c>
      <c r="L35">
        <v>0.89623786407766903</v>
      </c>
      <c r="M35">
        <v>0.86498786407766903</v>
      </c>
      <c r="N35">
        <v>0.30006067961165001</v>
      </c>
      <c r="O35">
        <v>0.35800970873786397</v>
      </c>
      <c r="P35">
        <v>0.54035194174757195</v>
      </c>
      <c r="Q35">
        <f t="shared" si="1"/>
        <v>4.7633495145630977E-2</v>
      </c>
      <c r="R35">
        <f t="shared" si="2"/>
        <v>0.10891990291262099</v>
      </c>
      <c r="S35">
        <f t="shared" si="3"/>
        <v>5.9466019417475979E-2</v>
      </c>
      <c r="T35">
        <f t="shared" si="4"/>
        <v>8.9805825242718074E-2</v>
      </c>
      <c r="U35">
        <f t="shared" si="5"/>
        <v>7.7973300970874015E-2</v>
      </c>
      <c r="V35">
        <f t="shared" si="6"/>
        <v>0.36832524271844702</v>
      </c>
      <c r="W35">
        <f t="shared" si="7"/>
        <v>0.18416262135922401</v>
      </c>
    </row>
    <row r="36" spans="1:23">
      <c r="A36" s="25" t="s">
        <v>40</v>
      </c>
      <c r="B36" s="25">
        <v>0.73695388349514501</v>
      </c>
      <c r="C36" s="25">
        <v>0.68841019417475702</v>
      </c>
      <c r="D36" s="25">
        <v>0.85709951456310596</v>
      </c>
      <c r="E36" s="25">
        <v>0.75606796116504804</v>
      </c>
      <c r="F36" s="25">
        <v>0.44083737864077599</v>
      </c>
      <c r="G36" s="25">
        <v>0.72663834951456296</v>
      </c>
      <c r="H36" s="25">
        <v>0.85618932038834905</v>
      </c>
      <c r="I36" s="25"/>
      <c r="J36">
        <v>0.86589805825242705</v>
      </c>
      <c r="K36">
        <v>0.80188106796116498</v>
      </c>
      <c r="L36">
        <v>0.87196601941747498</v>
      </c>
      <c r="M36">
        <v>0.78701456310679596</v>
      </c>
      <c r="N36">
        <v>0.43598300970873699</v>
      </c>
      <c r="O36">
        <v>0.358313106796116</v>
      </c>
      <c r="P36">
        <v>0.68932038834951403</v>
      </c>
      <c r="Q36">
        <f t="shared" si="1"/>
        <v>0.12894417475728204</v>
      </c>
      <c r="R36">
        <f t="shared" si="2"/>
        <v>0.11347087378640797</v>
      </c>
      <c r="S36">
        <f t="shared" si="3"/>
        <v>1.4866504854369023E-2</v>
      </c>
      <c r="T36">
        <f t="shared" si="4"/>
        <v>3.094660194174792E-2</v>
      </c>
      <c r="U36">
        <f t="shared" si="5"/>
        <v>4.8543689320389993E-3</v>
      </c>
      <c r="V36">
        <f t="shared" si="6"/>
        <v>0.36832524271844697</v>
      </c>
      <c r="W36">
        <f t="shared" si="7"/>
        <v>0.16686893203883502</v>
      </c>
    </row>
    <row r="37" spans="1:23">
      <c r="A37" s="25" t="s">
        <v>41</v>
      </c>
      <c r="B37" s="25">
        <v>0.84414796846573603</v>
      </c>
      <c r="C37" s="25">
        <v>0.95755003032140695</v>
      </c>
      <c r="D37" s="25">
        <v>0.87234687689508705</v>
      </c>
      <c r="E37" s="25">
        <v>0.961491813220133</v>
      </c>
      <c r="F37" s="25">
        <v>0.76409945421467496</v>
      </c>
      <c r="G37" s="25">
        <v>0.63462704669496695</v>
      </c>
      <c r="H37" s="25">
        <v>0.50485142510612502</v>
      </c>
      <c r="I37" s="25"/>
      <c r="J37">
        <v>0.85294117647058798</v>
      </c>
      <c r="K37">
        <v>0.896300788356579</v>
      </c>
      <c r="L37">
        <v>0.86901152213462696</v>
      </c>
      <c r="M37">
        <v>0.90236506973923503</v>
      </c>
      <c r="N37">
        <v>0.80836870830806495</v>
      </c>
      <c r="O37">
        <v>0.440570042449969</v>
      </c>
      <c r="P37">
        <v>0.47847180109157</v>
      </c>
      <c r="Q37">
        <f t="shared" si="1"/>
        <v>8.793208004851949E-3</v>
      </c>
      <c r="R37">
        <f t="shared" si="2"/>
        <v>6.124924196482795E-2</v>
      </c>
      <c r="S37">
        <f t="shared" si="3"/>
        <v>3.3353547604600964E-3</v>
      </c>
      <c r="T37">
        <f t="shared" si="4"/>
        <v>5.912674348089797E-2</v>
      </c>
      <c r="U37">
        <f t="shared" si="5"/>
        <v>4.4269254093389998E-2</v>
      </c>
      <c r="V37">
        <f t="shared" si="6"/>
        <v>0.19405700424499794</v>
      </c>
      <c r="W37">
        <f t="shared" si="7"/>
        <v>2.6379624014555014E-2</v>
      </c>
    </row>
    <row r="38" spans="1:23">
      <c r="A38" s="25" t="s">
        <v>42</v>
      </c>
      <c r="B38" s="25">
        <v>0.72404371584699401</v>
      </c>
      <c r="C38" s="25">
        <v>0.93047965998785598</v>
      </c>
      <c r="D38" s="25">
        <v>0.89647844565877299</v>
      </c>
      <c r="E38" s="25">
        <v>0.954159077109896</v>
      </c>
      <c r="F38" s="25">
        <v>0.97783849423193603</v>
      </c>
      <c r="G38" s="25">
        <v>0.71918639951426799</v>
      </c>
      <c r="H38" s="25">
        <v>2.2161505768063201E-2</v>
      </c>
      <c r="I38" s="25"/>
      <c r="J38">
        <v>0.91044323011536099</v>
      </c>
      <c r="K38">
        <v>0.74165148755312604</v>
      </c>
      <c r="L38">
        <v>0.93290831815421904</v>
      </c>
      <c r="M38">
        <v>0.71797207043108602</v>
      </c>
      <c r="N38">
        <v>0.94808743169398901</v>
      </c>
      <c r="O38">
        <v>0.55160898603521502</v>
      </c>
      <c r="P38">
        <v>0.95780206435944104</v>
      </c>
      <c r="Q38">
        <f t="shared" si="1"/>
        <v>0.18639951426836698</v>
      </c>
      <c r="R38">
        <f t="shared" si="2"/>
        <v>0.18882817243472994</v>
      </c>
      <c r="S38">
        <f t="shared" si="3"/>
        <v>3.6429872495446047E-2</v>
      </c>
      <c r="T38">
        <f t="shared" si="4"/>
        <v>0.23618700667880999</v>
      </c>
      <c r="U38">
        <f t="shared" si="5"/>
        <v>2.9751062537947015E-2</v>
      </c>
      <c r="V38">
        <f t="shared" si="6"/>
        <v>0.16757741347905297</v>
      </c>
      <c r="W38">
        <f t="shared" si="7"/>
        <v>0.93564055859137785</v>
      </c>
    </row>
    <row r="39" spans="1:23">
      <c r="A39" s="25" t="s">
        <v>43</v>
      </c>
      <c r="B39" s="25">
        <v>0.85519125683060104</v>
      </c>
      <c r="C39" s="25">
        <v>0.75622343655130497</v>
      </c>
      <c r="D39" s="25">
        <v>0.993017607771706</v>
      </c>
      <c r="E39" s="25">
        <v>0.979052823315118</v>
      </c>
      <c r="F39" s="25">
        <v>0.77625986642379996</v>
      </c>
      <c r="G39" s="25">
        <v>0.82544019429265303</v>
      </c>
      <c r="H39" s="25">
        <v>7.0127504553733996E-2</v>
      </c>
      <c r="I39" s="25"/>
      <c r="J39">
        <v>0.86733454766241602</v>
      </c>
      <c r="K39">
        <v>0.98816029143897999</v>
      </c>
      <c r="L39">
        <v>0.52246508803885805</v>
      </c>
      <c r="M39">
        <v>0.993017607771706</v>
      </c>
      <c r="N39">
        <v>0.97176684881602904</v>
      </c>
      <c r="O39">
        <v>0.97298117789921001</v>
      </c>
      <c r="P39">
        <v>0.96387370977534903</v>
      </c>
      <c r="Q39">
        <f t="shared" si="1"/>
        <v>1.2143290831814979E-2</v>
      </c>
      <c r="R39">
        <f t="shared" si="2"/>
        <v>0.23193685488767501</v>
      </c>
      <c r="S39">
        <f t="shared" si="3"/>
        <v>0.47055251973284795</v>
      </c>
      <c r="T39">
        <f t="shared" si="4"/>
        <v>1.3964784456587997E-2</v>
      </c>
      <c r="U39">
        <f t="shared" si="5"/>
        <v>0.19550698239222908</v>
      </c>
      <c r="V39">
        <f t="shared" si="6"/>
        <v>0.14754098360655699</v>
      </c>
      <c r="W39">
        <f t="shared" si="7"/>
        <v>0.89374620522161508</v>
      </c>
    </row>
    <row r="40" spans="1:23">
      <c r="A40" s="25" t="s">
        <v>44</v>
      </c>
      <c r="B40" s="25">
        <v>0.76472374013357602</v>
      </c>
      <c r="C40" s="25">
        <v>0.99969641772920403</v>
      </c>
      <c r="D40" s="25">
        <v>0.979052823315118</v>
      </c>
      <c r="E40" s="25">
        <v>0.86733454766241602</v>
      </c>
      <c r="F40" s="25">
        <v>0.96630236794171198</v>
      </c>
      <c r="G40" s="25">
        <v>0.82544019429265303</v>
      </c>
      <c r="H40" s="25">
        <v>0.93533697632058299</v>
      </c>
      <c r="I40" s="25"/>
      <c r="J40">
        <v>0.979052823315118</v>
      </c>
      <c r="K40">
        <v>0.93108682452944702</v>
      </c>
      <c r="L40">
        <v>0.88494231936854895</v>
      </c>
      <c r="M40">
        <v>0.97480267152398303</v>
      </c>
      <c r="N40">
        <v>0.98876745598057003</v>
      </c>
      <c r="O40">
        <v>0.97237401335761997</v>
      </c>
      <c r="P40">
        <v>0.38160291438979899</v>
      </c>
      <c r="Q40">
        <f t="shared" si="1"/>
        <v>0.21432908318154198</v>
      </c>
      <c r="R40">
        <f t="shared" si="2"/>
        <v>6.8609593199757013E-2</v>
      </c>
      <c r="S40">
        <f t="shared" si="3"/>
        <v>9.4110503946569057E-2</v>
      </c>
      <c r="T40">
        <f t="shared" si="4"/>
        <v>0.10746812386156701</v>
      </c>
      <c r="U40">
        <f t="shared" si="5"/>
        <v>2.246508803885805E-2</v>
      </c>
      <c r="V40">
        <f t="shared" si="6"/>
        <v>0.14693381906496694</v>
      </c>
      <c r="W40">
        <f t="shared" si="7"/>
        <v>0.55373406193078401</v>
      </c>
    </row>
    <row r="41" spans="1:23">
      <c r="A41" s="25" t="s">
        <v>45</v>
      </c>
      <c r="B41" s="25">
        <v>0.70795385549483902</v>
      </c>
      <c r="C41" s="25">
        <v>0.84335154826958103</v>
      </c>
      <c r="D41" s="25">
        <v>0.84122647237401305</v>
      </c>
      <c r="E41" s="25">
        <v>0.64359441408621698</v>
      </c>
      <c r="F41" s="25">
        <v>0.34426229508196698</v>
      </c>
      <c r="G41" s="25">
        <v>0.72647237401335796</v>
      </c>
      <c r="H41" s="25">
        <v>0.87188828172434696</v>
      </c>
      <c r="I41" s="25"/>
      <c r="J41">
        <v>0.86126290224650803</v>
      </c>
      <c r="K41">
        <v>0.73436551305403697</v>
      </c>
      <c r="L41">
        <v>0.918336369156041</v>
      </c>
      <c r="M41">
        <v>0.83029751062537904</v>
      </c>
      <c r="N41">
        <v>0.38888888888888801</v>
      </c>
      <c r="O41">
        <v>0.35822707953855398</v>
      </c>
      <c r="P41">
        <v>0.76442015786277995</v>
      </c>
      <c r="Q41">
        <f t="shared" si="1"/>
        <v>0.15330904675166901</v>
      </c>
      <c r="R41">
        <f t="shared" si="2"/>
        <v>0.10898603521554406</v>
      </c>
      <c r="S41">
        <f t="shared" si="3"/>
        <v>7.7109896782027953E-2</v>
      </c>
      <c r="T41">
        <f t="shared" si="4"/>
        <v>0.18670309653916206</v>
      </c>
      <c r="U41">
        <f t="shared" si="5"/>
        <v>4.4626593806921022E-2</v>
      </c>
      <c r="V41">
        <f t="shared" si="6"/>
        <v>0.36824529447480397</v>
      </c>
      <c r="W41">
        <f t="shared" si="7"/>
        <v>0.10746812386156701</v>
      </c>
    </row>
    <row r="42" spans="1:23">
      <c r="A42" s="25" t="s">
        <v>46</v>
      </c>
      <c r="B42" s="25">
        <v>0.75865209471766804</v>
      </c>
      <c r="C42" s="25">
        <v>0.94869459623557895</v>
      </c>
      <c r="D42" s="25">
        <v>0.95840922890103197</v>
      </c>
      <c r="E42" s="25">
        <v>0.90619307832422502</v>
      </c>
      <c r="F42" s="25">
        <v>0.96083788706739504</v>
      </c>
      <c r="G42" s="25">
        <v>0.71918639951426799</v>
      </c>
      <c r="H42" s="25">
        <v>4.6448087431693999E-2</v>
      </c>
      <c r="I42" s="25"/>
      <c r="J42">
        <v>0.72525804493017598</v>
      </c>
      <c r="K42">
        <v>0.95173041894353305</v>
      </c>
      <c r="L42">
        <v>0.75561627200971404</v>
      </c>
      <c r="M42">
        <v>0.943230115361262</v>
      </c>
      <c r="N42">
        <v>0.71372191863995105</v>
      </c>
      <c r="O42">
        <v>0.55160898603521502</v>
      </c>
      <c r="P42">
        <v>0.67547055251973198</v>
      </c>
      <c r="Q42">
        <f t="shared" si="1"/>
        <v>3.3394049787492053E-2</v>
      </c>
      <c r="R42">
        <f t="shared" si="2"/>
        <v>3.0358227079541056E-3</v>
      </c>
      <c r="S42">
        <f t="shared" si="3"/>
        <v>0.20279295689131793</v>
      </c>
      <c r="T42">
        <f t="shared" si="4"/>
        <v>3.7037037037036979E-2</v>
      </c>
      <c r="U42">
        <f t="shared" si="5"/>
        <v>0.24711596842744399</v>
      </c>
      <c r="V42">
        <f t="shared" si="6"/>
        <v>0.16757741347905297</v>
      </c>
      <c r="W42">
        <f t="shared" si="7"/>
        <v>0.62902246508803794</v>
      </c>
    </row>
    <row r="43" spans="1:23">
      <c r="A43" s="25" t="s">
        <v>47</v>
      </c>
      <c r="B43" s="25">
        <v>0.75197328476017</v>
      </c>
      <c r="C43" s="25">
        <v>0.89283545840922895</v>
      </c>
      <c r="D43" s="25">
        <v>0.91712204007285902</v>
      </c>
      <c r="E43" s="25">
        <v>0.94626593806921599</v>
      </c>
      <c r="F43" s="25">
        <v>0.94565877352762595</v>
      </c>
      <c r="G43" s="25">
        <v>0.82544019429265303</v>
      </c>
      <c r="H43" s="25">
        <v>0.89587128111718295</v>
      </c>
      <c r="I43" s="25"/>
      <c r="J43">
        <v>0.94626593806921599</v>
      </c>
      <c r="K43">
        <v>0.94505160898603502</v>
      </c>
      <c r="L43">
        <v>0.84001214329083096</v>
      </c>
      <c r="M43">
        <v>0.815725561627201</v>
      </c>
      <c r="N43">
        <v>0.95355191256830596</v>
      </c>
      <c r="O43">
        <v>0.97298117789921001</v>
      </c>
      <c r="P43">
        <v>0.95901639344262302</v>
      </c>
      <c r="Q43">
        <f t="shared" si="1"/>
        <v>0.19429265330904599</v>
      </c>
      <c r="R43">
        <f t="shared" si="2"/>
        <v>5.2216150576806064E-2</v>
      </c>
      <c r="S43">
        <f t="shared" si="3"/>
        <v>7.7109896782028065E-2</v>
      </c>
      <c r="T43">
        <f t="shared" si="4"/>
        <v>0.13054037644201499</v>
      </c>
      <c r="U43">
        <f t="shared" si="5"/>
        <v>7.8931390406800084E-3</v>
      </c>
      <c r="V43">
        <f t="shared" si="6"/>
        <v>0.14754098360655699</v>
      </c>
      <c r="W43">
        <f t="shared" si="7"/>
        <v>6.3145112325440067E-2</v>
      </c>
    </row>
    <row r="44" spans="1:23">
      <c r="A44" s="25" t="s">
        <v>48</v>
      </c>
      <c r="B44" s="25">
        <v>0.97601700060716401</v>
      </c>
      <c r="C44" s="25">
        <v>0.91772920461444996</v>
      </c>
      <c r="D44" s="25">
        <v>0.98451730418943495</v>
      </c>
      <c r="E44" s="25">
        <v>0.97358834244080095</v>
      </c>
      <c r="F44" s="25">
        <v>0.96326654523375799</v>
      </c>
      <c r="G44" s="25">
        <v>0.82544019429265303</v>
      </c>
      <c r="H44" s="25">
        <v>0.86065573770491799</v>
      </c>
      <c r="I44" s="25"/>
      <c r="J44">
        <v>0.95233758348512398</v>
      </c>
      <c r="K44">
        <v>0.96873102610807504</v>
      </c>
      <c r="L44">
        <v>0.96205221615057601</v>
      </c>
      <c r="M44">
        <v>0.84304796599878495</v>
      </c>
      <c r="N44">
        <v>0.91651487553126898</v>
      </c>
      <c r="O44">
        <v>0.97298117789921001</v>
      </c>
      <c r="P44">
        <v>0.93655130540376397</v>
      </c>
      <c r="Q44">
        <f t="shared" si="1"/>
        <v>2.3679417122040025E-2</v>
      </c>
      <c r="R44">
        <f t="shared" si="2"/>
        <v>5.1001821493625088E-2</v>
      </c>
      <c r="S44">
        <f t="shared" si="3"/>
        <v>2.2465088038858938E-2</v>
      </c>
      <c r="T44">
        <f t="shared" si="4"/>
        <v>0.13054037644201599</v>
      </c>
      <c r="U44">
        <f t="shared" si="5"/>
        <v>4.6751669702489007E-2</v>
      </c>
      <c r="V44">
        <f t="shared" si="6"/>
        <v>0.14754098360655699</v>
      </c>
      <c r="W44">
        <f t="shared" si="7"/>
        <v>7.5895567698845978E-2</v>
      </c>
    </row>
    <row r="45" spans="1:23">
      <c r="A45" s="25" t="s">
        <v>49</v>
      </c>
      <c r="B45" s="25">
        <v>0.62787182587666202</v>
      </c>
      <c r="C45" s="25">
        <v>0.77841596130592505</v>
      </c>
      <c r="D45" s="25">
        <v>0.86305925030229702</v>
      </c>
      <c r="E45" s="25">
        <v>0.87273276904473995</v>
      </c>
      <c r="F45" s="25">
        <v>0.53536880290205502</v>
      </c>
      <c r="G45" s="25">
        <v>0.71916565900846396</v>
      </c>
      <c r="H45" s="25">
        <v>0.101874244256348</v>
      </c>
      <c r="I45" s="25"/>
      <c r="J45">
        <v>0.98095525997581601</v>
      </c>
      <c r="K45">
        <v>0.99425634824667397</v>
      </c>
      <c r="L45">
        <v>0.794135429262394</v>
      </c>
      <c r="M45">
        <v>0.78869407496976995</v>
      </c>
      <c r="N45">
        <v>0.60247883917775003</v>
      </c>
      <c r="O45">
        <v>0.54806529625151101</v>
      </c>
      <c r="P45">
        <v>0.69498186215235702</v>
      </c>
      <c r="Q45">
        <f t="shared" si="1"/>
        <v>0.35308343409915399</v>
      </c>
      <c r="R45">
        <f t="shared" si="2"/>
        <v>0.21584038694074892</v>
      </c>
      <c r="S45">
        <f t="shared" si="3"/>
        <v>6.8923821039903022E-2</v>
      </c>
      <c r="T45">
        <f t="shared" si="4"/>
        <v>8.403869407497E-2</v>
      </c>
      <c r="U45">
        <f t="shared" si="5"/>
        <v>6.7110036275695006E-2</v>
      </c>
      <c r="V45">
        <f t="shared" si="6"/>
        <v>0.17110036275695295</v>
      </c>
      <c r="W45">
        <f t="shared" si="7"/>
        <v>0.59310761789600908</v>
      </c>
    </row>
    <row r="46" spans="1:23">
      <c r="A46" s="25" t="s">
        <v>50</v>
      </c>
      <c r="B46" s="25">
        <v>0.76085645355850395</v>
      </c>
      <c r="C46" s="25">
        <v>0.80247285886610298</v>
      </c>
      <c r="D46" s="25">
        <v>0.94059107358262894</v>
      </c>
      <c r="E46" s="25">
        <v>0.97677925211097705</v>
      </c>
      <c r="F46" s="25">
        <v>0.66676718938480095</v>
      </c>
      <c r="G46" s="25">
        <v>0.824185765983112</v>
      </c>
      <c r="H46" s="25">
        <v>0.30247285886610398</v>
      </c>
      <c r="I46" s="25"/>
      <c r="J46">
        <v>0.97979493365500603</v>
      </c>
      <c r="K46">
        <v>0.736731001206272</v>
      </c>
      <c r="L46">
        <v>0.86821471652593396</v>
      </c>
      <c r="M46">
        <v>0.99065138721350998</v>
      </c>
      <c r="N46">
        <v>0.96652593486127802</v>
      </c>
      <c r="O46">
        <v>0.97316043425814203</v>
      </c>
      <c r="P46">
        <v>0.71320868516284597</v>
      </c>
      <c r="Q46">
        <f t="shared" si="1"/>
        <v>0.21893848009650207</v>
      </c>
      <c r="R46">
        <f t="shared" si="2"/>
        <v>6.5741857659830982E-2</v>
      </c>
      <c r="S46">
        <f t="shared" si="3"/>
        <v>7.2376357056694984E-2</v>
      </c>
      <c r="T46">
        <f t="shared" si="4"/>
        <v>1.3872135102532934E-2</v>
      </c>
      <c r="U46">
        <f t="shared" si="5"/>
        <v>0.29975874547647707</v>
      </c>
      <c r="V46">
        <f t="shared" si="6"/>
        <v>0.14897466827503003</v>
      </c>
      <c r="W46">
        <f t="shared" si="7"/>
        <v>0.41073582629674199</v>
      </c>
    </row>
    <row r="47" spans="1:23">
      <c r="A47" s="25" t="s">
        <v>51</v>
      </c>
      <c r="B47" s="25">
        <v>0.79082278481012602</v>
      </c>
      <c r="C47" s="25">
        <v>0.98386075949367002</v>
      </c>
      <c r="D47" s="25">
        <v>0.79778481012658198</v>
      </c>
      <c r="E47" s="25">
        <v>0.96424050632911396</v>
      </c>
      <c r="F47" s="25">
        <v>0.640822784810126</v>
      </c>
      <c r="G47" s="25">
        <v>0.71613924050632904</v>
      </c>
      <c r="H47" s="25">
        <v>0.69968354430379698</v>
      </c>
      <c r="I47" s="25"/>
      <c r="J47">
        <v>0.539556962025316</v>
      </c>
      <c r="K47">
        <v>0.95854430379746802</v>
      </c>
      <c r="L47">
        <v>0.97056962025316396</v>
      </c>
      <c r="M47">
        <v>0.738924050632911</v>
      </c>
      <c r="N47">
        <v>0.95601265822784798</v>
      </c>
      <c r="O47">
        <v>0.57563291139240502</v>
      </c>
      <c r="P47">
        <v>0.13702531645569599</v>
      </c>
      <c r="Q47">
        <f t="shared" si="1"/>
        <v>0.25126582278481002</v>
      </c>
      <c r="R47">
        <f t="shared" si="2"/>
        <v>2.5316455696202E-2</v>
      </c>
      <c r="S47">
        <f t="shared" si="3"/>
        <v>0.17278481012658198</v>
      </c>
      <c r="T47">
        <f t="shared" si="4"/>
        <v>0.22531645569620296</v>
      </c>
      <c r="U47">
        <f t="shared" si="5"/>
        <v>0.31518987341772198</v>
      </c>
      <c r="V47">
        <f t="shared" si="6"/>
        <v>0.14050632911392402</v>
      </c>
      <c r="W47">
        <f t="shared" si="7"/>
        <v>0.56265822784810093</v>
      </c>
    </row>
    <row r="48" spans="1:23">
      <c r="A48" s="25" t="s">
        <v>52</v>
      </c>
      <c r="B48" s="25">
        <v>0.89481615430982497</v>
      </c>
      <c r="C48" s="25">
        <v>0.95931283905967402</v>
      </c>
      <c r="D48" s="25">
        <v>0.90446051838456898</v>
      </c>
      <c r="E48" s="25">
        <v>0.57534659433393598</v>
      </c>
      <c r="F48" s="25">
        <v>0.80861965039180195</v>
      </c>
      <c r="G48" s="25">
        <v>0.82429174201326105</v>
      </c>
      <c r="H48" s="25">
        <v>0.60849909584086803</v>
      </c>
      <c r="I48" s="25"/>
      <c r="J48">
        <v>0.90024110910186805</v>
      </c>
      <c r="K48">
        <v>0.85503315250150602</v>
      </c>
      <c r="L48">
        <v>0.753164556962025</v>
      </c>
      <c r="M48">
        <v>0.83936106088004803</v>
      </c>
      <c r="N48">
        <v>0.89722724532851095</v>
      </c>
      <c r="O48">
        <v>0.97317661241711795</v>
      </c>
      <c r="P48">
        <v>0.61091018685955401</v>
      </c>
      <c r="Q48">
        <f t="shared" si="1"/>
        <v>5.4249547920430796E-3</v>
      </c>
      <c r="R48">
        <f t="shared" si="2"/>
        <v>0.10427968655816799</v>
      </c>
      <c r="S48">
        <f t="shared" si="3"/>
        <v>0.15129596142254398</v>
      </c>
      <c r="T48">
        <f t="shared" si="4"/>
        <v>0.26401446654611205</v>
      </c>
      <c r="U48">
        <f t="shared" si="5"/>
        <v>8.8607594936709E-2</v>
      </c>
      <c r="V48">
        <f t="shared" si="6"/>
        <v>0.14888487040385689</v>
      </c>
      <c r="W48">
        <f t="shared" si="7"/>
        <v>2.4110910186859735E-3</v>
      </c>
    </row>
    <row r="49" spans="1:23">
      <c r="A49" s="25" t="s">
        <v>53</v>
      </c>
      <c r="B49" s="25">
        <v>0.71466745843230395</v>
      </c>
      <c r="C49" s="25">
        <v>0.95932304038004701</v>
      </c>
      <c r="D49" s="25">
        <v>0.92369358669833701</v>
      </c>
      <c r="E49" s="25">
        <v>0.9937648456057</v>
      </c>
      <c r="F49" s="25">
        <v>0.81264845605700697</v>
      </c>
      <c r="G49" s="25">
        <v>0.85184085510688801</v>
      </c>
      <c r="H49" s="25">
        <v>0.16597387173396699</v>
      </c>
      <c r="I49" s="25"/>
      <c r="J49">
        <v>0.93913301662707804</v>
      </c>
      <c r="K49">
        <v>0.89043942992874103</v>
      </c>
      <c r="L49">
        <v>0.77345605700712505</v>
      </c>
      <c r="M49">
        <v>0.92191211401425099</v>
      </c>
      <c r="N49">
        <v>0.87796912114014203</v>
      </c>
      <c r="O49">
        <v>0.97357482185273103</v>
      </c>
      <c r="P49">
        <v>0.42250593824228</v>
      </c>
      <c r="Q49">
        <f t="shared" si="1"/>
        <v>0.2244655581947741</v>
      </c>
      <c r="R49">
        <f t="shared" si="2"/>
        <v>6.8883610451305977E-2</v>
      </c>
      <c r="S49">
        <f t="shared" si="3"/>
        <v>0.15023752969121196</v>
      </c>
      <c r="T49">
        <f t="shared" si="4"/>
        <v>7.1852731591449004E-2</v>
      </c>
      <c r="U49">
        <f t="shared" si="5"/>
        <v>6.5320665083135054E-2</v>
      </c>
      <c r="V49">
        <f t="shared" si="6"/>
        <v>0.12173396674584303</v>
      </c>
      <c r="W49">
        <f t="shared" si="7"/>
        <v>0.25653206650831301</v>
      </c>
    </row>
    <row r="50" spans="1:23">
      <c r="A50" s="25" t="s">
        <v>54</v>
      </c>
      <c r="B50" s="25">
        <v>0.89334521687462798</v>
      </c>
      <c r="C50" s="25">
        <v>0.99257278669043303</v>
      </c>
      <c r="D50" s="25">
        <v>0.85056446821152698</v>
      </c>
      <c r="E50" s="25">
        <v>0.70974450386215004</v>
      </c>
      <c r="F50" s="25">
        <v>0.82620320855614904</v>
      </c>
      <c r="G50" s="25">
        <v>0.85175282234105798</v>
      </c>
      <c r="H50" s="25">
        <v>0.97593582887700503</v>
      </c>
      <c r="I50" s="25"/>
      <c r="J50">
        <v>0.95811051693404603</v>
      </c>
      <c r="K50">
        <v>0.95454545454545403</v>
      </c>
      <c r="L50">
        <v>0.84343434343434298</v>
      </c>
      <c r="M50">
        <v>0.99792038027332097</v>
      </c>
      <c r="N50">
        <v>0.96761734997029103</v>
      </c>
      <c r="O50">
        <v>0.97355912061794403</v>
      </c>
      <c r="P50">
        <v>0.67468805704099799</v>
      </c>
      <c r="Q50">
        <f t="shared" si="1"/>
        <v>6.4765300059418052E-2</v>
      </c>
      <c r="R50">
        <f t="shared" si="2"/>
        <v>3.8027332144978998E-2</v>
      </c>
      <c r="S50">
        <f t="shared" si="3"/>
        <v>7.1301247771839993E-3</v>
      </c>
      <c r="T50">
        <f t="shared" si="4"/>
        <v>0.28817587641117093</v>
      </c>
      <c r="U50">
        <f t="shared" si="5"/>
        <v>0.14141414141414199</v>
      </c>
      <c r="V50">
        <f t="shared" si="6"/>
        <v>0.12180629827688605</v>
      </c>
      <c r="W50">
        <f t="shared" si="7"/>
        <v>0.30124777183600704</v>
      </c>
    </row>
    <row r="51" spans="1:23">
      <c r="A51" s="25" t="s">
        <v>55</v>
      </c>
      <c r="B51" s="25">
        <v>0.769238437001594</v>
      </c>
      <c r="C51" s="25">
        <v>0.77920653907495996</v>
      </c>
      <c r="D51" s="25">
        <v>0.79814593301435399</v>
      </c>
      <c r="E51" s="25">
        <v>0.51764354066985596</v>
      </c>
      <c r="F51" s="25">
        <v>0.77163078149920195</v>
      </c>
      <c r="G51" s="25">
        <v>0.53698165869218495</v>
      </c>
      <c r="H51" s="25">
        <v>0.29555422647527901</v>
      </c>
      <c r="I51" s="25"/>
      <c r="J51">
        <v>0.65998803827751196</v>
      </c>
      <c r="K51">
        <v>0.75727671451355605</v>
      </c>
      <c r="L51">
        <v>0.650019936204146</v>
      </c>
      <c r="M51">
        <v>0.64364035087719296</v>
      </c>
      <c r="N51">
        <v>0.86373604465709697</v>
      </c>
      <c r="O51">
        <v>0.56987639553429004</v>
      </c>
      <c r="P51">
        <v>0.38187799043062198</v>
      </c>
      <c r="Q51">
        <f t="shared" si="1"/>
        <v>0.10925039872408204</v>
      </c>
      <c r="R51">
        <f t="shared" si="2"/>
        <v>2.192982456140391E-2</v>
      </c>
      <c r="S51">
        <f t="shared" si="3"/>
        <v>0.14812599681020799</v>
      </c>
      <c r="T51">
        <f t="shared" si="4"/>
        <v>0.125996810207337</v>
      </c>
      <c r="U51">
        <f t="shared" si="5"/>
        <v>9.2105263157895023E-2</v>
      </c>
      <c r="V51">
        <f t="shared" si="6"/>
        <v>3.2894736842105088E-2</v>
      </c>
      <c r="W51">
        <f t="shared" si="7"/>
        <v>8.6323763955342969E-2</v>
      </c>
    </row>
    <row r="52" spans="1:23">
      <c r="A52" s="25" t="s">
        <v>56</v>
      </c>
      <c r="B52" s="25">
        <v>0.89484721390053901</v>
      </c>
      <c r="C52" s="25">
        <v>0.82834032354703402</v>
      </c>
      <c r="D52" s="25">
        <v>0.871479928100659</v>
      </c>
      <c r="E52" s="25">
        <v>0.99790293588975398</v>
      </c>
      <c r="F52" s="25">
        <v>0.78939484721389996</v>
      </c>
      <c r="G52" s="25">
        <v>0.595865787896944</v>
      </c>
      <c r="H52" s="25">
        <v>0.53654883163570999</v>
      </c>
      <c r="I52" s="25"/>
      <c r="J52">
        <v>0.74206111443978395</v>
      </c>
      <c r="K52">
        <v>0.61803475134811203</v>
      </c>
      <c r="L52">
        <v>0.91581785500299495</v>
      </c>
      <c r="M52">
        <v>0.86009586578789698</v>
      </c>
      <c r="N52">
        <v>0.95596165368484098</v>
      </c>
      <c r="O52">
        <v>0.114739364889155</v>
      </c>
      <c r="P52">
        <v>0.24116237267825</v>
      </c>
      <c r="Q52">
        <f t="shared" si="1"/>
        <v>0.15278609946075505</v>
      </c>
      <c r="R52">
        <f t="shared" si="2"/>
        <v>0.21030557219892199</v>
      </c>
      <c r="S52">
        <f t="shared" si="3"/>
        <v>4.4337926902335956E-2</v>
      </c>
      <c r="T52">
        <f t="shared" si="4"/>
        <v>0.137807070101857</v>
      </c>
      <c r="U52">
        <f t="shared" si="5"/>
        <v>0.16656680647094102</v>
      </c>
      <c r="V52">
        <f t="shared" si="6"/>
        <v>0.48112642300778902</v>
      </c>
      <c r="W52">
        <f t="shared" si="7"/>
        <v>0.29538645895745996</v>
      </c>
    </row>
    <row r="53" spans="1:23">
      <c r="A53" s="4" t="s">
        <v>273</v>
      </c>
      <c r="B53">
        <f>AVERAGE(B2:B52)</f>
        <v>0.79576537670155556</v>
      </c>
      <c r="C53">
        <f t="shared" ref="C53:H53" si="8">AVERAGE(C2:C52)</f>
        <v>0.84093133441769363</v>
      </c>
      <c r="D53">
        <f t="shared" si="8"/>
        <v>0.83888995394159604</v>
      </c>
      <c r="E53">
        <f t="shared" si="8"/>
        <v>0.83238455844775572</v>
      </c>
      <c r="F53">
        <f t="shared" si="8"/>
        <v>0.76985922133320062</v>
      </c>
      <c r="G53">
        <f t="shared" si="8"/>
        <v>0.69321645277050126</v>
      </c>
      <c r="H53">
        <f t="shared" si="8"/>
        <v>0.57961302843083151</v>
      </c>
    </row>
    <row r="54" spans="1:23">
      <c r="A54" s="4" t="s">
        <v>275</v>
      </c>
      <c r="B54">
        <f>MEDIAN(B2:B52)</f>
        <v>0.82578077158603702</v>
      </c>
      <c r="C54">
        <f t="shared" ref="C54:G54" si="9">MEDIAN(C2:C52)</f>
        <v>0.90145542753183705</v>
      </c>
      <c r="D54">
        <f t="shared" si="9"/>
        <v>0.89084273390842705</v>
      </c>
      <c r="E54">
        <f t="shared" si="9"/>
        <v>0.88925970873786397</v>
      </c>
      <c r="F54">
        <f t="shared" si="9"/>
        <v>0.81264845605700697</v>
      </c>
      <c r="G54">
        <f t="shared" si="9"/>
        <v>0.82429174201326105</v>
      </c>
      <c r="H54">
        <f>MEDIAN(H2:H52)</f>
        <v>0.65421979356405602</v>
      </c>
    </row>
    <row r="55" spans="1:23">
      <c r="A55" s="4" t="s">
        <v>277</v>
      </c>
      <c r="B55">
        <f>STDEV(B2:B52)</f>
        <v>0.16557909534081278</v>
      </c>
      <c r="C55">
        <f t="shared" ref="C55:G55" si="10">STDEV(C2:C52)</f>
        <v>0.16387057629150598</v>
      </c>
      <c r="D55">
        <f t="shared" si="10"/>
        <v>0.16405245854830774</v>
      </c>
      <c r="E55">
        <f t="shared" si="10"/>
        <v>0.17536228739534357</v>
      </c>
      <c r="F55">
        <f t="shared" si="10"/>
        <v>0.20261232880857949</v>
      </c>
      <c r="G55">
        <f t="shared" si="10"/>
        <v>0.21257690945411578</v>
      </c>
      <c r="H55">
        <f>STDEV(H2:H52)</f>
        <v>0.28955727434570505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F83"/>
  <sheetViews>
    <sheetView topLeftCell="F1" zoomScale="125" workbookViewId="0">
      <selection activeCell="L78" sqref="L78"/>
    </sheetView>
  </sheetViews>
  <sheetFormatPr baseColWidth="10" defaultColWidth="11" defaultRowHeight="16"/>
  <cols>
    <col min="2" max="3" width="12.6640625" style="1" customWidth="1"/>
    <col min="4" max="4" width="16.83203125" style="1" customWidth="1"/>
    <col min="5" max="5" width="12.6640625" style="1" customWidth="1"/>
    <col min="6" max="6" width="18.6640625" style="1" customWidth="1"/>
    <col min="7" max="8" width="12.6640625" style="1" customWidth="1"/>
  </cols>
  <sheetData>
    <row r="1" spans="1:22 1202:1202">
      <c r="B1" s="4" t="s">
        <v>166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</row>
    <row r="2" spans="1:22 1202:1202">
      <c r="A2" t="s">
        <v>58</v>
      </c>
      <c r="B2">
        <v>0.883209417596034</v>
      </c>
      <c r="C2">
        <v>0.88754646840148699</v>
      </c>
      <c r="D2">
        <v>0.91480793060718701</v>
      </c>
      <c r="E2">
        <v>0.97800495662949105</v>
      </c>
      <c r="F2">
        <v>0.92224287484510503</v>
      </c>
      <c r="G2">
        <v>0.114931846344485</v>
      </c>
      <c r="H2">
        <v>0.69857496902106497</v>
      </c>
      <c r="I2" s="25">
        <v>0.55306203605514304</v>
      </c>
      <c r="J2" s="25">
        <v>0.53492841993637297</v>
      </c>
      <c r="K2" s="25">
        <v>0.53233032873806996</v>
      </c>
      <c r="L2" s="25">
        <v>0.50640243902438997</v>
      </c>
      <c r="M2" s="25">
        <v>0.54062831389183497</v>
      </c>
      <c r="N2" s="25">
        <v>0.46037910922587499</v>
      </c>
      <c r="O2" s="25">
        <v>0.46687433722163302</v>
      </c>
      <c r="P2">
        <f>ABS(I2-B2)</f>
        <v>0.33014738154089096</v>
      </c>
      <c r="Q2">
        <f t="shared" ref="Q2:V17" si="0">ABS(J2-C2)</f>
        <v>0.35261804846511402</v>
      </c>
      <c r="R2">
        <f t="shared" si="0"/>
        <v>0.38247760186911706</v>
      </c>
      <c r="S2">
        <f t="shared" si="0"/>
        <v>0.47160251760510108</v>
      </c>
      <c r="T2">
        <f t="shared" si="0"/>
        <v>0.38161456095327007</v>
      </c>
      <c r="U2">
        <f t="shared" si="0"/>
        <v>0.34544726288138999</v>
      </c>
      <c r="V2">
        <f t="shared" si="0"/>
        <v>0.23170063179943196</v>
      </c>
      <c r="ATF2" t="s">
        <v>66</v>
      </c>
    </row>
    <row r="3" spans="1:22 1202:1202">
      <c r="A3" t="s">
        <v>7</v>
      </c>
      <c r="B3">
        <v>0.92352941176470504</v>
      </c>
      <c r="C3">
        <v>0.97182662538699605</v>
      </c>
      <c r="D3">
        <v>0.98049535603715099</v>
      </c>
      <c r="E3">
        <v>0.88761609907120698</v>
      </c>
      <c r="F3">
        <v>0.98173374613003095</v>
      </c>
      <c r="G3">
        <v>0.25356037151702698</v>
      </c>
      <c r="H3">
        <v>0.9</v>
      </c>
      <c r="I3" s="25">
        <v>0.52548816999178605</v>
      </c>
      <c r="J3" s="25">
        <v>0.41921680841480502</v>
      </c>
      <c r="K3" s="25">
        <v>0.51936782979625395</v>
      </c>
      <c r="L3" s="25">
        <v>0.490302837612273</v>
      </c>
      <c r="M3" s="25">
        <v>0.52630951434703099</v>
      </c>
      <c r="N3" s="25">
        <v>0.47626049863550901</v>
      </c>
      <c r="O3" s="25">
        <v>0.39870969451289001</v>
      </c>
      <c r="P3">
        <f t="shared" ref="P3:P55" si="1">ABS(I3-B3)</f>
        <v>0.398041241772919</v>
      </c>
      <c r="Q3">
        <f t="shared" si="0"/>
        <v>0.55260981697219103</v>
      </c>
      <c r="R3">
        <f t="shared" si="0"/>
        <v>0.46112752624089703</v>
      </c>
      <c r="S3">
        <f t="shared" si="0"/>
        <v>0.39731326145893398</v>
      </c>
      <c r="T3">
        <f t="shared" si="0"/>
        <v>0.45542423178299996</v>
      </c>
      <c r="U3">
        <f t="shared" si="0"/>
        <v>0.22270012711848203</v>
      </c>
      <c r="V3">
        <f t="shared" si="0"/>
        <v>0.50129030548711007</v>
      </c>
      <c r="ATF3" t="s">
        <v>67</v>
      </c>
    </row>
    <row r="4" spans="1:22 1202:1202">
      <c r="A4" t="s">
        <v>8</v>
      </c>
      <c r="B4">
        <v>0.99468749999999995</v>
      </c>
      <c r="C4">
        <v>0.90656250000000005</v>
      </c>
      <c r="D4">
        <v>0.89406249999999998</v>
      </c>
      <c r="E4">
        <v>0.88406249999999997</v>
      </c>
      <c r="F4">
        <v>0.90968749999999998</v>
      </c>
      <c r="G4">
        <v>0.97218749999999998</v>
      </c>
      <c r="H4">
        <v>0.46781250000000002</v>
      </c>
      <c r="I4" s="25">
        <v>0.38936693300553199</v>
      </c>
      <c r="J4" s="25">
        <v>0.490985453800451</v>
      </c>
      <c r="K4" s="25">
        <v>0.60031243597623396</v>
      </c>
      <c r="L4" s="25">
        <v>0.39318274943659098</v>
      </c>
      <c r="M4" s="25">
        <v>0.52683876254865802</v>
      </c>
      <c r="N4" s="25">
        <v>0.49147203441917597</v>
      </c>
      <c r="O4" s="25">
        <v>0.45541384962097903</v>
      </c>
      <c r="P4">
        <f t="shared" si="1"/>
        <v>0.6053205669944679</v>
      </c>
      <c r="Q4">
        <f t="shared" si="0"/>
        <v>0.41557704619954905</v>
      </c>
      <c r="R4">
        <f t="shared" si="0"/>
        <v>0.29375006402376602</v>
      </c>
      <c r="S4">
        <f t="shared" si="0"/>
        <v>0.49087975056340899</v>
      </c>
      <c r="T4">
        <f t="shared" si="0"/>
        <v>0.38284873745134196</v>
      </c>
      <c r="U4">
        <f t="shared" si="0"/>
        <v>0.48071546558082401</v>
      </c>
      <c r="V4">
        <f t="shared" si="0"/>
        <v>1.2398650379020992E-2</v>
      </c>
      <c r="ATF4" t="s">
        <v>68</v>
      </c>
    </row>
    <row r="5" spans="1:22 1202:1202">
      <c r="A5" t="s">
        <v>9</v>
      </c>
      <c r="B5">
        <v>0.939591078066914</v>
      </c>
      <c r="C5">
        <v>0.83612143742255196</v>
      </c>
      <c r="D5">
        <v>0.73946716232961496</v>
      </c>
      <c r="E5">
        <v>0.89188351920693898</v>
      </c>
      <c r="F5">
        <v>0.90861214374225496</v>
      </c>
      <c r="G5">
        <v>0.114931846344485</v>
      </c>
      <c r="H5">
        <v>0.64714993804213095</v>
      </c>
      <c r="I5" s="25">
        <v>0.48854864919764401</v>
      </c>
      <c r="J5" s="25">
        <v>0.49657221206581298</v>
      </c>
      <c r="K5" s="25">
        <v>0.52894576477757504</v>
      </c>
      <c r="L5" s="25">
        <v>0.46353849278894999</v>
      </c>
      <c r="M5" s="25">
        <v>0.51338106845419496</v>
      </c>
      <c r="N5" s="25">
        <v>0.46234511476741802</v>
      </c>
      <c r="O5" s="25">
        <v>0.44726284785699799</v>
      </c>
      <c r="P5">
        <f t="shared" si="1"/>
        <v>0.45104242886926998</v>
      </c>
      <c r="Q5">
        <f t="shared" si="0"/>
        <v>0.33954922535673898</v>
      </c>
      <c r="R5">
        <f t="shared" si="0"/>
        <v>0.21052139755203991</v>
      </c>
      <c r="S5">
        <f t="shared" si="0"/>
        <v>0.42834502641798899</v>
      </c>
      <c r="T5">
        <f t="shared" si="0"/>
        <v>0.39523107528806001</v>
      </c>
      <c r="U5">
        <f t="shared" si="0"/>
        <v>0.34741326842293302</v>
      </c>
      <c r="V5">
        <f t="shared" si="0"/>
        <v>0.19988709018513295</v>
      </c>
      <c r="ATF5" t="s">
        <v>69</v>
      </c>
    </row>
    <row r="6" spans="1:22 1202:1202">
      <c r="A6" t="s">
        <v>10</v>
      </c>
      <c r="B6">
        <v>0.90799256505576198</v>
      </c>
      <c r="C6">
        <v>0.70910780669144902</v>
      </c>
      <c r="D6">
        <v>0.70291201982651697</v>
      </c>
      <c r="E6">
        <v>0.83426270136307301</v>
      </c>
      <c r="F6">
        <v>0.98048327137546398</v>
      </c>
      <c r="G6">
        <v>0.114312267657992</v>
      </c>
      <c r="H6">
        <v>4.30607187112763E-2</v>
      </c>
      <c r="I6" s="25">
        <v>0.50896303067235404</v>
      </c>
      <c r="J6" s="25">
        <v>0.49113853341458502</v>
      </c>
      <c r="K6" s="25">
        <v>0.57762035344302198</v>
      </c>
      <c r="L6" s="25">
        <v>0.44454600853138299</v>
      </c>
      <c r="M6" s="25">
        <v>0.56731159861872804</v>
      </c>
      <c r="N6" s="25">
        <v>0.46237050578915301</v>
      </c>
      <c r="O6" s="25">
        <v>0.35572821450335201</v>
      </c>
      <c r="P6">
        <f t="shared" si="1"/>
        <v>0.39902953438340794</v>
      </c>
      <c r="Q6">
        <f t="shared" si="0"/>
        <v>0.217969273276864</v>
      </c>
      <c r="R6">
        <f t="shared" si="0"/>
        <v>0.12529166638349498</v>
      </c>
      <c r="S6">
        <f t="shared" si="0"/>
        <v>0.38971669283169003</v>
      </c>
      <c r="T6">
        <f t="shared" si="0"/>
        <v>0.41317167275673594</v>
      </c>
      <c r="U6">
        <f t="shared" si="0"/>
        <v>0.34805823813116099</v>
      </c>
      <c r="V6">
        <f t="shared" si="0"/>
        <v>0.3126674957920757</v>
      </c>
      <c r="ATF6" t="s">
        <v>70</v>
      </c>
    </row>
    <row r="7" spans="1:22 1202:1202">
      <c r="A7" t="s">
        <v>11</v>
      </c>
      <c r="B7">
        <v>0.99659231722428698</v>
      </c>
      <c r="C7">
        <v>0.94640644361833903</v>
      </c>
      <c r="D7">
        <v>0.87143742255266399</v>
      </c>
      <c r="E7">
        <v>0.96003717472118899</v>
      </c>
      <c r="F7">
        <v>0.74380421313506795</v>
      </c>
      <c r="G7">
        <v>0.97242874845105298</v>
      </c>
      <c r="H7">
        <v>0.632899628252788</v>
      </c>
      <c r="I7" s="25">
        <v>0.49809567336989602</v>
      </c>
      <c r="J7" s="25">
        <v>0.54141275644931897</v>
      </c>
      <c r="K7" s="25">
        <v>0.42095774933983299</v>
      </c>
      <c r="L7" s="25">
        <v>0.40668799512492398</v>
      </c>
      <c r="M7" s="25">
        <v>0.50195510867357296</v>
      </c>
      <c r="N7" s="25">
        <v>0.48819317489335801</v>
      </c>
      <c r="O7" s="25">
        <v>0.35443327239488098</v>
      </c>
      <c r="P7">
        <f t="shared" si="1"/>
        <v>0.49849664385439096</v>
      </c>
      <c r="Q7">
        <f t="shared" si="0"/>
        <v>0.40499368716902007</v>
      </c>
      <c r="R7">
        <f t="shared" si="0"/>
        <v>0.450479673212831</v>
      </c>
      <c r="S7">
        <f t="shared" si="0"/>
        <v>0.55334917959626506</v>
      </c>
      <c r="T7">
        <f t="shared" si="0"/>
        <v>0.24184910446149499</v>
      </c>
      <c r="U7">
        <f t="shared" si="0"/>
        <v>0.48423557355769498</v>
      </c>
      <c r="V7">
        <f t="shared" si="0"/>
        <v>0.27846635585790702</v>
      </c>
      <c r="ATF7" t="s">
        <v>71</v>
      </c>
    </row>
    <row r="8" spans="1:22 1202:1202">
      <c r="A8" t="s">
        <v>12</v>
      </c>
      <c r="B8">
        <v>0.90489467162329595</v>
      </c>
      <c r="C8">
        <v>0.96809169764560099</v>
      </c>
      <c r="D8">
        <v>0.90179677819083004</v>
      </c>
      <c r="E8">
        <v>0.98977695167286195</v>
      </c>
      <c r="F8">
        <v>0.73141263940520396</v>
      </c>
      <c r="G8">
        <v>0.97180916976456</v>
      </c>
      <c r="H8">
        <v>0.84789343246592297</v>
      </c>
      <c r="I8" s="25">
        <v>0.50241214706479798</v>
      </c>
      <c r="J8" s="25">
        <v>0.57203432866138504</v>
      </c>
      <c r="K8" s="25">
        <v>0.59404834450538302</v>
      </c>
      <c r="L8" s="25">
        <v>0.54100650010156404</v>
      </c>
      <c r="M8" s="25">
        <v>0.56855575868372898</v>
      </c>
      <c r="N8" s="25">
        <v>0.48814239284988797</v>
      </c>
      <c r="O8" s="25">
        <v>0.44386045094454601</v>
      </c>
      <c r="P8">
        <f t="shared" si="1"/>
        <v>0.40248252455849798</v>
      </c>
      <c r="Q8">
        <f t="shared" si="0"/>
        <v>0.39605736898421595</v>
      </c>
      <c r="R8">
        <f t="shared" si="0"/>
        <v>0.30774843368544702</v>
      </c>
      <c r="S8">
        <f t="shared" si="0"/>
        <v>0.44877045157129791</v>
      </c>
      <c r="T8">
        <f t="shared" si="0"/>
        <v>0.16285688072147497</v>
      </c>
      <c r="U8">
        <f t="shared" si="0"/>
        <v>0.48366677691467203</v>
      </c>
      <c r="V8">
        <f t="shared" si="0"/>
        <v>0.40403298152137695</v>
      </c>
      <c r="ATF8" t="s">
        <v>72</v>
      </c>
    </row>
    <row r="9" spans="1:22 1202:1202">
      <c r="A9" t="s">
        <v>13</v>
      </c>
      <c r="B9">
        <v>0.52941773179143803</v>
      </c>
      <c r="C9">
        <v>0.54666260904848796</v>
      </c>
      <c r="D9">
        <v>0.557821059038344</v>
      </c>
      <c r="E9">
        <v>0.60468654899573904</v>
      </c>
      <c r="F9">
        <v>0.62193142625278897</v>
      </c>
      <c r="G9">
        <v>0.75299249340636998</v>
      </c>
      <c r="H9">
        <v>0.74021099614526198</v>
      </c>
      <c r="I9" s="25">
        <v>0.57560606060606101</v>
      </c>
      <c r="J9" s="25">
        <v>0.40492424242424302</v>
      </c>
      <c r="K9" s="25">
        <v>0.38962121212121198</v>
      </c>
      <c r="L9" s="25">
        <v>0.66939393939393899</v>
      </c>
      <c r="M9" s="25">
        <v>0.44439393939393901</v>
      </c>
      <c r="N9" s="25">
        <v>0.42272727272727301</v>
      </c>
      <c r="O9" s="25">
        <v>0.59106060606060595</v>
      </c>
      <c r="P9">
        <f t="shared" si="1"/>
        <v>4.6188328814622981E-2</v>
      </c>
      <c r="Q9">
        <f t="shared" si="0"/>
        <v>0.14173836662424494</v>
      </c>
      <c r="R9">
        <f t="shared" si="0"/>
        <v>0.16819984691713202</v>
      </c>
      <c r="S9">
        <f t="shared" si="0"/>
        <v>6.4707390398199949E-2</v>
      </c>
      <c r="T9">
        <f t="shared" si="0"/>
        <v>0.17753748685884996</v>
      </c>
      <c r="U9">
        <f t="shared" si="0"/>
        <v>0.33026522067909697</v>
      </c>
      <c r="V9">
        <f t="shared" si="0"/>
        <v>0.14915039008465603</v>
      </c>
      <c r="ATF9" t="s">
        <v>73</v>
      </c>
    </row>
    <row r="10" spans="1:22 1202:1202">
      <c r="A10" t="s">
        <v>14</v>
      </c>
      <c r="B10">
        <v>0.52883541476291995</v>
      </c>
      <c r="C10">
        <v>0.56234135445222799</v>
      </c>
      <c r="D10">
        <v>0.51380850847801796</v>
      </c>
      <c r="E10">
        <v>0.43105899076048299</v>
      </c>
      <c r="F10">
        <v>0.46527566250380697</v>
      </c>
      <c r="G10">
        <v>0.49908620164483702</v>
      </c>
      <c r="H10">
        <v>0.40009137983551601</v>
      </c>
      <c r="I10" s="25">
        <v>0.56668464282751196</v>
      </c>
      <c r="J10" s="25">
        <v>0.49865178793661302</v>
      </c>
      <c r="K10" s="25">
        <v>0.434435410271302</v>
      </c>
      <c r="L10" s="25">
        <v>0.58713598274288603</v>
      </c>
      <c r="M10" s="25">
        <v>0.61140379988384597</v>
      </c>
      <c r="N10" s="25">
        <v>0.44878868331535698</v>
      </c>
      <c r="O10" s="25">
        <v>0.69756492159628303</v>
      </c>
      <c r="P10">
        <f t="shared" si="1"/>
        <v>3.7849228064592011E-2</v>
      </c>
      <c r="Q10">
        <f t="shared" si="0"/>
        <v>6.368956651561497E-2</v>
      </c>
      <c r="R10">
        <f t="shared" si="0"/>
        <v>7.9373098206715953E-2</v>
      </c>
      <c r="S10">
        <f t="shared" si="0"/>
        <v>0.15607699198240305</v>
      </c>
      <c r="T10">
        <f t="shared" si="0"/>
        <v>0.14612813738003899</v>
      </c>
      <c r="U10">
        <f t="shared" si="0"/>
        <v>5.029751832948004E-2</v>
      </c>
      <c r="V10">
        <f t="shared" si="0"/>
        <v>0.29747354176076701</v>
      </c>
      <c r="ATF10" t="s">
        <v>74</v>
      </c>
    </row>
    <row r="11" spans="1:22 1202:1202">
      <c r="A11" t="s">
        <v>15</v>
      </c>
      <c r="B11">
        <v>0.88456827924066095</v>
      </c>
      <c r="C11">
        <v>0.740661359461114</v>
      </c>
      <c r="D11">
        <v>0.98438456827924004</v>
      </c>
      <c r="E11">
        <v>0.97519902020820504</v>
      </c>
      <c r="F11">
        <v>0.82088181261481896</v>
      </c>
      <c r="G11">
        <v>0.97274954072259601</v>
      </c>
      <c r="H11">
        <v>0.46938150642988302</v>
      </c>
      <c r="I11" s="25">
        <v>0.56255494691282903</v>
      </c>
      <c r="J11" s="25">
        <v>0.43311692703049998</v>
      </c>
      <c r="K11" s="25">
        <v>0.41140866977750701</v>
      </c>
      <c r="L11" s="25">
        <v>0.57499830932575902</v>
      </c>
      <c r="M11" s="25">
        <v>0.57303712720633004</v>
      </c>
      <c r="N11" s="25">
        <v>0.46564549942517097</v>
      </c>
      <c r="O11" s="25">
        <v>0.59366335294515404</v>
      </c>
      <c r="P11">
        <f t="shared" si="1"/>
        <v>0.32201333232783191</v>
      </c>
      <c r="Q11">
        <f t="shared" si="0"/>
        <v>0.30754443243061402</v>
      </c>
      <c r="R11">
        <f t="shared" si="0"/>
        <v>0.57297589850173303</v>
      </c>
      <c r="S11">
        <f t="shared" si="0"/>
        <v>0.40020071088244602</v>
      </c>
      <c r="T11">
        <f t="shared" si="0"/>
        <v>0.24784468540848892</v>
      </c>
      <c r="U11">
        <f t="shared" si="0"/>
        <v>0.50710404129742503</v>
      </c>
      <c r="V11">
        <f t="shared" si="0"/>
        <v>0.12428184651527102</v>
      </c>
      <c r="ATF11" t="s">
        <v>75</v>
      </c>
    </row>
    <row r="12" spans="1:22 1202:1202">
      <c r="A12" t="s">
        <v>16</v>
      </c>
      <c r="B12">
        <v>0.251371115173674</v>
      </c>
      <c r="C12">
        <v>0.38482632541133399</v>
      </c>
      <c r="D12">
        <v>0.298293723339427</v>
      </c>
      <c r="E12">
        <v>0.204448507007922</v>
      </c>
      <c r="F12">
        <v>0.332419256550883</v>
      </c>
      <c r="G12">
        <v>0.85283363802559398</v>
      </c>
      <c r="H12">
        <v>0.14960390006093799</v>
      </c>
      <c r="I12" s="25">
        <v>0.49551592099959701</v>
      </c>
      <c r="J12" s="25">
        <v>0.53652760983474401</v>
      </c>
      <c r="K12" s="25">
        <v>0.545193470374849</v>
      </c>
      <c r="L12" s="25">
        <v>0.52262192664248297</v>
      </c>
      <c r="M12" s="25">
        <v>0.406438935912938</v>
      </c>
      <c r="N12" s="25">
        <v>0.41233373639661403</v>
      </c>
      <c r="O12" s="25">
        <v>0.46594115276098402</v>
      </c>
      <c r="P12">
        <f t="shared" si="1"/>
        <v>0.24414480582592302</v>
      </c>
      <c r="Q12">
        <f t="shared" si="0"/>
        <v>0.15170128442341002</v>
      </c>
      <c r="R12">
        <f t="shared" si="0"/>
        <v>0.246899747035422</v>
      </c>
      <c r="S12">
        <f t="shared" si="0"/>
        <v>0.31817341963456097</v>
      </c>
      <c r="T12">
        <f t="shared" si="0"/>
        <v>7.4019679362055002E-2</v>
      </c>
      <c r="U12">
        <f t="shared" si="0"/>
        <v>0.44049990162897995</v>
      </c>
      <c r="V12">
        <f t="shared" si="0"/>
        <v>0.31633725270004603</v>
      </c>
      <c r="ATF12" t="s">
        <v>76</v>
      </c>
    </row>
    <row r="13" spans="1:22 1202:1202">
      <c r="A13" t="s">
        <v>17</v>
      </c>
      <c r="B13">
        <v>0.37286585365853597</v>
      </c>
      <c r="C13">
        <v>0.394817073170731</v>
      </c>
      <c r="D13">
        <v>0.33201219512195101</v>
      </c>
      <c r="E13">
        <v>0.29664634146341401</v>
      </c>
      <c r="F13">
        <v>0.45152439024390201</v>
      </c>
      <c r="G13">
        <v>0.54847560975609699</v>
      </c>
      <c r="H13">
        <v>0.94176829268292594</v>
      </c>
      <c r="I13" s="25">
        <v>0.460445539949772</v>
      </c>
      <c r="J13" s="25">
        <v>0.50527857873686199</v>
      </c>
      <c r="K13" s="25">
        <v>0.59806064552134697</v>
      </c>
      <c r="L13" s="25">
        <v>0.518719188912659</v>
      </c>
      <c r="M13" s="25">
        <v>0.51081294763277796</v>
      </c>
      <c r="N13" s="25">
        <v>0.41682169100548799</v>
      </c>
      <c r="O13" s="25">
        <v>0.37538368523858301</v>
      </c>
      <c r="P13">
        <f t="shared" si="1"/>
        <v>8.7579686291236025E-2</v>
      </c>
      <c r="Q13">
        <f t="shared" si="0"/>
        <v>0.11046150556613099</v>
      </c>
      <c r="R13">
        <f t="shared" si="0"/>
        <v>0.26604845039939595</v>
      </c>
      <c r="S13">
        <f t="shared" si="0"/>
        <v>0.22207284744924499</v>
      </c>
      <c r="T13">
        <f t="shared" si="0"/>
        <v>5.9288557388875951E-2</v>
      </c>
      <c r="U13">
        <f t="shared" si="0"/>
        <v>0.131653918750609</v>
      </c>
      <c r="V13">
        <f t="shared" si="0"/>
        <v>0.56638460744434294</v>
      </c>
      <c r="ATF13" t="s">
        <v>77</v>
      </c>
    </row>
    <row r="14" spans="1:22 1202:1202">
      <c r="A14" t="s">
        <v>18</v>
      </c>
      <c r="B14">
        <v>0.97834045149481297</v>
      </c>
      <c r="C14">
        <v>0.93685173886516104</v>
      </c>
      <c r="D14">
        <v>0.83129957291031098</v>
      </c>
      <c r="E14">
        <v>0.73001830384380695</v>
      </c>
      <c r="F14">
        <v>0.818486882245271</v>
      </c>
      <c r="G14">
        <v>0.97284929835265399</v>
      </c>
      <c r="H14">
        <v>0.84533251982916402</v>
      </c>
      <c r="I14" s="25">
        <v>0.54759025738469502</v>
      </c>
      <c r="J14" s="25">
        <v>0.53981689410951805</v>
      </c>
      <c r="K14" s="25">
        <v>0.575574365175333</v>
      </c>
      <c r="L14" s="25">
        <v>0.66060632233546401</v>
      </c>
      <c r="M14" s="25">
        <v>0.44960269476593501</v>
      </c>
      <c r="N14" s="25">
        <v>0.44342718949732302</v>
      </c>
      <c r="O14" s="25">
        <v>0.45750561409569901</v>
      </c>
      <c r="P14">
        <f t="shared" si="1"/>
        <v>0.43075019411011795</v>
      </c>
      <c r="Q14">
        <f t="shared" si="0"/>
        <v>0.39703484475564299</v>
      </c>
      <c r="R14">
        <f t="shared" si="0"/>
        <v>0.25572520773497798</v>
      </c>
      <c r="S14">
        <f t="shared" si="0"/>
        <v>6.9411981508342935E-2</v>
      </c>
      <c r="T14">
        <f t="shared" si="0"/>
        <v>0.36888418747933599</v>
      </c>
      <c r="U14">
        <f t="shared" si="0"/>
        <v>0.52942210885533103</v>
      </c>
      <c r="V14">
        <f t="shared" si="0"/>
        <v>0.38782690573346501</v>
      </c>
      <c r="ATF14" t="s">
        <v>78</v>
      </c>
    </row>
    <row r="15" spans="1:22 1202:1202">
      <c r="A15" t="s">
        <v>19</v>
      </c>
      <c r="B15">
        <v>0.83129957291031098</v>
      </c>
      <c r="C15">
        <v>0.98932275777913303</v>
      </c>
      <c r="D15">
        <v>0.76906650396583198</v>
      </c>
      <c r="E15">
        <v>0.46034167175106699</v>
      </c>
      <c r="F15">
        <v>0.86180597925564295</v>
      </c>
      <c r="G15">
        <v>0.97284929835265399</v>
      </c>
      <c r="H15">
        <v>0.36455155582672299</v>
      </c>
      <c r="I15" s="25">
        <v>0.465063050613232</v>
      </c>
      <c r="J15" s="25">
        <v>0.64082743133529096</v>
      </c>
      <c r="K15" s="25">
        <v>0.309120746242874</v>
      </c>
      <c r="L15" s="25">
        <v>0.36435481084816002</v>
      </c>
      <c r="M15" s="25">
        <v>0.45543271722231798</v>
      </c>
      <c r="N15" s="25">
        <v>0.44342718949732302</v>
      </c>
      <c r="O15" s="25">
        <v>0.59664881672136805</v>
      </c>
      <c r="P15">
        <f t="shared" si="1"/>
        <v>0.36623652229707898</v>
      </c>
      <c r="Q15">
        <f t="shared" si="0"/>
        <v>0.34849532644384207</v>
      </c>
      <c r="R15">
        <f t="shared" si="0"/>
        <v>0.45994575772295798</v>
      </c>
      <c r="S15">
        <f t="shared" si="0"/>
        <v>9.5986860902906979E-2</v>
      </c>
      <c r="T15">
        <f t="shared" si="0"/>
        <v>0.40637326203332497</v>
      </c>
      <c r="U15">
        <f t="shared" si="0"/>
        <v>0.52942210885533103</v>
      </c>
      <c r="V15">
        <f t="shared" si="0"/>
        <v>0.23209726089464505</v>
      </c>
      <c r="ATF15" t="s">
        <v>79</v>
      </c>
    </row>
    <row r="16" spans="1:22 1202:1202">
      <c r="A16" t="s">
        <v>20</v>
      </c>
      <c r="B16">
        <v>0.85405240706885999</v>
      </c>
      <c r="C16">
        <v>0.99116392443631895</v>
      </c>
      <c r="D16">
        <v>0.99177330895795202</v>
      </c>
      <c r="E16">
        <v>0.97592931139549</v>
      </c>
      <c r="F16">
        <v>0.90158439975624605</v>
      </c>
      <c r="G16">
        <v>0.97288238878732403</v>
      </c>
      <c r="H16">
        <v>0.45124923826934799</v>
      </c>
      <c r="I16" s="25">
        <v>0.50665054413542898</v>
      </c>
      <c r="J16" s="25">
        <v>0.476874244256348</v>
      </c>
      <c r="K16" s="25">
        <v>0.48024989923417999</v>
      </c>
      <c r="L16" s="25">
        <v>0.39359129383313202</v>
      </c>
      <c r="M16" s="25">
        <v>0.36255542120112899</v>
      </c>
      <c r="N16" s="25">
        <v>0.48024989923417999</v>
      </c>
      <c r="O16" s="25">
        <v>0.59749093107617901</v>
      </c>
      <c r="P16">
        <f t="shared" si="1"/>
        <v>0.347401862933431</v>
      </c>
      <c r="Q16">
        <f t="shared" si="0"/>
        <v>0.51428968017997101</v>
      </c>
      <c r="R16">
        <f t="shared" si="0"/>
        <v>0.51152340972377197</v>
      </c>
      <c r="S16">
        <f t="shared" si="0"/>
        <v>0.58233801756235803</v>
      </c>
      <c r="T16">
        <f t="shared" si="0"/>
        <v>0.539028978555117</v>
      </c>
      <c r="U16">
        <f t="shared" si="0"/>
        <v>0.49263248955314404</v>
      </c>
      <c r="V16">
        <f t="shared" si="0"/>
        <v>0.14624169280683103</v>
      </c>
      <c r="ATF16" t="s">
        <v>80</v>
      </c>
    </row>
    <row r="17" spans="1:22 1202:1202">
      <c r="A17" t="s">
        <v>21</v>
      </c>
      <c r="B17">
        <v>0.97471054235222399</v>
      </c>
      <c r="C17">
        <v>0.969226081657525</v>
      </c>
      <c r="D17">
        <v>0.942413162705667</v>
      </c>
      <c r="E17">
        <v>0.87720901889091996</v>
      </c>
      <c r="F17">
        <v>0.93205362583790297</v>
      </c>
      <c r="G17">
        <v>0.97227300426569097</v>
      </c>
      <c r="H17">
        <v>0.90767824497257699</v>
      </c>
      <c r="I17" s="25">
        <v>0.40699314792422397</v>
      </c>
      <c r="J17" s="25">
        <v>0.64898226521563895</v>
      </c>
      <c r="K17" s="25">
        <v>0.58192261185006</v>
      </c>
      <c r="L17" s="25">
        <v>0.51430874647319602</v>
      </c>
      <c r="M17" s="25">
        <v>0.49632204756146697</v>
      </c>
      <c r="N17" s="25">
        <v>0.48024989923417999</v>
      </c>
      <c r="O17" s="25">
        <v>0.60666062071745297</v>
      </c>
      <c r="P17">
        <f t="shared" si="1"/>
        <v>0.56771739442800007</v>
      </c>
      <c r="Q17">
        <f t="shared" si="0"/>
        <v>0.32024381644188604</v>
      </c>
      <c r="R17">
        <f t="shared" si="0"/>
        <v>0.36049055085560699</v>
      </c>
      <c r="S17">
        <f t="shared" si="0"/>
        <v>0.36290027241772393</v>
      </c>
      <c r="T17">
        <f t="shared" si="0"/>
        <v>0.43573157827643599</v>
      </c>
      <c r="U17">
        <f t="shared" si="0"/>
        <v>0.49202310503151098</v>
      </c>
      <c r="V17">
        <f t="shared" si="0"/>
        <v>0.30101762425512402</v>
      </c>
      <c r="ATF17" t="s">
        <v>81</v>
      </c>
    </row>
    <row r="18" spans="1:22 1202:1202">
      <c r="A18" t="s">
        <v>22</v>
      </c>
      <c r="B18">
        <v>0.92839731870810405</v>
      </c>
      <c r="C18">
        <v>0.94972577696526495</v>
      </c>
      <c r="D18">
        <v>0.955819622181596</v>
      </c>
      <c r="E18">
        <v>0.75167580743449103</v>
      </c>
      <c r="F18">
        <v>0.99299207800121803</v>
      </c>
      <c r="G18">
        <v>0.97227300426569097</v>
      </c>
      <c r="H18">
        <v>0.22699573430834799</v>
      </c>
      <c r="I18" s="25">
        <v>0.52367996775493797</v>
      </c>
      <c r="J18" s="25">
        <v>0.55678153970173305</v>
      </c>
      <c r="K18" s="25">
        <v>0.57063683998387704</v>
      </c>
      <c r="L18" s="25">
        <v>0.40281136638452197</v>
      </c>
      <c r="M18" s="25">
        <v>0.41888351471181001</v>
      </c>
      <c r="N18" s="25">
        <v>0.48024989923417999</v>
      </c>
      <c r="O18" s="25">
        <v>0.67361950826279704</v>
      </c>
      <c r="P18">
        <f t="shared" si="1"/>
        <v>0.40471735095316608</v>
      </c>
      <c r="Q18">
        <f t="shared" ref="Q18:Q55" si="2">ABS(J18-C18)</f>
        <v>0.39294423726353189</v>
      </c>
      <c r="R18">
        <f t="shared" ref="R18:R55" si="3">ABS(K18-D18)</f>
        <v>0.38518278219771895</v>
      </c>
      <c r="S18">
        <f t="shared" ref="S18:S55" si="4">ABS(L18-E18)</f>
        <v>0.34886444104996905</v>
      </c>
      <c r="T18">
        <f t="shared" ref="T18:T55" si="5">ABS(M18-F18)</f>
        <v>0.57410856328940807</v>
      </c>
      <c r="U18">
        <f t="shared" ref="U18:U55" si="6">ABS(N18-G18)</f>
        <v>0.49202310503151098</v>
      </c>
      <c r="V18">
        <f t="shared" ref="V18:V52" si="7">ABS(O18-H18)</f>
        <v>0.44662377395444908</v>
      </c>
      <c r="ATF18" t="s">
        <v>82</v>
      </c>
    </row>
    <row r="19" spans="1:22 1202:1202">
      <c r="A19" t="s">
        <v>23</v>
      </c>
      <c r="B19">
        <v>0.87842778793418597</v>
      </c>
      <c r="C19">
        <v>0.94363193174893301</v>
      </c>
      <c r="D19">
        <v>0.90280316879951195</v>
      </c>
      <c r="E19">
        <v>0.81261425959780598</v>
      </c>
      <c r="F19">
        <v>0.74070688604509405</v>
      </c>
      <c r="G19">
        <v>0.97227300426569097</v>
      </c>
      <c r="H19">
        <v>0.19652650822669099</v>
      </c>
      <c r="I19" s="25">
        <v>0.50342603788794804</v>
      </c>
      <c r="J19" s="25">
        <v>0.45692261185006</v>
      </c>
      <c r="K19" s="25">
        <v>0.53491535671100399</v>
      </c>
      <c r="L19" s="25">
        <v>0.48856307940346599</v>
      </c>
      <c r="M19" s="25">
        <v>0.50161225312374003</v>
      </c>
      <c r="N19" s="25">
        <v>0.48024989923417999</v>
      </c>
      <c r="O19" s="25">
        <v>0.44498186215235802</v>
      </c>
      <c r="P19">
        <f t="shared" si="1"/>
        <v>0.37500175004623792</v>
      </c>
      <c r="Q19">
        <f t="shared" si="2"/>
        <v>0.48670931989887301</v>
      </c>
      <c r="R19">
        <f t="shared" si="3"/>
        <v>0.36788781208850796</v>
      </c>
      <c r="S19">
        <f t="shared" si="4"/>
        <v>0.32405118019433998</v>
      </c>
      <c r="T19">
        <f t="shared" si="5"/>
        <v>0.23909463292135402</v>
      </c>
      <c r="U19">
        <f t="shared" si="6"/>
        <v>0.49202310503151098</v>
      </c>
      <c r="V19">
        <f t="shared" si="7"/>
        <v>0.24845535392566703</v>
      </c>
      <c r="ATF19" t="s">
        <v>83</v>
      </c>
    </row>
    <row r="20" spans="1:22 1202:1202">
      <c r="A20" t="s">
        <v>24</v>
      </c>
      <c r="B20">
        <v>0.93814747105423502</v>
      </c>
      <c r="C20">
        <v>0.96861669713589205</v>
      </c>
      <c r="D20">
        <v>0.96191346739792805</v>
      </c>
      <c r="E20">
        <v>0.95886654478976197</v>
      </c>
      <c r="F20">
        <v>0.94058500914076704</v>
      </c>
      <c r="G20">
        <v>0.97227300426569097</v>
      </c>
      <c r="H20">
        <v>0.68342474101157802</v>
      </c>
      <c r="I20" s="25">
        <v>0.43142885933091502</v>
      </c>
      <c r="J20" s="25">
        <v>0.48186215235792001</v>
      </c>
      <c r="K20" s="25">
        <v>0.42689439742039498</v>
      </c>
      <c r="L20" s="25">
        <v>0.48342402257154399</v>
      </c>
      <c r="M20" s="25">
        <v>0.52237001209189804</v>
      </c>
      <c r="N20" s="25">
        <v>0.48024989923417999</v>
      </c>
      <c r="O20" s="25">
        <v>0.57940346634421602</v>
      </c>
      <c r="P20">
        <f t="shared" si="1"/>
        <v>0.50671861172332</v>
      </c>
      <c r="Q20">
        <f t="shared" si="2"/>
        <v>0.48675454477797203</v>
      </c>
      <c r="R20">
        <f t="shared" si="3"/>
        <v>0.53501906997753301</v>
      </c>
      <c r="S20">
        <f t="shared" si="4"/>
        <v>0.47544252221821798</v>
      </c>
      <c r="T20">
        <f t="shared" si="5"/>
        <v>0.418214997048869</v>
      </c>
      <c r="U20">
        <f t="shared" si="6"/>
        <v>0.49202310503151098</v>
      </c>
      <c r="V20">
        <f t="shared" si="7"/>
        <v>0.104021274667362</v>
      </c>
      <c r="ATF20" t="s">
        <v>84</v>
      </c>
    </row>
    <row r="21" spans="1:22 1202:1202">
      <c r="A21" t="s">
        <v>25</v>
      </c>
      <c r="B21">
        <v>0.56879432624113402</v>
      </c>
      <c r="C21">
        <v>0.54113475177304904</v>
      </c>
      <c r="D21">
        <v>0.61258865248226901</v>
      </c>
      <c r="E21">
        <v>0.57003546099290703</v>
      </c>
      <c r="F21">
        <v>0.38386524822695001</v>
      </c>
      <c r="G21">
        <v>0.53031914893617005</v>
      </c>
      <c r="H21">
        <v>0.51985815602836805</v>
      </c>
      <c r="I21" s="25">
        <v>0.49490072691765202</v>
      </c>
      <c r="J21" s="25">
        <v>0.52972767711836799</v>
      </c>
      <c r="K21" s="25">
        <v>0.65341217315829403</v>
      </c>
      <c r="L21" s="25">
        <v>0.47840946077899499</v>
      </c>
      <c r="M21" s="25">
        <v>0.51269393511988703</v>
      </c>
      <c r="N21" s="25">
        <v>0.59753715959639797</v>
      </c>
      <c r="O21" s="25">
        <v>0.56227622870782301</v>
      </c>
      <c r="P21">
        <f t="shared" si="1"/>
        <v>7.3893599323481995E-2</v>
      </c>
      <c r="Q21">
        <f t="shared" si="2"/>
        <v>1.1407074654681049E-2</v>
      </c>
      <c r="R21">
        <f t="shared" si="3"/>
        <v>4.0823520676025016E-2</v>
      </c>
      <c r="S21">
        <f t="shared" si="4"/>
        <v>9.162600021391204E-2</v>
      </c>
      <c r="T21">
        <f t="shared" si="5"/>
        <v>0.12882868689293703</v>
      </c>
      <c r="U21">
        <f t="shared" si="6"/>
        <v>6.7218010660227923E-2</v>
      </c>
      <c r="V21">
        <f t="shared" si="7"/>
        <v>4.2418072679454966E-2</v>
      </c>
      <c r="ATF21" t="s">
        <v>85</v>
      </c>
    </row>
    <row r="22" spans="1:22 1202:1202">
      <c r="A22" t="s">
        <v>26</v>
      </c>
      <c r="B22">
        <v>0.97592931139549</v>
      </c>
      <c r="C22">
        <v>0.95642900670322895</v>
      </c>
      <c r="D22">
        <v>0.94667885435709898</v>
      </c>
      <c r="E22">
        <v>0.98019500304692198</v>
      </c>
      <c r="F22">
        <v>0.87538086532602</v>
      </c>
      <c r="G22">
        <v>0.97227300426569097</v>
      </c>
      <c r="H22">
        <v>0.171541742839731</v>
      </c>
      <c r="I22" s="25">
        <v>0.48322609030413</v>
      </c>
      <c r="J22" s="25">
        <v>0.45325303855249399</v>
      </c>
      <c r="K22" s="25">
        <v>0.59860859044162096</v>
      </c>
      <c r="L22" s="25">
        <v>0.58458450200737</v>
      </c>
      <c r="M22" s="25">
        <v>0.47767145135566202</v>
      </c>
      <c r="N22" s="25">
        <v>0.48779079359841598</v>
      </c>
      <c r="O22" s="25">
        <v>0.40568113072650303</v>
      </c>
      <c r="P22">
        <f t="shared" si="1"/>
        <v>0.49270322109136</v>
      </c>
      <c r="Q22">
        <f t="shared" si="2"/>
        <v>0.50317596815073495</v>
      </c>
      <c r="R22">
        <f t="shared" si="3"/>
        <v>0.34807026391547802</v>
      </c>
      <c r="S22">
        <f t="shared" si="4"/>
        <v>0.39561050103955198</v>
      </c>
      <c r="T22">
        <f t="shared" si="5"/>
        <v>0.39770941397035797</v>
      </c>
      <c r="U22">
        <f t="shared" si="6"/>
        <v>0.48448221066727498</v>
      </c>
      <c r="V22">
        <f t="shared" si="7"/>
        <v>0.23413938788677202</v>
      </c>
      <c r="ATF22" t="s">
        <v>86</v>
      </c>
    </row>
    <row r="23" spans="1:22 1202:1202">
      <c r="A23" t="s">
        <v>27</v>
      </c>
      <c r="B23">
        <v>0.95947592931139503</v>
      </c>
      <c r="C23">
        <v>0.90706886045094404</v>
      </c>
      <c r="D23">
        <v>0.97227300426569097</v>
      </c>
      <c r="E23">
        <v>0.835161486898232</v>
      </c>
      <c r="F23">
        <v>0.72486288848263203</v>
      </c>
      <c r="G23">
        <v>0.56276660572821402</v>
      </c>
      <c r="H23">
        <v>0.22151127361365</v>
      </c>
      <c r="I23" s="25">
        <v>0.44885332453390497</v>
      </c>
      <c r="J23" s="25">
        <v>0.42806467579607299</v>
      </c>
      <c r="K23" s="25">
        <v>0.68500797448165895</v>
      </c>
      <c r="L23" s="25">
        <v>0.53904746191497599</v>
      </c>
      <c r="M23" s="25">
        <v>0.56269592476489005</v>
      </c>
      <c r="N23" s="25">
        <v>0.40887092338997999</v>
      </c>
      <c r="O23" s="25">
        <v>0.64689545179563301</v>
      </c>
      <c r="P23">
        <f t="shared" si="1"/>
        <v>0.51062260477749</v>
      </c>
      <c r="Q23">
        <f t="shared" si="2"/>
        <v>0.47900418465487105</v>
      </c>
      <c r="R23">
        <f t="shared" si="3"/>
        <v>0.28726502978403201</v>
      </c>
      <c r="S23">
        <f t="shared" si="4"/>
        <v>0.29611402498325601</v>
      </c>
      <c r="T23">
        <f t="shared" si="5"/>
        <v>0.16216696371774197</v>
      </c>
      <c r="U23">
        <f t="shared" si="6"/>
        <v>0.15389568233823403</v>
      </c>
      <c r="V23">
        <f t="shared" si="7"/>
        <v>0.42538417818198304</v>
      </c>
      <c r="ATF23" t="s">
        <v>87</v>
      </c>
    </row>
    <row r="24" spans="1:22 1202:1202">
      <c r="A24" t="s">
        <v>28</v>
      </c>
      <c r="B24">
        <v>0.67598280098280095</v>
      </c>
      <c r="C24">
        <v>0.69993857493857403</v>
      </c>
      <c r="D24">
        <v>0.57770270270270196</v>
      </c>
      <c r="E24">
        <v>0.480036855036855</v>
      </c>
      <c r="F24">
        <v>0.55497542997543003</v>
      </c>
      <c r="G24">
        <v>0.14158476658476599</v>
      </c>
      <c r="H24">
        <v>0.83507371007371001</v>
      </c>
      <c r="I24" s="25">
        <v>0.49886363636363601</v>
      </c>
      <c r="J24" s="25">
        <v>0.61632483370288205</v>
      </c>
      <c r="K24" s="25">
        <v>0.39575942350332599</v>
      </c>
      <c r="L24" s="25">
        <v>0.47452882483370301</v>
      </c>
      <c r="M24" s="25">
        <v>0.55313192904656305</v>
      </c>
      <c r="N24" s="25">
        <v>0.487389135254989</v>
      </c>
      <c r="O24" s="25">
        <v>0.59420731707317098</v>
      </c>
      <c r="P24">
        <f t="shared" si="1"/>
        <v>0.17711916461916494</v>
      </c>
      <c r="Q24">
        <f t="shared" si="2"/>
        <v>8.3613741235691985E-2</v>
      </c>
      <c r="R24">
        <f t="shared" si="3"/>
        <v>0.18194327919937597</v>
      </c>
      <c r="S24">
        <f t="shared" si="4"/>
        <v>5.5080302031519923E-3</v>
      </c>
      <c r="T24">
        <f t="shared" si="5"/>
        <v>1.8435009288669812E-3</v>
      </c>
      <c r="U24">
        <f t="shared" si="6"/>
        <v>0.34580436867022302</v>
      </c>
      <c r="V24">
        <f t="shared" si="7"/>
        <v>0.24086639300053903</v>
      </c>
      <c r="ATF24" t="s">
        <v>88</v>
      </c>
    </row>
    <row r="25" spans="1:22 1202:1202">
      <c r="A25" t="s">
        <v>29</v>
      </c>
      <c r="B25">
        <v>0.67120106171200999</v>
      </c>
      <c r="C25">
        <v>0.85567352355673498</v>
      </c>
      <c r="D25">
        <v>0.873589913735899</v>
      </c>
      <c r="E25">
        <v>0.98440610484406099</v>
      </c>
      <c r="F25">
        <v>0.86761778367617703</v>
      </c>
      <c r="G25">
        <v>0.117783676177836</v>
      </c>
      <c r="H25">
        <v>0.62408759124087598</v>
      </c>
      <c r="I25" s="25">
        <v>0.73150594451783402</v>
      </c>
      <c r="J25" s="25">
        <v>0.45183053406303098</v>
      </c>
      <c r="K25" s="25">
        <v>0.496744668805435</v>
      </c>
      <c r="L25" s="25">
        <v>0.39125306661634301</v>
      </c>
      <c r="M25" s="25">
        <v>0.72414606529533898</v>
      </c>
      <c r="N25" s="25">
        <v>0.42163615776561603</v>
      </c>
      <c r="O25" s="25">
        <v>0.48995093413851698</v>
      </c>
      <c r="P25">
        <f t="shared" si="1"/>
        <v>6.0304882805824023E-2</v>
      </c>
      <c r="Q25">
        <f t="shared" si="2"/>
        <v>0.40384298949370401</v>
      </c>
      <c r="R25">
        <f t="shared" si="3"/>
        <v>0.37684524493046401</v>
      </c>
      <c r="S25">
        <f t="shared" si="4"/>
        <v>0.59315303822771792</v>
      </c>
      <c r="T25">
        <f t="shared" si="5"/>
        <v>0.14347171838083805</v>
      </c>
      <c r="U25">
        <f t="shared" si="6"/>
        <v>0.30385248158778</v>
      </c>
      <c r="V25">
        <f t="shared" si="7"/>
        <v>0.134136657102359</v>
      </c>
      <c r="ATF25" t="s">
        <v>89</v>
      </c>
    </row>
    <row r="26" spans="1:22 1202:1202">
      <c r="A26" t="s">
        <v>30</v>
      </c>
      <c r="B26">
        <v>0.87302070645554197</v>
      </c>
      <c r="C26">
        <v>0.85353227771010898</v>
      </c>
      <c r="D26">
        <v>0.84987819732034098</v>
      </c>
      <c r="E26">
        <v>0.83587088915956098</v>
      </c>
      <c r="F26">
        <v>0.736601705237515</v>
      </c>
      <c r="G26">
        <v>0.97228989037758795</v>
      </c>
      <c r="H26">
        <v>0.98690621193666195</v>
      </c>
      <c r="I26" s="25">
        <v>0.54196438386281198</v>
      </c>
      <c r="J26" s="25">
        <v>0.351352094096955</v>
      </c>
      <c r="K26" s="25">
        <v>0.53828185115972305</v>
      </c>
      <c r="L26" s="25">
        <v>0.45776080026382299</v>
      </c>
      <c r="M26" s="25">
        <v>0.636665933824338</v>
      </c>
      <c r="N26" s="25">
        <v>0.48755084093657303</v>
      </c>
      <c r="O26" s="25">
        <v>0.47611850060459499</v>
      </c>
      <c r="P26">
        <f t="shared" si="1"/>
        <v>0.33105632259272999</v>
      </c>
      <c r="Q26">
        <f t="shared" si="2"/>
        <v>0.50218018361315397</v>
      </c>
      <c r="R26">
        <f t="shared" si="3"/>
        <v>0.31159634616061793</v>
      </c>
      <c r="S26">
        <f t="shared" si="4"/>
        <v>0.37811008889573799</v>
      </c>
      <c r="T26">
        <f t="shared" si="5"/>
        <v>9.9935771413176999E-2</v>
      </c>
      <c r="U26">
        <f t="shared" si="6"/>
        <v>0.48473904944101492</v>
      </c>
      <c r="V26">
        <f t="shared" si="7"/>
        <v>0.51078771133206691</v>
      </c>
      <c r="ATF26" t="s">
        <v>90</v>
      </c>
    </row>
    <row r="27" spans="1:22 1202:1202">
      <c r="A27" t="s">
        <v>31</v>
      </c>
      <c r="B27">
        <v>0.95341047503044996</v>
      </c>
      <c r="C27">
        <v>0.85779537149817298</v>
      </c>
      <c r="D27">
        <v>0.66717417783191202</v>
      </c>
      <c r="E27">
        <v>0.96315468940316595</v>
      </c>
      <c r="F27">
        <v>0.90347137637027997</v>
      </c>
      <c r="G27">
        <v>0.97228989037758795</v>
      </c>
      <c r="H27">
        <v>0.12088915956151</v>
      </c>
      <c r="I27" s="25">
        <v>0.54256897878421495</v>
      </c>
      <c r="J27" s="25">
        <v>0.48287897108937</v>
      </c>
      <c r="K27" s="25">
        <v>0.496125096185556</v>
      </c>
      <c r="L27" s="25">
        <v>0.59835660107727795</v>
      </c>
      <c r="M27" s="25">
        <v>0.48194459711992998</v>
      </c>
      <c r="N27" s="25">
        <v>0.48755084093657303</v>
      </c>
      <c r="O27" s="25">
        <v>0.50689787842145795</v>
      </c>
      <c r="P27">
        <f t="shared" si="1"/>
        <v>0.41084149624623501</v>
      </c>
      <c r="Q27">
        <f t="shared" si="2"/>
        <v>0.37491640040880297</v>
      </c>
      <c r="R27">
        <f t="shared" si="3"/>
        <v>0.17104908164635602</v>
      </c>
      <c r="S27">
        <f t="shared" si="4"/>
        <v>0.364798088325888</v>
      </c>
      <c r="T27">
        <f t="shared" si="5"/>
        <v>0.42152677925034998</v>
      </c>
      <c r="U27">
        <f t="shared" si="6"/>
        <v>0.48473904944101492</v>
      </c>
      <c r="V27">
        <f t="shared" si="7"/>
        <v>0.38600871885994792</v>
      </c>
      <c r="ATF27" t="s">
        <v>91</v>
      </c>
    </row>
    <row r="28" spans="1:22 1202:1202">
      <c r="A28" t="s">
        <v>32</v>
      </c>
      <c r="B28">
        <v>0.84135200974421398</v>
      </c>
      <c r="C28">
        <v>0.90042630937880597</v>
      </c>
      <c r="D28">
        <v>0.98203410475030395</v>
      </c>
      <c r="E28">
        <v>0.762180267965895</v>
      </c>
      <c r="F28">
        <v>0.81394640682094999</v>
      </c>
      <c r="G28">
        <v>0.115408038976857</v>
      </c>
      <c r="H28">
        <v>0.41930572472594302</v>
      </c>
      <c r="I28" s="25">
        <v>0.49255248983181299</v>
      </c>
      <c r="J28" s="25">
        <v>0.56043201055293002</v>
      </c>
      <c r="K28" s="25">
        <v>0.48397823458283001</v>
      </c>
      <c r="L28" s="25">
        <v>0.44990106628558901</v>
      </c>
      <c r="M28" s="25">
        <v>0.50266571397163895</v>
      </c>
      <c r="N28" s="25">
        <v>0.41928657799274499</v>
      </c>
      <c r="O28" s="25">
        <v>0.370589205232494</v>
      </c>
      <c r="P28">
        <f t="shared" si="1"/>
        <v>0.34879951991240099</v>
      </c>
      <c r="Q28">
        <f t="shared" si="2"/>
        <v>0.33999429882587595</v>
      </c>
      <c r="R28">
        <f t="shared" si="3"/>
        <v>0.49805587016747394</v>
      </c>
      <c r="S28">
        <f t="shared" si="4"/>
        <v>0.31227920168030598</v>
      </c>
      <c r="T28">
        <f t="shared" si="5"/>
        <v>0.31128069284931104</v>
      </c>
      <c r="U28">
        <f t="shared" si="6"/>
        <v>0.30387853901588802</v>
      </c>
      <c r="V28">
        <f t="shared" si="7"/>
        <v>4.8716519493449018E-2</v>
      </c>
      <c r="ATF28" t="s">
        <v>92</v>
      </c>
    </row>
    <row r="29" spans="1:22 1202:1202">
      <c r="A29" t="s">
        <v>33</v>
      </c>
      <c r="B29">
        <v>0.80260764099454196</v>
      </c>
      <c r="C29">
        <v>0.94633110976349299</v>
      </c>
      <c r="D29">
        <v>0.90873256519102397</v>
      </c>
      <c r="E29">
        <v>0.97543966040024199</v>
      </c>
      <c r="F29">
        <v>0.90266828380836805</v>
      </c>
      <c r="G29">
        <v>0.97301394784717998</v>
      </c>
      <c r="H29">
        <v>0.78865979381443296</v>
      </c>
      <c r="I29" s="25">
        <v>0.45472606863335302</v>
      </c>
      <c r="J29" s="25">
        <v>0.45496688741721902</v>
      </c>
      <c r="K29" s="25">
        <v>0.34015653220951197</v>
      </c>
      <c r="L29" s="25">
        <v>0.49409993979530398</v>
      </c>
      <c r="M29" s="25">
        <v>0.57230583985550898</v>
      </c>
      <c r="N29" s="25">
        <v>0.49849488260084301</v>
      </c>
      <c r="O29" s="25">
        <v>0.53178807947019902</v>
      </c>
      <c r="P29">
        <f t="shared" si="1"/>
        <v>0.34788157236118894</v>
      </c>
      <c r="Q29">
        <f t="shared" si="2"/>
        <v>0.49136422234627397</v>
      </c>
      <c r="R29">
        <f t="shared" si="3"/>
        <v>0.56857603298151194</v>
      </c>
      <c r="S29">
        <f t="shared" si="4"/>
        <v>0.48133972060493802</v>
      </c>
      <c r="T29">
        <f t="shared" si="5"/>
        <v>0.33036244395285908</v>
      </c>
      <c r="U29">
        <f t="shared" si="6"/>
        <v>0.47451906524633697</v>
      </c>
      <c r="V29">
        <f t="shared" si="7"/>
        <v>0.25687171434423395</v>
      </c>
      <c r="ATF29" t="s">
        <v>93</v>
      </c>
    </row>
    <row r="30" spans="1:22 1202:1202">
      <c r="A30" t="s">
        <v>34</v>
      </c>
      <c r="B30">
        <v>0.87598544572468096</v>
      </c>
      <c r="C30">
        <v>0.85021224984839205</v>
      </c>
      <c r="D30">
        <v>0.79351121892055798</v>
      </c>
      <c r="E30">
        <v>0.881140084899939</v>
      </c>
      <c r="F30">
        <v>0.32959369314736198</v>
      </c>
      <c r="G30">
        <v>0.35809581564584497</v>
      </c>
      <c r="H30">
        <v>0.19557307459066001</v>
      </c>
      <c r="I30" s="25">
        <v>0.63458486125554103</v>
      </c>
      <c r="J30" s="25">
        <v>0.43787970007115101</v>
      </c>
      <c r="K30" s="25">
        <v>0.45249302172842198</v>
      </c>
      <c r="L30" s="25">
        <v>0.37225658146790003</v>
      </c>
      <c r="M30" s="25">
        <v>0.46557386021564201</v>
      </c>
      <c r="N30" s="25">
        <v>0.420858190575228</v>
      </c>
      <c r="O30" s="25">
        <v>0.64186415631328297</v>
      </c>
      <c r="P30">
        <f t="shared" si="1"/>
        <v>0.24140058446913992</v>
      </c>
      <c r="Q30">
        <f t="shared" si="2"/>
        <v>0.41233254977724104</v>
      </c>
      <c r="R30">
        <f t="shared" si="3"/>
        <v>0.341018197192136</v>
      </c>
      <c r="S30">
        <f t="shared" si="4"/>
        <v>0.50888350343203892</v>
      </c>
      <c r="T30">
        <f t="shared" si="5"/>
        <v>0.13598016706828003</v>
      </c>
      <c r="U30">
        <f t="shared" si="6"/>
        <v>6.2762374929383025E-2</v>
      </c>
      <c r="V30">
        <f>ABS(O30-H30)</f>
        <v>0.446291081722623</v>
      </c>
      <c r="ATF30" t="s">
        <v>94</v>
      </c>
    </row>
    <row r="31" spans="1:22 1202:1202">
      <c r="A31" t="s">
        <v>35</v>
      </c>
      <c r="B31">
        <v>0.91590771098967805</v>
      </c>
      <c r="C31">
        <v>0.92865816636308396</v>
      </c>
      <c r="D31">
        <v>0.88494231936854895</v>
      </c>
      <c r="E31">
        <v>0.94019429265330901</v>
      </c>
      <c r="F31">
        <v>0.78293867638129899</v>
      </c>
      <c r="G31">
        <v>0.97298117789921001</v>
      </c>
      <c r="H31">
        <v>0.49514268366727299</v>
      </c>
      <c r="I31" s="25">
        <v>0.41415813766807102</v>
      </c>
      <c r="J31" s="25">
        <v>0.51234196267308796</v>
      </c>
      <c r="K31" s="25">
        <v>0.58373469797310895</v>
      </c>
      <c r="L31" s="25">
        <v>0.57094120008027305</v>
      </c>
      <c r="M31" s="25">
        <v>0.39228376480032101</v>
      </c>
      <c r="N31" s="25">
        <v>0.45158539032711198</v>
      </c>
      <c r="O31" s="25">
        <v>0.58940397350993401</v>
      </c>
      <c r="P31">
        <f t="shared" si="1"/>
        <v>0.50174957332160708</v>
      </c>
      <c r="Q31">
        <f t="shared" si="2"/>
        <v>0.416316203689996</v>
      </c>
      <c r="R31">
        <f t="shared" si="3"/>
        <v>0.30120762139544</v>
      </c>
      <c r="S31">
        <f t="shared" si="4"/>
        <v>0.36925309257303596</v>
      </c>
      <c r="T31">
        <f t="shared" si="5"/>
        <v>0.39065491158097798</v>
      </c>
      <c r="U31">
        <f t="shared" si="6"/>
        <v>0.52139578757209804</v>
      </c>
      <c r="V31">
        <f t="shared" si="7"/>
        <v>9.4261289842661022E-2</v>
      </c>
      <c r="ATF31" t="s">
        <v>95</v>
      </c>
    </row>
    <row r="32" spans="1:22 1202:1202">
      <c r="A32" t="s">
        <v>36</v>
      </c>
      <c r="B32">
        <v>0.84728227300802905</v>
      </c>
      <c r="C32">
        <v>0.91105620753551497</v>
      </c>
      <c r="D32">
        <v>0.80836936380481705</v>
      </c>
      <c r="E32">
        <v>0.79972205064854796</v>
      </c>
      <c r="F32">
        <v>0.70274861025324198</v>
      </c>
      <c r="G32">
        <v>0.75200741198270504</v>
      </c>
      <c r="H32">
        <v>0.66646077825818395</v>
      </c>
      <c r="I32" s="25">
        <v>0.65980331899200995</v>
      </c>
      <c r="J32" s="25">
        <v>0.433825035853309</v>
      </c>
      <c r="K32" s="25">
        <v>0.42283002117052498</v>
      </c>
      <c r="L32" s="25">
        <v>0.58741378132896305</v>
      </c>
      <c r="M32" s="25">
        <v>0.50409752099979499</v>
      </c>
      <c r="N32" s="25">
        <v>0.54029228983131905</v>
      </c>
      <c r="O32" s="25">
        <v>0.600184388444991</v>
      </c>
      <c r="P32">
        <f t="shared" si="1"/>
        <v>0.18747895401601911</v>
      </c>
      <c r="Q32">
        <f t="shared" si="2"/>
        <v>0.47723117168220597</v>
      </c>
      <c r="R32">
        <f t="shared" si="3"/>
        <v>0.38553934263429207</v>
      </c>
      <c r="S32">
        <f t="shared" si="4"/>
        <v>0.21230826931958491</v>
      </c>
      <c r="T32">
        <f t="shared" si="5"/>
        <v>0.19865108925344699</v>
      </c>
      <c r="U32">
        <f t="shared" si="6"/>
        <v>0.21171512215138599</v>
      </c>
      <c r="V32">
        <f t="shared" si="7"/>
        <v>6.6276389813192949E-2</v>
      </c>
      <c r="ATF32" t="s">
        <v>96</v>
      </c>
    </row>
    <row r="33" spans="1:22 1202:1202">
      <c r="A33" t="s">
        <v>37</v>
      </c>
      <c r="B33">
        <v>0.77046694966646401</v>
      </c>
      <c r="C33">
        <v>0.92449969678593003</v>
      </c>
      <c r="D33">
        <v>0.80200121285627601</v>
      </c>
      <c r="E33">
        <v>0.73529411764705799</v>
      </c>
      <c r="F33">
        <v>0.99666464523953902</v>
      </c>
      <c r="G33">
        <v>0.31928441479684599</v>
      </c>
      <c r="H33">
        <v>0.10946027895694301</v>
      </c>
      <c r="I33" s="25">
        <v>0.48181038181038199</v>
      </c>
      <c r="J33" s="25">
        <v>0.44538824538824601</v>
      </c>
      <c r="K33" s="25">
        <v>0.62895752895752899</v>
      </c>
      <c r="L33" s="25">
        <v>0.44410124410124402</v>
      </c>
      <c r="M33" s="25">
        <v>0.55971685971686003</v>
      </c>
      <c r="N33" s="25">
        <v>0.49090519090519102</v>
      </c>
      <c r="O33" s="25">
        <v>0.55890175890175897</v>
      </c>
      <c r="P33">
        <f t="shared" si="1"/>
        <v>0.28865656785608201</v>
      </c>
      <c r="Q33">
        <f t="shared" si="2"/>
        <v>0.47911145139768402</v>
      </c>
      <c r="R33">
        <f t="shared" si="3"/>
        <v>0.17304368389874702</v>
      </c>
      <c r="S33">
        <f t="shared" si="4"/>
        <v>0.29119287354581397</v>
      </c>
      <c r="T33">
        <f t="shared" si="5"/>
        <v>0.43694778552267899</v>
      </c>
      <c r="U33">
        <f t="shared" si="6"/>
        <v>0.17162077610834503</v>
      </c>
      <c r="V33">
        <f t="shared" si="7"/>
        <v>0.44944147994481598</v>
      </c>
      <c r="ATF33" t="s">
        <v>97</v>
      </c>
    </row>
    <row r="34" spans="1:22 1202:1202">
      <c r="A34" t="s">
        <v>38</v>
      </c>
      <c r="B34">
        <v>0.91656553398058205</v>
      </c>
      <c r="C34">
        <v>0.83768203883495096</v>
      </c>
      <c r="D34">
        <v>0.85163834951456296</v>
      </c>
      <c r="E34">
        <v>0.93294902912621303</v>
      </c>
      <c r="F34">
        <v>0.63076456310679596</v>
      </c>
      <c r="G34">
        <v>0.97299757281553401</v>
      </c>
      <c r="H34">
        <v>0.98513349514563098</v>
      </c>
      <c r="I34" s="25">
        <v>0.41615615615615598</v>
      </c>
      <c r="J34" s="25">
        <v>0.55045045045045005</v>
      </c>
      <c r="K34" s="25">
        <v>0.49963963963963998</v>
      </c>
      <c r="L34" s="25">
        <v>0.55037037037036995</v>
      </c>
      <c r="M34" s="25">
        <v>0.45203203203203202</v>
      </c>
      <c r="N34" s="25">
        <v>0.51081081081081103</v>
      </c>
      <c r="O34" s="25">
        <v>0.60042042042041999</v>
      </c>
      <c r="P34">
        <f t="shared" si="1"/>
        <v>0.50040937782442607</v>
      </c>
      <c r="Q34">
        <f t="shared" si="2"/>
        <v>0.28723158838450091</v>
      </c>
      <c r="R34">
        <f t="shared" si="3"/>
        <v>0.35199870987492299</v>
      </c>
      <c r="S34">
        <f t="shared" si="4"/>
        <v>0.38257865875584307</v>
      </c>
      <c r="T34">
        <f t="shared" si="5"/>
        <v>0.17873253107476395</v>
      </c>
      <c r="U34">
        <f t="shared" si="6"/>
        <v>0.46218676200472297</v>
      </c>
      <c r="V34">
        <f t="shared" si="7"/>
        <v>0.38471307472521099</v>
      </c>
      <c r="ATF34" t="s">
        <v>98</v>
      </c>
    </row>
    <row r="35" spans="1:22 1202:1202">
      <c r="A35" t="s">
        <v>39</v>
      </c>
      <c r="B35">
        <v>0.80036407766990203</v>
      </c>
      <c r="C35">
        <v>0.88197815533980495</v>
      </c>
      <c r="D35">
        <v>0.89623786407766903</v>
      </c>
      <c r="E35">
        <v>0.86498786407766903</v>
      </c>
      <c r="F35">
        <v>0.30006067961165001</v>
      </c>
      <c r="G35">
        <v>0.35800970873786397</v>
      </c>
      <c r="H35">
        <v>0.54035194174757195</v>
      </c>
      <c r="I35" s="25">
        <v>0.57721471471471497</v>
      </c>
      <c r="J35" s="25">
        <v>0.54305555555555596</v>
      </c>
      <c r="K35" s="25">
        <v>0.51313813813813802</v>
      </c>
      <c r="L35" s="25">
        <v>0.50397897897897903</v>
      </c>
      <c r="M35" s="25">
        <v>0.38633633633633602</v>
      </c>
      <c r="N35" s="25">
        <v>0.45656906906906902</v>
      </c>
      <c r="O35" s="25">
        <v>0.483821321321321</v>
      </c>
      <c r="P35">
        <f t="shared" si="1"/>
        <v>0.22314936295518706</v>
      </c>
      <c r="Q35">
        <f t="shared" si="2"/>
        <v>0.33892259978424899</v>
      </c>
      <c r="R35">
        <f t="shared" si="3"/>
        <v>0.38309972593953101</v>
      </c>
      <c r="S35">
        <f t="shared" si="4"/>
        <v>0.36100888509869</v>
      </c>
      <c r="T35">
        <f t="shared" si="5"/>
        <v>8.6275656724686012E-2</v>
      </c>
      <c r="U35">
        <f t="shared" si="6"/>
        <v>9.8559360331205048E-2</v>
      </c>
      <c r="V35">
        <f t="shared" si="7"/>
        <v>5.6530620426250955E-2</v>
      </c>
      <c r="ATF35" t="s">
        <v>99</v>
      </c>
    </row>
    <row r="36" spans="1:22 1202:1202">
      <c r="A36" t="s">
        <v>40</v>
      </c>
      <c r="B36">
        <v>0.86589805825242705</v>
      </c>
      <c r="C36">
        <v>0.80188106796116498</v>
      </c>
      <c r="D36">
        <v>0.87196601941747498</v>
      </c>
      <c r="E36">
        <v>0.78701456310679596</v>
      </c>
      <c r="F36">
        <v>0.43598300970873699</v>
      </c>
      <c r="G36">
        <v>0.358313106796116</v>
      </c>
      <c r="H36">
        <v>0.68932038834951403</v>
      </c>
      <c r="I36" s="25">
        <v>0.55994744744744696</v>
      </c>
      <c r="J36" s="25">
        <v>0.421321321321321</v>
      </c>
      <c r="K36" s="25">
        <v>0.48783783783783802</v>
      </c>
      <c r="L36" s="25">
        <v>0.57087087087087096</v>
      </c>
      <c r="M36" s="25">
        <v>0.31884384384384401</v>
      </c>
      <c r="N36" s="25">
        <v>0.45656906906906902</v>
      </c>
      <c r="O36" s="25">
        <v>0.60934684684684703</v>
      </c>
      <c r="P36">
        <f t="shared" si="1"/>
        <v>0.30595061080498009</v>
      </c>
      <c r="Q36">
        <f t="shared" si="2"/>
        <v>0.38055974663984399</v>
      </c>
      <c r="R36">
        <f t="shared" si="3"/>
        <v>0.38412818157963696</v>
      </c>
      <c r="S36">
        <f t="shared" si="4"/>
        <v>0.216143692235925</v>
      </c>
      <c r="T36">
        <f t="shared" si="5"/>
        <v>0.11713916586489298</v>
      </c>
      <c r="U36">
        <f t="shared" si="6"/>
        <v>9.8255962272953024E-2</v>
      </c>
      <c r="V36">
        <f t="shared" si="7"/>
        <v>7.9973541502667E-2</v>
      </c>
      <c r="ATF36" t="s">
        <v>100</v>
      </c>
    </row>
    <row r="37" spans="1:22 1202:1202">
      <c r="A37" t="s">
        <v>41</v>
      </c>
      <c r="B37">
        <v>0.85294117647058798</v>
      </c>
      <c r="C37">
        <v>0.896300788356579</v>
      </c>
      <c r="D37">
        <v>0.86901152213462696</v>
      </c>
      <c r="E37">
        <v>0.90236506973923503</v>
      </c>
      <c r="F37">
        <v>0.80836870830806495</v>
      </c>
      <c r="G37">
        <v>0.440570042449969</v>
      </c>
      <c r="H37">
        <v>0.47847180109157</v>
      </c>
      <c r="I37" s="25">
        <v>0.47880402160864299</v>
      </c>
      <c r="J37" s="25">
        <v>0.49163415366146501</v>
      </c>
      <c r="K37" s="25">
        <v>0.55274609843937605</v>
      </c>
      <c r="L37" s="25">
        <v>0.61111944777911198</v>
      </c>
      <c r="M37" s="25">
        <v>0.37668817527010801</v>
      </c>
      <c r="N37" s="25">
        <v>0.50814075630252098</v>
      </c>
      <c r="O37" s="25">
        <v>0.59071128451380595</v>
      </c>
      <c r="P37">
        <f t="shared" si="1"/>
        <v>0.37413715486194499</v>
      </c>
      <c r="Q37">
        <f t="shared" si="2"/>
        <v>0.40466663469511399</v>
      </c>
      <c r="R37">
        <f t="shared" si="3"/>
        <v>0.3162654236952509</v>
      </c>
      <c r="S37">
        <f t="shared" si="4"/>
        <v>0.29124562196012305</v>
      </c>
      <c r="T37">
        <f t="shared" si="5"/>
        <v>0.43168053303795695</v>
      </c>
      <c r="U37">
        <f t="shared" si="6"/>
        <v>6.7570713852551978E-2</v>
      </c>
      <c r="V37">
        <f t="shared" si="7"/>
        <v>0.11223948342223594</v>
      </c>
      <c r="ATF37" t="s">
        <v>101</v>
      </c>
    </row>
    <row r="38" spans="1:22 1202:1202">
      <c r="A38" t="s">
        <v>42</v>
      </c>
      <c r="B38">
        <v>0.91044323011536099</v>
      </c>
      <c r="C38">
        <v>0.74165148755312604</v>
      </c>
      <c r="D38">
        <v>0.93290831815421904</v>
      </c>
      <c r="E38">
        <v>0.71797207043108602</v>
      </c>
      <c r="F38">
        <v>0.94808743169398901</v>
      </c>
      <c r="G38">
        <v>0.55160898603521502</v>
      </c>
      <c r="H38">
        <v>0.95780206435944104</v>
      </c>
      <c r="I38" s="25">
        <v>0.378274839347504</v>
      </c>
      <c r="J38" s="25">
        <v>0.59584422004095705</v>
      </c>
      <c r="K38" s="25">
        <v>0.52190876350540205</v>
      </c>
      <c r="L38" s="25">
        <v>0.40260221735753099</v>
      </c>
      <c r="M38" s="25">
        <v>0.49881717392839497</v>
      </c>
      <c r="N38" s="25">
        <v>0.49931148930160302</v>
      </c>
      <c r="O38" s="25">
        <v>0.51046889343972901</v>
      </c>
      <c r="P38">
        <f t="shared" si="1"/>
        <v>0.53216839076785694</v>
      </c>
      <c r="Q38">
        <f t="shared" si="2"/>
        <v>0.14580726751216899</v>
      </c>
      <c r="R38">
        <f t="shared" si="3"/>
        <v>0.41099955464881699</v>
      </c>
      <c r="S38">
        <f t="shared" si="4"/>
        <v>0.31536985307355503</v>
      </c>
      <c r="T38">
        <f t="shared" si="5"/>
        <v>0.44927025776559404</v>
      </c>
      <c r="U38">
        <f t="shared" si="6"/>
        <v>5.2297496733612003E-2</v>
      </c>
      <c r="V38">
        <f t="shared" si="7"/>
        <v>0.44733317091971203</v>
      </c>
      <c r="ATF38" t="s">
        <v>102</v>
      </c>
    </row>
    <row r="39" spans="1:22 1202:1202">
      <c r="A39" t="s">
        <v>43</v>
      </c>
      <c r="B39">
        <v>0.86733454766241602</v>
      </c>
      <c r="C39">
        <v>0.98816029143897999</v>
      </c>
      <c r="D39">
        <v>0.52246508803885805</v>
      </c>
      <c r="E39">
        <v>0.993017607771706</v>
      </c>
      <c r="F39">
        <v>0.97176684881602904</v>
      </c>
      <c r="G39">
        <v>0.97298117789921001</v>
      </c>
      <c r="H39">
        <v>0.96387370977534903</v>
      </c>
      <c r="I39" s="25">
        <v>0.55220323423487006</v>
      </c>
      <c r="J39" s="25">
        <v>0.44889132123437597</v>
      </c>
      <c r="K39" s="25">
        <v>0.53476096320881294</v>
      </c>
      <c r="L39" s="25">
        <v>0.55252100840336105</v>
      </c>
      <c r="M39" s="25">
        <v>0.53257185227032</v>
      </c>
      <c r="N39" s="25">
        <v>0.52466280629898998</v>
      </c>
      <c r="O39" s="25">
        <v>0.66826142221594498</v>
      </c>
      <c r="P39">
        <f t="shared" si="1"/>
        <v>0.31513131342754597</v>
      </c>
      <c r="Q39">
        <f t="shared" si="2"/>
        <v>0.53926897020460407</v>
      </c>
      <c r="R39">
        <f t="shared" si="3"/>
        <v>1.2295875169954895E-2</v>
      </c>
      <c r="S39">
        <f t="shared" si="4"/>
        <v>0.44049659936834495</v>
      </c>
      <c r="T39">
        <f t="shared" si="5"/>
        <v>0.43919499654570904</v>
      </c>
      <c r="U39">
        <f t="shared" si="6"/>
        <v>0.44831837160022003</v>
      </c>
      <c r="V39">
        <f t="shared" si="7"/>
        <v>0.29561228755940405</v>
      </c>
      <c r="ATF39" t="s">
        <v>103</v>
      </c>
    </row>
    <row r="40" spans="1:22 1202:1202">
      <c r="A40" t="s">
        <v>44</v>
      </c>
      <c r="B40">
        <v>0.979052823315118</v>
      </c>
      <c r="C40">
        <v>0.93108682452944702</v>
      </c>
      <c r="D40">
        <v>0.88494231936854895</v>
      </c>
      <c r="E40">
        <v>0.97480267152398303</v>
      </c>
      <c r="F40">
        <v>0.98876745598057003</v>
      </c>
      <c r="G40">
        <v>0.97237401335761997</v>
      </c>
      <c r="H40">
        <v>0.38160291438979899</v>
      </c>
      <c r="I40" s="25">
        <v>0.56682084598545301</v>
      </c>
      <c r="J40" s="25">
        <v>0.48218699244403701</v>
      </c>
      <c r="K40" s="25">
        <v>0.589170962502648</v>
      </c>
      <c r="L40" s="25">
        <v>0.57469458371583904</v>
      </c>
      <c r="M40" s="25">
        <v>0.53137137207824303</v>
      </c>
      <c r="N40" s="25">
        <v>0.52466280629898998</v>
      </c>
      <c r="O40" s="25">
        <v>0.52116729044558996</v>
      </c>
      <c r="P40">
        <f t="shared" si="1"/>
        <v>0.41223197732966499</v>
      </c>
      <c r="Q40">
        <f t="shared" si="2"/>
        <v>0.44889983208541001</v>
      </c>
      <c r="R40">
        <f t="shared" si="3"/>
        <v>0.29577135686590095</v>
      </c>
      <c r="S40">
        <f t="shared" si="4"/>
        <v>0.400108087808144</v>
      </c>
      <c r="T40">
        <f t="shared" si="5"/>
        <v>0.457396083902327</v>
      </c>
      <c r="U40">
        <f t="shared" si="6"/>
        <v>0.44771120705862999</v>
      </c>
      <c r="V40">
        <f t="shared" si="7"/>
        <v>0.13956437605579097</v>
      </c>
      <c r="ATF40" t="s">
        <v>104</v>
      </c>
    </row>
    <row r="41" spans="1:22 1202:1202">
      <c r="A41" t="s">
        <v>45</v>
      </c>
      <c r="B41">
        <v>0.86126290224650803</v>
      </c>
      <c r="C41">
        <v>0.73436551305403697</v>
      </c>
      <c r="D41">
        <v>0.918336369156041</v>
      </c>
      <c r="E41">
        <v>0.83029751062537904</v>
      </c>
      <c r="F41">
        <v>0.38888888888888801</v>
      </c>
      <c r="G41">
        <v>0.35822707953855398</v>
      </c>
      <c r="H41">
        <v>0.76442015786277995</v>
      </c>
      <c r="I41" s="25">
        <v>0.48589435774309703</v>
      </c>
      <c r="J41" s="25">
        <v>0.54425103374683204</v>
      </c>
      <c r="K41" s="25">
        <v>0.693377350940376</v>
      </c>
      <c r="L41" s="25">
        <v>0.48382686407896502</v>
      </c>
      <c r="M41" s="25">
        <v>0.45438175270108</v>
      </c>
      <c r="N41" s="25">
        <v>0.47569027611044401</v>
      </c>
      <c r="O41" s="25">
        <v>0.60100706949446403</v>
      </c>
      <c r="P41">
        <f t="shared" si="1"/>
        <v>0.37536854450341101</v>
      </c>
      <c r="Q41">
        <f t="shared" si="2"/>
        <v>0.19011447930720493</v>
      </c>
      <c r="R41">
        <f t="shared" si="3"/>
        <v>0.224959018215665</v>
      </c>
      <c r="S41">
        <f t="shared" si="4"/>
        <v>0.34647064654641402</v>
      </c>
      <c r="T41">
        <f t="shared" si="5"/>
        <v>6.5492863812191993E-2</v>
      </c>
      <c r="U41">
        <f t="shared" si="6"/>
        <v>0.11746319657189003</v>
      </c>
      <c r="V41">
        <f t="shared" si="7"/>
        <v>0.16341308836831592</v>
      </c>
      <c r="ATF41" t="s">
        <v>105</v>
      </c>
    </row>
    <row r="42" spans="1:22 1202:1202">
      <c r="A42" t="s">
        <v>46</v>
      </c>
      <c r="B42">
        <v>0.72525804493017598</v>
      </c>
      <c r="C42">
        <v>0.95173041894353305</v>
      </c>
      <c r="D42">
        <v>0.75561627200971404</v>
      </c>
      <c r="E42">
        <v>0.943230115361262</v>
      </c>
      <c r="F42">
        <v>0.71372191863995105</v>
      </c>
      <c r="G42">
        <v>0.55160898603521502</v>
      </c>
      <c r="H42">
        <v>0.67547055251973198</v>
      </c>
      <c r="I42" s="25">
        <v>0.41492479344679101</v>
      </c>
      <c r="J42" s="25">
        <v>0.50411341006990995</v>
      </c>
      <c r="K42" s="25">
        <v>0.53324270884824498</v>
      </c>
      <c r="L42" s="25">
        <v>0.55915895770072699</v>
      </c>
      <c r="M42" s="25">
        <v>0.55718169620789504</v>
      </c>
      <c r="N42" s="25">
        <v>0.49931148930160302</v>
      </c>
      <c r="O42" s="25">
        <v>0.549872890332604</v>
      </c>
      <c r="P42">
        <f t="shared" si="1"/>
        <v>0.31033325148338498</v>
      </c>
      <c r="Q42">
        <f t="shared" si="2"/>
        <v>0.4476170088736231</v>
      </c>
      <c r="R42">
        <f t="shared" si="3"/>
        <v>0.22237356316146906</v>
      </c>
      <c r="S42">
        <f t="shared" si="4"/>
        <v>0.38407115766053501</v>
      </c>
      <c r="T42">
        <f t="shared" si="5"/>
        <v>0.15654022243205601</v>
      </c>
      <c r="U42">
        <f t="shared" si="6"/>
        <v>5.2297496733612003E-2</v>
      </c>
      <c r="V42">
        <f t="shared" si="7"/>
        <v>0.12559766218712798</v>
      </c>
      <c r="ATF42" t="s">
        <v>106</v>
      </c>
    </row>
    <row r="43" spans="1:22 1202:1202">
      <c r="A43" t="s">
        <v>47</v>
      </c>
      <c r="B43">
        <v>0.94626593806921599</v>
      </c>
      <c r="C43">
        <v>0.94505160898603502</v>
      </c>
      <c r="D43">
        <v>0.84001214329083096</v>
      </c>
      <c r="E43">
        <v>0.815725561627201</v>
      </c>
      <c r="F43">
        <v>0.95355191256830596</v>
      </c>
      <c r="G43">
        <v>0.97298117789921001</v>
      </c>
      <c r="H43">
        <v>0.95901639344262302</v>
      </c>
      <c r="I43" s="25">
        <v>0.47498411129157497</v>
      </c>
      <c r="J43" s="25">
        <v>0.49260292352235002</v>
      </c>
      <c r="K43" s="25">
        <v>0.39956570863639601</v>
      </c>
      <c r="L43" s="25">
        <v>0.49616905585763699</v>
      </c>
      <c r="M43" s="25">
        <v>0.38085234093637499</v>
      </c>
      <c r="N43" s="25">
        <v>0.52466280629898998</v>
      </c>
      <c r="O43" s="25">
        <v>0.563184097168279</v>
      </c>
      <c r="P43">
        <f t="shared" si="1"/>
        <v>0.47128182677764102</v>
      </c>
      <c r="Q43">
        <f t="shared" si="2"/>
        <v>0.452448685463685</v>
      </c>
      <c r="R43">
        <f t="shared" si="3"/>
        <v>0.44044643465443495</v>
      </c>
      <c r="S43">
        <f t="shared" si="4"/>
        <v>0.31955650576956401</v>
      </c>
      <c r="T43">
        <f t="shared" si="5"/>
        <v>0.57269957163193097</v>
      </c>
      <c r="U43">
        <f t="shared" si="6"/>
        <v>0.44831837160022003</v>
      </c>
      <c r="V43">
        <f t="shared" si="7"/>
        <v>0.39583229627434402</v>
      </c>
      <c r="ATF43" t="s">
        <v>107</v>
      </c>
    </row>
    <row r="44" spans="1:22 1202:1202">
      <c r="A44" t="s">
        <v>48</v>
      </c>
      <c r="B44">
        <v>0.95233758348512398</v>
      </c>
      <c r="C44">
        <v>0.96873102610807504</v>
      </c>
      <c r="D44">
        <v>0.96205221615057601</v>
      </c>
      <c r="E44">
        <v>0.84304796599878495</v>
      </c>
      <c r="F44">
        <v>0.91651487553126898</v>
      </c>
      <c r="G44">
        <v>0.97298117789921001</v>
      </c>
      <c r="H44">
        <v>0.93655130540376397</v>
      </c>
      <c r="I44" s="25">
        <v>0.473783631099499</v>
      </c>
      <c r="J44" s="25">
        <v>0.60149353859190702</v>
      </c>
      <c r="K44" s="25">
        <v>0.434838641338889</v>
      </c>
      <c r="L44" s="25">
        <v>0.57261139750017598</v>
      </c>
      <c r="M44" s="25">
        <v>0.73785396511545798</v>
      </c>
      <c r="N44" s="25">
        <v>0.52466280629898998</v>
      </c>
      <c r="O44" s="25">
        <v>0.64831226608290404</v>
      </c>
      <c r="P44">
        <f t="shared" si="1"/>
        <v>0.47855395238562498</v>
      </c>
      <c r="Q44">
        <f t="shared" si="2"/>
        <v>0.36723748751616803</v>
      </c>
      <c r="R44">
        <f t="shared" si="3"/>
        <v>0.52721357481168707</v>
      </c>
      <c r="S44">
        <f t="shared" si="4"/>
        <v>0.27043656849860898</v>
      </c>
      <c r="T44">
        <f t="shared" si="5"/>
        <v>0.178660910415811</v>
      </c>
      <c r="U44">
        <f t="shared" si="6"/>
        <v>0.44831837160022003</v>
      </c>
      <c r="V44">
        <f t="shared" si="7"/>
        <v>0.28823903932085992</v>
      </c>
      <c r="ATF44" t="s">
        <v>108</v>
      </c>
    </row>
    <row r="45" spans="1:22 1202:1202">
      <c r="A45" t="s">
        <v>49</v>
      </c>
      <c r="B45">
        <v>0.98095525997581601</v>
      </c>
      <c r="C45">
        <v>0.99425634824667397</v>
      </c>
      <c r="D45">
        <v>0.794135429262394</v>
      </c>
      <c r="E45">
        <v>0.78869407496976995</v>
      </c>
      <c r="F45">
        <v>0.60247883917775003</v>
      </c>
      <c r="G45">
        <v>0.54806529625151101</v>
      </c>
      <c r="H45">
        <v>0.69498186215235702</v>
      </c>
      <c r="I45" s="25">
        <v>0.53279464348313799</v>
      </c>
      <c r="J45" s="25">
        <v>0.48210404543223701</v>
      </c>
      <c r="K45" s="25">
        <v>0.46969431395919498</v>
      </c>
      <c r="L45" s="25">
        <v>0.44266633947977302</v>
      </c>
      <c r="M45" s="25">
        <v>0.46738063520998402</v>
      </c>
      <c r="N45" s="25">
        <v>0.49630161957512398</v>
      </c>
      <c r="O45" s="25">
        <v>0.59701675664306197</v>
      </c>
      <c r="P45">
        <f t="shared" si="1"/>
        <v>0.44816061649267802</v>
      </c>
      <c r="Q45">
        <f t="shared" si="2"/>
        <v>0.51215230281443702</v>
      </c>
      <c r="R45">
        <f t="shared" si="3"/>
        <v>0.32444111530319902</v>
      </c>
      <c r="S45">
        <f t="shared" si="4"/>
        <v>0.34602773548999693</v>
      </c>
      <c r="T45">
        <f t="shared" si="5"/>
        <v>0.13509820396776601</v>
      </c>
      <c r="U45">
        <f t="shared" si="6"/>
        <v>5.1763676676387038E-2</v>
      </c>
      <c r="V45">
        <f t="shared" si="7"/>
        <v>9.7965105509295047E-2</v>
      </c>
      <c r="ATF45" t="s">
        <v>109</v>
      </c>
    </row>
    <row r="46" spans="1:22 1202:1202">
      <c r="A46" t="s">
        <v>50</v>
      </c>
      <c r="B46">
        <v>0.97979493365500603</v>
      </c>
      <c r="C46">
        <v>0.736731001206272</v>
      </c>
      <c r="D46">
        <v>0.86821471652593396</v>
      </c>
      <c r="E46">
        <v>0.99065138721350998</v>
      </c>
      <c r="F46">
        <v>0.96652593486127802</v>
      </c>
      <c r="G46">
        <v>0.97316043425814203</v>
      </c>
      <c r="H46">
        <v>0.71320868516284597</v>
      </c>
      <c r="I46" s="25">
        <v>0.460598698083799</v>
      </c>
      <c r="J46" s="25">
        <v>0.56168057210965405</v>
      </c>
      <c r="K46" s="25">
        <v>0.33311176308792501</v>
      </c>
      <c r="L46" s="25">
        <v>0.458810855413954</v>
      </c>
      <c r="M46" s="25">
        <v>0.50112313193362101</v>
      </c>
      <c r="N46" s="25">
        <v>0.50483634363253005</v>
      </c>
      <c r="O46" s="25">
        <v>0.64007059686439904</v>
      </c>
      <c r="P46">
        <f t="shared" si="1"/>
        <v>0.51919623557120698</v>
      </c>
      <c r="Q46">
        <f t="shared" si="2"/>
        <v>0.17505042909661794</v>
      </c>
      <c r="R46">
        <f t="shared" si="3"/>
        <v>0.53510295343800895</v>
      </c>
      <c r="S46">
        <f t="shared" si="4"/>
        <v>0.53184053179955604</v>
      </c>
      <c r="T46">
        <f t="shared" si="5"/>
        <v>0.46540280292765701</v>
      </c>
      <c r="U46">
        <f t="shared" si="6"/>
        <v>0.46832409062561198</v>
      </c>
      <c r="V46">
        <f t="shared" si="7"/>
        <v>7.3138088298446924E-2</v>
      </c>
      <c r="ATF46" t="s">
        <v>110</v>
      </c>
    </row>
    <row r="47" spans="1:22 1202:1202">
      <c r="A47" t="s">
        <v>51</v>
      </c>
      <c r="B47">
        <v>0.539556962025316</v>
      </c>
      <c r="C47">
        <v>0.95854430379746802</v>
      </c>
      <c r="D47">
        <v>0.97056962025316396</v>
      </c>
      <c r="E47">
        <v>0.738924050632911</v>
      </c>
      <c r="F47">
        <v>0.95601265822784798</v>
      </c>
      <c r="G47">
        <v>0.57563291139240502</v>
      </c>
      <c r="H47">
        <v>0.13702531645569599</v>
      </c>
      <c r="I47" s="25">
        <v>0.23407944514501899</v>
      </c>
      <c r="J47" s="25">
        <v>0.72304539722572503</v>
      </c>
      <c r="K47" s="25">
        <v>0.44908575031525799</v>
      </c>
      <c r="L47" s="25">
        <v>0.33874527112232</v>
      </c>
      <c r="M47" s="25">
        <v>0.66724464060529598</v>
      </c>
      <c r="N47" s="25">
        <v>0.35372005044136201</v>
      </c>
      <c r="O47" s="25">
        <v>0.48597099621689799</v>
      </c>
      <c r="P47">
        <f t="shared" si="1"/>
        <v>0.30547751688029701</v>
      </c>
      <c r="Q47">
        <f t="shared" si="2"/>
        <v>0.23549890657174299</v>
      </c>
      <c r="R47">
        <f t="shared" si="3"/>
        <v>0.52148386993790596</v>
      </c>
      <c r="S47">
        <f t="shared" si="4"/>
        <v>0.400178779510591</v>
      </c>
      <c r="T47">
        <f t="shared" si="5"/>
        <v>0.288768017622552</v>
      </c>
      <c r="U47">
        <f t="shared" si="6"/>
        <v>0.22191286095104301</v>
      </c>
      <c r="V47">
        <f t="shared" si="7"/>
        <v>0.348945679761202</v>
      </c>
      <c r="ATF47" t="s">
        <v>111</v>
      </c>
    </row>
    <row r="48" spans="1:22 1202:1202">
      <c r="A48" t="s">
        <v>52</v>
      </c>
      <c r="B48">
        <v>0.90024110910186805</v>
      </c>
      <c r="C48">
        <v>0.85503315250150602</v>
      </c>
      <c r="D48">
        <v>0.753164556962025</v>
      </c>
      <c r="E48">
        <v>0.83936106088004803</v>
      </c>
      <c r="F48">
        <v>0.89722724532851095</v>
      </c>
      <c r="G48">
        <v>0.97317661241711795</v>
      </c>
      <c r="H48">
        <v>0.61091018685955401</v>
      </c>
      <c r="I48" s="25">
        <v>0.522497020262217</v>
      </c>
      <c r="J48" s="25">
        <v>0.35245331744139902</v>
      </c>
      <c r="K48" s="25">
        <v>0.50248311481922903</v>
      </c>
      <c r="L48" s="25">
        <v>0.52562574493444603</v>
      </c>
      <c r="M48" s="25">
        <v>0.46111442193086999</v>
      </c>
      <c r="N48" s="25">
        <v>0.51653754469606705</v>
      </c>
      <c r="O48" s="25">
        <v>0.56148192292411603</v>
      </c>
      <c r="P48">
        <f t="shared" si="1"/>
        <v>0.37774408883965105</v>
      </c>
      <c r="Q48">
        <f t="shared" si="2"/>
        <v>0.50257983506010695</v>
      </c>
      <c r="R48">
        <f t="shared" si="3"/>
        <v>0.25068144214279597</v>
      </c>
      <c r="S48">
        <f t="shared" si="4"/>
        <v>0.313735315945602</v>
      </c>
      <c r="T48">
        <f t="shared" si="5"/>
        <v>0.43611282339764096</v>
      </c>
      <c r="U48">
        <f t="shared" si="6"/>
        <v>0.4566390677210509</v>
      </c>
      <c r="V48">
        <f t="shared" si="7"/>
        <v>4.9428263935437977E-2</v>
      </c>
      <c r="ATF48" t="s">
        <v>112</v>
      </c>
    </row>
    <row r="49" spans="1:22 1202:1202">
      <c r="A49" t="s">
        <v>53</v>
      </c>
      <c r="B49">
        <v>0.93913301662707804</v>
      </c>
      <c r="C49">
        <v>0.89043942992874103</v>
      </c>
      <c r="D49">
        <v>0.77345605700712505</v>
      </c>
      <c r="E49">
        <v>0.92191211401425099</v>
      </c>
      <c r="F49">
        <v>0.87796912114014203</v>
      </c>
      <c r="G49">
        <v>0.97357482185273103</v>
      </c>
      <c r="H49">
        <v>0.42250593824228</v>
      </c>
      <c r="I49" s="25">
        <v>0.37996365774143498</v>
      </c>
      <c r="J49" s="25">
        <v>0.491983325316659</v>
      </c>
      <c r="K49" s="25">
        <v>0.47733953289508901</v>
      </c>
      <c r="L49" s="25">
        <v>0.49839666506333202</v>
      </c>
      <c r="M49" s="25">
        <v>0.506092672759339</v>
      </c>
      <c r="N49" s="25">
        <v>0.50203089091978004</v>
      </c>
      <c r="O49" s="25">
        <v>0.67412217412217401</v>
      </c>
      <c r="P49">
        <f t="shared" si="1"/>
        <v>0.55916935888564301</v>
      </c>
      <c r="Q49">
        <f t="shared" si="2"/>
        <v>0.39845610461208203</v>
      </c>
      <c r="R49">
        <f t="shared" si="3"/>
        <v>0.29611652411203604</v>
      </c>
      <c r="S49">
        <f t="shared" si="4"/>
        <v>0.42351544895091897</v>
      </c>
      <c r="T49">
        <f t="shared" si="5"/>
        <v>0.37187644838080303</v>
      </c>
      <c r="U49">
        <f t="shared" si="6"/>
        <v>0.47154393093295099</v>
      </c>
      <c r="V49">
        <f t="shared" si="7"/>
        <v>0.25161623587989401</v>
      </c>
      <c r="ATF49" t="s">
        <v>113</v>
      </c>
    </row>
    <row r="50" spans="1:22 1202:1202">
      <c r="A50" t="s">
        <v>54</v>
      </c>
      <c r="B50">
        <v>0.95811051693404603</v>
      </c>
      <c r="C50">
        <v>0.95454545454545403</v>
      </c>
      <c r="D50">
        <v>0.84343434343434298</v>
      </c>
      <c r="E50">
        <v>0.99792038027332097</v>
      </c>
      <c r="F50">
        <v>0.96761734997029103</v>
      </c>
      <c r="G50">
        <v>0.97355912061794403</v>
      </c>
      <c r="H50">
        <v>0.67468805704099799</v>
      </c>
      <c r="I50" s="25">
        <v>0.51678445229682002</v>
      </c>
      <c r="J50" s="25">
        <v>0.63195262400209395</v>
      </c>
      <c r="K50" s="25">
        <v>0.42595864415652401</v>
      </c>
      <c r="L50" s="25">
        <v>0.40901060070671402</v>
      </c>
      <c r="M50" s="25">
        <v>0.47457793482528499</v>
      </c>
      <c r="N50" s="25">
        <v>0.52391702656720296</v>
      </c>
      <c r="O50" s="25">
        <v>0.55362517995026805</v>
      </c>
      <c r="P50">
        <f t="shared" si="1"/>
        <v>0.44132606463722601</v>
      </c>
      <c r="Q50">
        <f t="shared" si="2"/>
        <v>0.32259283054336008</v>
      </c>
      <c r="R50">
        <f t="shared" si="3"/>
        <v>0.41747569927781897</v>
      </c>
      <c r="S50">
        <f t="shared" si="4"/>
        <v>0.58890977956660695</v>
      </c>
      <c r="T50">
        <f t="shared" si="5"/>
        <v>0.49303941514500604</v>
      </c>
      <c r="U50">
        <f t="shared" si="6"/>
        <v>0.44964209405074107</v>
      </c>
      <c r="V50">
        <f t="shared" si="7"/>
        <v>0.12106287709072994</v>
      </c>
      <c r="ATF50" t="s">
        <v>114</v>
      </c>
    </row>
    <row r="51" spans="1:22 1202:1202">
      <c r="A51" t="s">
        <v>55</v>
      </c>
      <c r="B51">
        <v>0.65998803827751196</v>
      </c>
      <c r="C51">
        <v>0.75727671451355605</v>
      </c>
      <c r="D51">
        <v>0.650019936204146</v>
      </c>
      <c r="E51">
        <v>0.64364035087719296</v>
      </c>
      <c r="F51">
        <v>0.86373604465709697</v>
      </c>
      <c r="G51">
        <v>0.56987639553429004</v>
      </c>
      <c r="H51">
        <v>0.38187799043062198</v>
      </c>
      <c r="I51" s="25">
        <v>0.52574767280649604</v>
      </c>
      <c r="J51" s="25">
        <v>0.53193701723113496</v>
      </c>
      <c r="K51" s="25">
        <v>0.63136264606852799</v>
      </c>
      <c r="L51" s="25">
        <v>0.48965141612200402</v>
      </c>
      <c r="M51" s="25">
        <v>0.42122202416320098</v>
      </c>
      <c r="N51" s="25">
        <v>0.46038819568231298</v>
      </c>
      <c r="O51" s="25">
        <v>0.448306595365419</v>
      </c>
      <c r="P51">
        <f t="shared" si="1"/>
        <v>0.13424036547101592</v>
      </c>
      <c r="Q51">
        <f t="shared" si="2"/>
        <v>0.22533969728242109</v>
      </c>
      <c r="R51">
        <f t="shared" si="3"/>
        <v>1.865729013561801E-2</v>
      </c>
      <c r="S51">
        <f t="shared" si="4"/>
        <v>0.15398893475518893</v>
      </c>
      <c r="T51">
        <f t="shared" si="5"/>
        <v>0.44251402049389599</v>
      </c>
      <c r="U51">
        <f t="shared" si="6"/>
        <v>0.10948819985197705</v>
      </c>
      <c r="V51">
        <f t="shared" si="7"/>
        <v>6.642860493479702E-2</v>
      </c>
      <c r="ATF51" t="s">
        <v>115</v>
      </c>
    </row>
    <row r="52" spans="1:22 1202:1202">
      <c r="A52" t="s">
        <v>56</v>
      </c>
      <c r="B52">
        <v>0.74206111443978395</v>
      </c>
      <c r="C52">
        <v>0.61803475134811203</v>
      </c>
      <c r="D52">
        <v>0.91581785500299495</v>
      </c>
      <c r="E52">
        <v>0.86009586578789698</v>
      </c>
      <c r="F52">
        <v>0.95596165368484098</v>
      </c>
      <c r="G52">
        <v>0.114739364889155</v>
      </c>
      <c r="H52">
        <v>0.24116237267825</v>
      </c>
      <c r="I52" s="25">
        <v>0.43678870149458399</v>
      </c>
      <c r="J52" s="25">
        <v>0.39697883815530899</v>
      </c>
      <c r="K52" s="25">
        <v>0.49076740253210799</v>
      </c>
      <c r="L52" s="25">
        <v>0.32467205996617798</v>
      </c>
      <c r="M52" s="25">
        <v>0.437017231134878</v>
      </c>
      <c r="N52" s="25">
        <v>0.43678870149458399</v>
      </c>
      <c r="O52" s="25">
        <v>0.55676676264911595</v>
      </c>
      <c r="P52">
        <f t="shared" si="1"/>
        <v>0.30527241294519997</v>
      </c>
      <c r="Q52">
        <f t="shared" si="2"/>
        <v>0.22105591319280304</v>
      </c>
      <c r="R52">
        <f t="shared" si="3"/>
        <v>0.42505045247088696</v>
      </c>
      <c r="S52">
        <f t="shared" si="4"/>
        <v>0.535423805821719</v>
      </c>
      <c r="T52">
        <f t="shared" si="5"/>
        <v>0.51894442254996298</v>
      </c>
      <c r="U52">
        <f t="shared" si="6"/>
        <v>0.322049336605429</v>
      </c>
      <c r="V52">
        <f t="shared" si="7"/>
        <v>0.31560438997086593</v>
      </c>
      <c r="ATF52" t="s">
        <v>116</v>
      </c>
    </row>
    <row r="53" spans="1:22 1202:1202">
      <c r="A53" t="s">
        <v>117</v>
      </c>
      <c r="B53">
        <f t="shared" ref="B53" si="8">AVERAGE(B2:B52)</f>
        <v>0.83548847874453402</v>
      </c>
      <c r="C53">
        <f t="shared" ref="C53:H53" si="9">AVERAGE(C2:C52)</f>
        <v>0.84666170770192362</v>
      </c>
      <c r="D53">
        <f t="shared" si="9"/>
        <v>0.81568359439749838</v>
      </c>
      <c r="E53">
        <f t="shared" si="9"/>
        <v>0.81634859816546612</v>
      </c>
      <c r="F53">
        <f t="shared" si="9"/>
        <v>0.77995224607704372</v>
      </c>
      <c r="G53">
        <f t="shared" si="9"/>
        <v>0.684166823773804</v>
      </c>
      <c r="H53">
        <f t="shared" si="9"/>
        <v>0.568177472872754</v>
      </c>
      <c r="I53">
        <f t="shared" ref="I53:O53" si="10">AVERAGE(I2:I52)</f>
        <v>0.4976344392852729</v>
      </c>
      <c r="J53">
        <f t="shared" si="10"/>
        <v>0.50457059846001362</v>
      </c>
      <c r="K53">
        <f t="shared" si="10"/>
        <v>0.50877914169583272</v>
      </c>
      <c r="L53">
        <f t="shared" si="10"/>
        <v>0.4947912401463006</v>
      </c>
      <c r="M53">
        <f t="shared" si="10"/>
        <v>0.50208121892734925</v>
      </c>
      <c r="N53">
        <f t="shared" si="10"/>
        <v>0.47613542197052672</v>
      </c>
      <c r="O53">
        <f t="shared" si="10"/>
        <v>0.53805688226244475</v>
      </c>
      <c r="P53">
        <f t="shared" si="1"/>
        <v>0.33785403945926112</v>
      </c>
      <c r="Q53">
        <f t="shared" si="2"/>
        <v>0.34209110924191</v>
      </c>
      <c r="R53">
        <f t="shared" si="3"/>
        <v>0.30690445270166566</v>
      </c>
      <c r="S53">
        <f t="shared" si="4"/>
        <v>0.32155735801916552</v>
      </c>
      <c r="T53">
        <f t="shared" si="5"/>
        <v>0.27787102714969447</v>
      </c>
      <c r="U53">
        <f t="shared" si="6"/>
        <v>0.20803140180327728</v>
      </c>
    </row>
    <row r="54" spans="1:22 1202:1202">
      <c r="A54" s="4" t="s">
        <v>128</v>
      </c>
      <c r="B54">
        <f>MEDIAN(B2:B52)</f>
        <v>0.883209417596034</v>
      </c>
      <c r="C54">
        <f t="shared" ref="C54:H54" si="11">MEDIAN(C2:C52)</f>
        <v>0.90042630937880597</v>
      </c>
      <c r="D54">
        <f t="shared" si="11"/>
        <v>0.86901152213462696</v>
      </c>
      <c r="E54">
        <f t="shared" si="11"/>
        <v>0.86009586578789698</v>
      </c>
      <c r="F54">
        <f t="shared" si="11"/>
        <v>0.86373604465709697</v>
      </c>
      <c r="G54">
        <f t="shared" si="11"/>
        <v>0.85283363802559398</v>
      </c>
      <c r="H54">
        <f t="shared" si="11"/>
        <v>0.62408759124087598</v>
      </c>
      <c r="I54">
        <f t="shared" ref="I54:O54" si="12">MEDIAN(I2:I52)</f>
        <v>0.49809567336989602</v>
      </c>
      <c r="J54">
        <f t="shared" si="12"/>
        <v>0.49260292352235002</v>
      </c>
      <c r="K54">
        <f t="shared" si="12"/>
        <v>0.51313813813813802</v>
      </c>
      <c r="L54">
        <f t="shared" si="12"/>
        <v>0.49409993979530398</v>
      </c>
      <c r="M54">
        <f t="shared" si="12"/>
        <v>0.50195510867357296</v>
      </c>
      <c r="N54">
        <f t="shared" si="12"/>
        <v>0.48024989923417999</v>
      </c>
      <c r="O54">
        <f t="shared" si="12"/>
        <v>0.55890175890175897</v>
      </c>
      <c r="P54">
        <f t="shared" si="1"/>
        <v>0.38511374422613798</v>
      </c>
      <c r="Q54">
        <f t="shared" si="2"/>
        <v>0.40782338585645594</v>
      </c>
      <c r="R54">
        <f t="shared" si="3"/>
        <v>0.35587338399648893</v>
      </c>
      <c r="S54">
        <f t="shared" si="4"/>
        <v>0.36599592599259301</v>
      </c>
      <c r="T54">
        <f t="shared" si="5"/>
        <v>0.36178093598352401</v>
      </c>
      <c r="U54">
        <f t="shared" si="6"/>
        <v>0.37258373879141399</v>
      </c>
    </row>
    <row r="55" spans="1:22 1202:1202">
      <c r="A55" s="4" t="s">
        <v>131</v>
      </c>
      <c r="B55">
        <f>STDEV(B2:B52)</f>
        <v>0.16433998374240347</v>
      </c>
      <c r="C55">
        <f t="shared" ref="C55:H55" si="13">STDEV(C2:C52)</f>
        <v>0.150767185301864</v>
      </c>
      <c r="D55">
        <f t="shared" si="13"/>
        <v>0.16072378176579968</v>
      </c>
      <c r="E55">
        <f t="shared" si="13"/>
        <v>0.18275342894447891</v>
      </c>
      <c r="F55">
        <f t="shared" si="13"/>
        <v>0.20433518604448336</v>
      </c>
      <c r="G55">
        <f t="shared" si="13"/>
        <v>0.3264162715916003</v>
      </c>
      <c r="H55">
        <f t="shared" si="13"/>
        <v>0.27718881095611747</v>
      </c>
      <c r="I55">
        <f t="shared" ref="I55:O55" si="14">STDEV(I2:I52)</f>
        <v>7.788355058959899E-2</v>
      </c>
      <c r="J55">
        <f t="shared" si="14"/>
        <v>7.5044800749728191E-2</v>
      </c>
      <c r="K55">
        <f t="shared" si="14"/>
        <v>8.764508054920693E-2</v>
      </c>
      <c r="L55">
        <f t="shared" si="14"/>
        <v>7.9825910588864527E-2</v>
      </c>
      <c r="M55">
        <f t="shared" si="14"/>
        <v>8.4090176948175152E-2</v>
      </c>
      <c r="N55">
        <f t="shared" si="14"/>
        <v>4.1289487355265525E-2</v>
      </c>
      <c r="O55">
        <f t="shared" si="14"/>
        <v>9.0023624860047488E-2</v>
      </c>
      <c r="P55">
        <f t="shared" si="1"/>
        <v>8.6456433152804477E-2</v>
      </c>
      <c r="Q55">
        <f t="shared" si="2"/>
        <v>7.5722384552135813E-2</v>
      </c>
      <c r="R55">
        <f t="shared" si="3"/>
        <v>7.3078701216592754E-2</v>
      </c>
      <c r="S55">
        <f t="shared" si="4"/>
        <v>0.10292751835561438</v>
      </c>
      <c r="T55">
        <f t="shared" si="5"/>
        <v>0.12024500909630821</v>
      </c>
      <c r="U55">
        <f t="shared" si="6"/>
        <v>0.28512678423633475</v>
      </c>
    </row>
    <row r="56" spans="1:22 1202:1202">
      <c r="I56">
        <f>(I53-B53)/B53*100</f>
        <v>-40.437905255970172</v>
      </c>
      <c r="J56">
        <f t="shared" ref="J56:O56" si="15">(J53-C53)/C53*100</f>
        <v>-40.404698373620889</v>
      </c>
      <c r="K56">
        <f t="shared" si="15"/>
        <v>-37.625429125905065</v>
      </c>
      <c r="L56">
        <f t="shared" si="15"/>
        <v>-39.389711545016816</v>
      </c>
      <c r="M56">
        <f t="shared" si="15"/>
        <v>-35.626671831168281</v>
      </c>
      <c r="N56">
        <f t="shared" si="15"/>
        <v>-30.406531649078566</v>
      </c>
      <c r="O56">
        <f t="shared" si="15"/>
        <v>-5.3012644901278758</v>
      </c>
    </row>
    <row r="57" spans="1:22 1202:1202">
      <c r="I57">
        <f t="shared" ref="I57" si="16">(I54-B54)/B54*100</f>
        <v>-43.603899205961923</v>
      </c>
      <c r="J57">
        <f t="shared" ref="J57:J58" si="17">(J54-C54)/C54*100</f>
        <v>-45.292255635867498</v>
      </c>
      <c r="K57">
        <f t="shared" ref="K57:K58" si="18">(K54-D54)/D54*100</f>
        <v>-40.951515018158432</v>
      </c>
      <c r="L57">
        <f t="shared" ref="L57:L58" si="19">(L54-E54)/E54*100</f>
        <v>-42.552922360267345</v>
      </c>
      <c r="M57">
        <f t="shared" ref="M57:M58" si="20">(M54-F54)/F54*100</f>
        <v>-41.885589726332533</v>
      </c>
      <c r="N57">
        <f t="shared" ref="N57:N58" si="21">(N54-G54)/G54*100</f>
        <v>-43.687739575327647</v>
      </c>
      <c r="O57">
        <f t="shared" ref="O57:O58" si="22">(O54-H54)/H54*100</f>
        <v>-10.444981322174304</v>
      </c>
    </row>
    <row r="58" spans="1:22 1202:1202">
      <c r="A58" s="25" t="s">
        <v>209</v>
      </c>
      <c r="B58" s="25">
        <v>822.53</v>
      </c>
      <c r="C58" s="25">
        <v>1586.42</v>
      </c>
      <c r="D58" s="25">
        <v>1491.15</v>
      </c>
      <c r="E58" s="25">
        <v>1316.3</v>
      </c>
      <c r="F58" s="25">
        <v>754.81</v>
      </c>
      <c r="I58">
        <f>(I55-B55)/B55*100</f>
        <v>-52.608276564224063</v>
      </c>
      <c r="J58">
        <f t="shared" si="17"/>
        <v>-50.224711962702948</v>
      </c>
      <c r="K58">
        <f t="shared" si="18"/>
        <v>-45.468505291320319</v>
      </c>
      <c r="L58">
        <f t="shared" si="19"/>
        <v>-56.32043073013098</v>
      </c>
      <c r="M58">
        <f t="shared" si="20"/>
        <v>-58.846942332355376</v>
      </c>
      <c r="N58">
        <f t="shared" si="21"/>
        <v>-87.350665101975849</v>
      </c>
      <c r="O58">
        <f t="shared" si="22"/>
        <v>-67.522633922514501</v>
      </c>
    </row>
    <row r="59" spans="1:22 1202:1202">
      <c r="A59" s="25" t="s">
        <v>188</v>
      </c>
      <c r="B59" s="25">
        <v>12.54</v>
      </c>
      <c r="C59" s="25">
        <v>12.51</v>
      </c>
      <c r="D59" s="25">
        <v>12.25</v>
      </c>
      <c r="E59" s="25">
        <v>12.57</v>
      </c>
      <c r="F59" s="25">
        <v>12.22</v>
      </c>
      <c r="G59" s="25">
        <v>6.58</v>
      </c>
      <c r="H59" s="25">
        <v>52.01</v>
      </c>
      <c r="I59" t="s">
        <v>171</v>
      </c>
      <c r="J59" t="s">
        <v>172</v>
      </c>
      <c r="K59" t="s">
        <v>173</v>
      </c>
      <c r="L59" t="s">
        <v>174</v>
      </c>
      <c r="M59" t="s">
        <v>175</v>
      </c>
      <c r="N59" t="s">
        <v>176</v>
      </c>
      <c r="O59" t="s">
        <v>177</v>
      </c>
    </row>
    <row r="60" spans="1:22 1202:1202">
      <c r="B60" s="27">
        <f>B58/51+B59</f>
        <v>28.668039215686274</v>
      </c>
      <c r="C60" s="27">
        <f t="shared" ref="C60:F60" si="23">C58/51+C59</f>
        <v>43.616274509803922</v>
      </c>
      <c r="D60" s="27">
        <f t="shared" si="23"/>
        <v>41.488235294117644</v>
      </c>
      <c r="E60" s="27">
        <f t="shared" si="23"/>
        <v>38.379803921568623</v>
      </c>
      <c r="F60" s="27">
        <f t="shared" si="23"/>
        <v>27.020196078431372</v>
      </c>
      <c r="G60" s="25">
        <v>6.58</v>
      </c>
      <c r="H60" s="25">
        <v>52.01</v>
      </c>
    </row>
    <row r="61" spans="1:22 1202:1202">
      <c r="C61" s="131" t="s">
        <v>200</v>
      </c>
      <c r="D61" s="132"/>
      <c r="E61" s="132"/>
      <c r="F61" s="132"/>
      <c r="G61" s="132"/>
      <c r="H61" s="132"/>
      <c r="I61" s="132"/>
    </row>
    <row r="62" spans="1:22 1202:1202">
      <c r="C62" s="1" t="s">
        <v>181</v>
      </c>
      <c r="D62" s="1" t="s">
        <v>182</v>
      </c>
      <c r="E62" s="1" t="s">
        <v>183</v>
      </c>
      <c r="F62" s="1" t="s">
        <v>184</v>
      </c>
      <c r="G62" s="1" t="s">
        <v>185</v>
      </c>
      <c r="H62" s="1" t="s">
        <v>186</v>
      </c>
      <c r="I62" t="s">
        <v>187</v>
      </c>
    </row>
    <row r="63" spans="1:22 1202:1202">
      <c r="C63" s="1" t="s">
        <v>64</v>
      </c>
      <c r="D63" s="1" t="s">
        <v>65</v>
      </c>
      <c r="E63" s="1">
        <v>-0.11600000000000001</v>
      </c>
      <c r="F63" s="1">
        <v>0.1062</v>
      </c>
      <c r="G63" s="1">
        <v>-0.24429999999999999</v>
      </c>
      <c r="H63" s="1">
        <v>1.23E-2</v>
      </c>
      <c r="I63" t="b">
        <v>0</v>
      </c>
    </row>
    <row r="64" spans="1:22 1202:1202">
      <c r="C64" s="1" t="s">
        <v>64</v>
      </c>
      <c r="D64" s="1" t="s">
        <v>60</v>
      </c>
      <c r="E64" s="1">
        <v>0.16250000000000001</v>
      </c>
      <c r="F64" s="1">
        <v>3.8E-3</v>
      </c>
      <c r="G64" s="1">
        <v>3.4200000000000001E-2</v>
      </c>
      <c r="H64" s="1">
        <v>0.2908</v>
      </c>
      <c r="I64" t="b">
        <v>1</v>
      </c>
    </row>
    <row r="65" spans="3:9">
      <c r="C65" s="1" t="s">
        <v>64</v>
      </c>
      <c r="D65" s="1" t="s">
        <v>61</v>
      </c>
      <c r="E65" s="1">
        <v>0.13150000000000001</v>
      </c>
      <c r="F65" s="1">
        <v>4.0399999999999998E-2</v>
      </c>
      <c r="G65" s="1">
        <v>3.2000000000000002E-3</v>
      </c>
      <c r="H65" s="1">
        <v>0.25979999999999998</v>
      </c>
      <c r="I65" t="b">
        <v>1</v>
      </c>
    </row>
    <row r="66" spans="3:9">
      <c r="C66" s="1" t="s">
        <v>64</v>
      </c>
      <c r="D66" s="1" t="s">
        <v>199</v>
      </c>
      <c r="E66" s="1">
        <v>0.15129999999999999</v>
      </c>
      <c r="F66" s="1">
        <v>9.4999999999999998E-3</v>
      </c>
      <c r="G66" s="1">
        <v>2.3E-2</v>
      </c>
      <c r="H66" s="1">
        <v>0.27960000000000002</v>
      </c>
      <c r="I66" t="b">
        <v>1</v>
      </c>
    </row>
    <row r="67" spans="3:9">
      <c r="C67" s="1" t="s">
        <v>64</v>
      </c>
      <c r="D67" s="1" t="s">
        <v>62</v>
      </c>
      <c r="E67" s="1">
        <v>0.13220000000000001</v>
      </c>
      <c r="F67" s="1">
        <v>3.8600000000000002E-2</v>
      </c>
      <c r="G67" s="1">
        <v>3.8999999999999998E-3</v>
      </c>
      <c r="H67" s="1">
        <v>0.26050000000000001</v>
      </c>
      <c r="I67" t="b">
        <v>1</v>
      </c>
    </row>
    <row r="68" spans="3:9">
      <c r="C68" s="1" t="s">
        <v>64</v>
      </c>
      <c r="D68" s="1" t="s">
        <v>63</v>
      </c>
      <c r="E68" s="1">
        <v>9.5799999999999996E-2</v>
      </c>
      <c r="F68" s="1">
        <v>0.29060000000000002</v>
      </c>
      <c r="G68" s="1">
        <v>-3.2500000000000001E-2</v>
      </c>
      <c r="H68" s="1">
        <v>0.22409999999999999</v>
      </c>
      <c r="I68" t="b">
        <v>0</v>
      </c>
    </row>
    <row r="69" spans="3:9">
      <c r="C69" s="1" t="s">
        <v>65</v>
      </c>
      <c r="D69" s="1" t="s">
        <v>60</v>
      </c>
      <c r="E69" s="1">
        <v>0.27850000000000003</v>
      </c>
      <c r="F69" s="1">
        <v>0</v>
      </c>
      <c r="G69" s="1">
        <v>0.1502</v>
      </c>
      <c r="H69" s="1">
        <v>0.40679999999999999</v>
      </c>
      <c r="I69" t="b">
        <v>1</v>
      </c>
    </row>
    <row r="70" spans="3:9">
      <c r="C70" s="1" t="s">
        <v>65</v>
      </c>
      <c r="D70" s="1" t="s">
        <v>61</v>
      </c>
      <c r="E70" s="1">
        <v>0.2475</v>
      </c>
      <c r="F70" s="1">
        <v>0</v>
      </c>
      <c r="G70" s="1">
        <v>0.1192</v>
      </c>
      <c r="H70" s="1">
        <v>0.37580000000000002</v>
      </c>
      <c r="I70" t="b">
        <v>1</v>
      </c>
    </row>
    <row r="71" spans="3:9">
      <c r="C71" s="1" t="s">
        <v>65</v>
      </c>
      <c r="D71" s="1" t="s">
        <v>199</v>
      </c>
      <c r="E71" s="1">
        <v>0.26729999999999998</v>
      </c>
      <c r="F71" s="1">
        <v>0</v>
      </c>
      <c r="G71" s="1">
        <v>0.13900000000000001</v>
      </c>
      <c r="H71" s="1">
        <v>0.39560000000000001</v>
      </c>
      <c r="I71" t="b">
        <v>1</v>
      </c>
    </row>
    <row r="72" spans="3:9">
      <c r="C72" s="1" t="s">
        <v>65</v>
      </c>
      <c r="D72" s="1" t="s">
        <v>62</v>
      </c>
      <c r="E72" s="1">
        <v>0.2482</v>
      </c>
      <c r="F72" s="1">
        <v>0</v>
      </c>
      <c r="G72" s="1">
        <v>0.11990000000000001</v>
      </c>
      <c r="H72" s="1">
        <v>0.3765</v>
      </c>
      <c r="I72" t="b">
        <v>1</v>
      </c>
    </row>
    <row r="73" spans="3:9">
      <c r="C73" s="1" t="s">
        <v>65</v>
      </c>
      <c r="D73" s="1" t="s">
        <v>63</v>
      </c>
      <c r="E73" s="1">
        <v>0.21179999999999999</v>
      </c>
      <c r="F73" s="1">
        <v>0</v>
      </c>
      <c r="G73" s="1">
        <v>8.3500000000000005E-2</v>
      </c>
      <c r="H73" s="1">
        <v>0.34010000000000001</v>
      </c>
      <c r="I73" t="b">
        <v>1</v>
      </c>
    </row>
    <row r="74" spans="3:9">
      <c r="C74" s="1" t="s">
        <v>60</v>
      </c>
      <c r="D74" s="1" t="s">
        <v>61</v>
      </c>
      <c r="E74" s="1">
        <v>-3.1E-2</v>
      </c>
      <c r="F74" s="1">
        <v>0.99160000000000004</v>
      </c>
      <c r="G74" s="1">
        <v>-0.1593</v>
      </c>
      <c r="H74" s="1">
        <v>9.7299999999999998E-2</v>
      </c>
      <c r="I74" t="b">
        <v>0</v>
      </c>
    </row>
    <row r="75" spans="3:9">
      <c r="C75" s="1" t="s">
        <v>60</v>
      </c>
      <c r="D75" s="1" t="s">
        <v>199</v>
      </c>
      <c r="E75" s="1">
        <v>-1.12E-2</v>
      </c>
      <c r="F75" s="1">
        <v>1</v>
      </c>
      <c r="G75" s="1">
        <v>-0.13950000000000001</v>
      </c>
      <c r="H75" s="1">
        <v>0.1171</v>
      </c>
      <c r="I75" t="b">
        <v>0</v>
      </c>
    </row>
    <row r="76" spans="3:9">
      <c r="C76" s="1" t="s">
        <v>60</v>
      </c>
      <c r="D76" s="1" t="s">
        <v>62</v>
      </c>
      <c r="E76" s="1">
        <v>-3.0300000000000001E-2</v>
      </c>
      <c r="F76" s="1">
        <v>0.99250000000000005</v>
      </c>
      <c r="G76" s="1">
        <v>-0.15859999999999999</v>
      </c>
      <c r="H76" s="1">
        <v>9.8000000000000004E-2</v>
      </c>
      <c r="I76" t="b">
        <v>0</v>
      </c>
    </row>
    <row r="77" spans="3:9">
      <c r="C77" s="1" t="s">
        <v>60</v>
      </c>
      <c r="D77" s="1" t="s">
        <v>63</v>
      </c>
      <c r="E77" s="1">
        <v>-6.6699999999999995E-2</v>
      </c>
      <c r="F77" s="1">
        <v>0.71919999999999995</v>
      </c>
      <c r="G77" s="1">
        <v>-0.19500000000000001</v>
      </c>
      <c r="H77" s="1">
        <v>6.1600000000000002E-2</v>
      </c>
      <c r="I77" t="b">
        <v>0</v>
      </c>
    </row>
    <row r="78" spans="3:9">
      <c r="C78" s="1" t="s">
        <v>61</v>
      </c>
      <c r="D78" s="1" t="s">
        <v>199</v>
      </c>
      <c r="E78" s="1">
        <v>1.9800000000000002E-2</v>
      </c>
      <c r="F78" s="1">
        <v>0.99929999999999997</v>
      </c>
      <c r="G78" s="1">
        <v>-0.1085</v>
      </c>
      <c r="H78" s="1">
        <v>0.14810000000000001</v>
      </c>
      <c r="I78" t="b">
        <v>0</v>
      </c>
    </row>
    <row r="79" spans="3:9">
      <c r="C79" s="1" t="s">
        <v>61</v>
      </c>
      <c r="D79" s="1" t="s">
        <v>62</v>
      </c>
      <c r="E79" s="1">
        <v>6.9999999999999999E-4</v>
      </c>
      <c r="F79" s="1">
        <v>1</v>
      </c>
      <c r="G79" s="1">
        <v>-0.12759999999999999</v>
      </c>
      <c r="H79" s="1">
        <v>0.129</v>
      </c>
      <c r="I79" t="b">
        <v>0</v>
      </c>
    </row>
    <row r="80" spans="3:9">
      <c r="C80" s="1" t="s">
        <v>61</v>
      </c>
      <c r="D80" s="1" t="s">
        <v>63</v>
      </c>
      <c r="E80" s="1">
        <v>-3.5700000000000003E-2</v>
      </c>
      <c r="F80" s="1">
        <v>0.98219999999999996</v>
      </c>
      <c r="G80" s="1">
        <v>-0.16400000000000001</v>
      </c>
      <c r="H80" s="1">
        <v>9.2600000000000002E-2</v>
      </c>
      <c r="I80" t="b">
        <v>0</v>
      </c>
    </row>
    <row r="81" spans="3:9">
      <c r="C81" s="1" t="s">
        <v>199</v>
      </c>
      <c r="D81" s="1" t="s">
        <v>62</v>
      </c>
      <c r="E81" s="1">
        <v>-1.9099999999999999E-2</v>
      </c>
      <c r="F81" s="1">
        <v>0.99939999999999996</v>
      </c>
      <c r="G81" s="1">
        <v>-0.1474</v>
      </c>
      <c r="H81" s="1">
        <v>0.10920000000000001</v>
      </c>
      <c r="I81" t="b">
        <v>0</v>
      </c>
    </row>
    <row r="82" spans="3:9">
      <c r="C82" s="1" t="s">
        <v>199</v>
      </c>
      <c r="D82" s="1" t="s">
        <v>63</v>
      </c>
      <c r="E82" s="1">
        <v>-5.5500000000000001E-2</v>
      </c>
      <c r="F82" s="1">
        <v>0.85919999999999996</v>
      </c>
      <c r="G82" s="1">
        <v>-0.18379999999999999</v>
      </c>
      <c r="H82" s="1">
        <v>7.2800000000000004E-2</v>
      </c>
      <c r="I82" t="b">
        <v>0</v>
      </c>
    </row>
    <row r="83" spans="3:9">
      <c r="C83" s="1" t="s">
        <v>62</v>
      </c>
      <c r="D83" s="1" t="s">
        <v>63</v>
      </c>
      <c r="E83" s="1">
        <v>-3.6400000000000002E-2</v>
      </c>
      <c r="F83" s="1">
        <v>0.98040000000000005</v>
      </c>
      <c r="G83" s="1">
        <v>-0.16470000000000001</v>
      </c>
      <c r="H83" s="1">
        <v>9.1899999999999996E-2</v>
      </c>
      <c r="I83" t="b">
        <v>0</v>
      </c>
    </row>
  </sheetData>
  <mergeCells count="1">
    <mergeCell ref="C61:I6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4"/>
  <sheetViews>
    <sheetView topLeftCell="A19" zoomScale="110" workbookViewId="0">
      <selection activeCell="B52" sqref="B52:E54"/>
    </sheetView>
  </sheetViews>
  <sheetFormatPr baseColWidth="10" defaultColWidth="11" defaultRowHeight="16"/>
  <cols>
    <col min="1" max="1" width="24.5" style="1" customWidth="1"/>
    <col min="2" max="2" width="16" style="1" customWidth="1"/>
    <col min="3" max="3" width="13.6640625" style="1" customWidth="1"/>
    <col min="4" max="4" width="20" style="1" customWidth="1"/>
    <col min="5" max="5" width="15.1640625" style="1" customWidth="1"/>
  </cols>
  <sheetData>
    <row r="1" spans="1:9">
      <c r="A1" t="s">
        <v>0</v>
      </c>
      <c r="B1" t="s">
        <v>118</v>
      </c>
      <c r="C1" t="s">
        <v>119</v>
      </c>
      <c r="D1" t="s">
        <v>120</v>
      </c>
      <c r="E1" t="s">
        <v>121</v>
      </c>
    </row>
    <row r="2" spans="1:9">
      <c r="A2" t="s">
        <v>7</v>
      </c>
      <c r="B2">
        <v>5.2501544163063201E-3</v>
      </c>
      <c r="C2">
        <v>1.7603458925262501E-2</v>
      </c>
      <c r="D2">
        <v>0.23996294008647301</v>
      </c>
      <c r="E2">
        <v>0.91630636195182202</v>
      </c>
      <c r="F2">
        <f>ABS(B2-VLOOKUP($A2, 'IR-0'!$A:$E, 2, FALSE))</f>
        <v>1.2982231245003882E-2</v>
      </c>
      <c r="G2">
        <f>ABS(C2-VLOOKUP($A2, 'IR-0'!$A:$E, 3, FALSE))</f>
        <v>4.9334960080808007E-3</v>
      </c>
      <c r="H2">
        <f>ABS(D2-VLOOKUP($A2, 'IR-0'!$A:$E, 4, FALSE))</f>
        <v>0.40002469897409498</v>
      </c>
      <c r="I2">
        <f>ABS(E2-VLOOKUP($A2, 'IR-0'!$A:$E, 5, FALSE))</f>
        <v>4.0121326552504E-2</v>
      </c>
    </row>
    <row r="3" spans="1:9">
      <c r="A3" t="s">
        <v>8</v>
      </c>
      <c r="B3">
        <v>1.40274314214463E-2</v>
      </c>
      <c r="C3">
        <v>2.80548628428923E-3</v>
      </c>
      <c r="D3">
        <v>0.60504987531172005</v>
      </c>
      <c r="E3">
        <v>0.96664588528678297</v>
      </c>
      <c r="F3">
        <f>ABS(B3-VLOOKUP($A3, 'IR-0'!$A:$E, 2, FALSE))</f>
        <v>3.7342311719141992E-3</v>
      </c>
      <c r="G3">
        <f>ABS(C3-VLOOKUP($A3, 'IR-0'!$A:$E, 3, FALSE))</f>
        <v>2.5578793191693268E-2</v>
      </c>
      <c r="H3">
        <f>ABS(D3-VLOOKUP($A3, 'IR-0'!$A:$E, 4, FALSE))</f>
        <v>0.30342791648452105</v>
      </c>
      <c r="I3">
        <f>ABS(E3-VLOOKUP($A3, 'IR-0'!$A:$E, 5, FALSE))</f>
        <v>1.8111886534443955E-2</v>
      </c>
    </row>
    <row r="4" spans="1:9">
      <c r="A4" t="s">
        <v>9</v>
      </c>
      <c r="B4">
        <v>2.0704573547589599E-2</v>
      </c>
      <c r="C4">
        <v>3.12113720642768E-2</v>
      </c>
      <c r="D4">
        <v>0.41501854140914701</v>
      </c>
      <c r="E4">
        <v>0.70488257107540098</v>
      </c>
      <c r="F4">
        <f>ABS(B4-VLOOKUP($A4, 'IR-0'!$A:$E, 2, FALSE))</f>
        <v>8.6452043453632988E-3</v>
      </c>
      <c r="G4">
        <f>ABS(C4-VLOOKUP($A4, 'IR-0'!$A:$E, 3, FALSE))</f>
        <v>9.8755650141841012E-3</v>
      </c>
      <c r="H4">
        <f>ABS(D4-VLOOKUP($A4, 'IR-0'!$A:$E, 4, FALSE))</f>
        <v>0.44490724708807</v>
      </c>
      <c r="I4">
        <f>ABS(E4-VLOOKUP($A4, 'IR-0'!$A:$E, 5, FALSE))</f>
        <v>0.52151831628257495</v>
      </c>
    </row>
    <row r="5" spans="1:9">
      <c r="A5" t="s">
        <v>10</v>
      </c>
      <c r="B5">
        <v>3.3992583436341199E-3</v>
      </c>
      <c r="C5">
        <v>1.5760197775030901E-2</v>
      </c>
      <c r="D5">
        <v>0.76730531520395495</v>
      </c>
      <c r="E5">
        <v>0.31922126081582097</v>
      </c>
      <c r="F5">
        <f>ABS(B5-VLOOKUP($A5, 'IR-0'!$A:$E, 2, FALSE))</f>
        <v>4.2673716300769077E-2</v>
      </c>
      <c r="G5">
        <f>ABS(C5-VLOOKUP($A5, 'IR-0'!$A:$E, 3, FALSE))</f>
        <v>1.7944193072217101E-2</v>
      </c>
      <c r="H5">
        <f>ABS(D5-VLOOKUP($A5, 'IR-0'!$A:$E, 4, FALSE))</f>
        <v>0.53508515441236593</v>
      </c>
      <c r="I5">
        <f>ABS(E5-VLOOKUP($A5, 'IR-0'!$A:$E, 5, FALSE))</f>
        <v>4.5342746605329054E-2</v>
      </c>
    </row>
    <row r="6" spans="1:9">
      <c r="A6" t="s">
        <v>11</v>
      </c>
      <c r="B6">
        <v>1.5760197775030901E-2</v>
      </c>
      <c r="C6">
        <v>1.2051915945611801E-2</v>
      </c>
      <c r="D6">
        <v>0.92552533992583397</v>
      </c>
      <c r="E6">
        <v>0.46075401730531501</v>
      </c>
      <c r="F6">
        <f>ABS(B6-VLOOKUP($A6, 'IR-0'!$A:$E, 2, FALSE))</f>
        <v>1.483255399024425E-2</v>
      </c>
      <c r="G6">
        <f>ABS(C6-VLOOKUP($A6, 'IR-0'!$A:$E, 3, FALSE))</f>
        <v>0.97465185647244612</v>
      </c>
      <c r="H6">
        <f>ABS(D6-VLOOKUP($A6, 'IR-0'!$A:$E, 4, FALSE))</f>
        <v>1.550678705013897E-2</v>
      </c>
      <c r="I6">
        <f>ABS(E6-VLOOKUP($A6, 'IR-0'!$A:$E, 5, FALSE))</f>
        <v>0.45982637352052835</v>
      </c>
    </row>
    <row r="7" spans="1:9">
      <c r="A7" t="s">
        <v>12</v>
      </c>
      <c r="B7">
        <v>2.87391841779975E-2</v>
      </c>
      <c r="C7">
        <v>2.3794808405438801E-2</v>
      </c>
      <c r="D7">
        <v>0.771631644004944</v>
      </c>
      <c r="E7">
        <v>0.64060568603213797</v>
      </c>
      <c r="F7">
        <f>ABS(B7-VLOOKUP($A7, 'IR-0'!$A:$E, 2, FALSE))</f>
        <v>1.0495523077193598E-2</v>
      </c>
      <c r="G7">
        <f>ABS(C7-VLOOKUP($A7, 'IR-0'!$A:$E, 3, FALSE))</f>
        <v>1.1146440821524696E-2</v>
      </c>
      <c r="H7">
        <f>ABS(D7-VLOOKUP($A7, 'IR-0'!$A:$E, 4, FALSE))</f>
        <v>0.18909810243908798</v>
      </c>
      <c r="I7">
        <f>ABS(E7-VLOOKUP($A7, 'IR-0'!$A:$E, 5, FALSE))</f>
        <v>0.46899158584660994</v>
      </c>
    </row>
    <row r="8" spans="1:9">
      <c r="A8" t="s">
        <v>13</v>
      </c>
      <c r="B8">
        <v>0.53242147922998995</v>
      </c>
      <c r="C8">
        <v>0.38085106382978701</v>
      </c>
      <c r="D8">
        <v>0.29108409321175199</v>
      </c>
      <c r="E8">
        <v>0.867375886524822</v>
      </c>
      <c r="F8">
        <f>ABS(B8-VLOOKUP($A8, 'IR-0'!$A:$E, 2, FALSE))</f>
        <v>0.12304521353537695</v>
      </c>
      <c r="G8">
        <f>ABS(C8-VLOOKUP($A8, 'IR-0'!$A:$E, 3, FALSE))</f>
        <v>1.0154425514679988E-2</v>
      </c>
      <c r="H8">
        <f>ABS(D8-VLOOKUP($A8, 'IR-0'!$A:$E, 4, FALSE))</f>
        <v>0.49233024457682606</v>
      </c>
      <c r="I8">
        <f>ABS(E8-VLOOKUP($A8, 'IR-0'!$A:$E, 5, FALSE))</f>
        <v>0.48351602423239598</v>
      </c>
    </row>
    <row r="9" spans="1:9">
      <c r="A9" t="s">
        <v>14</v>
      </c>
      <c r="B9">
        <v>0.65264813311688297</v>
      </c>
      <c r="C9">
        <v>0.43856534090909</v>
      </c>
      <c r="D9">
        <v>0.73919439935064901</v>
      </c>
      <c r="E9">
        <v>0.48513595779220697</v>
      </c>
      <c r="F9">
        <f>ABS(B9-VLOOKUP($A9, 'IR-0'!$A:$E, 2, FALSE))</f>
        <v>7.3159133826606992E-2</v>
      </c>
      <c r="G9">
        <f>ABS(C9-VLOOKUP($A9, 'IR-0'!$A:$E, 3, FALSE))</f>
        <v>3.1126000064501946E-4</v>
      </c>
      <c r="H9">
        <f>ABS(D9-VLOOKUP($A9, 'IR-0'!$A:$E, 4, FALSE))</f>
        <v>9.3498363661711048E-2</v>
      </c>
      <c r="I9">
        <f>ABS(E9-VLOOKUP($A9, 'IR-0'!$A:$E, 5, FALSE))</f>
        <v>4.9315213596728968E-2</v>
      </c>
    </row>
    <row r="10" spans="1:9">
      <c r="A10" t="s">
        <v>15</v>
      </c>
      <c r="B10">
        <v>0.67614678899082503</v>
      </c>
      <c r="C10">
        <v>3.5168195718654302E-2</v>
      </c>
      <c r="D10">
        <v>0.61009174311926595</v>
      </c>
      <c r="E10">
        <v>0.66513761467889898</v>
      </c>
      <c r="F10">
        <f>ABS(B10-VLOOKUP($A10, 'IR-0'!$A:$E, 2, FALSE))</f>
        <v>0.64038884278055619</v>
      </c>
      <c r="G10">
        <f>ABS(C10-VLOOKUP($A10, 'IR-0'!$A:$E, 3, FALSE))</f>
        <v>1.2857682271221502E-2</v>
      </c>
      <c r="H10">
        <f>ABS(D10-VLOOKUP($A10, 'IR-0'!$A:$E, 4, FALSE))</f>
        <v>0.42213330791144299</v>
      </c>
      <c r="I10">
        <f>ABS(E10-VLOOKUP($A10, 'IR-0'!$A:$E, 5, FALSE))</f>
        <v>0.25203842444090507</v>
      </c>
    </row>
    <row r="11" spans="1:9">
      <c r="A11" t="s">
        <v>16</v>
      </c>
      <c r="B11">
        <v>0.200547778454047</v>
      </c>
      <c r="C11">
        <v>0.56269020085209898</v>
      </c>
      <c r="D11">
        <v>0.69598295800365095</v>
      </c>
      <c r="E11">
        <v>0.14150943396226401</v>
      </c>
      <c r="F11">
        <f>ABS(B11-VLOOKUP($A11, 'IR-0'!$A:$E, 2, FALSE))</f>
        <v>1.8126187482691986E-2</v>
      </c>
      <c r="G11">
        <f>ABS(C11-VLOOKUP($A11, 'IR-0'!$A:$E, 3, FALSE))</f>
        <v>0.292313071898328</v>
      </c>
      <c r="H11">
        <f>ABS(D11-VLOOKUP($A11, 'IR-0'!$A:$E, 4, FALSE))</f>
        <v>0.16016059430778407</v>
      </c>
      <c r="I11">
        <f>ABS(E11-VLOOKUP($A11, 'IR-0'!$A:$E, 5, FALSE))</f>
        <v>0.58811343708396402</v>
      </c>
    </row>
    <row r="12" spans="1:9">
      <c r="A12" t="s">
        <v>17</v>
      </c>
      <c r="B12">
        <v>0.22990255785627201</v>
      </c>
      <c r="C12">
        <v>0.84378806333739298</v>
      </c>
      <c r="D12">
        <v>0.22137637028014601</v>
      </c>
      <c r="E12">
        <v>0.96315468940316595</v>
      </c>
      <c r="F12">
        <f>ABS(B12-VLOOKUP($A12, 'IR-0'!$A:$E, 2, FALSE))</f>
        <v>0.15080346770672198</v>
      </c>
      <c r="G12">
        <f>ABS(C12-VLOOKUP($A12, 'IR-0'!$A:$E, 3, FALSE))</f>
        <v>1.9990132722664034E-2</v>
      </c>
      <c r="H12">
        <f>ABS(D12-VLOOKUP($A12, 'IR-0'!$A:$E, 4, FALSE))</f>
        <v>0.52512393404121704</v>
      </c>
      <c r="I12">
        <f>ABS(E12-VLOOKUP($A12, 'IR-0'!$A:$E, 5, FALSE))</f>
        <v>0.47350161575739597</v>
      </c>
    </row>
    <row r="13" spans="1:9">
      <c r="A13" t="s">
        <v>18</v>
      </c>
      <c r="B13">
        <v>0.131322364411943</v>
      </c>
      <c r="C13">
        <v>1.37111517367459E-2</v>
      </c>
      <c r="D13">
        <v>0.70901889092017001</v>
      </c>
      <c r="E13">
        <v>0.76873857404021895</v>
      </c>
      <c r="F13">
        <f>ABS(B13-VLOOKUP($A13, 'IR-0'!$A:$E, 2, FALSE))</f>
        <v>0.1072663351792999</v>
      </c>
      <c r="G13">
        <f>ABS(C13-VLOOKUP($A13, 'IR-0'!$A:$E, 3, FALSE))</f>
        <v>1.8186899197704994E-3</v>
      </c>
      <c r="H13">
        <f>ABS(D13-VLOOKUP($A13, 'IR-0'!$A:$E, 4, FALSE))</f>
        <v>0.22429414196655295</v>
      </c>
      <c r="I13">
        <f>ABS(E13-VLOOKUP($A13, 'IR-0'!$A:$E, 5, FALSE))</f>
        <v>0.2191039820791959</v>
      </c>
    </row>
    <row r="14" spans="1:9">
      <c r="A14" t="s">
        <v>19</v>
      </c>
      <c r="B14">
        <v>2.7726995734308299E-2</v>
      </c>
      <c r="C14">
        <v>1.5539305301645301E-2</v>
      </c>
      <c r="D14">
        <v>0.63040828762949397</v>
      </c>
      <c r="E14">
        <v>0.88817794028031605</v>
      </c>
      <c r="F14">
        <f>ABS(B14-VLOOKUP($A14, 'IR-0'!$A:$E, 2, FALSE))</f>
        <v>0.22714511145204969</v>
      </c>
      <c r="G14">
        <f>ABS(C14-VLOOKUP($A14, 'IR-0'!$A:$E, 3, FALSE))</f>
        <v>2.0087978498598197E-2</v>
      </c>
      <c r="H14">
        <f>ABS(D14-VLOOKUP($A14, 'IR-0'!$A:$E, 4, FALSE))</f>
        <v>0.14151619470911703</v>
      </c>
      <c r="I14">
        <f>ABS(E14-VLOOKUP($A14, 'IR-0'!$A:$E, 5, FALSE))</f>
        <v>0.37995625940333699</v>
      </c>
    </row>
    <row r="15" spans="1:9">
      <c r="A15" t="s">
        <v>20</v>
      </c>
      <c r="B15">
        <v>0.29610468654899502</v>
      </c>
      <c r="C15">
        <v>2.5867315885575101E-2</v>
      </c>
      <c r="D15">
        <v>0.94613511868533096</v>
      </c>
      <c r="E15">
        <v>0.30158247108947001</v>
      </c>
      <c r="F15">
        <f>ABS(B15-VLOOKUP($A15, 'IR-0'!$A:$E, 2, FALSE))</f>
        <v>0.28728473521079545</v>
      </c>
      <c r="G15">
        <f>ABS(C15-VLOOKUP($A15, 'IR-0'!$A:$E, 3, FALSE))</f>
        <v>1.4614274523044701E-2</v>
      </c>
      <c r="H15">
        <f>ABS(D15-VLOOKUP($A15, 'IR-0'!$A:$E, 4, FALSE))</f>
        <v>0.15568499703082994</v>
      </c>
      <c r="I15">
        <f>ABS(E15-VLOOKUP($A15, 'IR-0'!$A:$E, 5, FALSE))</f>
        <v>6.4660329970249009E-2</v>
      </c>
    </row>
    <row r="16" spans="1:9">
      <c r="A16" t="s">
        <v>21</v>
      </c>
      <c r="B16">
        <v>0.63390139987827099</v>
      </c>
      <c r="C16">
        <v>2.8910529519172199E-2</v>
      </c>
      <c r="D16">
        <v>0.27967133292757101</v>
      </c>
      <c r="E16">
        <v>0.63572732805842902</v>
      </c>
      <c r="F16">
        <f>ABS(B16-VLOOKUP($A16, 'IR-0'!$A:$E, 2, FALSE))</f>
        <v>0.6062250008515071</v>
      </c>
      <c r="G16">
        <f>ABS(C16-VLOOKUP($A16, 'IR-0'!$A:$E, 3, FALSE))</f>
        <v>1.4007853120145498E-2</v>
      </c>
      <c r="H16">
        <f>ABS(D16-VLOOKUP($A16, 'IR-0'!$A:$E, 4, FALSE))</f>
        <v>0.70116808313082291</v>
      </c>
      <c r="I16">
        <f>ABS(E16-VLOOKUP($A16, 'IR-0'!$A:$E, 5, FALSE))</f>
        <v>0.29766683252551196</v>
      </c>
    </row>
    <row r="17" spans="1:9">
      <c r="A17" t="s">
        <v>22</v>
      </c>
      <c r="B17">
        <v>1.9780888618380999E-2</v>
      </c>
      <c r="C17">
        <v>1.4303104077906199E-2</v>
      </c>
      <c r="D17">
        <v>0.36731588557516698</v>
      </c>
      <c r="E17">
        <v>0.419659160073037</v>
      </c>
      <c r="F17" t="e">
        <f>ABS(B17-VLOOKUP($A17, 'IR-0'!$A:$E, 2, FALSE))</f>
        <v>#N/A</v>
      </c>
      <c r="G17" t="e">
        <f>ABS(C17-VLOOKUP($A17, 'IR-0'!$A:$E, 3, FALSE))</f>
        <v>#N/A</v>
      </c>
      <c r="H17" t="e">
        <f>ABS(D17-VLOOKUP($A17, 'IR-0'!$A:$E, 4, FALSE))</f>
        <v>#N/A</v>
      </c>
      <c r="I17" t="e">
        <f>ABS(E17-VLOOKUP($A17, 'IR-0'!$A:$E, 5, FALSE))</f>
        <v>#N/A</v>
      </c>
    </row>
    <row r="18" spans="1:9">
      <c r="A18" t="s">
        <v>23</v>
      </c>
      <c r="B18">
        <v>2.4041387705416799E-2</v>
      </c>
      <c r="C18">
        <v>1.6737674984783801E-2</v>
      </c>
      <c r="D18">
        <v>0.90170419963481396</v>
      </c>
      <c r="E18">
        <v>0.38070602556299399</v>
      </c>
      <c r="F18" t="e">
        <f>ABS(B18-VLOOKUP($A18, 'IR-0'!$A:$E, 2, FALSE))</f>
        <v>#N/A</v>
      </c>
      <c r="G18" t="e">
        <f>ABS(C18-VLOOKUP($A18, 'IR-0'!$A:$E, 3, FALSE))</f>
        <v>#N/A</v>
      </c>
      <c r="H18" t="e">
        <f>ABS(D18-VLOOKUP($A18, 'IR-0'!$A:$E, 4, FALSE))</f>
        <v>#N/A</v>
      </c>
      <c r="I18" t="e">
        <f>ABS(E18-VLOOKUP($A18, 'IR-0'!$A:$E, 5, FALSE))</f>
        <v>#N/A</v>
      </c>
    </row>
    <row r="19" spans="1:9">
      <c r="A19" t="s">
        <v>24</v>
      </c>
      <c r="B19">
        <v>3.4996956786366398E-2</v>
      </c>
      <c r="C19">
        <v>6.9993913572732602E-3</v>
      </c>
      <c r="D19">
        <v>0.86457699330492999</v>
      </c>
      <c r="E19">
        <v>0.96865489957395001</v>
      </c>
      <c r="F19">
        <f>ABS(B19-VLOOKUP($A19, 'IR-0'!$A:$E, 2, FALSE))</f>
        <v>0.63866484370025156</v>
      </c>
      <c r="G19">
        <f>ABS(C19-VLOOKUP($A19, 'IR-0'!$A:$E, 3, FALSE))</f>
        <v>9.7281025600015406E-3</v>
      </c>
      <c r="H19">
        <f>ABS(D19-VLOOKUP($A19, 'IR-0'!$A:$E, 4, FALSE))</f>
        <v>1.7557528584736026E-2</v>
      </c>
      <c r="I19">
        <f>ABS(E19-VLOOKUP($A19, 'IR-0'!$A:$E, 5, FALSE))</f>
        <v>0.29620964409949802</v>
      </c>
    </row>
    <row r="20" spans="1:9">
      <c r="A20" t="s">
        <v>25</v>
      </c>
      <c r="B20">
        <v>0.50639204545454497</v>
      </c>
      <c r="C20">
        <v>0.40305397727272702</v>
      </c>
      <c r="D20">
        <v>0.34730113636363602</v>
      </c>
      <c r="E20">
        <v>0.77503551136363602</v>
      </c>
      <c r="F20">
        <f>ABS(B20-VLOOKUP($A20, 'IR-0'!$A:$E, 2, FALSE))</f>
        <v>2.1799443907157046E-2</v>
      </c>
      <c r="G20">
        <f>ABS(C20-VLOOKUP($A20, 'IR-0'!$A:$E, 3, FALSE))</f>
        <v>3.5858921663450283E-3</v>
      </c>
      <c r="H20">
        <f>ABS(D20-VLOOKUP($A20, 'IR-0'!$A:$E, 4, FALSE))</f>
        <v>0.38496836718246297</v>
      </c>
      <c r="I20">
        <f>ABS(E20-VLOOKUP($A20, 'IR-0'!$A:$E, 5, FALSE))</f>
        <v>0.254468135477112</v>
      </c>
    </row>
    <row r="21" spans="1:9">
      <c r="A21" t="s">
        <v>26</v>
      </c>
      <c r="B21">
        <v>2.2824102251978E-2</v>
      </c>
      <c r="C21">
        <v>2.0389531345100301E-2</v>
      </c>
      <c r="D21">
        <v>0.39348752282410199</v>
      </c>
      <c r="E21">
        <v>0.15916007303712701</v>
      </c>
      <c r="F21">
        <f>ABS(B21-VLOOKUP($A21, 'IR-0'!$A:$E, 2, FALSE))</f>
        <v>2.1911693492853886E-2</v>
      </c>
      <c r="G21">
        <f>ABS(C21-VLOOKUP($A21, 'IR-0'!$A:$E, 3, FALSE))</f>
        <v>2.44549241566E-3</v>
      </c>
      <c r="H21">
        <f>ABS(D21-VLOOKUP($A21, 'IR-0'!$A:$E, 4, FALSE))</f>
        <v>0.39087987376957106</v>
      </c>
      <c r="I21">
        <f>ABS(E21-VLOOKUP($A21, 'IR-0'!$A:$E, 5, FALSE))</f>
        <v>1.5718272461655997E-2</v>
      </c>
    </row>
    <row r="22" spans="1:9">
      <c r="A22" t="s">
        <v>27</v>
      </c>
      <c r="B22">
        <v>3.0432136335970699E-4</v>
      </c>
      <c r="C22">
        <v>3.4388314059646902E-2</v>
      </c>
      <c r="D22">
        <v>0.96500304321363295</v>
      </c>
      <c r="E22">
        <v>0.91570298234935998</v>
      </c>
      <c r="F22">
        <f>ABS(B22-VLOOKUP($A22, 'IR-0'!$A:$E, 2, FALSE))</f>
        <v>2.4329049140125528E-3</v>
      </c>
      <c r="G22">
        <f>ABS(C22-VLOOKUP($A22, 'IR-0'!$A:$E, 3, FALSE))</f>
        <v>1.8877365154537501E-2</v>
      </c>
      <c r="H22">
        <f>ABS(D22-VLOOKUP($A22, 'IR-0'!$A:$E, 4, FALSE))</f>
        <v>0.74572080477081093</v>
      </c>
      <c r="I22">
        <f>ABS(E22-VLOOKUP($A22, 'IR-0'!$A:$E, 5, FALSE))</f>
        <v>0.60639641300629499</v>
      </c>
    </row>
    <row r="23" spans="1:9">
      <c r="A23" t="s">
        <v>28</v>
      </c>
      <c r="B23">
        <v>0.16165644171779101</v>
      </c>
      <c r="C23">
        <v>0.79969325153374204</v>
      </c>
      <c r="D23">
        <v>0.71503067484662497</v>
      </c>
      <c r="E23">
        <v>9.0490797546012303E-2</v>
      </c>
      <c r="F23">
        <f>ABS(B23-VLOOKUP($A23, 'IR-0'!$A:$E, 2, FALSE))</f>
        <v>0.43705600463413996</v>
      </c>
      <c r="G23">
        <f>ABS(C23-VLOOKUP($A23, 'IR-0'!$A:$E, 3, FALSE))</f>
        <v>0.19141649708673592</v>
      </c>
      <c r="H23">
        <f>ABS(D23-VLOOKUP($A23, 'IR-0'!$A:$E, 4, FALSE))</f>
        <v>0.49767935663693796</v>
      </c>
      <c r="I23">
        <f>ABS(E23-VLOOKUP($A23, 'IR-0'!$A:$E, 5, FALSE))</f>
        <v>0.31570172238041272</v>
      </c>
    </row>
    <row r="24" spans="1:9">
      <c r="A24" t="s">
        <v>29</v>
      </c>
      <c r="B24">
        <v>1.0278514588859399E-2</v>
      </c>
      <c r="C24">
        <v>1.1604774535809E-2</v>
      </c>
      <c r="D24">
        <v>0.72380636604774495</v>
      </c>
      <c r="E24">
        <v>0.45656498673739998</v>
      </c>
      <c r="F24">
        <f>ABS(B24-VLOOKUP($A24, 'IR-0'!$A:$E, 2, FALSE))</f>
        <v>5.2947127139900997E-3</v>
      </c>
      <c r="G24">
        <f>ABS(C24-VLOOKUP($A24, 'IR-0'!$A:$E, 3, FALSE))</f>
        <v>3.3057622435150001E-3</v>
      </c>
      <c r="H24">
        <f>ABS(D24-VLOOKUP($A24, 'IR-0'!$A:$E, 4, FALSE))</f>
        <v>0.35104294656464397</v>
      </c>
      <c r="I24">
        <f>ABS(E24-VLOOKUP($A24, 'IR-0'!$A:$E, 5, FALSE))</f>
        <v>0.22296657719465698</v>
      </c>
    </row>
    <row r="25" spans="1:9">
      <c r="A25" t="s">
        <v>30</v>
      </c>
      <c r="B25">
        <v>2.5243309002433E-2</v>
      </c>
      <c r="C25">
        <v>3.9537712895377601E-3</v>
      </c>
      <c r="D25">
        <v>0.29409975669099703</v>
      </c>
      <c r="E25">
        <v>0.42852798053527902</v>
      </c>
      <c r="F25">
        <f>ABS(B25-VLOOKUP($A25, 'IR-0'!$A:$E, 2, FALSE))</f>
        <v>0.11974149342917699</v>
      </c>
      <c r="G25">
        <f>ABS(C25-VLOOKUP($A25, 'IR-0'!$A:$E, 3, FALSE))</f>
        <v>2.4292074338664402E-3</v>
      </c>
      <c r="H25">
        <f>ABS(D25-VLOOKUP($A25, 'IR-0'!$A:$E, 4, FALSE))</f>
        <v>0.54146255333939797</v>
      </c>
      <c r="I25">
        <f>ABS(E25-VLOOKUP($A25, 'IR-0'!$A:$E, 5, FALSE))</f>
        <v>0.27329572767140703</v>
      </c>
    </row>
    <row r="26" spans="1:9">
      <c r="A26" t="s">
        <v>31</v>
      </c>
      <c r="B26">
        <v>1.3077858880778601E-2</v>
      </c>
      <c r="C26">
        <v>2.2810218978102099E-2</v>
      </c>
      <c r="D26">
        <v>0.98083941605839398</v>
      </c>
      <c r="E26">
        <v>0.65602189781021902</v>
      </c>
      <c r="F26">
        <f>ABS(B26-VLOOKUP($A26, 'IR-0'!$A:$E, 2, FALSE))</f>
        <v>1.2078554049356986E-3</v>
      </c>
      <c r="G26">
        <f>ABS(C26-VLOOKUP($A26, 'IR-0'!$A:$E, 3, FALSE))</f>
        <v>1.2779823841323999E-2</v>
      </c>
      <c r="H26">
        <f>ABS(D26-VLOOKUP($A26, 'IR-0'!$A:$E, 4, FALSE))</f>
        <v>0.17384853459942795</v>
      </c>
      <c r="I26">
        <f>ABS(E26-VLOOKUP($A26, 'IR-0'!$A:$E, 5, FALSE))</f>
        <v>0.15887171921105703</v>
      </c>
    </row>
    <row r="27" spans="1:9">
      <c r="A27" t="s">
        <v>32</v>
      </c>
      <c r="B27">
        <v>2.0377128953771199E-2</v>
      </c>
      <c r="C27">
        <v>1.24695863746958E-2</v>
      </c>
      <c r="D27">
        <v>0.190085158150851</v>
      </c>
      <c r="E27">
        <v>0.45285888077858799</v>
      </c>
      <c r="F27">
        <f>ABS(B27-VLOOKUP($A27, 'IR-0'!$A:$E, 2, FALSE))</f>
        <v>1.2753570134374701E-2</v>
      </c>
      <c r="G27">
        <f>ABS(C27-VLOOKUP($A27, 'IR-0'!$A:$E, 3, FALSE))</f>
        <v>4.8708021801669495E-3</v>
      </c>
      <c r="H27">
        <f>ABS(D27-VLOOKUP($A27, 'IR-0'!$A:$E, 4, FALSE))</f>
        <v>6.0674720268601018E-2</v>
      </c>
      <c r="I27">
        <f>ABS(E27-VLOOKUP($A27, 'IR-0'!$A:$E, 5, FALSE))</f>
        <v>0.26106556770868</v>
      </c>
    </row>
    <row r="28" spans="1:9">
      <c r="A28" t="s">
        <v>33</v>
      </c>
      <c r="B28">
        <v>2.0278450363196102E-2</v>
      </c>
      <c r="C28">
        <v>1.7857142857142801E-2</v>
      </c>
      <c r="D28">
        <v>0.96822033898305004</v>
      </c>
      <c r="E28">
        <v>0.98940677966101698</v>
      </c>
      <c r="F28">
        <f>ABS(B28-VLOOKUP($A28, 'IR-0'!$A:$E, 2, FALSE))</f>
        <v>5.5690072639225097E-2</v>
      </c>
      <c r="G28">
        <f>ABS(C28-VLOOKUP($A28, 'IR-0'!$A:$E, 3, FALSE))</f>
        <v>4.2372881355931986E-3</v>
      </c>
      <c r="H28">
        <f>ABS(D28-VLOOKUP($A28, 'IR-0'!$A:$E, 4, FALSE))</f>
        <v>0.71125907990314707</v>
      </c>
      <c r="I28">
        <f>ABS(E28-VLOOKUP($A28, 'IR-0'!$A:$E, 5, FALSE))</f>
        <v>0.57929782082324499</v>
      </c>
    </row>
    <row r="29" spans="1:9">
      <c r="A29" t="s">
        <v>34</v>
      </c>
      <c r="B29">
        <v>0.89467312348668204</v>
      </c>
      <c r="C29">
        <v>0.60260290556900697</v>
      </c>
      <c r="D29">
        <v>0.52360774818401901</v>
      </c>
      <c r="E29">
        <v>0.95338983050847403</v>
      </c>
      <c r="F29">
        <f>ABS(B29-VLOOKUP($A29, 'IR-0'!$A:$E, 2, FALSE))</f>
        <v>0.50544794188861997</v>
      </c>
      <c r="G29">
        <f>ABS(C29-VLOOKUP($A29, 'IR-0'!$A:$E, 3, FALSE))</f>
        <v>6.8099273607748034E-2</v>
      </c>
      <c r="H29">
        <f>ABS(D29-VLOOKUP($A29, 'IR-0'!$A:$E, 4, FALSE))</f>
        <v>0.24213075060532696</v>
      </c>
      <c r="I29">
        <f>ABS(E29-VLOOKUP($A29, 'IR-0'!$A:$E, 5, FALSE))</f>
        <v>5.6598062953995054E-2</v>
      </c>
    </row>
    <row r="30" spans="1:9">
      <c r="A30" t="s">
        <v>35</v>
      </c>
      <c r="B30">
        <v>2.8787878787878699E-2</v>
      </c>
      <c r="C30">
        <v>2.27272727272727E-2</v>
      </c>
      <c r="D30">
        <v>0.179090909090909</v>
      </c>
      <c r="E30">
        <v>0.96090909090909005</v>
      </c>
      <c r="F30">
        <f>ABS(B30-VLOOKUP($A30, 'IR-0'!$A:$E, 2, FALSE))</f>
        <v>1.5757575757575699E-2</v>
      </c>
      <c r="G30">
        <f>ABS(C30-VLOOKUP($A30, 'IR-0'!$A:$E, 3, FALSE))</f>
        <v>8.4848484848484007E-3</v>
      </c>
      <c r="H30">
        <f>ABS(D30-VLOOKUP($A30, 'IR-0'!$A:$E, 4, FALSE))</f>
        <v>0.384848484848485</v>
      </c>
      <c r="I30">
        <f>ABS(E30-VLOOKUP($A30, 'IR-0'!$A:$E, 5, FALSE))</f>
        <v>9.0303030303029996E-2</v>
      </c>
    </row>
    <row r="31" spans="1:9">
      <c r="A31" t="s">
        <v>36</v>
      </c>
      <c r="B31">
        <v>0.85573366214549895</v>
      </c>
      <c r="C31">
        <v>0.91276202219482105</v>
      </c>
      <c r="D31">
        <v>0.38209001233045597</v>
      </c>
      <c r="E31">
        <v>0.87823674475955604</v>
      </c>
      <c r="F31">
        <f>ABS(B31-VLOOKUP($A31, 'IR-0'!$A:$E, 2, FALSE))</f>
        <v>8.1689272503082999E-2</v>
      </c>
      <c r="G31">
        <f>ABS(C31-VLOOKUP($A31, 'IR-0'!$A:$E, 3, FALSE))</f>
        <v>0.2315043156596801</v>
      </c>
      <c r="H31">
        <f>ABS(D31-VLOOKUP($A31, 'IR-0'!$A:$E, 4, FALSE))</f>
        <v>0.24429716399506798</v>
      </c>
      <c r="I31">
        <f>ABS(E31-VLOOKUP($A31, 'IR-0'!$A:$E, 5, FALSE))</f>
        <v>9.6948212083846963E-2</v>
      </c>
    </row>
    <row r="32" spans="1:9">
      <c r="A32" t="s">
        <v>37</v>
      </c>
      <c r="B32">
        <v>0.62257869249394604</v>
      </c>
      <c r="C32">
        <v>0.64134382566585901</v>
      </c>
      <c r="D32">
        <v>0.91071428571428503</v>
      </c>
      <c r="E32">
        <v>0.62621065375302598</v>
      </c>
      <c r="F32">
        <f>ABS(B32-VLOOKUP($A32, 'IR-0'!$A:$E, 2, FALSE))</f>
        <v>0.30387409200968596</v>
      </c>
      <c r="G32">
        <f>ABS(C32-VLOOKUP($A32, 'IR-0'!$A:$E, 3, FALSE))</f>
        <v>0.34685230024213098</v>
      </c>
      <c r="H32">
        <f>ABS(D32-VLOOKUP($A32, 'IR-0'!$A:$E, 4, FALSE))</f>
        <v>0.16585956416464909</v>
      </c>
      <c r="I32">
        <f>ABS(E32-VLOOKUP($A32, 'IR-0'!$A:$E, 5, FALSE))</f>
        <v>0.22457627118644097</v>
      </c>
    </row>
    <row r="33" spans="1:9">
      <c r="A33" t="s">
        <v>38</v>
      </c>
      <c r="B33">
        <v>1.6050878255602599E-2</v>
      </c>
      <c r="C33">
        <v>3.4221683827982997E-2</v>
      </c>
      <c r="D33">
        <v>0.348576620230163</v>
      </c>
      <c r="E33">
        <v>0.95305875227134995</v>
      </c>
      <c r="F33">
        <f>ABS(B33-VLOOKUP($A33, 'IR-0'!$A:$E, 2, FALSE))</f>
        <v>3.0284675953966989E-3</v>
      </c>
      <c r="G33">
        <f>ABS(C33-VLOOKUP($A33, 'IR-0'!$A:$E, 3, FALSE))</f>
        <v>0</v>
      </c>
      <c r="H33">
        <f>ABS(D33-VLOOKUP($A33, 'IR-0'!$A:$E, 4, FALSE))</f>
        <v>7.1471835251363025E-2</v>
      </c>
      <c r="I33">
        <f>ABS(E33-VLOOKUP($A33, 'IR-0'!$A:$E, 5, FALSE))</f>
        <v>0.1889763779527559</v>
      </c>
    </row>
    <row r="34" spans="1:9">
      <c r="A34" t="s">
        <v>39</v>
      </c>
      <c r="B34">
        <v>0.38855239248939999</v>
      </c>
      <c r="C34">
        <v>0.52725620835857001</v>
      </c>
      <c r="D34">
        <v>0.31011508176862501</v>
      </c>
      <c r="E34">
        <v>0.94397334948515998</v>
      </c>
      <c r="F34">
        <f>ABS(B34-VLOOKUP($A34, 'IR-0'!$A:$E, 2, FALSE))</f>
        <v>0.13900666262870998</v>
      </c>
      <c r="G34">
        <f>ABS(C34-VLOOKUP($A34, 'IR-0'!$A:$E, 3, FALSE))</f>
        <v>0.17595396729254997</v>
      </c>
      <c r="H34">
        <f>ABS(D34-VLOOKUP($A34, 'IR-0'!$A:$E, 4, FALSE))</f>
        <v>8.5705632949728022E-2</v>
      </c>
      <c r="I34">
        <f>ABS(E34-VLOOKUP($A34, 'IR-0'!$A:$E, 5, FALSE))</f>
        <v>0.17080557238037597</v>
      </c>
    </row>
    <row r="35" spans="1:9">
      <c r="A35" t="s">
        <v>40</v>
      </c>
      <c r="B35">
        <v>0.38946093276801902</v>
      </c>
      <c r="C35">
        <v>0.67141126589945399</v>
      </c>
      <c r="D35">
        <v>0.21653543307086601</v>
      </c>
      <c r="E35">
        <v>0.963052695336159</v>
      </c>
      <c r="F35">
        <f>ABS(B35-VLOOKUP($A35, 'IR-0'!$A:$E, 2, FALSE))</f>
        <v>0.12992125984251995</v>
      </c>
      <c r="G35">
        <f>ABS(C35-VLOOKUP($A35, 'IR-0'!$A:$E, 3, FALSE))</f>
        <v>4.4215626892792015E-2</v>
      </c>
      <c r="H35">
        <f>ABS(D35-VLOOKUP($A35, 'IR-0'!$A:$E, 4, FALSE))</f>
        <v>7.4803149606298996E-2</v>
      </c>
      <c r="I35">
        <f>ABS(E35-VLOOKUP($A35, 'IR-0'!$A:$E, 5, FALSE))</f>
        <v>3.5735917625680957E-2</v>
      </c>
    </row>
    <row r="36" spans="1:9">
      <c r="A36" t="s">
        <v>41</v>
      </c>
      <c r="B36">
        <v>0.91404358353510895</v>
      </c>
      <c r="C36">
        <v>0.57475786924939398</v>
      </c>
      <c r="D36">
        <v>0.51361985472154903</v>
      </c>
      <c r="E36">
        <v>0.55115012106537498</v>
      </c>
      <c r="F36">
        <f>ABS(B36-VLOOKUP($A36, 'IR-0'!$A:$E, 2, FALSE))</f>
        <v>6.9007263922518103E-2</v>
      </c>
      <c r="G36">
        <f>ABS(C36-VLOOKUP($A36, 'IR-0'!$A:$E, 3, FALSE))</f>
        <v>8.3535108958837978E-2</v>
      </c>
      <c r="H36">
        <f>ABS(D36-VLOOKUP($A36, 'IR-0'!$A:$E, 4, FALSE))</f>
        <v>0.18190072639225197</v>
      </c>
      <c r="I36">
        <f>ABS(E36-VLOOKUP($A36, 'IR-0'!$A:$E, 5, FALSE))</f>
        <v>0.203692493946731</v>
      </c>
    </row>
    <row r="37" spans="1:9">
      <c r="A37" t="s">
        <v>42</v>
      </c>
      <c r="B37">
        <v>0.25060606060606</v>
      </c>
      <c r="C37">
        <v>0.22636363636363599</v>
      </c>
      <c r="D37">
        <v>0.85606060606060597</v>
      </c>
      <c r="E37">
        <v>0.73727272727272697</v>
      </c>
      <c r="F37">
        <f>ABS(B37-VLOOKUP($A37, 'IR-0'!$A:$E, 2, FALSE))</f>
        <v>0.46424242424242396</v>
      </c>
      <c r="G37">
        <f>ABS(C37-VLOOKUP($A37, 'IR-0'!$A:$E, 3, FALSE))</f>
        <v>0</v>
      </c>
      <c r="H37">
        <f>ABS(D37-VLOOKUP($A37, 'IR-0'!$A:$E, 4, FALSE))</f>
        <v>0.44545454545454599</v>
      </c>
      <c r="I37">
        <f>ABS(E37-VLOOKUP($A37, 'IR-0'!$A:$E, 5, FALSE))</f>
        <v>0.12484848484848499</v>
      </c>
    </row>
    <row r="38" spans="1:9">
      <c r="A38" t="s">
        <v>43</v>
      </c>
      <c r="B38">
        <v>3.5454545454545398E-2</v>
      </c>
      <c r="C38">
        <v>1.3636363636363599E-2</v>
      </c>
      <c r="D38">
        <v>0.234848484848484</v>
      </c>
      <c r="E38">
        <v>0.77303030303030296</v>
      </c>
      <c r="F38">
        <f>ABS(B38-VLOOKUP($A38, 'IR-0'!$A:$E, 2, FALSE))</f>
        <v>9.0909090909090974E-3</v>
      </c>
      <c r="G38">
        <f>ABS(C38-VLOOKUP($A38, 'IR-0'!$A:$E, 3, FALSE))</f>
        <v>7.8787878787878081E-3</v>
      </c>
      <c r="H38">
        <f>ABS(D38-VLOOKUP($A38, 'IR-0'!$A:$E, 4, FALSE))</f>
        <v>0.65272727272727304</v>
      </c>
      <c r="I38">
        <f>ABS(E38-VLOOKUP($A38, 'IR-0'!$A:$E, 5, FALSE))</f>
        <v>2.2424242424242902E-2</v>
      </c>
    </row>
    <row r="39" spans="1:9">
      <c r="A39" t="s">
        <v>44</v>
      </c>
      <c r="B39">
        <v>2.33333333333333E-2</v>
      </c>
      <c r="C39">
        <v>1.5151515151515199E-3</v>
      </c>
      <c r="D39">
        <v>0.73969696969696896</v>
      </c>
      <c r="E39">
        <v>0.77303030303030296</v>
      </c>
      <c r="F39">
        <f>ABS(B39-VLOOKUP($A39, 'IR-0'!$A:$E, 2, FALSE))</f>
        <v>3.0303030303030012E-3</v>
      </c>
      <c r="G39">
        <f>ABS(C39-VLOOKUP($A39, 'IR-0'!$A:$E, 3, FALSE))</f>
        <v>3.030303030303028E-2</v>
      </c>
      <c r="H39">
        <f>ABS(D39-VLOOKUP($A39, 'IR-0'!$A:$E, 4, FALSE))</f>
        <v>0.22484848484848508</v>
      </c>
      <c r="I39">
        <f>ABS(E39-VLOOKUP($A39, 'IR-0'!$A:$E, 5, FALSE))</f>
        <v>2.4848484848484009E-2</v>
      </c>
    </row>
    <row r="40" spans="1:9">
      <c r="A40" t="s">
        <v>45</v>
      </c>
      <c r="B40">
        <v>0.28484848484848402</v>
      </c>
      <c r="C40">
        <v>0.67666666666666597</v>
      </c>
      <c r="D40">
        <v>3.90909090909091E-2</v>
      </c>
      <c r="E40">
        <v>0.97606060606060596</v>
      </c>
      <c r="F40">
        <f>ABS(B40-VLOOKUP($A40, 'IR-0'!$A:$E, 2, FALSE))</f>
        <v>0.147272727272728</v>
      </c>
      <c r="G40">
        <f>ABS(C40-VLOOKUP($A40, 'IR-0'!$A:$E, 3, FALSE))</f>
        <v>8.2121212121212039E-2</v>
      </c>
      <c r="H40">
        <f>ABS(D40-VLOOKUP($A40, 'IR-0'!$A:$E, 4, FALSE))</f>
        <v>0.80484848484848392</v>
      </c>
      <c r="I40">
        <f>ABS(E40-VLOOKUP($A40, 'IR-0'!$A:$E, 5, FALSE))</f>
        <v>2.0909090909090988E-2</v>
      </c>
    </row>
    <row r="41" spans="1:9">
      <c r="A41" t="s">
        <v>46</v>
      </c>
      <c r="B41">
        <v>0.192424242424242</v>
      </c>
      <c r="C41">
        <v>0.24212121212121199</v>
      </c>
      <c r="D41">
        <v>0.249393939393939</v>
      </c>
      <c r="E41">
        <v>0.85848484848484796</v>
      </c>
      <c r="F41">
        <f>ABS(B41-VLOOKUP($A41, 'IR-0'!$A:$E, 2, FALSE))</f>
        <v>0.16727272727272702</v>
      </c>
      <c r="G41">
        <f>ABS(C41-VLOOKUP($A41, 'IR-0'!$A:$E, 3, FALSE))</f>
        <v>1.5757575757575998E-2</v>
      </c>
      <c r="H41">
        <f>ABS(D41-VLOOKUP($A41, 'IR-0'!$A:$E, 4, FALSE))</f>
        <v>0.68727272727272704</v>
      </c>
      <c r="I41">
        <f>ABS(E41-VLOOKUP($A41, 'IR-0'!$A:$E, 5, FALSE))</f>
        <v>0.16545454545454497</v>
      </c>
    </row>
    <row r="42" spans="1:9">
      <c r="A42" t="s">
        <v>47</v>
      </c>
      <c r="B42">
        <v>3.4848484848484802E-2</v>
      </c>
      <c r="C42">
        <v>2.33333333333333E-2</v>
      </c>
      <c r="D42">
        <v>0.92757575757575705</v>
      </c>
      <c r="E42">
        <v>0.85060606060606003</v>
      </c>
      <c r="F42">
        <f>ABS(B42-VLOOKUP($A42, 'IR-0'!$A:$E, 2, FALSE))</f>
        <v>3.4545454545454497E-2</v>
      </c>
      <c r="G42">
        <f>ABS(C42-VLOOKUP($A42, 'IR-0'!$A:$E, 3, FALSE))</f>
        <v>5.4545454545455001E-3</v>
      </c>
      <c r="H42">
        <f>ABS(D42-VLOOKUP($A42, 'IR-0'!$A:$E, 4, FALSE))</f>
        <v>0.73515151515151511</v>
      </c>
      <c r="I42">
        <f>ABS(E42-VLOOKUP($A42, 'IR-0'!$A:$E, 5, FALSE))</f>
        <v>0.116363636363636</v>
      </c>
    </row>
    <row r="43" spans="1:9">
      <c r="A43" t="s">
        <v>48</v>
      </c>
      <c r="B43">
        <v>5.7575757575757903E-3</v>
      </c>
      <c r="C43">
        <v>2.81818181818181E-2</v>
      </c>
      <c r="D43">
        <v>0.84696969696969604</v>
      </c>
      <c r="E43">
        <v>0.69</v>
      </c>
      <c r="F43">
        <f>ABS(B43-VLOOKUP($A43, 'IR-0'!$A:$E, 2, FALSE))</f>
        <v>2.606060606060601E-2</v>
      </c>
      <c r="G43">
        <f>ABS(C43-VLOOKUP($A43, 'IR-0'!$A:$E, 3, FALSE))</f>
        <v>2.1818181818181698E-2</v>
      </c>
      <c r="H43">
        <f>ABS(D43-VLOOKUP($A43, 'IR-0'!$A:$E, 4, FALSE))</f>
        <v>0.13090909090909009</v>
      </c>
      <c r="I43">
        <f>ABS(E43-VLOOKUP($A43, 'IR-0'!$A:$E, 5, FALSE))</f>
        <v>3.0909090909090997E-2</v>
      </c>
    </row>
    <row r="44" spans="1:9">
      <c r="A44" t="s">
        <v>49</v>
      </c>
      <c r="B44">
        <v>0.19825511432009599</v>
      </c>
      <c r="C44">
        <v>0.23255114320096201</v>
      </c>
      <c r="D44">
        <v>0.90523465703971095</v>
      </c>
      <c r="E44">
        <v>0.91064981949458401</v>
      </c>
      <c r="F44" t="e">
        <f>ABS(B44-VLOOKUP($A44, 'IR-0'!$A:$E, 2, FALSE))</f>
        <v>#N/A</v>
      </c>
      <c r="G44" t="e">
        <f>ABS(C44-VLOOKUP($A44, 'IR-0'!$A:$E, 3, FALSE))</f>
        <v>#N/A</v>
      </c>
      <c r="H44" t="e">
        <f>ABS(D44-VLOOKUP($A44, 'IR-0'!$A:$E, 4, FALSE))</f>
        <v>#N/A</v>
      </c>
      <c r="I44" t="e">
        <f>ABS(E44-VLOOKUP($A44, 'IR-0'!$A:$E, 5, FALSE))</f>
        <v>#N/A</v>
      </c>
    </row>
    <row r="45" spans="1:9">
      <c r="A45" t="s">
        <v>50</v>
      </c>
      <c r="B45">
        <v>3.0012004801920701E-4</v>
      </c>
      <c r="C45">
        <v>1.8307322929171602E-2</v>
      </c>
      <c r="D45">
        <v>0.88385354141656602</v>
      </c>
      <c r="E45">
        <v>0.159963985594237</v>
      </c>
      <c r="F45">
        <f>ABS(B45-VLOOKUP($A45, 'IR-0'!$A:$E, 2, FALSE))</f>
        <v>9.6336547864178321E-3</v>
      </c>
      <c r="G45">
        <f>ABS(C45-VLOOKUP($A45, 'IR-0'!$A:$E, 3, FALSE))</f>
        <v>7.8817198161623969E-3</v>
      </c>
      <c r="H45">
        <f>ABS(D45-VLOOKUP($A45, 'IR-0'!$A:$E, 4, FALSE))</f>
        <v>0.10209556429435107</v>
      </c>
      <c r="I45">
        <f>ABS(E45-VLOOKUP($A45, 'IR-0'!$A:$E, 5, FALSE))</f>
        <v>0.30210705594700304</v>
      </c>
    </row>
    <row r="46" spans="1:9">
      <c r="A46" t="s">
        <v>51</v>
      </c>
      <c r="B46">
        <v>0.46778269109286102</v>
      </c>
      <c r="C46">
        <v>0.211307643714466</v>
      </c>
      <c r="D46">
        <v>0.98262792166771895</v>
      </c>
      <c r="E46">
        <v>0.37113076437144599</v>
      </c>
      <c r="F46">
        <f>ABS(B46-VLOOKUP($A46, 'IR-0'!$A:$E, 2, FALSE))</f>
        <v>0.16108654453569204</v>
      </c>
      <c r="G46">
        <f>ABS(C46-VLOOKUP($A46, 'IR-0'!$A:$E, 3, FALSE))</f>
        <v>0</v>
      </c>
      <c r="H46">
        <f>ABS(D46-VLOOKUP($A46, 'IR-0'!$A:$E, 4, FALSE))</f>
        <v>0.60518003790271591</v>
      </c>
      <c r="I46">
        <f>ABS(E46-VLOOKUP($A46, 'IR-0'!$A:$E, 5, FALSE))</f>
        <v>0.24826279216677205</v>
      </c>
    </row>
    <row r="47" spans="1:9">
      <c r="A47" t="s">
        <v>52</v>
      </c>
      <c r="B47">
        <v>0.45320935812837398</v>
      </c>
      <c r="C47">
        <v>1.7696460707858401E-2</v>
      </c>
      <c r="D47">
        <v>0.16346730653869199</v>
      </c>
      <c r="E47">
        <v>0.84133173365326896</v>
      </c>
      <c r="F47">
        <f>ABS(B47-VLOOKUP($A47, 'IR-0'!$A:$E, 2, FALSE))</f>
        <v>0.43245123538469166</v>
      </c>
      <c r="G47">
        <f>ABS(C47-VLOOKUP($A47, 'IR-0'!$A:$E, 3, FALSE))</f>
        <v>1.4387194763213391E-2</v>
      </c>
      <c r="H47">
        <f>ABS(D47-VLOOKUP($A47, 'IR-0'!$A:$E, 4, FALSE))</f>
        <v>4.6439629041700986E-2</v>
      </c>
      <c r="I47">
        <f>ABS(E47-VLOOKUP($A47, 'IR-0'!$A:$E, 5, FALSE))</f>
        <v>0.77364220296734842</v>
      </c>
    </row>
    <row r="48" spans="1:9">
      <c r="A48" t="s">
        <v>53</v>
      </c>
      <c r="B48">
        <v>3.7551744529863901E-2</v>
      </c>
      <c r="C48">
        <v>1.21230041395624E-2</v>
      </c>
      <c r="D48">
        <v>0.81815493790656402</v>
      </c>
      <c r="E48">
        <v>0.80928444707273794</v>
      </c>
      <c r="F48" t="e">
        <f>ABS(B48-VLOOKUP($A48, 'IR-0'!$A:$E, 2, FALSE))</f>
        <v>#N/A</v>
      </c>
      <c r="G48" t="e">
        <f>ABS(C48-VLOOKUP($A48, 'IR-0'!$A:$E, 3, FALSE))</f>
        <v>#N/A</v>
      </c>
      <c r="H48" t="e">
        <f>ABS(D48-VLOOKUP($A48, 'IR-0'!$A:$E, 4, FALSE))</f>
        <v>#N/A</v>
      </c>
      <c r="I48" t="e">
        <f>ABS(E48-VLOOKUP($A48, 'IR-0'!$A:$E, 5, FALSE))</f>
        <v>#N/A</v>
      </c>
    </row>
    <row r="49" spans="1:9">
      <c r="A49" t="s">
        <v>54</v>
      </c>
      <c r="B49">
        <v>2.6627218934911498E-3</v>
      </c>
      <c r="C49">
        <v>2.63313609467456E-2</v>
      </c>
      <c r="D49">
        <v>0.83698224852071001</v>
      </c>
      <c r="E49">
        <v>0.73520710059171501</v>
      </c>
      <c r="F49">
        <f>ABS(B49-VLOOKUP($A49, 'IR-0'!$A:$E, 2, FALSE))</f>
        <v>7.7168747850378501E-3</v>
      </c>
      <c r="G49">
        <f>ABS(C49-VLOOKUP($A49, 'IR-0'!$A:$E, 3, FALSE))</f>
        <v>6.2470607228300862E-5</v>
      </c>
      <c r="H49">
        <f>ABS(D49-VLOOKUP($A49, 'IR-0'!$A:$E, 4, FALSE))</f>
        <v>0.34498936595843299</v>
      </c>
      <c r="I49">
        <f>ABS(E49-VLOOKUP($A49, 'IR-0'!$A:$E, 5, FALSE))</f>
        <v>0.49706949679574902</v>
      </c>
    </row>
    <row r="50" spans="1:9">
      <c r="A50" t="s">
        <v>55</v>
      </c>
      <c r="B50">
        <v>0.228494623655914</v>
      </c>
      <c r="C50">
        <v>0.65860215053763405</v>
      </c>
      <c r="D50">
        <v>0.72929111907606503</v>
      </c>
      <c r="E50">
        <v>0.29181600955794501</v>
      </c>
      <c r="F50">
        <f>ABS(B50-VLOOKUP($A50, 'IR-0'!$A:$E, 2, FALSE))</f>
        <v>0.23051035146846399</v>
      </c>
      <c r="G50">
        <f>ABS(C50-VLOOKUP($A50, 'IR-0'!$A:$E, 3, FALSE))</f>
        <v>1.5968544374899141E-3</v>
      </c>
      <c r="H50">
        <f>ABS(D50-VLOOKUP($A50, 'IR-0'!$A:$E, 4, FALSE))</f>
        <v>2.7699079275069982E-2</v>
      </c>
      <c r="I50">
        <f>ABS(E50-VLOOKUP($A50, 'IR-0'!$A:$E, 5, FALSE))</f>
        <v>0.22987553273061195</v>
      </c>
    </row>
    <row r="51" spans="1:9">
      <c r="A51" t="s">
        <v>56</v>
      </c>
      <c r="B51">
        <v>7.48055056852189E-3</v>
      </c>
      <c r="C51">
        <v>2.0646319569120199E-2</v>
      </c>
      <c r="D51">
        <v>0.37312986235786899</v>
      </c>
      <c r="E51">
        <v>0.22531418312387699</v>
      </c>
      <c r="F51">
        <f>ABS(B51-VLOOKUP($A51, 'IR-0'!$A:$E, 2, FALSE))</f>
        <v>7.1815075063209341E-3</v>
      </c>
      <c r="G51">
        <f>ABS(C51-VLOOKUP($A51, 'IR-0'!$A:$E, 3, FALSE))</f>
        <v>1.9749190382517313E-2</v>
      </c>
      <c r="H51">
        <f>ABS(D51-VLOOKUP($A51, 'IR-0'!$A:$E, 4, FALSE))</f>
        <v>0.32035099888614998</v>
      </c>
      <c r="I51">
        <f>ABS(E51-VLOOKUP($A51, 'IR-0'!$A:$E, 5, FALSE))</f>
        <v>0.35632457285698405</v>
      </c>
    </row>
    <row r="52" spans="1:9">
      <c r="A52" t="s">
        <v>117</v>
      </c>
      <c r="B52">
        <f>AVERAGE(B2:B51)</f>
        <v>0.21321490370124835</v>
      </c>
      <c r="C52">
        <f t="shared" ref="C52:E52" si="0">AVERAGE(C2:C51)</f>
        <v>0.20418091572425201</v>
      </c>
      <c r="D52">
        <f t="shared" si="0"/>
        <v>0.59059310490070349</v>
      </c>
      <c r="E52">
        <f t="shared" si="0"/>
        <v>0.66501819566717102</v>
      </c>
      <c r="F52">
        <f>ABS(B52-VLOOKUP($A52, 'IR-0'!$A:$E, 2, FALSE))</f>
        <v>1.2065539672024617E-2</v>
      </c>
      <c r="G52">
        <f>ABS(C52-VLOOKUP($A52, 'IR-0'!$A:$E, 3, FALSE))</f>
        <v>3.4734114286402856E-2</v>
      </c>
      <c r="H52">
        <f>ABS(D52-VLOOKUP($A52, 'IR-0'!$A:$E, 4, FALSE))</f>
        <v>1.3229290751571421E-2</v>
      </c>
      <c r="I52">
        <f>ABS(E52-VLOOKUP($A52, 'IR-0'!$A:$E, 5, FALSE))</f>
        <v>7.2311698136101166E-2</v>
      </c>
    </row>
    <row r="53" spans="1:9">
      <c r="A53" s="4" t="s">
        <v>128</v>
      </c>
      <c r="B53">
        <f>MEDIAN(B2:B51)</f>
        <v>3.5225751120455895E-2</v>
      </c>
      <c r="C53">
        <f t="shared" ref="C53:E53" si="1">MEDIAN(C2:C51)</f>
        <v>2.6099338416160349E-2</v>
      </c>
      <c r="D53">
        <f t="shared" si="1"/>
        <v>0.66319562281657252</v>
      </c>
      <c r="E53">
        <f t="shared" si="1"/>
        <v>0.73623991393222099</v>
      </c>
      <c r="F53">
        <f>ABS(B53-VLOOKUP($A53, 'IR-0'!$A:$E, 2, FALSE))</f>
        <v>2.095052032309995E-3</v>
      </c>
      <c r="G53">
        <f>ABS(C53-VLOOKUP($A53, 'IR-0'!$A:$E, 3, FALSE))</f>
        <v>5.1127827959607519E-3</v>
      </c>
      <c r="H53">
        <f>ABS(D53-VLOOKUP($A53, 'IR-0'!$A:$E, 4, FALSE))</f>
        <v>3.8396416984422532E-2</v>
      </c>
      <c r="I53">
        <f>ABS(E53-VLOOKUP($A53, 'IR-0'!$A:$E, 5, FALSE))</f>
        <v>0.11684635739400295</v>
      </c>
    </row>
    <row r="54" spans="1:9">
      <c r="A54" s="4" t="s">
        <v>131</v>
      </c>
      <c r="B54">
        <f>STDEV(B2:B51)</f>
        <v>0.26892415106481243</v>
      </c>
      <c r="C54">
        <f t="shared" ref="C54:E54" si="2">STDEV(C2:C51)</f>
        <v>0.28082381345394175</v>
      </c>
      <c r="D54">
        <f t="shared" si="2"/>
        <v>0.28524757826809977</v>
      </c>
      <c r="E54">
        <f t="shared" si="2"/>
        <v>0.26956103964370498</v>
      </c>
      <c r="F54">
        <f>ABS(B54-VLOOKUP($A54, 'IR-0'!$A:$E, 2, FALSE))</f>
        <v>1.9399968965911174E-2</v>
      </c>
      <c r="G54">
        <f>ABS(C54-VLOOKUP($A54, 'IR-0'!$A:$E, 3, FALSE))</f>
        <v>4.5463789600571625E-2</v>
      </c>
      <c r="H54">
        <f>ABS(D54-VLOOKUP($A54, 'IR-0'!$A:$E, 4, FALSE))</f>
        <v>9.7171088439190201E-3</v>
      </c>
      <c r="I54">
        <f>ABS(E54-VLOOKUP($A54, 'IR-0'!$A:$E, 5, FALSE))</f>
        <v>1.7925341791504734E-2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3"/>
  <sheetViews>
    <sheetView topLeftCell="A13" zoomScale="125" workbookViewId="0">
      <selection activeCell="B51" sqref="B51:E53"/>
    </sheetView>
  </sheetViews>
  <sheetFormatPr baseColWidth="10" defaultColWidth="11" defaultRowHeight="16"/>
  <sheetData>
    <row r="1" spans="1:9">
      <c r="A1" t="s">
        <v>0</v>
      </c>
      <c r="B1" t="s">
        <v>118</v>
      </c>
      <c r="C1" t="s">
        <v>119</v>
      </c>
      <c r="D1" t="s">
        <v>120</v>
      </c>
      <c r="E1" t="s">
        <v>121</v>
      </c>
    </row>
    <row r="2" spans="1:9">
      <c r="A2" t="s">
        <v>58</v>
      </c>
      <c r="B2">
        <v>2.1940667490729201E-2</v>
      </c>
      <c r="C2">
        <v>7.1075401730531897E-3</v>
      </c>
      <c r="D2">
        <v>0.74814585908528997</v>
      </c>
      <c r="E2">
        <v>0.96260815822002399</v>
      </c>
      <c r="F2">
        <f>ABS(B2-VLOOKUP($A2, 'IR-0'!$A:$E, 2, FALSE))</f>
        <v>3.1057146985100995E-3</v>
      </c>
      <c r="G2">
        <f>ABS(C2-VLOOKUP($A2, 'IR-0'!$A:$E, 3, FALSE))</f>
        <v>3.7149706494575109E-3</v>
      </c>
      <c r="H2">
        <f>ABS(D2-VLOOKUP($A2, 'IR-0'!$A:$E, 4, FALSE))</f>
        <v>0.10838086217743592</v>
      </c>
      <c r="I2">
        <f>ABS(E2-VLOOKUP($A2, 'IR-0'!$A:$E, 5, FALSE))</f>
        <v>2.6569330957465054E-2</v>
      </c>
    </row>
    <row r="3" spans="1:9">
      <c r="A3" t="s">
        <v>7</v>
      </c>
      <c r="B3">
        <v>5.2501544163063201E-3</v>
      </c>
      <c r="C3">
        <v>3.0574428659666399E-2</v>
      </c>
      <c r="D3">
        <v>0.74027177269919697</v>
      </c>
      <c r="E3">
        <v>0.91754169240271699</v>
      </c>
      <c r="F3">
        <f>ABS(B3-VLOOKUP($A3, 'IR-0'!$A:$E, 2, FALSE))</f>
        <v>1.2982231245003882E-2</v>
      </c>
      <c r="G3">
        <f>ABS(C3-VLOOKUP($A3, 'IR-0'!$A:$E, 3, FALSE))</f>
        <v>1.79044657424847E-2</v>
      </c>
      <c r="H3">
        <f>ABS(D3-VLOOKUP($A3, 'IR-0'!$A:$E, 4, FALSE))</f>
        <v>0.10028413363862898</v>
      </c>
      <c r="I3">
        <f>ABS(E3-VLOOKUP($A3, 'IR-0'!$A:$E, 5, FALSE))</f>
        <v>3.8885996101609033E-2</v>
      </c>
    </row>
    <row r="4" spans="1:9">
      <c r="A4" t="s">
        <v>8</v>
      </c>
      <c r="B4">
        <v>3.0860349127182E-2</v>
      </c>
      <c r="C4">
        <v>2.1820448877805099E-3</v>
      </c>
      <c r="D4">
        <v>0.82325436408977504</v>
      </c>
      <c r="E4">
        <v>0.956047381546134</v>
      </c>
      <c r="F4">
        <f>ABS(B4-VLOOKUP($A4, 'IR-0'!$A:$E, 2, FALSE))</f>
        <v>2.0567148877649898E-2</v>
      </c>
      <c r="G4">
        <f>ABS(C4-VLOOKUP($A4, 'IR-0'!$A:$E, 3, FALSE))</f>
        <v>2.6202234588201988E-2</v>
      </c>
      <c r="H4">
        <f>ABS(D4-VLOOKUP($A4, 'IR-0'!$A:$E, 4, FALSE))</f>
        <v>0.52163240526257604</v>
      </c>
      <c r="I4">
        <f>ABS(E4-VLOOKUP($A4, 'IR-0'!$A:$E, 5, FALSE))</f>
        <v>7.5133827937949871E-3</v>
      </c>
    </row>
    <row r="5" spans="1:9">
      <c r="A5" t="s">
        <v>9</v>
      </c>
      <c r="B5">
        <v>7.1075401730531897E-3</v>
      </c>
      <c r="C5">
        <v>3.12113720642768E-2</v>
      </c>
      <c r="D5">
        <v>0.65914709517923298</v>
      </c>
      <c r="E5">
        <v>0.48733003708281802</v>
      </c>
      <c r="F5">
        <f>ABS(B5-VLOOKUP($A5, 'IR-0'!$A:$E, 2, FALSE))</f>
        <v>4.9518290291731106E-3</v>
      </c>
      <c r="G5">
        <f>ABS(C5-VLOOKUP($A5, 'IR-0'!$A:$E, 3, FALSE))</f>
        <v>9.8755650141841012E-3</v>
      </c>
      <c r="H5">
        <f>ABS(D5-VLOOKUP($A5, 'IR-0'!$A:$E, 4, FALSE))</f>
        <v>0.20077869331798404</v>
      </c>
      <c r="I5">
        <f>ABS(E5-VLOOKUP($A5, 'IR-0'!$A:$E, 5, FALSE))</f>
        <v>0.30396578228999205</v>
      </c>
    </row>
    <row r="6" spans="1:9">
      <c r="A6" t="s">
        <v>10</v>
      </c>
      <c r="B6">
        <v>7.7255871446229403E-3</v>
      </c>
      <c r="C6">
        <v>1.76143386897404E-2</v>
      </c>
      <c r="D6">
        <v>0.99165636588380701</v>
      </c>
      <c r="E6">
        <v>0.76730531520395495</v>
      </c>
      <c r="F6">
        <f>ABS(B6-VLOOKUP($A6, 'IR-0'!$A:$E, 2, FALSE))</f>
        <v>3.8347387499780262E-2</v>
      </c>
      <c r="G6">
        <f>ABS(C6-VLOOKUP($A6, 'IR-0'!$A:$E, 3, FALSE))</f>
        <v>1.6090052157507601E-2</v>
      </c>
      <c r="H6">
        <f>ABS(D6-VLOOKUP($A6, 'IR-0'!$A:$E, 4, FALSE))</f>
        <v>0.75943620509221799</v>
      </c>
      <c r="I6">
        <f>ABS(E6-VLOOKUP($A6, 'IR-0'!$A:$E, 5, FALSE))</f>
        <v>0.40274130778280492</v>
      </c>
    </row>
    <row r="7" spans="1:9">
      <c r="A7" t="s">
        <v>11</v>
      </c>
      <c r="B7">
        <v>3.4919653893695897E-2</v>
      </c>
      <c r="C7">
        <v>1.2051915945611801E-2</v>
      </c>
      <c r="D7">
        <v>0.77348578491965303</v>
      </c>
      <c r="E7">
        <v>0.71662546353522805</v>
      </c>
      <c r="F7">
        <f>ABS(B7-VLOOKUP($A7, 'IR-0'!$A:$E, 2, FALSE))</f>
        <v>3.3992010108909246E-2</v>
      </c>
      <c r="G7">
        <f>ABS(C7-VLOOKUP($A7, 'IR-0'!$A:$E, 3, FALSE))</f>
        <v>0.97465185647244612</v>
      </c>
      <c r="H7">
        <f>ABS(D7-VLOOKUP($A7, 'IR-0'!$A:$E, 4, FALSE))</f>
        <v>0.13653276795604197</v>
      </c>
      <c r="I7">
        <f>ABS(E7-VLOOKUP($A7, 'IR-0'!$A:$E, 5, FALSE))</f>
        <v>0.71569781975044144</v>
      </c>
    </row>
    <row r="8" spans="1:9">
      <c r="A8" t="s">
        <v>12</v>
      </c>
      <c r="B8">
        <v>1.8232385661310201E-2</v>
      </c>
      <c r="C8">
        <v>2.1631644004943898E-3</v>
      </c>
      <c r="D8">
        <v>0.97744128553770004</v>
      </c>
      <c r="E8">
        <v>0.91316440049443703</v>
      </c>
      <c r="F8">
        <f>ABS(B8-VLOOKUP($A8, 'IR-0'!$A:$E, 2, FALSE))</f>
        <v>1.127543949369994E-5</v>
      </c>
      <c r="G8">
        <f>ABS(C8-VLOOKUP($A8, 'IR-0'!$A:$E, 3, FALSE))</f>
        <v>3.2778084826469107E-2</v>
      </c>
      <c r="H8">
        <f>ABS(D8-VLOOKUP($A8, 'IR-0'!$A:$E, 4, FALSE))</f>
        <v>1.6711539093668071E-2</v>
      </c>
      <c r="I8">
        <f>ABS(E8-VLOOKUP($A8, 'IR-0'!$A:$E, 5, FALSE))</f>
        <v>0.74155030030890901</v>
      </c>
    </row>
    <row r="9" spans="1:9">
      <c r="A9" t="s">
        <v>13</v>
      </c>
      <c r="B9">
        <v>0.53161094224923999</v>
      </c>
      <c r="C9">
        <v>0.35025329280648398</v>
      </c>
      <c r="D9">
        <v>0.69655521783181296</v>
      </c>
      <c r="E9">
        <v>0.53282674772036398</v>
      </c>
      <c r="F9">
        <f>ABS(B9-VLOOKUP($A9, 'IR-0'!$A:$E, 2, FALSE))</f>
        <v>0.122234676554627</v>
      </c>
      <c r="G9">
        <f>ABS(C9-VLOOKUP($A9, 'IR-0'!$A:$E, 3, FALSE))</f>
        <v>2.0443345508623034E-2</v>
      </c>
      <c r="H9">
        <f>ABS(D9-VLOOKUP($A9, 'IR-0'!$A:$E, 4, FALSE))</f>
        <v>8.6859119956765096E-2</v>
      </c>
      <c r="I9">
        <f>ABS(E9-VLOOKUP($A9, 'IR-0'!$A:$E, 5, FALSE))</f>
        <v>0.14896688542793796</v>
      </c>
    </row>
    <row r="10" spans="1:9">
      <c r="A10" t="s">
        <v>14</v>
      </c>
      <c r="B10">
        <v>0.44779829545454503</v>
      </c>
      <c r="C10">
        <v>0.43856534090909</v>
      </c>
      <c r="D10">
        <v>0.93085430194805197</v>
      </c>
      <c r="E10">
        <v>0.48564326298701299</v>
      </c>
      <c r="F10">
        <f>ABS(B10-VLOOKUP($A10, 'IR-0'!$A:$E, 2, FALSE))</f>
        <v>0.13169070383573095</v>
      </c>
      <c r="G10">
        <f>ABS(C10-VLOOKUP($A10, 'IR-0'!$A:$E, 3, FALSE))</f>
        <v>3.1126000064501946E-4</v>
      </c>
      <c r="H10">
        <f>ABS(D10-VLOOKUP($A10, 'IR-0'!$A:$E, 4, FALSE))</f>
        <v>0.285158266259114</v>
      </c>
      <c r="I10">
        <f>ABS(E10-VLOOKUP($A10, 'IR-0'!$A:$E, 5, FALSE))</f>
        <v>4.9822518791534987E-2</v>
      </c>
    </row>
    <row r="11" spans="1:9">
      <c r="A11" t="s">
        <v>15</v>
      </c>
      <c r="B11">
        <v>1.8042813455657499E-2</v>
      </c>
      <c r="C11">
        <v>3.5168195718654302E-2</v>
      </c>
      <c r="D11">
        <v>0.96177370030581</v>
      </c>
      <c r="E11">
        <v>0.83149847094801199</v>
      </c>
      <c r="F11">
        <f>ABS(B11-VLOOKUP($A11, 'IR-0'!$A:$E, 2, FALSE))</f>
        <v>1.7715132754611399E-2</v>
      </c>
      <c r="G11">
        <f>ABS(C11-VLOOKUP($A11, 'IR-0'!$A:$E, 3, FALSE))</f>
        <v>1.2857682271221502E-2</v>
      </c>
      <c r="H11">
        <f>ABS(D11-VLOOKUP($A11, 'IR-0'!$A:$E, 4, FALSE))</f>
        <v>0.77381526509798704</v>
      </c>
      <c r="I11">
        <f>ABS(E11-VLOOKUP($A11, 'IR-0'!$A:$E, 5, FALSE))</f>
        <v>8.5677568171792062E-2</v>
      </c>
    </row>
    <row r="12" spans="1:9">
      <c r="A12" t="s">
        <v>16</v>
      </c>
      <c r="B12">
        <v>0.211503347534996</v>
      </c>
      <c r="C12">
        <v>0.56329884357881899</v>
      </c>
      <c r="D12">
        <v>0.89866098600121702</v>
      </c>
      <c r="E12">
        <v>0.120206938527084</v>
      </c>
      <c r="F12">
        <f>ABS(B12-VLOOKUP($A12, 'IR-0'!$A:$E, 2, FALSE))</f>
        <v>7.1706184017429897E-3</v>
      </c>
      <c r="G12">
        <f>ABS(C12-VLOOKUP($A12, 'IR-0'!$A:$E, 3, FALSE))</f>
        <v>0.29292171462504801</v>
      </c>
      <c r="H12">
        <f>ABS(D12-VLOOKUP($A12, 'IR-0'!$A:$E, 4, FALSE))</f>
        <v>4.2517433689782003E-2</v>
      </c>
      <c r="I12">
        <f>ABS(E12-VLOOKUP($A12, 'IR-0'!$A:$E, 5, FALSE))</f>
        <v>0.60941593251914405</v>
      </c>
    </row>
    <row r="13" spans="1:9">
      <c r="A13" t="s">
        <v>17</v>
      </c>
      <c r="B13">
        <v>0.29506699147381199</v>
      </c>
      <c r="C13">
        <v>0.92052375152253296</v>
      </c>
      <c r="D13">
        <v>0.86753958587088897</v>
      </c>
      <c r="E13">
        <v>0.131242387332521</v>
      </c>
      <c r="F13">
        <f>ABS(B13-VLOOKUP($A13, 'IR-0'!$A:$E, 2, FALSE))</f>
        <v>8.5639034089181998E-2</v>
      </c>
      <c r="G13">
        <f>ABS(C13-VLOOKUP($A13, 'IR-0'!$A:$E, 3, FALSE))</f>
        <v>9.6725820907804017E-2</v>
      </c>
      <c r="H13">
        <f>ABS(D13-VLOOKUP($A13, 'IR-0'!$A:$E, 4, FALSE))</f>
        <v>0.12103928154952592</v>
      </c>
      <c r="I13">
        <f>ABS(E13-VLOOKUP($A13, 'IR-0'!$A:$E, 5, FALSE))</f>
        <v>0.35841068631324902</v>
      </c>
    </row>
    <row r="14" spans="1:9">
      <c r="A14" t="s">
        <v>18</v>
      </c>
      <c r="B14">
        <v>1.6758074344911601E-2</v>
      </c>
      <c r="C14">
        <v>3.3820840950639898E-2</v>
      </c>
      <c r="D14">
        <v>0.43418647166361901</v>
      </c>
      <c r="E14">
        <v>4.1133455210237597E-2</v>
      </c>
      <c r="F14">
        <f>ABS(B14-VLOOKUP($A14, 'IR-0'!$A:$E, 2, FALSE))</f>
        <v>7.2979548877314983E-3</v>
      </c>
      <c r="G14">
        <f>ABS(C14-VLOOKUP($A14, 'IR-0'!$A:$E, 3, FALSE))</f>
        <v>1.8290999294123499E-2</v>
      </c>
      <c r="H14">
        <f>ABS(D14-VLOOKUP($A14, 'IR-0'!$A:$E, 4, FALSE))</f>
        <v>0.49912656122310395</v>
      </c>
      <c r="I14">
        <f>ABS(E14-VLOOKUP($A14, 'IR-0'!$A:$E, 5, FALSE))</f>
        <v>0.50850113675078545</v>
      </c>
    </row>
    <row r="15" spans="1:9">
      <c r="A15" t="s">
        <v>19</v>
      </c>
      <c r="B15">
        <v>0.64015843997562405</v>
      </c>
      <c r="C15">
        <v>3.4430225472272903E-2</v>
      </c>
      <c r="D15">
        <v>0.26355880560633699</v>
      </c>
      <c r="E15">
        <v>0.634064594759293</v>
      </c>
      <c r="F15">
        <f>ABS(B15-VLOOKUP($A15, 'IR-0'!$A:$E, 2, FALSE))</f>
        <v>0.38528633278926605</v>
      </c>
      <c r="G15">
        <f>ABS(C15-VLOOKUP($A15, 'IR-0'!$A:$E, 3, FALSE))</f>
        <v>1.197058327970596E-3</v>
      </c>
      <c r="H15">
        <f>ABS(D15-VLOOKUP($A15, 'IR-0'!$A:$E, 4, FALSE))</f>
        <v>0.50836567673227395</v>
      </c>
      <c r="I15">
        <f>ABS(E15-VLOOKUP($A15, 'IR-0'!$A:$E, 5, FALSE))</f>
        <v>0.12584291388231394</v>
      </c>
    </row>
    <row r="16" spans="1:9">
      <c r="A16" t="s">
        <v>20</v>
      </c>
      <c r="B16">
        <v>1.7346317711503301E-2</v>
      </c>
      <c r="C16">
        <v>2.34327449786975E-2</v>
      </c>
      <c r="D16">
        <v>0.226110772976262</v>
      </c>
      <c r="E16">
        <v>0.19020085209981699</v>
      </c>
      <c r="F16">
        <f>ABS(B16-VLOOKUP($A16, 'IR-0'!$A:$E, 2, FALSE))</f>
        <v>8.5263663733037513E-3</v>
      </c>
      <c r="G16">
        <f>ABS(C16-VLOOKUP($A16, 'IR-0'!$A:$E, 3, FALSE))</f>
        <v>1.21797036161671E-2</v>
      </c>
      <c r="H16">
        <f>ABS(D16-VLOOKUP($A16, 'IR-0'!$A:$E, 4, FALSE))</f>
        <v>0.56433934867823898</v>
      </c>
      <c r="I16">
        <f>ABS(E16-VLOOKUP($A16, 'IR-0'!$A:$E, 5, FALSE))</f>
        <v>4.6721289019404005E-2</v>
      </c>
    </row>
    <row r="17" spans="1:9">
      <c r="A17" t="s">
        <v>21</v>
      </c>
      <c r="B17">
        <v>2.5258673158855799E-2</v>
      </c>
      <c r="C17">
        <v>2.8910529519172199E-2</v>
      </c>
      <c r="D17">
        <v>0.23767498478393101</v>
      </c>
      <c r="E17">
        <v>0.91083384053560501</v>
      </c>
      <c r="F17">
        <f>ABS(B17-VLOOKUP($A17, 'IR-0'!$A:$E, 2, FALSE))</f>
        <v>2.4177258679081021E-3</v>
      </c>
      <c r="G17">
        <f>ABS(C17-VLOOKUP($A17, 'IR-0'!$A:$E, 3, FALSE))</f>
        <v>1.4007853120145498E-2</v>
      </c>
      <c r="H17">
        <f>ABS(D17-VLOOKUP($A17, 'IR-0'!$A:$E, 4, FALSE))</f>
        <v>0.74316443127446297</v>
      </c>
      <c r="I17">
        <f>ABS(E17-VLOOKUP($A17, 'IR-0'!$A:$E, 5, FALSE))</f>
        <v>2.2560320048335969E-2</v>
      </c>
    </row>
    <row r="18" spans="1:9">
      <c r="A18" t="s">
        <v>22</v>
      </c>
      <c r="B18">
        <v>2.8910529519172199E-2</v>
      </c>
      <c r="C18">
        <v>2.76932440657334E-2</v>
      </c>
      <c r="D18">
        <v>0.80797321972002401</v>
      </c>
      <c r="E18">
        <v>0.91205112598904403</v>
      </c>
      <c r="F18" t="e">
        <f>ABS(B18-VLOOKUP($A18, 'IR-0'!$A:$E, 2, FALSE))</f>
        <v>#N/A</v>
      </c>
      <c r="G18" t="e">
        <f>ABS(C18-VLOOKUP($A18, 'IR-0'!$A:$E, 3, FALSE))</f>
        <v>#N/A</v>
      </c>
      <c r="H18" t="e">
        <f>ABS(D18-VLOOKUP($A18, 'IR-0'!$A:$E, 4, FALSE))</f>
        <v>#N/A</v>
      </c>
      <c r="I18" t="e">
        <f>ABS(E18-VLOOKUP($A18, 'IR-0'!$A:$E, 5, FALSE))</f>
        <v>#N/A</v>
      </c>
    </row>
    <row r="19" spans="1:9">
      <c r="A19" t="s">
        <v>23</v>
      </c>
      <c r="B19">
        <v>1.4911746804625699E-2</v>
      </c>
      <c r="C19">
        <v>3.9561777236762101E-3</v>
      </c>
      <c r="D19">
        <v>0.82136335970785102</v>
      </c>
      <c r="E19">
        <v>0.18228849665246399</v>
      </c>
      <c r="F19" t="e">
        <f>ABS(B19-VLOOKUP($A19, 'IR-0'!$A:$E, 2, FALSE))</f>
        <v>#N/A</v>
      </c>
      <c r="G19" t="e">
        <f>ABS(C19-VLOOKUP($A19, 'IR-0'!$A:$E, 3, FALSE))</f>
        <v>#N/A</v>
      </c>
      <c r="H19" t="e">
        <f>ABS(D19-VLOOKUP($A19, 'IR-0'!$A:$E, 4, FALSE))</f>
        <v>#N/A</v>
      </c>
      <c r="I19" t="e">
        <f>ABS(E19-VLOOKUP($A19, 'IR-0'!$A:$E, 5, FALSE))</f>
        <v>#N/A</v>
      </c>
    </row>
    <row r="20" spans="1:9">
      <c r="A20" t="s">
        <v>24</v>
      </c>
      <c r="B20">
        <v>4.7778454047474002E-2</v>
      </c>
      <c r="C20">
        <v>6.9993913572732602E-3</v>
      </c>
      <c r="D20">
        <v>0.942483262325015</v>
      </c>
      <c r="E20">
        <v>0.85788192331101598</v>
      </c>
      <c r="F20">
        <f>ABS(B20-VLOOKUP($A20, 'IR-0'!$A:$E, 2, FALSE))</f>
        <v>0.62588334643914389</v>
      </c>
      <c r="G20">
        <f>ABS(C20-VLOOKUP($A20, 'IR-0'!$A:$E, 3, FALSE))</f>
        <v>9.7281025600015406E-3</v>
      </c>
      <c r="H20">
        <f>ABS(D20-VLOOKUP($A20, 'IR-0'!$A:$E, 4, FALSE))</f>
        <v>9.5463797604821043E-2</v>
      </c>
      <c r="I20">
        <f>ABS(E20-VLOOKUP($A20, 'IR-0'!$A:$E, 5, FALSE))</f>
        <v>0.18543666783656398</v>
      </c>
    </row>
    <row r="21" spans="1:9">
      <c r="A21" t="s">
        <v>25</v>
      </c>
      <c r="B21">
        <v>0.67862215909090895</v>
      </c>
      <c r="C21">
        <v>0.40305397727272702</v>
      </c>
      <c r="D21">
        <v>0.56658380681818099</v>
      </c>
      <c r="E21">
        <v>0.47354403409090901</v>
      </c>
      <c r="F21">
        <f>ABS(B21-VLOOKUP($A21, 'IR-0'!$A:$E, 2, FALSE))</f>
        <v>0.15043066972920693</v>
      </c>
      <c r="G21">
        <f>ABS(C21-VLOOKUP($A21, 'IR-0'!$A:$E, 3, FALSE))</f>
        <v>3.5858921663450283E-3</v>
      </c>
      <c r="H21">
        <f>ABS(D21-VLOOKUP($A21, 'IR-0'!$A:$E, 4, FALSE))</f>
        <v>0.165685696727918</v>
      </c>
      <c r="I21">
        <f>ABS(E21-VLOOKUP($A21, 'IR-0'!$A:$E, 5, FALSE))</f>
        <v>4.7023341795615015E-2</v>
      </c>
    </row>
    <row r="22" spans="1:9">
      <c r="A22" t="s">
        <v>26</v>
      </c>
      <c r="B22">
        <v>0.102556299452221</v>
      </c>
      <c r="C22">
        <v>1.2477175897747999E-2</v>
      </c>
      <c r="D22">
        <v>0.98265368228849603</v>
      </c>
      <c r="E22">
        <v>0.53286670724284801</v>
      </c>
      <c r="F22">
        <f>ABS(B22-VLOOKUP($A22, 'IR-0'!$A:$E, 2, FALSE))</f>
        <v>0.10164389069309689</v>
      </c>
      <c r="G22">
        <f>ABS(C22-VLOOKUP($A22, 'IR-0'!$A:$E, 3, FALSE))</f>
        <v>5.4668630316923022E-3</v>
      </c>
      <c r="H22">
        <f>ABS(D22-VLOOKUP($A22, 'IR-0'!$A:$E, 4, FALSE))</f>
        <v>0.19828628569482298</v>
      </c>
      <c r="I22">
        <f>ABS(E22-VLOOKUP($A22, 'IR-0'!$A:$E, 5, FALSE))</f>
        <v>0.35798836174406501</v>
      </c>
    </row>
    <row r="23" spans="1:9">
      <c r="A23" t="s">
        <v>27</v>
      </c>
      <c r="B23">
        <v>2.34327449786975E-2</v>
      </c>
      <c r="C23">
        <v>1.7346317711503301E-2</v>
      </c>
      <c r="D23">
        <v>0.94370054777845402</v>
      </c>
      <c r="E23">
        <v>0.13907486305538599</v>
      </c>
      <c r="F23">
        <f>ABS(B23-VLOOKUP($A23, 'IR-0'!$A:$E, 2, FALSE))</f>
        <v>2.069551870132524E-2</v>
      </c>
      <c r="G23">
        <f>ABS(C23-VLOOKUP($A23, 'IR-0'!$A:$E, 3, FALSE))</f>
        <v>1.8353688063939E-3</v>
      </c>
      <c r="H23">
        <f>ABS(D23-VLOOKUP($A23, 'IR-0'!$A:$E, 4, FALSE))</f>
        <v>0.724418309335632</v>
      </c>
      <c r="I23">
        <f>ABS(E23-VLOOKUP($A23, 'IR-0'!$A:$E, 5, FALSE))</f>
        <v>0.170231706287679</v>
      </c>
    </row>
    <row r="24" spans="1:9">
      <c r="A24" t="s">
        <v>28</v>
      </c>
      <c r="B24">
        <v>0.32730061349693201</v>
      </c>
      <c r="C24">
        <v>0.86656441717791399</v>
      </c>
      <c r="D24">
        <v>0.129141104294478</v>
      </c>
      <c r="E24">
        <v>0.69233128834355795</v>
      </c>
      <c r="F24">
        <f>ABS(B24-VLOOKUP($A24, 'IR-0'!$A:$E, 2, FALSE))</f>
        <v>0.27141183285499898</v>
      </c>
      <c r="G24">
        <f>ABS(C24-VLOOKUP($A24, 'IR-0'!$A:$E, 3, FALSE))</f>
        <v>0.12454533144256397</v>
      </c>
      <c r="H24">
        <f>ABS(D24-VLOOKUP($A24, 'IR-0'!$A:$E, 4, FALSE))</f>
        <v>8.8210213915209001E-2</v>
      </c>
      <c r="I24">
        <f>ABS(E24-VLOOKUP($A24, 'IR-0'!$A:$E, 5, FALSE))</f>
        <v>0.28613876841713293</v>
      </c>
    </row>
    <row r="25" spans="1:9">
      <c r="A25" t="s">
        <v>29</v>
      </c>
      <c r="B25">
        <v>0.43667108753315598</v>
      </c>
      <c r="C25">
        <v>2.0888594164456199E-2</v>
      </c>
      <c r="D25">
        <v>0.756962864721485</v>
      </c>
      <c r="E25">
        <v>0.43866047745358</v>
      </c>
      <c r="F25">
        <f>ABS(B25-VLOOKUP($A25, 'IR-0'!$A:$E, 2, FALSE))</f>
        <v>0.42109786023030649</v>
      </c>
      <c r="G25">
        <f>ABS(C25-VLOOKUP($A25, 'IR-0'!$A:$E, 3, FALSE))</f>
        <v>5.9780573851321989E-3</v>
      </c>
      <c r="H25">
        <f>ABS(D25-VLOOKUP($A25, 'IR-0'!$A:$E, 4, FALSE))</f>
        <v>0.38419944523838401</v>
      </c>
      <c r="I25">
        <f>ABS(E25-VLOOKUP($A25, 'IR-0'!$A:$E, 5, FALSE))</f>
        <v>0.205062067910837</v>
      </c>
    </row>
    <row r="26" spans="1:9">
      <c r="A26" t="s">
        <v>30</v>
      </c>
      <c r="B26">
        <v>0.33607055961070498</v>
      </c>
      <c r="C26">
        <v>3.9537712895377601E-3</v>
      </c>
      <c r="D26">
        <v>0.819647201946472</v>
      </c>
      <c r="E26">
        <v>0.92487834549878301</v>
      </c>
      <c r="F26">
        <f>ABS(B26-VLOOKUP($A26, 'IR-0'!$A:$E, 2, FALSE))</f>
        <v>0.19108575717909498</v>
      </c>
      <c r="G26">
        <f>ABS(C26-VLOOKUP($A26, 'IR-0'!$A:$E, 3, FALSE))</f>
        <v>2.4292074338664402E-3</v>
      </c>
      <c r="H26">
        <f>ABS(D26-VLOOKUP($A26, 'IR-0'!$A:$E, 4, FALSE))</f>
        <v>1.5915108083923046E-2</v>
      </c>
      <c r="I26">
        <f>ABS(E26-VLOOKUP($A26, 'IR-0'!$A:$E, 5, FALSE))</f>
        <v>0.22305463729209696</v>
      </c>
    </row>
    <row r="27" spans="1:9">
      <c r="A27" t="s">
        <v>31</v>
      </c>
      <c r="B27">
        <v>9.3978102189781004E-2</v>
      </c>
      <c r="C27">
        <v>2.2810218978102099E-2</v>
      </c>
      <c r="D27">
        <v>0.938260340632603</v>
      </c>
      <c r="E27">
        <v>0.43704379562043699</v>
      </c>
      <c r="F27">
        <f>ABS(B27-VLOOKUP($A27, 'IR-0'!$A:$E, 2, FALSE))</f>
        <v>7.96923879040667E-2</v>
      </c>
      <c r="G27">
        <f>ABS(C27-VLOOKUP($A27, 'IR-0'!$A:$E, 3, FALSE))</f>
        <v>1.2779823841323999E-2</v>
      </c>
      <c r="H27">
        <f>ABS(D27-VLOOKUP($A27, 'IR-0'!$A:$E, 4, FALSE))</f>
        <v>0.13126945917363697</v>
      </c>
      <c r="I27">
        <f>ABS(E27-VLOOKUP($A27, 'IR-0'!$A:$E, 5, FALSE))</f>
        <v>0.37784982140083906</v>
      </c>
    </row>
    <row r="28" spans="1:9">
      <c r="A28" t="s">
        <v>33</v>
      </c>
      <c r="B28">
        <v>0.63407990314769902</v>
      </c>
      <c r="C28">
        <v>1.7857142857142801E-2</v>
      </c>
      <c r="D28">
        <v>0.90102905569007197</v>
      </c>
      <c r="E28">
        <v>0.61289346246973297</v>
      </c>
      <c r="F28">
        <f>ABS(B28-VLOOKUP($A28, 'IR-0'!$A:$E, 2, FALSE))</f>
        <v>0.55811138014527784</v>
      </c>
      <c r="G28">
        <f>ABS(C28-VLOOKUP($A28, 'IR-0'!$A:$E, 3, FALSE))</f>
        <v>4.2372881355931986E-3</v>
      </c>
      <c r="H28">
        <f>ABS(D28-VLOOKUP($A28, 'IR-0'!$A:$E, 4, FALSE))</f>
        <v>0.64406779661016889</v>
      </c>
      <c r="I28">
        <f>ABS(E28-VLOOKUP($A28, 'IR-0'!$A:$E, 5, FALSE))</f>
        <v>0.20278450363196099</v>
      </c>
    </row>
    <row r="29" spans="1:9">
      <c r="A29" t="s">
        <v>34</v>
      </c>
      <c r="B29">
        <v>0.789648910411622</v>
      </c>
      <c r="C29">
        <v>0.90768765133171903</v>
      </c>
      <c r="D29">
        <v>0.66404358353510895</v>
      </c>
      <c r="E29">
        <v>0.73668280871670699</v>
      </c>
      <c r="F29">
        <f>ABS(B29-VLOOKUP($A29, 'IR-0'!$A:$E, 2, FALSE))</f>
        <v>0.40042372881355998</v>
      </c>
      <c r="G29">
        <f>ABS(C29-VLOOKUP($A29, 'IR-0'!$A:$E, 3, FALSE))</f>
        <v>0.23698547215496402</v>
      </c>
      <c r="H29">
        <f>ABS(D29-VLOOKUP($A29, 'IR-0'!$A:$E, 4, FALSE))</f>
        <v>0.10169491525423702</v>
      </c>
      <c r="I29">
        <f>ABS(E29-VLOOKUP($A29, 'IR-0'!$A:$E, 5, FALSE))</f>
        <v>0.16010895883777199</v>
      </c>
    </row>
    <row r="30" spans="1:9">
      <c r="A30" t="s">
        <v>35</v>
      </c>
      <c r="B30">
        <v>2.7272727272727401E-3</v>
      </c>
      <c r="C30">
        <v>2.1212121212121301E-3</v>
      </c>
      <c r="D30">
        <v>0.57787878787878699</v>
      </c>
      <c r="E30">
        <v>0.66575757575757499</v>
      </c>
      <c r="F30">
        <f>ABS(B30-VLOOKUP($A30, 'IR-0'!$A:$E, 2, FALSE))</f>
        <v>1.030303030303026E-2</v>
      </c>
      <c r="G30">
        <f>ABS(C30-VLOOKUP($A30, 'IR-0'!$A:$E, 3, FALSE))</f>
        <v>2.9090909090908969E-2</v>
      </c>
      <c r="H30">
        <f>ABS(D30-VLOOKUP($A30, 'IR-0'!$A:$E, 4, FALSE))</f>
        <v>1.393939393939303E-2</v>
      </c>
      <c r="I30">
        <f>ABS(E30-VLOOKUP($A30, 'IR-0'!$A:$E, 5, FALSE))</f>
        <v>0.20484848484848506</v>
      </c>
    </row>
    <row r="31" spans="1:9">
      <c r="A31" t="s">
        <v>36</v>
      </c>
      <c r="B31">
        <v>0.30764488286066499</v>
      </c>
      <c r="C31">
        <v>0.65829223181257701</v>
      </c>
      <c r="D31">
        <v>0.83369297163995004</v>
      </c>
      <c r="E31">
        <v>0.87654130702835997</v>
      </c>
      <c r="F31">
        <f>ABS(B31-VLOOKUP($A31, 'IR-0'!$A:$E, 2, FALSE))</f>
        <v>0.62977805178791701</v>
      </c>
      <c r="G31">
        <f>ABS(C31-VLOOKUP($A31, 'IR-0'!$A:$E, 3, FALSE))</f>
        <v>2.2965474722563939E-2</v>
      </c>
      <c r="H31">
        <f>ABS(D31-VLOOKUP($A31, 'IR-0'!$A:$E, 4, FALSE))</f>
        <v>0.69590012330456208</v>
      </c>
      <c r="I31">
        <f>ABS(E31-VLOOKUP($A31, 'IR-0'!$A:$E, 5, FALSE))</f>
        <v>9.8643649815043033E-2</v>
      </c>
    </row>
    <row r="32" spans="1:9">
      <c r="A32" t="s">
        <v>37</v>
      </c>
      <c r="B32">
        <v>0.258777239709443</v>
      </c>
      <c r="C32">
        <v>0.99243341404358298</v>
      </c>
      <c r="D32">
        <v>0.35502421307505999</v>
      </c>
      <c r="E32">
        <v>8.8680387409201006E-2</v>
      </c>
      <c r="F32">
        <f>ABS(B32-VLOOKUP($A32, 'IR-0'!$A:$E, 2, FALSE))</f>
        <v>0.667675544794189</v>
      </c>
      <c r="G32">
        <f>ABS(C32-VLOOKUP($A32, 'IR-0'!$A:$E, 3, FALSE))</f>
        <v>4.237288135592987E-3</v>
      </c>
      <c r="H32">
        <f>ABS(D32-VLOOKUP($A32, 'IR-0'!$A:$E, 4, FALSE))</f>
        <v>0.38983050847457595</v>
      </c>
      <c r="I32">
        <f>ABS(E32-VLOOKUP($A32, 'IR-0'!$A:$E, 5, FALSE))</f>
        <v>0.76210653753026592</v>
      </c>
    </row>
    <row r="33" spans="1:9">
      <c r="A33" t="s">
        <v>38</v>
      </c>
      <c r="B33">
        <v>1.90793458509994E-2</v>
      </c>
      <c r="C33">
        <v>6.3597819503330901E-3</v>
      </c>
      <c r="D33">
        <v>0.18322228952150199</v>
      </c>
      <c r="E33">
        <v>0.87310720775287698</v>
      </c>
      <c r="F33">
        <f>ABS(B33-VLOOKUP($A33, 'IR-0'!$A:$E, 2, FALSE))</f>
        <v>6.0569351907935002E-3</v>
      </c>
      <c r="G33">
        <f>ABS(C33-VLOOKUP($A33, 'IR-0'!$A:$E, 3, FALSE))</f>
        <v>2.7861901877649906E-2</v>
      </c>
      <c r="H33">
        <f>ABS(D33-VLOOKUP($A33, 'IR-0'!$A:$E, 4, FALSE))</f>
        <v>9.3882495457297988E-2</v>
      </c>
      <c r="I33">
        <f>ABS(E33-VLOOKUP($A33, 'IR-0'!$A:$E, 5, FALSE))</f>
        <v>0.10902483343428293</v>
      </c>
    </row>
    <row r="34" spans="1:9">
      <c r="A34" t="s">
        <v>39</v>
      </c>
      <c r="B34">
        <v>0.53391883706844301</v>
      </c>
      <c r="C34">
        <v>0.765899454875832</v>
      </c>
      <c r="D34">
        <v>0.57601453664445701</v>
      </c>
      <c r="E34">
        <v>0.74833434282253097</v>
      </c>
      <c r="F34">
        <f>ABS(B34-VLOOKUP($A34, 'IR-0'!$A:$E, 2, FALSE))</f>
        <v>0.284373107207753</v>
      </c>
      <c r="G34">
        <f>ABS(C34-VLOOKUP($A34, 'IR-0'!$A:$E, 3, FALSE))</f>
        <v>6.2689279224712013E-2</v>
      </c>
      <c r="H34">
        <f>ABS(D34-VLOOKUP($A34, 'IR-0'!$A:$E, 4, FALSE))</f>
        <v>0.35160508782555999</v>
      </c>
      <c r="I34">
        <f>ABS(E34-VLOOKUP($A34, 'IR-0'!$A:$E, 5, FALSE))</f>
        <v>2.4833434282253042E-2</v>
      </c>
    </row>
    <row r="35" spans="1:9">
      <c r="A35" t="s">
        <v>40</v>
      </c>
      <c r="B35">
        <v>0.38431253785584402</v>
      </c>
      <c r="C35">
        <v>0.47880072683222202</v>
      </c>
      <c r="D35">
        <v>0.47213809812235003</v>
      </c>
      <c r="E35">
        <v>0.81677771047849701</v>
      </c>
      <c r="F35">
        <f>ABS(B35-VLOOKUP($A35, 'IR-0'!$A:$E, 2, FALSE))</f>
        <v>0.13506965475469496</v>
      </c>
      <c r="G35">
        <f>ABS(C35-VLOOKUP($A35, 'IR-0'!$A:$E, 3, FALSE))</f>
        <v>0.14839491217443995</v>
      </c>
      <c r="H35">
        <f>ABS(D35-VLOOKUP($A35, 'IR-0'!$A:$E, 4, FALSE))</f>
        <v>0.18079951544518502</v>
      </c>
      <c r="I35">
        <f>ABS(E35-VLOOKUP($A35, 'IR-0'!$A:$E, 5, FALSE))</f>
        <v>0.11053906723198104</v>
      </c>
    </row>
    <row r="36" spans="1:9">
      <c r="A36" t="s">
        <v>41</v>
      </c>
      <c r="B36">
        <v>0.81113801452784495</v>
      </c>
      <c r="C36">
        <v>0.67403147699757804</v>
      </c>
      <c r="D36">
        <v>0.63740920096852305</v>
      </c>
      <c r="E36">
        <v>0.38135593220338898</v>
      </c>
      <c r="F36">
        <f>ABS(B36-VLOOKUP($A36, 'IR-0'!$A:$E, 2, FALSE))</f>
        <v>0.1719128329297821</v>
      </c>
      <c r="G36">
        <f>ABS(C36-VLOOKUP($A36, 'IR-0'!$A:$E, 3, FALSE))</f>
        <v>1.5738498789346078E-2</v>
      </c>
      <c r="H36">
        <f>ABS(D36-VLOOKUP($A36, 'IR-0'!$A:$E, 4, FALSE))</f>
        <v>5.8111380145277947E-2</v>
      </c>
      <c r="I36">
        <f>ABS(E36-VLOOKUP($A36, 'IR-0'!$A:$E, 5, FALSE))</f>
        <v>3.3898305084745006E-2</v>
      </c>
    </row>
    <row r="37" spans="1:9">
      <c r="A37" t="s">
        <v>42</v>
      </c>
      <c r="B37">
        <v>0.21060606060605999</v>
      </c>
      <c r="C37">
        <v>0.22636363636363599</v>
      </c>
      <c r="D37">
        <v>0.38030303030302998</v>
      </c>
      <c r="E37">
        <v>0.31242424242424199</v>
      </c>
      <c r="F37">
        <f>ABS(B37-VLOOKUP($A37, 'IR-0'!$A:$E, 2, FALSE))</f>
        <v>0.50424242424242394</v>
      </c>
      <c r="G37">
        <f>ABS(C37-VLOOKUP($A37, 'IR-0'!$A:$E, 3, FALSE))</f>
        <v>0</v>
      </c>
      <c r="H37">
        <f>ABS(D37-VLOOKUP($A37, 'IR-0'!$A:$E, 4, FALSE))</f>
        <v>3.0303030303029999E-2</v>
      </c>
      <c r="I37">
        <f>ABS(E37-VLOOKUP($A37, 'IR-0'!$A:$E, 5, FALSE))</f>
        <v>0.54969696969697002</v>
      </c>
    </row>
    <row r="38" spans="1:9">
      <c r="A38" t="s">
        <v>43</v>
      </c>
      <c r="B38">
        <v>2.81818181818181E-2</v>
      </c>
      <c r="C38">
        <v>3.3636363636363603E-2</v>
      </c>
      <c r="D38">
        <v>0.894848484848484</v>
      </c>
      <c r="E38">
        <v>0.64999999999999902</v>
      </c>
      <c r="F38">
        <f>ABS(B38-VLOOKUP($A38, 'IR-0'!$A:$E, 2, FALSE))</f>
        <v>1.8181818181817987E-3</v>
      </c>
      <c r="G38">
        <f>ABS(C38-VLOOKUP($A38, 'IR-0'!$A:$E, 3, FALSE))</f>
        <v>2.7878787878787812E-2</v>
      </c>
      <c r="H38">
        <f>ABS(D38-VLOOKUP($A38, 'IR-0'!$A:$E, 4, FALSE))</f>
        <v>7.2727272727269865E-3</v>
      </c>
      <c r="I38">
        <f>ABS(E38-VLOOKUP($A38, 'IR-0'!$A:$E, 5, FALSE))</f>
        <v>0.10060606060606103</v>
      </c>
    </row>
    <row r="39" spans="1:9">
      <c r="A39" t="s">
        <v>44</v>
      </c>
      <c r="B39">
        <v>1.72727272727272E-2</v>
      </c>
      <c r="C39">
        <v>1.9090909090909099E-2</v>
      </c>
      <c r="D39">
        <v>0.83848484848484806</v>
      </c>
      <c r="E39">
        <v>0.78090909090909</v>
      </c>
      <c r="F39">
        <f>ABS(B39-VLOOKUP($A39, 'IR-0'!$A:$E, 2, FALSE))</f>
        <v>9.0909090909091009E-3</v>
      </c>
      <c r="G39">
        <f>ABS(C39-VLOOKUP($A39, 'IR-0'!$A:$E, 3, FALSE))</f>
        <v>1.2727272727272702E-2</v>
      </c>
      <c r="H39">
        <f>ABS(D39-VLOOKUP($A39, 'IR-0'!$A:$E, 4, FALSE))</f>
        <v>0.12606060606060598</v>
      </c>
      <c r="I39">
        <f>ABS(E39-VLOOKUP($A39, 'IR-0'!$A:$E, 5, FALSE))</f>
        <v>1.6969696969696968E-2</v>
      </c>
    </row>
    <row r="40" spans="1:9">
      <c r="A40" t="s">
        <v>45</v>
      </c>
      <c r="B40">
        <v>0.90999999999999903</v>
      </c>
      <c r="C40">
        <v>0.91848484848484802</v>
      </c>
      <c r="D40">
        <v>0.79848484848484802</v>
      </c>
      <c r="E40">
        <v>0.93969696969696903</v>
      </c>
      <c r="F40">
        <f>ABS(B40-VLOOKUP($A40, 'IR-0'!$A:$E, 2, FALSE))</f>
        <v>0.47787878787878701</v>
      </c>
      <c r="G40">
        <f>ABS(C40-VLOOKUP($A40, 'IR-0'!$A:$E, 3, FALSE))</f>
        <v>0.15969696969697</v>
      </c>
      <c r="H40">
        <f>ABS(D40-VLOOKUP($A40, 'IR-0'!$A:$E, 4, FALSE))</f>
        <v>4.545454545454497E-2</v>
      </c>
      <c r="I40">
        <f>ABS(E40-VLOOKUP($A40, 'IR-0'!$A:$E, 5, FALSE))</f>
        <v>5.7272727272727919E-2</v>
      </c>
    </row>
    <row r="41" spans="1:9">
      <c r="A41" t="s">
        <v>46</v>
      </c>
      <c r="B41">
        <v>0.24151515151515099</v>
      </c>
      <c r="C41">
        <v>0.22636363636363599</v>
      </c>
      <c r="D41">
        <v>0.15484848484848401</v>
      </c>
      <c r="E41">
        <v>0.73181818181818103</v>
      </c>
      <c r="F41">
        <f>ABS(B41-VLOOKUP($A41, 'IR-0'!$A:$E, 2, FALSE))</f>
        <v>0.11818181818181803</v>
      </c>
      <c r="G41">
        <f>ABS(C41-VLOOKUP($A41, 'IR-0'!$A:$E, 3, FALSE))</f>
        <v>0</v>
      </c>
      <c r="H41">
        <f>ABS(D41-VLOOKUP($A41, 'IR-0'!$A:$E, 4, FALSE))</f>
        <v>0.78181818181818197</v>
      </c>
      <c r="I41">
        <f>ABS(E41-VLOOKUP($A41, 'IR-0'!$A:$E, 5, FALSE))</f>
        <v>3.8787878787878038E-2</v>
      </c>
    </row>
    <row r="42" spans="1:9">
      <c r="A42" t="s">
        <v>47</v>
      </c>
      <c r="B42">
        <v>3.2424242424242397E-2</v>
      </c>
      <c r="C42">
        <v>2.33333333333333E-2</v>
      </c>
      <c r="D42">
        <v>0.79969696969696902</v>
      </c>
      <c r="E42">
        <v>0.46454545454545398</v>
      </c>
      <c r="F42">
        <f>ABS(B42-VLOOKUP($A42, 'IR-0'!$A:$E, 2, FALSE))</f>
        <v>3.2121212121212092E-2</v>
      </c>
      <c r="G42">
        <f>ABS(C42-VLOOKUP($A42, 'IR-0'!$A:$E, 3, FALSE))</f>
        <v>5.4545454545455001E-3</v>
      </c>
      <c r="H42">
        <f>ABS(D42-VLOOKUP($A42, 'IR-0'!$A:$E, 4, FALSE))</f>
        <v>0.60727272727272696</v>
      </c>
      <c r="I42">
        <f>ABS(E42-VLOOKUP($A42, 'IR-0'!$A:$E, 5, FALSE))</f>
        <v>0.502424242424242</v>
      </c>
    </row>
    <row r="43" spans="1:9">
      <c r="A43" t="s">
        <v>48</v>
      </c>
      <c r="B43">
        <v>3.2424242424242397E-2</v>
      </c>
      <c r="C43">
        <v>1.48484848484848E-2</v>
      </c>
      <c r="D43">
        <v>0.20090909090909001</v>
      </c>
      <c r="E43">
        <v>0.53969696969696901</v>
      </c>
      <c r="F43">
        <f>ABS(B43-VLOOKUP($A43, 'IR-0'!$A:$E, 2, FALSE))</f>
        <v>6.0606060606059609E-4</v>
      </c>
      <c r="G43">
        <f>ABS(C43-VLOOKUP($A43, 'IR-0'!$A:$E, 3, FALSE))</f>
        <v>8.4848484848484007E-3</v>
      </c>
      <c r="H43">
        <f>ABS(D43-VLOOKUP($A43, 'IR-0'!$A:$E, 4, FALSE))</f>
        <v>0.51515151515151592</v>
      </c>
      <c r="I43">
        <f>ABS(E43-VLOOKUP($A43, 'IR-0'!$A:$E, 5, FALSE))</f>
        <v>0.11939393939393994</v>
      </c>
    </row>
    <row r="44" spans="1:9">
      <c r="A44" t="s">
        <v>49</v>
      </c>
      <c r="B44">
        <v>0.37454873646209302</v>
      </c>
      <c r="C44">
        <v>0.22653429602888001</v>
      </c>
      <c r="D44">
        <v>0.81077015643802597</v>
      </c>
      <c r="E44">
        <v>0.52075812274368205</v>
      </c>
      <c r="F44" t="e">
        <f>ABS(B44-VLOOKUP($A44, 'IR-0'!$A:$E, 2, FALSE))</f>
        <v>#N/A</v>
      </c>
      <c r="G44" t="e">
        <f>ABS(C44-VLOOKUP($A44, 'IR-0'!$A:$E, 3, FALSE))</f>
        <v>#N/A</v>
      </c>
      <c r="H44" t="e">
        <f>ABS(D44-VLOOKUP($A44, 'IR-0'!$A:$E, 4, FALSE))</f>
        <v>#N/A</v>
      </c>
      <c r="I44" t="e">
        <f>ABS(E44-VLOOKUP($A44, 'IR-0'!$A:$E, 5, FALSE))</f>
        <v>#N/A</v>
      </c>
    </row>
    <row r="45" spans="1:9">
      <c r="A45" t="s">
        <v>50</v>
      </c>
      <c r="B45">
        <v>8.1932773109243601E-2</v>
      </c>
      <c r="C45">
        <v>2.6710684273709501E-2</v>
      </c>
      <c r="D45">
        <v>0.239195678271308</v>
      </c>
      <c r="E45">
        <v>0.84543817527010801</v>
      </c>
      <c r="F45">
        <f>ABS(B45-VLOOKUP($A45, 'IR-0'!$A:$E, 2, FALSE))</f>
        <v>7.1998998274806561E-2</v>
      </c>
      <c r="G45">
        <f>ABS(C45-VLOOKUP($A45, 'IR-0'!$A:$E, 3, FALSE))</f>
        <v>5.2164152837550284E-4</v>
      </c>
      <c r="H45">
        <f>ABS(D45-VLOOKUP($A45, 'IR-0'!$A:$E, 4, FALSE))</f>
        <v>0.5425622988509069</v>
      </c>
      <c r="I45">
        <f>ABS(E45-VLOOKUP($A45, 'IR-0'!$A:$E, 5, FALSE))</f>
        <v>0.38336713372886799</v>
      </c>
    </row>
    <row r="46" spans="1:9">
      <c r="A46" t="s">
        <v>52</v>
      </c>
      <c r="B46">
        <v>2.9094181163767201E-2</v>
      </c>
      <c r="C46">
        <v>3.8992201559687502E-3</v>
      </c>
      <c r="D46">
        <v>0.12087582483503199</v>
      </c>
      <c r="E46">
        <v>0.71115776844630996</v>
      </c>
      <c r="F46">
        <f>ABS(B46-VLOOKUP($A46, 'IR-0'!$A:$E, 2, FALSE))</f>
        <v>8.3360584200849012E-3</v>
      </c>
      <c r="G46">
        <f>ABS(C46-VLOOKUP($A46, 'IR-0'!$A:$E, 3, FALSE))</f>
        <v>5.8995421132374036E-4</v>
      </c>
      <c r="H46">
        <f>ABS(D46-VLOOKUP($A46, 'IR-0'!$A:$E, 4, FALSE))</f>
        <v>3.8481473380409942E-3</v>
      </c>
      <c r="I46">
        <f>ABS(E46-VLOOKUP($A46, 'IR-0'!$A:$E, 5, FALSE))</f>
        <v>0.64346823776038942</v>
      </c>
    </row>
    <row r="47" spans="1:9">
      <c r="A47" t="s">
        <v>53</v>
      </c>
      <c r="B47">
        <v>3.4594914251921897E-2</v>
      </c>
      <c r="C47">
        <v>1.21230041395624E-2</v>
      </c>
      <c r="D47">
        <v>0.223832052040212</v>
      </c>
      <c r="E47">
        <v>0.34683619160260198</v>
      </c>
      <c r="F47" t="e">
        <f>ABS(B47-VLOOKUP($A47, 'IR-0'!$A:$E, 2, FALSE))</f>
        <v>#N/A</v>
      </c>
      <c r="G47" t="e">
        <f>ABS(C47-VLOOKUP($A47, 'IR-0'!$A:$E, 3, FALSE))</f>
        <v>#N/A</v>
      </c>
      <c r="H47" t="e">
        <f>ABS(D47-VLOOKUP($A47, 'IR-0'!$A:$E, 4, FALSE))</f>
        <v>#N/A</v>
      </c>
      <c r="I47" t="e">
        <f>ABS(E47-VLOOKUP($A47, 'IR-0'!$A:$E, 5, FALSE))</f>
        <v>#N/A</v>
      </c>
    </row>
    <row r="48" spans="1:9">
      <c r="A48" t="s">
        <v>54</v>
      </c>
      <c r="B48">
        <v>2.5147928994082799E-2</v>
      </c>
      <c r="C48">
        <v>3.6982248520709998E-2</v>
      </c>
      <c r="D48">
        <v>0.97130177514792904</v>
      </c>
      <c r="E48">
        <v>0.46715976331360898</v>
      </c>
      <c r="F48">
        <f>ABS(B48-VLOOKUP($A48, 'IR-0'!$A:$E, 2, FALSE))</f>
        <v>1.4768332315553799E-2</v>
      </c>
      <c r="G48">
        <f>ABS(C48-VLOOKUP($A48, 'IR-0'!$A:$E, 3, FALSE))</f>
        <v>1.0588416966736097E-2</v>
      </c>
      <c r="H48">
        <f>ABS(D48-VLOOKUP($A48, 'IR-0'!$A:$E, 4, FALSE))</f>
        <v>0.47930889258565201</v>
      </c>
      <c r="I48">
        <f>ABS(E48-VLOOKUP($A48, 'IR-0'!$A:$E, 5, FALSE))</f>
        <v>0.22902215951764299</v>
      </c>
    </row>
    <row r="49" spans="1:9">
      <c r="A49" t="s">
        <v>55</v>
      </c>
      <c r="B49">
        <v>0.53335324571883702</v>
      </c>
      <c r="C49">
        <v>0.58293508562325702</v>
      </c>
      <c r="D49">
        <v>0.63052568697729905</v>
      </c>
      <c r="E49">
        <v>2.3994424532058901E-2</v>
      </c>
      <c r="F49">
        <f>ABS(B49-VLOOKUP($A49, 'IR-0'!$A:$E, 2, FALSE))</f>
        <v>7.4348270594459032E-2</v>
      </c>
      <c r="G49">
        <f>ABS(C49-VLOOKUP($A49, 'IR-0'!$A:$E, 3, FALSE))</f>
        <v>7.7263919351866939E-2</v>
      </c>
      <c r="H49">
        <f>ABS(D49-VLOOKUP($A49, 'IR-0'!$A:$E, 4, FALSE))</f>
        <v>7.1066352823696E-2</v>
      </c>
      <c r="I49">
        <f>ABS(E49-VLOOKUP($A49, 'IR-0'!$A:$E, 5, FALSE))</f>
        <v>0.49769711775649805</v>
      </c>
    </row>
    <row r="50" spans="1:9">
      <c r="A50" t="s">
        <v>56</v>
      </c>
      <c r="B50">
        <v>1.7654099341711499E-2</v>
      </c>
      <c r="C50">
        <v>3.5607420706163899E-2</v>
      </c>
      <c r="D50">
        <v>0.28515858767205199</v>
      </c>
      <c r="E50">
        <v>0.48922800718132797</v>
      </c>
      <c r="F50">
        <f>ABS(B50-VLOOKUP($A50, 'IR-0'!$A:$E, 2, FALSE))</f>
        <v>1.7355056279510544E-2</v>
      </c>
      <c r="G50">
        <f>ABS(C50-VLOOKUP($A50, 'IR-0'!$A:$E, 3, FALSE))</f>
        <v>3.471029151956101E-2</v>
      </c>
      <c r="H50">
        <f>ABS(D50-VLOOKUP($A50, 'IR-0'!$A:$E, 4, FALSE))</f>
        <v>0.40832227357196699</v>
      </c>
      <c r="I50">
        <f>ABS(E50-VLOOKUP($A50, 'IR-0'!$A:$E, 5, FALSE))</f>
        <v>9.2410748799533038E-2</v>
      </c>
    </row>
    <row r="51" spans="1:9">
      <c r="A51" t="s">
        <v>117</v>
      </c>
      <c r="B51">
        <f>AVERAGE(B2:B50)</f>
        <v>0.21897733868602956</v>
      </c>
      <c r="C51">
        <f t="shared" ref="C51:E51" si="0">AVERAGE(C2:C50)</f>
        <v>0.22056016572055753</v>
      </c>
      <c r="D51">
        <f t="shared" si="0"/>
        <v>0.64262806123773608</v>
      </c>
      <c r="E51">
        <f t="shared" si="0"/>
        <v>0.58801404393230128</v>
      </c>
      <c r="F51">
        <f>ABS(B51-VLOOKUP($A51, 'IR-0'!$A:$E, 2, FALSE))</f>
        <v>6.3031046872434049E-3</v>
      </c>
      <c r="G51">
        <f>ABS(C51-VLOOKUP($A51, 'IR-0'!$A:$E, 3, FALSE))</f>
        <v>1.8354864290097334E-2</v>
      </c>
      <c r="H51">
        <f>ABS(D51-VLOOKUP($A51, 'IR-0'!$A:$E, 4, FALSE))</f>
        <v>3.8805665585461169E-2</v>
      </c>
      <c r="I51">
        <f>ABS(E51-VLOOKUP($A51, 'IR-0'!$A:$E, 5, FALSE))</f>
        <v>4.6924535987685756E-3</v>
      </c>
    </row>
    <row r="52" spans="1:9">
      <c r="A52" s="4" t="s">
        <v>128</v>
      </c>
      <c r="B52">
        <f>MEDIAN(B2:B50)</f>
        <v>4.7778454047474002E-2</v>
      </c>
      <c r="C52">
        <f t="shared" ref="C52:E52" si="1">MEDIAN(C2:C50)</f>
        <v>3.0574428659666399E-2</v>
      </c>
      <c r="D52">
        <f t="shared" si="1"/>
        <v>0.74814585908528997</v>
      </c>
      <c r="E52">
        <f t="shared" si="1"/>
        <v>0.634064594759293</v>
      </c>
      <c r="F52">
        <f>ABS(B52-VLOOKUP($A52, 'IR-0'!$A:$E, 2, FALSE))</f>
        <v>1.4647754959328102E-2</v>
      </c>
      <c r="G52">
        <f>ABS(C52-VLOOKUP($A52, 'IR-0'!$A:$E, 3, FALSE))</f>
        <v>6.3769255245470224E-4</v>
      </c>
      <c r="H52">
        <f>ABS(D52-VLOOKUP($A52, 'IR-0'!$A:$E, 4, FALSE))</f>
        <v>4.6553819284294917E-2</v>
      </c>
      <c r="I52">
        <f>ABS(E52-VLOOKUP($A52, 'IR-0'!$A:$E, 5, FALSE))</f>
        <v>1.4671038221074961E-2</v>
      </c>
    </row>
    <row r="53" spans="1:9">
      <c r="A53" s="4" t="s">
        <v>131</v>
      </c>
      <c r="B53">
        <f>STDEV(B2:B50)</f>
        <v>0.2590466099361704</v>
      </c>
      <c r="C53">
        <f t="shared" ref="C53:E53" si="2">STDEV(C2:C50)</f>
        <v>0.31867952346090073</v>
      </c>
      <c r="D53">
        <f t="shared" si="2"/>
        <v>0.28330442352430557</v>
      </c>
      <c r="E53">
        <f t="shared" si="2"/>
        <v>0.27656256544422436</v>
      </c>
      <c r="F53">
        <f>ABS(B53-VLOOKUP($A53, 'IR-0'!$A:$E, 2, FALSE))</f>
        <v>2.9277510094553205E-2</v>
      </c>
      <c r="G53">
        <f>ABS(C53-VLOOKUP($A53, 'IR-0'!$A:$E, 3, FALSE))</f>
        <v>7.6080795936126488E-3</v>
      </c>
      <c r="H53">
        <f>ABS(D53-VLOOKUP($A53, 'IR-0'!$A:$E, 4, FALSE))</f>
        <v>7.7739541001248247E-3</v>
      </c>
      <c r="I53">
        <f>ABS(E53-VLOOKUP($A53, 'IR-0'!$A:$E, 5, FALSE))</f>
        <v>1.0923815990985353E-2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0"/>
  <sheetViews>
    <sheetView topLeftCell="A13" zoomScale="125" workbookViewId="0">
      <selection activeCell="B48" sqref="B48:E50"/>
    </sheetView>
  </sheetViews>
  <sheetFormatPr baseColWidth="10" defaultColWidth="11" defaultRowHeight="16"/>
  <sheetData>
    <row r="1" spans="1:9">
      <c r="A1" t="s">
        <v>0</v>
      </c>
      <c r="B1" t="s">
        <v>118</v>
      </c>
      <c r="C1" t="s">
        <v>119</v>
      </c>
      <c r="D1" t="s">
        <v>120</v>
      </c>
      <c r="E1" t="s">
        <v>121</v>
      </c>
      <c r="F1" s="4" t="s">
        <v>267</v>
      </c>
    </row>
    <row r="2" spans="1:9">
      <c r="A2" t="s">
        <v>58</v>
      </c>
      <c r="B2">
        <v>1.94684796044499E-2</v>
      </c>
      <c r="C2">
        <v>7.1075401730531897E-3</v>
      </c>
      <c r="D2">
        <v>0.15543881334981399</v>
      </c>
      <c r="E2">
        <v>0.973114956736712</v>
      </c>
      <c r="F2">
        <v>5.5779025847894001E-3</v>
      </c>
      <c r="G2">
        <v>3.7149706494575109E-3</v>
      </c>
      <c r="H2">
        <v>0.48432618355804002</v>
      </c>
      <c r="I2">
        <v>1.6062532440777044E-2</v>
      </c>
    </row>
    <row r="3" spans="1:9">
      <c r="A3" t="s">
        <v>7</v>
      </c>
      <c r="B3">
        <v>2.93390982087708E-2</v>
      </c>
      <c r="C3">
        <v>1.5750463248918999E-2</v>
      </c>
      <c r="D3">
        <v>0.91136504014823905</v>
      </c>
      <c r="E3">
        <v>0.97127856701667603</v>
      </c>
      <c r="F3">
        <v>1.1106712547460599E-2</v>
      </c>
      <c r="G3">
        <v>3.080500331737299E-3</v>
      </c>
      <c r="H3">
        <v>0.27137740108767106</v>
      </c>
      <c r="I3">
        <v>1.4850878512350008E-2</v>
      </c>
    </row>
    <row r="4" spans="1:9">
      <c r="A4" t="s">
        <v>8</v>
      </c>
      <c r="B4">
        <v>3.7094763092269299E-2</v>
      </c>
      <c r="C4">
        <v>2.80548628428923E-3</v>
      </c>
      <c r="D4">
        <v>0.92300498753117199</v>
      </c>
      <c r="E4">
        <v>0.85504987531172005</v>
      </c>
      <c r="F4">
        <v>2.68015628427372E-2</v>
      </c>
      <c r="G4">
        <v>2.5578793191693268E-2</v>
      </c>
      <c r="H4">
        <v>0.62138302870397299</v>
      </c>
      <c r="I4">
        <v>9.348412344061896E-2</v>
      </c>
    </row>
    <row r="5" spans="1:9">
      <c r="A5" t="s">
        <v>9</v>
      </c>
      <c r="B5">
        <v>0.54975278121137106</v>
      </c>
      <c r="C5">
        <v>3.12113720642768E-2</v>
      </c>
      <c r="D5">
        <v>0.80747836835599496</v>
      </c>
      <c r="E5">
        <v>0.542954264524103</v>
      </c>
      <c r="F5">
        <v>0.53769341200914478</v>
      </c>
      <c r="G5">
        <v>9.8755650141841012E-3</v>
      </c>
      <c r="H5">
        <v>5.2447420141222056E-2</v>
      </c>
      <c r="I5">
        <v>0.35959000973127697</v>
      </c>
    </row>
    <row r="6" spans="1:9">
      <c r="A6" t="s">
        <v>11</v>
      </c>
      <c r="B6">
        <v>0.62021013597033303</v>
      </c>
      <c r="C6">
        <v>1.2051915945611801E-2</v>
      </c>
      <c r="D6">
        <v>0.13813349814585901</v>
      </c>
      <c r="E6">
        <v>0.59363411619283002</v>
      </c>
      <c r="F6">
        <v>0.61928249218554643</v>
      </c>
      <c r="G6">
        <v>0.97465185647244612</v>
      </c>
      <c r="H6">
        <v>0.77188505472983593</v>
      </c>
      <c r="I6">
        <v>0.59270647240804342</v>
      </c>
    </row>
    <row r="7" spans="1:9">
      <c r="A7" t="s">
        <v>12</v>
      </c>
      <c r="B7">
        <v>3.6773794808405397E-2</v>
      </c>
      <c r="C7">
        <v>1.6996291718170499E-2</v>
      </c>
      <c r="D7">
        <v>0.98485784919653796</v>
      </c>
      <c r="E7">
        <v>0.143077873918417</v>
      </c>
      <c r="F7">
        <v>1.8530133707601495E-2</v>
      </c>
      <c r="G7">
        <v>1.7944957508792998E-2</v>
      </c>
      <c r="H7">
        <v>2.4128102752505987E-2</v>
      </c>
      <c r="I7">
        <v>2.8536226267110998E-2</v>
      </c>
    </row>
    <row r="8" spans="1:9">
      <c r="A8" t="s">
        <v>13</v>
      </c>
      <c r="B8">
        <v>0.36504559270516701</v>
      </c>
      <c r="C8">
        <v>0.38085106382978701</v>
      </c>
      <c r="D8">
        <v>0.65866261398176196</v>
      </c>
      <c r="E8">
        <v>0.25643363728470098</v>
      </c>
      <c r="F8">
        <v>4.4330672989445985E-2</v>
      </c>
      <c r="G8">
        <v>1.0154425514679988E-2</v>
      </c>
      <c r="H8">
        <v>0.12475172380681609</v>
      </c>
      <c r="I8">
        <v>0.12742622500772505</v>
      </c>
    </row>
    <row r="9" spans="1:9">
      <c r="A9" t="s">
        <v>14</v>
      </c>
      <c r="B9">
        <v>0.48158482142857101</v>
      </c>
      <c r="C9">
        <v>0.44921875</v>
      </c>
      <c r="D9">
        <v>0.75492086038961004</v>
      </c>
      <c r="E9">
        <v>0.64838676948051899</v>
      </c>
      <c r="F9">
        <v>9.7904177861704966E-2</v>
      </c>
      <c r="G9">
        <v>1.0964669091555024E-2</v>
      </c>
      <c r="H9">
        <v>0.10922482470067207</v>
      </c>
      <c r="I9">
        <v>0.21256602528504098</v>
      </c>
    </row>
    <row r="10" spans="1:9">
      <c r="A10" t="s">
        <v>16</v>
      </c>
      <c r="B10">
        <v>0.14516129032257999</v>
      </c>
      <c r="C10">
        <v>0.92483262325015203</v>
      </c>
      <c r="D10">
        <v>7.0298234936092399E-2</v>
      </c>
      <c r="E10">
        <v>0.98995739500912905</v>
      </c>
      <c r="F10">
        <v>7.3512675614159001E-2</v>
      </c>
      <c r="G10">
        <v>0.65445549429638106</v>
      </c>
      <c r="H10">
        <v>0.78584531737534258</v>
      </c>
      <c r="I10">
        <v>0.26033452396290102</v>
      </c>
    </row>
    <row r="11" spans="1:9">
      <c r="A11" t="s">
        <v>17</v>
      </c>
      <c r="B11">
        <v>0.38580998781973203</v>
      </c>
      <c r="C11">
        <v>0.88154689403166797</v>
      </c>
      <c r="D11">
        <v>0.88885505481120497</v>
      </c>
      <c r="E11">
        <v>3.2582216808769798E-2</v>
      </c>
      <c r="F11">
        <v>5.1039622567380372E-3</v>
      </c>
      <c r="G11">
        <v>5.7748963416939025E-2</v>
      </c>
      <c r="H11">
        <v>0.14235475048984192</v>
      </c>
      <c r="I11">
        <v>0.45707085683700022</v>
      </c>
    </row>
    <row r="12" spans="1:9">
      <c r="A12" t="s">
        <v>18</v>
      </c>
      <c r="B12">
        <v>1.8586227909811001E-2</v>
      </c>
      <c r="C12">
        <v>1.18829981718463E-2</v>
      </c>
      <c r="D12">
        <v>0.84247410115782995</v>
      </c>
      <c r="E12">
        <v>1.12736136502133E-2</v>
      </c>
      <c r="F12">
        <v>5.4698013228320977E-3</v>
      </c>
      <c r="G12">
        <v>3.6468434846700995E-3</v>
      </c>
      <c r="H12">
        <v>9.0838931728893013E-2</v>
      </c>
      <c r="I12">
        <v>0.53836097831080976</v>
      </c>
    </row>
    <row r="13" spans="1:9">
      <c r="A13" t="s">
        <v>19</v>
      </c>
      <c r="B13">
        <v>1.31017672151127E-2</v>
      </c>
      <c r="C13">
        <v>1.5539305301645301E-2</v>
      </c>
      <c r="D13">
        <v>0.16605728214503301</v>
      </c>
      <c r="E13">
        <v>0.95399146861669704</v>
      </c>
      <c r="F13">
        <v>0.24177033997124531</v>
      </c>
      <c r="G13">
        <v>2.0087978498598197E-2</v>
      </c>
      <c r="H13">
        <v>0.60586720019357798</v>
      </c>
      <c r="I13">
        <v>0.44576978773971798</v>
      </c>
    </row>
    <row r="14" spans="1:9">
      <c r="A14" t="s">
        <v>20</v>
      </c>
      <c r="B14">
        <v>1.0042604990870301E-2</v>
      </c>
      <c r="C14">
        <v>1.5520389531345E-2</v>
      </c>
      <c r="D14">
        <v>0.33749239196591602</v>
      </c>
      <c r="E14">
        <v>0.106816798539257</v>
      </c>
      <c r="F14">
        <v>1.2226536526707514E-3</v>
      </c>
      <c r="G14">
        <v>4.2673481688146001E-3</v>
      </c>
      <c r="H14">
        <v>0.452957729688585</v>
      </c>
      <c r="I14">
        <v>0.13010534257996398</v>
      </c>
    </row>
    <row r="15" spans="1:9">
      <c r="A15" t="s">
        <v>21</v>
      </c>
      <c r="B15">
        <v>1.6129032258064498E-2</v>
      </c>
      <c r="C15">
        <v>2.8910529519172199E-2</v>
      </c>
      <c r="D15">
        <v>0.26202069385270799</v>
      </c>
      <c r="E15">
        <v>0.94674376141205097</v>
      </c>
      <c r="F15">
        <v>1.1547366768699403E-2</v>
      </c>
      <c r="G15">
        <v>1.4007853120145498E-2</v>
      </c>
      <c r="H15">
        <v>0.71881872220568599</v>
      </c>
      <c r="I15">
        <v>1.3349600828109986E-2</v>
      </c>
    </row>
    <row r="16" spans="1:9">
      <c r="A16" t="s">
        <v>22</v>
      </c>
      <c r="B16">
        <v>1.6129032258064498E-2</v>
      </c>
      <c r="C16">
        <v>3.0736457699330401E-2</v>
      </c>
      <c r="D16">
        <v>0.826841144248326</v>
      </c>
      <c r="E16">
        <v>0.94735240413876998</v>
      </c>
      <c r="F16" t="e">
        <v>#N/A</v>
      </c>
      <c r="G16" t="e">
        <v>#N/A</v>
      </c>
      <c r="H16" t="e">
        <v>#N/A</v>
      </c>
      <c r="I16" t="e">
        <v>#N/A</v>
      </c>
    </row>
    <row r="17" spans="1:9">
      <c r="A17" t="s">
        <v>23</v>
      </c>
      <c r="B17">
        <v>3.8040170419963402E-2</v>
      </c>
      <c r="C17">
        <v>1.6129032258064498E-2</v>
      </c>
      <c r="D17">
        <v>0.34418746195982902</v>
      </c>
      <c r="E17">
        <v>0.46956786366402897</v>
      </c>
      <c r="F17" t="e">
        <v>#N/A</v>
      </c>
      <c r="G17" t="e">
        <v>#N/A</v>
      </c>
      <c r="H17" t="e">
        <v>#N/A</v>
      </c>
      <c r="I17" t="e">
        <v>#N/A</v>
      </c>
    </row>
    <row r="18" spans="1:9">
      <c r="A18" t="s">
        <v>24</v>
      </c>
      <c r="B18">
        <v>0.44948265368228801</v>
      </c>
      <c r="C18">
        <v>6.9993913572732602E-3</v>
      </c>
      <c r="D18">
        <v>0.46226415094339601</v>
      </c>
      <c r="E18">
        <v>0.83414485696895901</v>
      </c>
      <c r="F18">
        <v>0.22417914680432993</v>
      </c>
      <c r="G18">
        <v>9.7281025600015406E-3</v>
      </c>
      <c r="H18">
        <v>0.38475531377679795</v>
      </c>
      <c r="I18">
        <v>0.16169960149450702</v>
      </c>
    </row>
    <row r="19" spans="1:9">
      <c r="A19" t="s">
        <v>25</v>
      </c>
      <c r="B19">
        <v>0.62553267045454497</v>
      </c>
      <c r="C19">
        <v>0.61452414772727204</v>
      </c>
      <c r="D19">
        <v>0.32528409090909</v>
      </c>
      <c r="E19">
        <v>0.35990767045454503</v>
      </c>
      <c r="F19">
        <v>9.7341181092842954E-2</v>
      </c>
      <c r="G19">
        <v>0.21505606262089005</v>
      </c>
      <c r="H19">
        <v>0.40698541263700899</v>
      </c>
      <c r="I19">
        <v>0.16065970543197899</v>
      </c>
    </row>
    <row r="20" spans="1:9">
      <c r="A20" t="s">
        <v>26</v>
      </c>
      <c r="B20">
        <v>2.9519172245891599E-2</v>
      </c>
      <c r="C20">
        <v>1.2477175897747999E-2</v>
      </c>
      <c r="D20">
        <v>0.91996348143639595</v>
      </c>
      <c r="E20">
        <v>0.38618381010346903</v>
      </c>
      <c r="F20">
        <v>2.8606763486767484E-2</v>
      </c>
      <c r="G20">
        <v>5.4668630316923022E-3</v>
      </c>
      <c r="H20">
        <v>0.1355960848427229</v>
      </c>
      <c r="I20">
        <v>0.21130546460468602</v>
      </c>
    </row>
    <row r="21" spans="1:9">
      <c r="A21" t="s">
        <v>28</v>
      </c>
      <c r="B21">
        <v>0.58128834355828196</v>
      </c>
      <c r="C21">
        <v>0.69662576687116495</v>
      </c>
      <c r="D21">
        <v>0.36226993865030599</v>
      </c>
      <c r="E21">
        <v>0.17269938650306699</v>
      </c>
      <c r="F21">
        <v>1.7424102793649032E-2</v>
      </c>
      <c r="G21">
        <v>0.29448398174931301</v>
      </c>
      <c r="H21">
        <v>0.14491862044061898</v>
      </c>
      <c r="I21">
        <v>0.23349313342335803</v>
      </c>
    </row>
    <row r="22" spans="1:9">
      <c r="A22" t="s">
        <v>29</v>
      </c>
      <c r="B22">
        <v>1.55835543766578E-2</v>
      </c>
      <c r="C22">
        <v>7.6259946949602002E-3</v>
      </c>
      <c r="D22">
        <v>0.47314323607427</v>
      </c>
      <c r="E22">
        <v>0.183355437665782</v>
      </c>
      <c r="F22">
        <v>1.0327073808300696E-5</v>
      </c>
      <c r="G22">
        <v>7.2845420843637996E-3</v>
      </c>
      <c r="H22">
        <v>0.10037981659116901</v>
      </c>
      <c r="I22">
        <v>5.0242971876961001E-2</v>
      </c>
    </row>
    <row r="23" spans="1:9">
      <c r="A23" t="s">
        <v>30</v>
      </c>
      <c r="B23">
        <v>3.68004866180048E-2</v>
      </c>
      <c r="C23">
        <v>3.9537712895377601E-3</v>
      </c>
      <c r="D23">
        <v>0.23448905109488999</v>
      </c>
      <c r="E23">
        <v>0.12925790754257899</v>
      </c>
      <c r="F23">
        <v>0.10818431581360519</v>
      </c>
      <c r="G23">
        <v>2.4292074338664402E-3</v>
      </c>
      <c r="H23">
        <v>0.60107325893550501</v>
      </c>
      <c r="I23">
        <v>0.57256580066410701</v>
      </c>
    </row>
    <row r="24" spans="1:9">
      <c r="A24" t="s">
        <v>31</v>
      </c>
      <c r="B24">
        <v>1.6727493917274801E-2</v>
      </c>
      <c r="C24">
        <v>2.40267639902676E-2</v>
      </c>
      <c r="D24">
        <v>0.32451338199513302</v>
      </c>
      <c r="E24">
        <v>0.157846715328467</v>
      </c>
      <c r="F24">
        <v>2.4417796315605016E-3</v>
      </c>
      <c r="G24">
        <v>1.39963688534895E-2</v>
      </c>
      <c r="H24">
        <v>0.482477499463833</v>
      </c>
      <c r="I24">
        <v>0.6570469016928091</v>
      </c>
    </row>
    <row r="25" spans="1:9">
      <c r="A25" t="s">
        <v>32</v>
      </c>
      <c r="B25">
        <v>0.196776155717761</v>
      </c>
      <c r="C25">
        <v>1.24695863746958E-2</v>
      </c>
      <c r="D25">
        <v>0.69373479318734699</v>
      </c>
      <c r="E25">
        <v>0.71076642335766405</v>
      </c>
      <c r="F25">
        <v>0.1636454566296151</v>
      </c>
      <c r="G25">
        <v>4.8708021801669495E-3</v>
      </c>
      <c r="H25">
        <v>0.44297491476789497</v>
      </c>
      <c r="I25">
        <v>0.51897311028775606</v>
      </c>
    </row>
    <row r="26" spans="1:9">
      <c r="A26" t="s">
        <v>33</v>
      </c>
      <c r="B26">
        <v>1.60411622276029E-2</v>
      </c>
      <c r="C26">
        <v>1.7857142857142801E-2</v>
      </c>
      <c r="D26">
        <v>0.90102905569007197</v>
      </c>
      <c r="E26">
        <v>0.80175544794188802</v>
      </c>
      <c r="F26">
        <v>5.9927360774818299E-2</v>
      </c>
      <c r="G26">
        <v>4.2372881355931986E-3</v>
      </c>
      <c r="H26">
        <v>0.64406779661016889</v>
      </c>
      <c r="I26">
        <v>0.39164648910411604</v>
      </c>
    </row>
    <row r="27" spans="1:9">
      <c r="A27" t="s">
        <v>35</v>
      </c>
      <c r="B27">
        <v>3.0606060606060501E-2</v>
      </c>
      <c r="C27">
        <v>2.1212121212121301E-3</v>
      </c>
      <c r="D27">
        <v>0.81666666666666599</v>
      </c>
      <c r="E27">
        <v>0.92878787878787805</v>
      </c>
      <c r="F27">
        <v>1.7575757575757502E-2</v>
      </c>
      <c r="G27">
        <v>2.9090909090908969E-2</v>
      </c>
      <c r="H27">
        <v>0.25272727272727202</v>
      </c>
      <c r="I27">
        <v>5.8181818181818001E-2</v>
      </c>
    </row>
    <row r="28" spans="1:9">
      <c r="A28" t="s">
        <v>36</v>
      </c>
      <c r="B28">
        <v>0.60126387176325502</v>
      </c>
      <c r="C28">
        <v>0.92586313193588099</v>
      </c>
      <c r="D28">
        <v>4.4235511713933397E-2</v>
      </c>
      <c r="E28">
        <v>0.97641800246609101</v>
      </c>
      <c r="F28">
        <v>0.33615906288532693</v>
      </c>
      <c r="G28">
        <v>0.24460542540074004</v>
      </c>
      <c r="H28">
        <v>9.3557336621454601E-2</v>
      </c>
      <c r="I28">
        <v>1.2330456226880004E-3</v>
      </c>
    </row>
    <row r="29" spans="1:9">
      <c r="A29" t="s">
        <v>37</v>
      </c>
      <c r="B29">
        <v>0.94945520581113796</v>
      </c>
      <c r="C29">
        <v>0.64315980629539904</v>
      </c>
      <c r="D29">
        <v>0.17705811138014499</v>
      </c>
      <c r="E29">
        <v>0.34836561743341399</v>
      </c>
      <c r="F29">
        <v>2.300242130750596E-2</v>
      </c>
      <c r="G29">
        <v>0.34503631961259096</v>
      </c>
      <c r="H29">
        <v>0.5677966101694909</v>
      </c>
      <c r="I29">
        <v>0.50242130750605296</v>
      </c>
    </row>
    <row r="30" spans="1:9">
      <c r="A30" t="s">
        <v>38</v>
      </c>
      <c r="B30">
        <v>2.7559055118110201E-2</v>
      </c>
      <c r="C30">
        <v>6.3597819503330901E-3</v>
      </c>
      <c r="D30">
        <v>0.2213809812235</v>
      </c>
      <c r="E30">
        <v>0.41217443973349399</v>
      </c>
      <c r="F30">
        <v>1.4536644457904301E-2</v>
      </c>
      <c r="G30">
        <v>2.7861901877649906E-2</v>
      </c>
      <c r="H30">
        <v>5.5723803755299978E-2</v>
      </c>
      <c r="I30">
        <v>0.35190793458510006</v>
      </c>
    </row>
    <row r="31" spans="1:9">
      <c r="A31" t="s">
        <v>39</v>
      </c>
      <c r="B31">
        <v>0.60660205935796396</v>
      </c>
      <c r="C31">
        <v>0.70835857056329399</v>
      </c>
      <c r="D31">
        <v>0.39309509388249497</v>
      </c>
      <c r="E31">
        <v>0.67534827377346995</v>
      </c>
      <c r="F31">
        <v>0.35705632949727395</v>
      </c>
      <c r="G31">
        <v>5.1483949121740036E-3</v>
      </c>
      <c r="H31">
        <v>0.16868564506359798</v>
      </c>
      <c r="I31">
        <v>9.7819503331314062E-2</v>
      </c>
    </row>
    <row r="32" spans="1:9">
      <c r="A32" t="s">
        <v>40</v>
      </c>
      <c r="B32">
        <v>0.88734100545124095</v>
      </c>
      <c r="C32">
        <v>0.69049061175045401</v>
      </c>
      <c r="D32">
        <v>0.57722592368261605</v>
      </c>
      <c r="E32">
        <v>0.543609933373712</v>
      </c>
      <c r="F32">
        <v>0.36795881284070198</v>
      </c>
      <c r="G32">
        <v>6.3294972743792033E-2</v>
      </c>
      <c r="H32">
        <v>0.28588734100545105</v>
      </c>
      <c r="I32">
        <v>0.38370684433676605</v>
      </c>
    </row>
    <row r="33" spans="1:9">
      <c r="A33" t="s">
        <v>41</v>
      </c>
      <c r="B33">
        <v>0.65677966101694896</v>
      </c>
      <c r="C33">
        <v>0.67221549636803801</v>
      </c>
      <c r="D33">
        <v>0.77572639225181494</v>
      </c>
      <c r="E33">
        <v>0.23910411622276001</v>
      </c>
      <c r="F33">
        <v>0.3262711864406781</v>
      </c>
      <c r="G33">
        <v>1.3922518159806052E-2</v>
      </c>
      <c r="H33">
        <v>8.0205811138013949E-2</v>
      </c>
      <c r="I33">
        <v>0.10835351089588396</v>
      </c>
    </row>
    <row r="34" spans="1:9">
      <c r="A34" t="s">
        <v>42</v>
      </c>
      <c r="B34">
        <v>0.175454545454545</v>
      </c>
      <c r="C34">
        <v>0.22636363636363599</v>
      </c>
      <c r="D34">
        <v>0.61484848484848398</v>
      </c>
      <c r="E34">
        <v>0.219696969696969</v>
      </c>
      <c r="F34">
        <v>0.53939393939393898</v>
      </c>
      <c r="G34">
        <v>0</v>
      </c>
      <c r="H34">
        <v>0.204242424242424</v>
      </c>
      <c r="I34">
        <v>0.64242424242424301</v>
      </c>
    </row>
    <row r="35" spans="1:9">
      <c r="A35" t="s">
        <v>43</v>
      </c>
      <c r="B35">
        <v>9.3939393939393399E-3</v>
      </c>
      <c r="C35">
        <v>1.3636363636363599E-2</v>
      </c>
      <c r="D35">
        <v>0.84151515151515099</v>
      </c>
      <c r="E35">
        <v>0.573030303030303</v>
      </c>
      <c r="F35">
        <v>1.6969696969696961E-2</v>
      </c>
      <c r="G35">
        <v>7.8787878787878081E-3</v>
      </c>
      <c r="H35">
        <v>4.6060606060606024E-2</v>
      </c>
      <c r="I35">
        <v>0.17757575757575705</v>
      </c>
    </row>
    <row r="36" spans="1:9">
      <c r="A36" t="s">
        <v>44</v>
      </c>
      <c r="B36">
        <v>1.8484848484848399E-2</v>
      </c>
      <c r="C36">
        <v>2.5151515151515199E-2</v>
      </c>
      <c r="D36">
        <v>0.35969696969696902</v>
      </c>
      <c r="E36">
        <v>0.65060606060605997</v>
      </c>
      <c r="F36">
        <v>7.8787878787879018E-3</v>
      </c>
      <c r="G36">
        <v>6.666666666666602E-3</v>
      </c>
      <c r="H36">
        <v>0.60484848484848497</v>
      </c>
      <c r="I36">
        <v>0.147272727272727</v>
      </c>
    </row>
    <row r="37" spans="1:9">
      <c r="A37" t="s">
        <v>45</v>
      </c>
      <c r="B37">
        <v>0.631212121212121</v>
      </c>
      <c r="C37">
        <v>0.61727272727272697</v>
      </c>
      <c r="D37">
        <v>0.25454545454545402</v>
      </c>
      <c r="E37">
        <v>0.93181818181818099</v>
      </c>
      <c r="F37">
        <v>0.19909090909090899</v>
      </c>
      <c r="G37">
        <v>0.14151515151515104</v>
      </c>
      <c r="H37">
        <v>0.58939393939393891</v>
      </c>
      <c r="I37">
        <v>6.515151515151596E-2</v>
      </c>
    </row>
    <row r="38" spans="1:9">
      <c r="A38" t="s">
        <v>46</v>
      </c>
      <c r="B38">
        <v>0.21242424242424199</v>
      </c>
      <c r="C38">
        <v>0.22636363636363599</v>
      </c>
      <c r="D38">
        <v>0.83606060606060595</v>
      </c>
      <c r="E38">
        <v>0.47545454545454502</v>
      </c>
      <c r="F38">
        <v>0.14727272727272703</v>
      </c>
      <c r="G38">
        <v>0</v>
      </c>
      <c r="H38">
        <v>0.10060606060606003</v>
      </c>
      <c r="I38">
        <v>0.21757575757575798</v>
      </c>
    </row>
    <row r="39" spans="1:9">
      <c r="A39" t="s">
        <v>47</v>
      </c>
      <c r="B39">
        <v>1.3636363636363599E-2</v>
      </c>
      <c r="C39">
        <v>2.33333333333333E-2</v>
      </c>
      <c r="D39">
        <v>0.74575757575757495</v>
      </c>
      <c r="E39">
        <v>0.64999999999999902</v>
      </c>
      <c r="F39">
        <v>1.3333333333333296E-2</v>
      </c>
      <c r="G39">
        <v>5.4545454545455001E-3</v>
      </c>
      <c r="H39">
        <v>0.55333333333333301</v>
      </c>
      <c r="I39">
        <v>0.31696969696969701</v>
      </c>
    </row>
    <row r="40" spans="1:9">
      <c r="A40" t="s">
        <v>48</v>
      </c>
      <c r="B40">
        <v>3.2424242424242397E-2</v>
      </c>
      <c r="C40">
        <v>1.8484848484848399E-2</v>
      </c>
      <c r="D40">
        <v>0.16030303030303</v>
      </c>
      <c r="E40">
        <v>0.92636363636363594</v>
      </c>
      <c r="F40">
        <v>6.0606060606059609E-4</v>
      </c>
      <c r="G40">
        <v>1.2121212121211998E-2</v>
      </c>
      <c r="H40">
        <v>0.55575757575757589</v>
      </c>
      <c r="I40">
        <v>0.267272727272727</v>
      </c>
    </row>
    <row r="41" spans="1:9">
      <c r="A41" t="s">
        <v>49</v>
      </c>
      <c r="B41">
        <v>0.47924187725631701</v>
      </c>
      <c r="C41">
        <v>0.22653429602888001</v>
      </c>
      <c r="D41">
        <v>0.37936221419975902</v>
      </c>
      <c r="E41">
        <v>0.75240673886883203</v>
      </c>
      <c r="F41" t="e">
        <v>#N/A</v>
      </c>
      <c r="G41" t="e">
        <v>#N/A</v>
      </c>
      <c r="H41" t="e">
        <v>#N/A</v>
      </c>
      <c r="I41" t="e">
        <v>#N/A</v>
      </c>
    </row>
    <row r="42" spans="1:9">
      <c r="A42" t="s">
        <v>50</v>
      </c>
      <c r="B42">
        <v>8.0732292917166798E-2</v>
      </c>
      <c r="C42">
        <v>2.9711884753901501E-2</v>
      </c>
      <c r="D42">
        <v>0.33943577430972299</v>
      </c>
      <c r="E42">
        <v>9.0936374549819898E-2</v>
      </c>
      <c r="F42">
        <v>7.0798518082729758E-2</v>
      </c>
      <c r="G42">
        <v>3.5228420085675026E-3</v>
      </c>
      <c r="H42">
        <v>0.44232220281249196</v>
      </c>
      <c r="I42">
        <v>0.37113466699142011</v>
      </c>
    </row>
    <row r="43" spans="1:9">
      <c r="A43" t="s">
        <v>51</v>
      </c>
      <c r="B43">
        <v>0.59033480732785804</v>
      </c>
      <c r="C43">
        <v>0.211307643714466</v>
      </c>
      <c r="D43">
        <v>0.57201516108654404</v>
      </c>
      <c r="E43">
        <v>0.99210360075805404</v>
      </c>
      <c r="F43">
        <v>0.28363866077068906</v>
      </c>
      <c r="G43">
        <v>0</v>
      </c>
      <c r="H43">
        <v>0.19456727732154105</v>
      </c>
      <c r="I43">
        <v>0.372710044219836</v>
      </c>
    </row>
    <row r="44" spans="1:9">
      <c r="A44" t="s">
        <v>52</v>
      </c>
      <c r="B44">
        <v>0.63437312537492496</v>
      </c>
      <c r="C44">
        <v>1.7696460707858401E-2</v>
      </c>
      <c r="D44">
        <v>0.429814037192561</v>
      </c>
      <c r="E44">
        <v>0.45860827834433099</v>
      </c>
      <c r="F44">
        <v>0.61361500263124269</v>
      </c>
      <c r="G44">
        <v>1.4387194763213391E-2</v>
      </c>
      <c r="H44">
        <v>0.31278635969557</v>
      </c>
      <c r="I44">
        <v>0.3909187476584105</v>
      </c>
    </row>
    <row r="45" spans="1:9">
      <c r="A45" t="s">
        <v>53</v>
      </c>
      <c r="B45">
        <v>4.4352454169130301E-3</v>
      </c>
      <c r="C45">
        <v>1.21230041395624E-2</v>
      </c>
      <c r="D45">
        <v>0.246303962152572</v>
      </c>
      <c r="E45">
        <v>0.70342992312241204</v>
      </c>
      <c r="F45" t="e">
        <v>#N/A</v>
      </c>
      <c r="G45" t="e">
        <v>#N/A</v>
      </c>
      <c r="H45" t="e">
        <v>#N/A</v>
      </c>
      <c r="I45" t="e">
        <v>#N/A</v>
      </c>
    </row>
    <row r="46" spans="1:9">
      <c r="A46" t="s">
        <v>55</v>
      </c>
      <c r="B46">
        <v>0.33243727598566303</v>
      </c>
      <c r="C46">
        <v>0.65322580645161199</v>
      </c>
      <c r="D46">
        <v>0.441756272401433</v>
      </c>
      <c r="E46">
        <v>0.41646754281162801</v>
      </c>
      <c r="F46">
        <v>0.12656769913871496</v>
      </c>
      <c r="G46">
        <v>6.9731985235119698E-3</v>
      </c>
      <c r="H46">
        <v>0.25983576739956205</v>
      </c>
      <c r="I46">
        <v>0.10522399947692895</v>
      </c>
    </row>
    <row r="47" spans="1:9">
      <c r="A47" t="s">
        <v>56</v>
      </c>
      <c r="B47">
        <v>8.6774386594853006E-3</v>
      </c>
      <c r="C47">
        <v>2.18432076600838E-2</v>
      </c>
      <c r="D47">
        <v>0.88539796529024495</v>
      </c>
      <c r="E47">
        <v>0.65918611609814404</v>
      </c>
      <c r="F47">
        <v>8.3783955972843438E-3</v>
      </c>
      <c r="G47">
        <v>2.0946078473480914E-2</v>
      </c>
      <c r="H47">
        <v>0.19191710404622597</v>
      </c>
      <c r="I47">
        <v>7.7547360117283026E-2</v>
      </c>
    </row>
    <row r="48" spans="1:9">
      <c r="A48" t="s">
        <v>117</v>
      </c>
      <c r="B48">
        <f>AVERAGE(B1:B47)</f>
        <v>0.2550628382198955</v>
      </c>
      <c r="C48">
        <f t="shared" ref="C48:E48" si="0">AVERAGE(C1:C47)</f>
        <v>0.22194060498118323</v>
      </c>
      <c r="D48">
        <f t="shared" si="0"/>
        <v>0.51915175905039368</v>
      </c>
      <c r="E48">
        <f t="shared" si="0"/>
        <v>0.56091412546705965</v>
      </c>
    </row>
    <row r="49" spans="1:5">
      <c r="A49" s="4" t="s">
        <v>128</v>
      </c>
      <c r="B49">
        <f>MEDIAN(B1:B47)</f>
        <v>5.9386231668565104E-2</v>
      </c>
      <c r="C49">
        <f t="shared" ref="C49:E49" si="1">MEDIAN(C1:C47)</f>
        <v>2.368004866180045E-2</v>
      </c>
      <c r="D49">
        <f t="shared" si="1"/>
        <v>0.45201021167241451</v>
      </c>
      <c r="E49">
        <f t="shared" si="1"/>
        <v>0.58333220961156651</v>
      </c>
    </row>
    <row r="50" spans="1:5">
      <c r="A50" s="4" t="s">
        <v>131</v>
      </c>
      <c r="B50">
        <f>STDEV(B1:B47)</f>
        <v>0.28417434572833361</v>
      </c>
      <c r="C50">
        <f t="shared" ref="C50:E50" si="2">STDEV(C1:C47)</f>
        <v>0.30887320635790227</v>
      </c>
      <c r="D50">
        <f t="shared" si="2"/>
        <v>0.28502456025293699</v>
      </c>
      <c r="E50">
        <f t="shared" si="2"/>
        <v>0.31304339120184649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"/>
  <sheetViews>
    <sheetView topLeftCell="A20" zoomScale="132" workbookViewId="0">
      <selection activeCell="B49" sqref="B49:E51"/>
    </sheetView>
  </sheetViews>
  <sheetFormatPr baseColWidth="10" defaultColWidth="11" defaultRowHeight="16"/>
  <cols>
    <col min="1" max="1" width="22.6640625" customWidth="1"/>
    <col min="5" max="5" width="20.6640625" customWidth="1"/>
    <col min="9" max="9" width="18" customWidth="1"/>
  </cols>
  <sheetData>
    <row r="1" spans="1:9">
      <c r="A1" t="s">
        <v>0</v>
      </c>
      <c r="B1" t="s">
        <v>118</v>
      </c>
      <c r="C1" t="s">
        <v>119</v>
      </c>
      <c r="D1" t="s">
        <v>120</v>
      </c>
      <c r="E1" t="s">
        <v>121</v>
      </c>
      <c r="F1" s="8" t="s">
        <v>151</v>
      </c>
      <c r="G1" s="8" t="s">
        <v>152</v>
      </c>
      <c r="H1" s="8" t="s">
        <v>153</v>
      </c>
      <c r="I1" s="8" t="s">
        <v>154</v>
      </c>
    </row>
    <row r="2" spans="1:9">
      <c r="A2" t="s">
        <v>58</v>
      </c>
      <c r="B2">
        <v>2.50463821892393E-2</v>
      </c>
      <c r="C2">
        <v>1.0822510822510701E-2</v>
      </c>
      <c r="D2">
        <v>0.63976499690785404</v>
      </c>
      <c r="E2">
        <v>0.98917748917748904</v>
      </c>
      <c r="F2">
        <v>0.5</v>
      </c>
      <c r="G2">
        <v>0.5</v>
      </c>
      <c r="H2">
        <v>0.5</v>
      </c>
      <c r="I2">
        <v>0.48433499963924398</v>
      </c>
    </row>
    <row r="3" spans="1:9">
      <c r="A3" t="s">
        <v>7</v>
      </c>
      <c r="B3">
        <v>1.8232385661310201E-2</v>
      </c>
      <c r="C3">
        <v>1.26699629171817E-2</v>
      </c>
      <c r="D3">
        <v>0.63998763906056799</v>
      </c>
      <c r="E3">
        <v>0.95642768850432602</v>
      </c>
      <c r="F3">
        <v>0.31000450414646402</v>
      </c>
      <c r="G3">
        <v>0.31000450414646402</v>
      </c>
      <c r="H3">
        <v>0.56978777521659596</v>
      </c>
      <c r="I3">
        <v>0.40146517234983897</v>
      </c>
    </row>
    <row r="4" spans="1:9">
      <c r="A4" t="s">
        <v>8</v>
      </c>
      <c r="B4">
        <v>1.02932002495321E-2</v>
      </c>
      <c r="C4">
        <v>2.8384279475982498E-2</v>
      </c>
      <c r="D4">
        <v>0.301621958827199</v>
      </c>
      <c r="E4">
        <v>0.94853399875233901</v>
      </c>
      <c r="F4">
        <v>0.27665949600491702</v>
      </c>
      <c r="G4">
        <v>0.27665949600491702</v>
      </c>
      <c r="H4">
        <v>0.560873796353206</v>
      </c>
      <c r="I4">
        <v>0.742009834050399</v>
      </c>
    </row>
    <row r="5" spans="1:9">
      <c r="A5" t="s">
        <v>9</v>
      </c>
      <c r="B5">
        <v>1.20593692022263E-2</v>
      </c>
      <c r="C5">
        <v>2.1335807050092699E-2</v>
      </c>
      <c r="D5">
        <v>0.85992578849721701</v>
      </c>
      <c r="E5">
        <v>0.183364254792826</v>
      </c>
      <c r="F5">
        <v>0.276203534430225</v>
      </c>
      <c r="G5">
        <v>0.276203534430225</v>
      </c>
      <c r="H5">
        <v>0.65447897623400297</v>
      </c>
      <c r="I5">
        <v>0.69594251472679203</v>
      </c>
    </row>
    <row r="6" spans="1:9">
      <c r="A6" t="s">
        <v>10</v>
      </c>
      <c r="B6">
        <v>4.60729746444032E-2</v>
      </c>
      <c r="C6">
        <v>3.3704390847248002E-2</v>
      </c>
      <c r="D6">
        <v>0.232220160791589</v>
      </c>
      <c r="E6">
        <v>0.36456400742115003</v>
      </c>
      <c r="F6">
        <v>0.30441295957749298</v>
      </c>
      <c r="G6">
        <v>0.30441295957749298</v>
      </c>
      <c r="H6">
        <v>0.55977046516351803</v>
      </c>
      <c r="I6">
        <v>0.57434491163924395</v>
      </c>
    </row>
    <row r="7" spans="1:9">
      <c r="A7" t="s">
        <v>11</v>
      </c>
      <c r="B7">
        <v>9.2764378478665203E-4</v>
      </c>
      <c r="C7">
        <v>0.98670377241805796</v>
      </c>
      <c r="D7">
        <v>0.910018552875695</v>
      </c>
      <c r="E7">
        <v>9.2764378478665203E-4</v>
      </c>
      <c r="F7">
        <v>0.32462421287832599</v>
      </c>
      <c r="G7">
        <v>0.32462421287832599</v>
      </c>
      <c r="H7">
        <v>0.40445358521226898</v>
      </c>
      <c r="I7">
        <v>0.51612329880154295</v>
      </c>
    </row>
    <row r="8" spans="1:9">
      <c r="A8" t="s">
        <v>12</v>
      </c>
      <c r="B8">
        <v>1.8243661100803901E-2</v>
      </c>
      <c r="C8">
        <v>3.4941249226963497E-2</v>
      </c>
      <c r="D8">
        <v>0.96072974644403197</v>
      </c>
      <c r="E8">
        <v>0.171614100185528</v>
      </c>
      <c r="F8">
        <v>0.29552610197034301</v>
      </c>
      <c r="G8">
        <v>0.29552610197034301</v>
      </c>
      <c r="H8">
        <v>0.56238574040219302</v>
      </c>
      <c r="I8">
        <v>0.76757058704042203</v>
      </c>
    </row>
    <row r="9" spans="1:9">
      <c r="A9" t="s">
        <v>13</v>
      </c>
      <c r="B9">
        <v>0.409376265694613</v>
      </c>
      <c r="C9">
        <v>0.37069663831510702</v>
      </c>
      <c r="D9">
        <v>0.78341433778857805</v>
      </c>
      <c r="E9">
        <v>0.38385986229242602</v>
      </c>
      <c r="F9">
        <v>0.55659090909090903</v>
      </c>
      <c r="G9">
        <v>0.55659090909090903</v>
      </c>
      <c r="H9">
        <v>0.38265151515151502</v>
      </c>
      <c r="I9">
        <v>0.80356060606060598</v>
      </c>
    </row>
    <row r="10" spans="1:9">
      <c r="A10" t="s">
        <v>14</v>
      </c>
      <c r="B10">
        <v>0.57948899929027597</v>
      </c>
      <c r="C10">
        <v>0.43825408090844498</v>
      </c>
      <c r="D10">
        <v>0.64569603568893796</v>
      </c>
      <c r="E10">
        <v>0.435820744195478</v>
      </c>
      <c r="F10">
        <v>0.60148925578694101</v>
      </c>
      <c r="G10">
        <v>0.60148925578694101</v>
      </c>
      <c r="H10">
        <v>0.447876047457064</v>
      </c>
      <c r="I10">
        <v>0.548805276694598</v>
      </c>
    </row>
    <row r="11" spans="1:9">
      <c r="A11" t="s">
        <v>15</v>
      </c>
      <c r="B11">
        <v>3.5757946210268898E-2</v>
      </c>
      <c r="C11">
        <v>2.23105134474328E-2</v>
      </c>
      <c r="D11">
        <v>0.18795843520782299</v>
      </c>
      <c r="E11">
        <v>0.91717603911980405</v>
      </c>
      <c r="F11">
        <v>0.47788598092919399</v>
      </c>
      <c r="G11">
        <v>0.47788598092919399</v>
      </c>
      <c r="H11">
        <v>0.33708663014810297</v>
      </c>
      <c r="I11">
        <v>0.75292486643673495</v>
      </c>
    </row>
    <row r="12" spans="1:9">
      <c r="A12" t="s">
        <v>16</v>
      </c>
      <c r="B12">
        <v>0.21867396593673899</v>
      </c>
      <c r="C12">
        <v>0.27037712895377097</v>
      </c>
      <c r="D12">
        <v>0.85614355231143502</v>
      </c>
      <c r="E12">
        <v>0.72962287104622803</v>
      </c>
      <c r="F12">
        <v>0.54448810963321204</v>
      </c>
      <c r="G12">
        <v>0.54448810963321204</v>
      </c>
      <c r="H12">
        <v>0.48030028214429599</v>
      </c>
      <c r="I12">
        <v>0.67291414752115997</v>
      </c>
    </row>
    <row r="13" spans="1:9">
      <c r="A13" t="s">
        <v>17</v>
      </c>
      <c r="B13">
        <v>0.38070602556299399</v>
      </c>
      <c r="C13">
        <v>0.82379793061472895</v>
      </c>
      <c r="D13">
        <v>0.74650030432136305</v>
      </c>
      <c r="E13">
        <v>0.48965307364576999</v>
      </c>
      <c r="F13">
        <v>0.50723188540600805</v>
      </c>
      <c r="G13">
        <v>0.50723188540600805</v>
      </c>
      <c r="H13">
        <v>0.49518649427960099</v>
      </c>
      <c r="I13">
        <v>0.82850432517905304</v>
      </c>
    </row>
    <row r="14" spans="1:9">
      <c r="A14" t="s">
        <v>18</v>
      </c>
      <c r="B14">
        <v>2.4056029232643099E-2</v>
      </c>
      <c r="C14">
        <v>1.5529841656516399E-2</v>
      </c>
      <c r="D14">
        <v>0.93331303288672296</v>
      </c>
      <c r="E14">
        <v>0.54963459196102304</v>
      </c>
      <c r="F14">
        <v>0.45841250647780202</v>
      </c>
      <c r="G14">
        <v>0.45841250647780202</v>
      </c>
      <c r="H14">
        <v>0.448695802383831</v>
      </c>
      <c r="I14">
        <v>0.45020728968733797</v>
      </c>
    </row>
    <row r="15" spans="1:9">
      <c r="A15" t="s">
        <v>19</v>
      </c>
      <c r="B15">
        <v>0.254872107186358</v>
      </c>
      <c r="C15">
        <v>3.5627283800243499E-2</v>
      </c>
      <c r="D15">
        <v>0.771924482338611</v>
      </c>
      <c r="E15">
        <v>0.50822168087697905</v>
      </c>
      <c r="F15">
        <v>0.489980998445327</v>
      </c>
      <c r="G15">
        <v>0.489980998445327</v>
      </c>
      <c r="H15">
        <v>0.46929521506305</v>
      </c>
      <c r="I15">
        <v>0.70046640179650999</v>
      </c>
    </row>
    <row r="16" spans="1:9">
      <c r="A16" t="s">
        <v>20</v>
      </c>
      <c r="B16">
        <v>8.8199513381995494E-3</v>
      </c>
      <c r="C16">
        <v>1.12530413625304E-2</v>
      </c>
      <c r="D16">
        <v>0.79045012165450101</v>
      </c>
      <c r="E16">
        <v>0.236922141119221</v>
      </c>
      <c r="F16">
        <v>0.50095727529222001</v>
      </c>
      <c r="G16">
        <v>0.50095727529222001</v>
      </c>
      <c r="H16">
        <v>0.39545546150745597</v>
      </c>
      <c r="I16">
        <v>0.52554413542926204</v>
      </c>
    </row>
    <row r="17" spans="1:9">
      <c r="A17" t="s">
        <v>21</v>
      </c>
      <c r="B17">
        <v>2.7676399026763901E-2</v>
      </c>
      <c r="C17">
        <v>1.4902676399026701E-2</v>
      </c>
      <c r="D17">
        <v>0.98083941605839398</v>
      </c>
      <c r="E17">
        <v>0.93339416058394098</v>
      </c>
      <c r="F17">
        <v>0.469518339379282</v>
      </c>
      <c r="G17">
        <v>0.469518339379282</v>
      </c>
      <c r="H17">
        <v>0.44614066908504602</v>
      </c>
      <c r="I17">
        <v>0.50785973397823403</v>
      </c>
    </row>
    <row r="18" spans="1:9">
      <c r="A18" t="s">
        <v>24</v>
      </c>
      <c r="B18">
        <v>0.67366180048661795</v>
      </c>
      <c r="C18">
        <v>1.6727493917274801E-2</v>
      </c>
      <c r="D18">
        <v>0.84701946472019396</v>
      </c>
      <c r="E18">
        <v>0.672445255474452</v>
      </c>
      <c r="F18">
        <v>0.47390165255945099</v>
      </c>
      <c r="G18">
        <v>0.401350261991132</v>
      </c>
      <c r="H18">
        <v>0.46180975413139802</v>
      </c>
      <c r="I18">
        <v>0.73312172511084195</v>
      </c>
    </row>
    <row r="19" spans="1:9">
      <c r="A19" t="s">
        <v>25</v>
      </c>
      <c r="B19">
        <v>0.52819148936170202</v>
      </c>
      <c r="C19">
        <v>0.39946808510638199</v>
      </c>
      <c r="D19">
        <v>0.73226950354609899</v>
      </c>
      <c r="E19">
        <v>0.52056737588652402</v>
      </c>
      <c r="F19">
        <v>0.56140826733210303</v>
      </c>
      <c r="G19">
        <v>0.40159487902788299</v>
      </c>
      <c r="H19">
        <v>0.75572312032114497</v>
      </c>
      <c r="I19">
        <v>0.65319518281436395</v>
      </c>
    </row>
    <row r="20" spans="1:9">
      <c r="A20" t="s">
        <v>26</v>
      </c>
      <c r="B20">
        <v>9.1240875912411402E-4</v>
      </c>
      <c r="C20">
        <v>1.7944038929440301E-2</v>
      </c>
      <c r="D20">
        <v>0.78436739659367305</v>
      </c>
      <c r="E20">
        <v>0.17487834549878301</v>
      </c>
      <c r="F20">
        <v>0.54630699004564698</v>
      </c>
      <c r="G20">
        <v>0.37009844360116501</v>
      </c>
      <c r="H20">
        <v>0.55950613210141298</v>
      </c>
      <c r="I20">
        <v>0.43785403948743301</v>
      </c>
    </row>
    <row r="21" spans="1:9">
      <c r="A21" t="s">
        <v>27</v>
      </c>
      <c r="B21">
        <v>2.7372262773722599E-3</v>
      </c>
      <c r="C21">
        <v>1.5510948905109401E-2</v>
      </c>
      <c r="D21">
        <v>0.21928223844282199</v>
      </c>
      <c r="E21">
        <v>0.309306569343065</v>
      </c>
      <c r="F21">
        <v>0.436699114557553</v>
      </c>
      <c r="G21">
        <v>0.34903481273717202</v>
      </c>
      <c r="H21">
        <v>0.47580157289776098</v>
      </c>
      <c r="I21">
        <v>0.65591486553374001</v>
      </c>
    </row>
    <row r="22" spans="1:9">
      <c r="A22" t="s">
        <v>28</v>
      </c>
      <c r="B22">
        <v>0.59871244635193099</v>
      </c>
      <c r="C22">
        <v>0.99110974862047796</v>
      </c>
      <c r="D22">
        <v>0.21735131820968701</v>
      </c>
      <c r="E22">
        <v>0.40619251992642502</v>
      </c>
      <c r="F22">
        <v>0.65157982261640701</v>
      </c>
      <c r="G22">
        <v>0.45357538802660702</v>
      </c>
      <c r="H22">
        <v>0.50462860310421198</v>
      </c>
      <c r="I22">
        <v>0.64858647450110796</v>
      </c>
    </row>
    <row r="23" spans="1:9">
      <c r="A23" t="s">
        <v>29</v>
      </c>
      <c r="B23">
        <v>1.5573227302849499E-2</v>
      </c>
      <c r="C23">
        <v>1.4910536779324E-2</v>
      </c>
      <c r="D23">
        <v>0.37276341948310099</v>
      </c>
      <c r="E23">
        <v>0.233598409542743</v>
      </c>
      <c r="F23">
        <v>0.44192300434044102</v>
      </c>
      <c r="G23">
        <v>0.348037365540668</v>
      </c>
      <c r="H23">
        <v>0.61525759577278705</v>
      </c>
      <c r="I23">
        <v>0.41314398943196801</v>
      </c>
    </row>
    <row r="24" spans="1:9">
      <c r="A24" t="s">
        <v>30</v>
      </c>
      <c r="B24">
        <v>0.14498480243160999</v>
      </c>
      <c r="C24">
        <v>6.3829787234042003E-3</v>
      </c>
      <c r="D24">
        <v>0.83556231003039505</v>
      </c>
      <c r="E24">
        <v>0.70182370820668605</v>
      </c>
      <c r="F24">
        <v>0.49255248983181199</v>
      </c>
      <c r="G24">
        <v>0.37047927888314802</v>
      </c>
      <c r="H24">
        <v>0.565323733098823</v>
      </c>
      <c r="I24">
        <v>0.54295372100692496</v>
      </c>
    </row>
    <row r="25" spans="1:9">
      <c r="A25" t="s">
        <v>31</v>
      </c>
      <c r="B25">
        <v>1.4285714285714299E-2</v>
      </c>
      <c r="C25">
        <v>1.00303951367781E-2</v>
      </c>
      <c r="D25">
        <v>0.80699088145896603</v>
      </c>
      <c r="E25">
        <v>0.81489361702127605</v>
      </c>
      <c r="F25">
        <v>0.48496757172694199</v>
      </c>
      <c r="G25">
        <v>0.37289765856875801</v>
      </c>
      <c r="H25">
        <v>0.72152907551940204</v>
      </c>
      <c r="I25">
        <v>0.48419808728152097</v>
      </c>
    </row>
    <row r="26" spans="1:9">
      <c r="A26" t="s">
        <v>32</v>
      </c>
      <c r="B26">
        <v>3.31306990881459E-2</v>
      </c>
      <c r="C26">
        <v>7.5987841945288504E-3</v>
      </c>
      <c r="D26">
        <v>0.25075987841945202</v>
      </c>
      <c r="E26">
        <v>0.19179331306990799</v>
      </c>
      <c r="F26">
        <v>0.52706936352643696</v>
      </c>
      <c r="G26">
        <v>0.39378366494448702</v>
      </c>
      <c r="H26">
        <v>0.48188963394525602</v>
      </c>
      <c r="I26">
        <v>0.49508079586676901</v>
      </c>
    </row>
    <row r="27" spans="1:9">
      <c r="A27" t="s">
        <v>33</v>
      </c>
      <c r="B27">
        <v>7.5968523002421198E-2</v>
      </c>
      <c r="C27">
        <v>2.2094430992735999E-2</v>
      </c>
      <c r="D27">
        <v>0.25696125907990303</v>
      </c>
      <c r="E27">
        <v>0.41010895883777199</v>
      </c>
      <c r="F27">
        <v>0.49391932570740499</v>
      </c>
      <c r="G27">
        <v>0.40072245635159498</v>
      </c>
      <c r="H27">
        <v>0.58223961468994501</v>
      </c>
      <c r="I27">
        <v>0.41884406983744699</v>
      </c>
    </row>
    <row r="28" spans="1:9">
      <c r="A28" t="s">
        <v>34</v>
      </c>
      <c r="B28">
        <v>0.38922518159806202</v>
      </c>
      <c r="C28">
        <v>0.67070217917675501</v>
      </c>
      <c r="D28">
        <v>0.76573849878934597</v>
      </c>
      <c r="E28">
        <v>0.89679176755447898</v>
      </c>
      <c r="F28">
        <v>0.56945432652837802</v>
      </c>
      <c r="G28">
        <v>0.47821684636856199</v>
      </c>
      <c r="H28">
        <v>0.63868972688960601</v>
      </c>
      <c r="I28">
        <v>0.53437140824257001</v>
      </c>
    </row>
    <row r="29" spans="1:9">
      <c r="A29" t="s">
        <v>35</v>
      </c>
      <c r="B29">
        <v>1.3030303030303E-2</v>
      </c>
      <c r="C29">
        <v>3.1212121212121101E-2</v>
      </c>
      <c r="D29">
        <v>0.56393939393939396</v>
      </c>
      <c r="E29">
        <v>0.87060606060606005</v>
      </c>
      <c r="F29">
        <v>0.46748946417820503</v>
      </c>
      <c r="G29">
        <v>0.44907686132851699</v>
      </c>
      <c r="H29">
        <v>0.38626329520369201</v>
      </c>
      <c r="I29">
        <v>0.47426249247441299</v>
      </c>
    </row>
    <row r="30" spans="1:9">
      <c r="A30" t="s">
        <v>36</v>
      </c>
      <c r="B30">
        <v>0.93742293464858195</v>
      </c>
      <c r="C30">
        <v>0.68125770653514095</v>
      </c>
      <c r="D30">
        <v>0.13779284833538799</v>
      </c>
      <c r="E30">
        <v>0.97518495684340301</v>
      </c>
      <c r="F30">
        <v>0.75677798265382701</v>
      </c>
      <c r="G30">
        <v>0.52690705456532105</v>
      </c>
      <c r="H30">
        <v>0.39496687837191802</v>
      </c>
      <c r="I30">
        <v>0.83982107491634195</v>
      </c>
    </row>
    <row r="31" spans="1:9">
      <c r="A31" t="s">
        <v>37</v>
      </c>
      <c r="B31">
        <v>0.926452784503632</v>
      </c>
      <c r="C31">
        <v>0.98819612590799</v>
      </c>
      <c r="D31">
        <v>0.74485472154963595</v>
      </c>
      <c r="E31">
        <v>0.85078692493946695</v>
      </c>
      <c r="F31">
        <v>0.70051480051479997</v>
      </c>
      <c r="G31">
        <v>0.55671385671385598</v>
      </c>
      <c r="H31">
        <v>0.64555984555984502</v>
      </c>
      <c r="I31">
        <v>0.58468468468468404</v>
      </c>
    </row>
    <row r="32" spans="1:9">
      <c r="A32" t="s">
        <v>38</v>
      </c>
      <c r="B32">
        <v>1.30224106602059E-2</v>
      </c>
      <c r="C32">
        <v>3.4221683827982997E-2</v>
      </c>
      <c r="D32">
        <v>0.27710478497879998</v>
      </c>
      <c r="E32">
        <v>0.76408237431859405</v>
      </c>
      <c r="F32">
        <v>0.66608608608608599</v>
      </c>
      <c r="G32">
        <v>0.59237237237237195</v>
      </c>
      <c r="H32">
        <v>0.78092092092092003</v>
      </c>
      <c r="I32">
        <v>0.47249249249249198</v>
      </c>
    </row>
    <row r="33" spans="1:9">
      <c r="A33" t="s">
        <v>39</v>
      </c>
      <c r="B33">
        <v>0.24954572986069001</v>
      </c>
      <c r="C33">
        <v>0.70321017565111998</v>
      </c>
      <c r="D33">
        <v>0.22440944881889699</v>
      </c>
      <c r="E33">
        <v>0.77316777710478402</v>
      </c>
      <c r="F33">
        <v>0.648273273273273</v>
      </c>
      <c r="G33">
        <v>0.62586336336336301</v>
      </c>
      <c r="H33">
        <v>0.65157657657657597</v>
      </c>
      <c r="I33">
        <v>0.63663663663663606</v>
      </c>
    </row>
    <row r="34" spans="1:9">
      <c r="A34" t="s">
        <v>40</v>
      </c>
      <c r="B34">
        <v>0.51938219261053897</v>
      </c>
      <c r="C34">
        <v>0.62719563900666198</v>
      </c>
      <c r="D34">
        <v>0.291338582677165</v>
      </c>
      <c r="E34">
        <v>0.92731677771047805</v>
      </c>
      <c r="F34">
        <v>0.51768018018018003</v>
      </c>
      <c r="G34">
        <v>0.64084084084084003</v>
      </c>
      <c r="H34">
        <v>0.62124624624624603</v>
      </c>
      <c r="I34">
        <v>0.57192192192192104</v>
      </c>
    </row>
    <row r="35" spans="1:9">
      <c r="A35" t="s">
        <v>41</v>
      </c>
      <c r="B35">
        <v>0.98305084745762705</v>
      </c>
      <c r="C35">
        <v>0.65829297820823196</v>
      </c>
      <c r="D35">
        <v>0.695520581113801</v>
      </c>
      <c r="E35">
        <v>0.34745762711864397</v>
      </c>
      <c r="F35">
        <v>0.75221338535414095</v>
      </c>
      <c r="G35">
        <v>0.62818877551020402</v>
      </c>
      <c r="H35">
        <v>0.54854441776710605</v>
      </c>
      <c r="I35">
        <v>0.67013055222088802</v>
      </c>
    </row>
    <row r="36" spans="1:9">
      <c r="A36" t="s">
        <v>42</v>
      </c>
      <c r="B36">
        <v>0.71484848484848396</v>
      </c>
      <c r="C36">
        <v>0.22636363636363599</v>
      </c>
      <c r="D36">
        <v>0.41060606060605997</v>
      </c>
      <c r="E36">
        <v>0.86212121212121196</v>
      </c>
      <c r="F36">
        <v>0.70911305698750005</v>
      </c>
      <c r="G36">
        <v>0.58624037850434196</v>
      </c>
      <c r="H36">
        <v>0.50037073652990605</v>
      </c>
      <c r="I36">
        <v>0.615157827837017</v>
      </c>
    </row>
    <row r="37" spans="1:9">
      <c r="A37" t="s">
        <v>43</v>
      </c>
      <c r="B37">
        <v>2.6363636363636301E-2</v>
      </c>
      <c r="C37">
        <v>5.7575757575757903E-3</v>
      </c>
      <c r="D37">
        <v>0.88757575757575702</v>
      </c>
      <c r="E37">
        <v>0.75060606060606005</v>
      </c>
      <c r="F37">
        <v>0.57956712096603302</v>
      </c>
      <c r="G37">
        <v>0.57557728973942501</v>
      </c>
      <c r="H37">
        <v>0.41383023797754398</v>
      </c>
      <c r="I37">
        <v>0.53991596638655404</v>
      </c>
    </row>
    <row r="38" spans="1:9">
      <c r="A38" t="s">
        <v>44</v>
      </c>
      <c r="B38">
        <v>2.6363636363636301E-2</v>
      </c>
      <c r="C38">
        <v>3.1818181818181801E-2</v>
      </c>
      <c r="D38">
        <v>0.96454545454545404</v>
      </c>
      <c r="E38">
        <v>0.79787878787878697</v>
      </c>
      <c r="F38">
        <v>0.57663653696772799</v>
      </c>
      <c r="G38">
        <v>0.58394534284301902</v>
      </c>
      <c r="H38">
        <v>0.56992797118847505</v>
      </c>
      <c r="I38">
        <v>0.64961867099781001</v>
      </c>
    </row>
    <row r="39" spans="1:9">
      <c r="A39" t="s">
        <v>45</v>
      </c>
      <c r="B39">
        <v>0.43212121212121202</v>
      </c>
      <c r="C39">
        <v>0.75878787878787801</v>
      </c>
      <c r="D39">
        <v>0.84393939393939299</v>
      </c>
      <c r="E39">
        <v>0.99696969696969695</v>
      </c>
      <c r="F39">
        <v>0.58516740029345005</v>
      </c>
      <c r="G39">
        <v>0.54094971321861995</v>
      </c>
      <c r="H39">
        <v>0.62231559290382799</v>
      </c>
      <c r="I39">
        <v>0.58673469387755095</v>
      </c>
    </row>
    <row r="40" spans="1:9">
      <c r="A40" t="s">
        <v>46</v>
      </c>
      <c r="B40">
        <v>0.35969696969696902</v>
      </c>
      <c r="C40">
        <v>0.22636363636363599</v>
      </c>
      <c r="D40">
        <v>0.93666666666666598</v>
      </c>
      <c r="E40">
        <v>0.693030303030303</v>
      </c>
      <c r="F40">
        <v>0.70194548407598301</v>
      </c>
      <c r="G40">
        <v>0.606613233528705</v>
      </c>
      <c r="H40">
        <v>0.486882988489513</v>
      </c>
      <c r="I40">
        <v>0.63065814561118505</v>
      </c>
    </row>
    <row r="41" spans="1:9">
      <c r="A41" t="s">
        <v>47</v>
      </c>
      <c r="B41">
        <v>3.0303030303030298E-4</v>
      </c>
      <c r="C41">
        <v>1.78787878787878E-2</v>
      </c>
      <c r="D41">
        <v>0.192424242424242</v>
      </c>
      <c r="E41">
        <v>0.96696969696969604</v>
      </c>
      <c r="F41">
        <v>0.66967375185368205</v>
      </c>
      <c r="G41">
        <v>0.58807640703340103</v>
      </c>
      <c r="H41">
        <v>0.64481675022950302</v>
      </c>
      <c r="I41">
        <v>0.62027752277381498</v>
      </c>
    </row>
    <row r="42" spans="1:9">
      <c r="A42" t="s">
        <v>48</v>
      </c>
      <c r="B42">
        <v>3.1818181818181801E-2</v>
      </c>
      <c r="C42">
        <v>6.3636363636364003E-3</v>
      </c>
      <c r="D42">
        <v>0.71606060606060595</v>
      </c>
      <c r="E42">
        <v>0.65909090909090895</v>
      </c>
      <c r="F42">
        <v>0.65191370665913395</v>
      </c>
      <c r="G42">
        <v>0.59704470023303402</v>
      </c>
      <c r="H42">
        <v>0.51841324765200103</v>
      </c>
      <c r="I42">
        <v>0.53942165101334605</v>
      </c>
    </row>
    <row r="43" spans="1:9">
      <c r="A43" t="s">
        <v>50</v>
      </c>
      <c r="B43">
        <v>9.9337748344370397E-3</v>
      </c>
      <c r="C43">
        <v>2.6189042745333999E-2</v>
      </c>
      <c r="D43">
        <v>0.78175797712221495</v>
      </c>
      <c r="E43">
        <v>0.46207104154124001</v>
      </c>
      <c r="F43">
        <v>0.67005134317410797</v>
      </c>
      <c r="G43">
        <v>0.49126707618960302</v>
      </c>
      <c r="H43">
        <v>0.45986522416796499</v>
      </c>
      <c r="I43">
        <v>0.47082149078573399</v>
      </c>
    </row>
    <row r="44" spans="1:9">
      <c r="A44" t="s">
        <v>51</v>
      </c>
      <c r="B44">
        <v>0.30669614655716898</v>
      </c>
      <c r="C44">
        <v>0.211307643714466</v>
      </c>
      <c r="D44">
        <v>0.37744788376500299</v>
      </c>
      <c r="E44">
        <v>0.61939355653821804</v>
      </c>
      <c r="F44">
        <v>0.483291298865069</v>
      </c>
      <c r="G44">
        <v>0.58212484237074402</v>
      </c>
      <c r="H44">
        <v>0.322667087011349</v>
      </c>
      <c r="I44">
        <v>0.22777427490542199</v>
      </c>
    </row>
    <row r="45" spans="1:9">
      <c r="A45" t="s">
        <v>52</v>
      </c>
      <c r="B45">
        <v>2.07581227436823E-2</v>
      </c>
      <c r="C45">
        <v>3.3092659446450098E-3</v>
      </c>
      <c r="D45">
        <v>0.117027677496991</v>
      </c>
      <c r="E45">
        <v>6.7689530685920499E-2</v>
      </c>
      <c r="F45">
        <v>0.594358363130711</v>
      </c>
      <c r="G45">
        <v>0.44999006754072302</v>
      </c>
      <c r="H45">
        <v>0.44745729042510901</v>
      </c>
      <c r="I45">
        <v>0.62306317044100101</v>
      </c>
    </row>
    <row r="46" spans="1:9">
      <c r="A46" t="s">
        <v>54</v>
      </c>
      <c r="B46">
        <v>1.0379596678529E-2</v>
      </c>
      <c r="C46">
        <v>2.6393831553973901E-2</v>
      </c>
      <c r="D46">
        <v>0.49199288256227702</v>
      </c>
      <c r="E46">
        <v>0.23813760379596599</v>
      </c>
      <c r="F46">
        <v>0.56802120141342705</v>
      </c>
      <c r="G46">
        <v>0.38309776207302698</v>
      </c>
      <c r="H46">
        <v>0.445655018976573</v>
      </c>
      <c r="I46">
        <v>0.21976835492736499</v>
      </c>
    </row>
    <row r="47" spans="1:9">
      <c r="A47" t="s">
        <v>55</v>
      </c>
      <c r="B47">
        <v>0.45900497512437799</v>
      </c>
      <c r="C47">
        <v>0.66019900497512396</v>
      </c>
      <c r="D47">
        <v>0.70159203980099505</v>
      </c>
      <c r="E47">
        <v>0.52169154228855696</v>
      </c>
      <c r="F47">
        <v>0.558229352346999</v>
      </c>
      <c r="G47">
        <v>0.49138443256090297</v>
      </c>
      <c r="H47">
        <v>0.688849277084571</v>
      </c>
      <c r="I47">
        <v>0.36492374727668803</v>
      </c>
    </row>
    <row r="48" spans="1:9">
      <c r="A48" t="s">
        <v>56</v>
      </c>
      <c r="B48">
        <v>2.99043062200956E-4</v>
      </c>
      <c r="C48">
        <v>8.9712918660288699E-4</v>
      </c>
      <c r="D48">
        <v>0.69348086124401898</v>
      </c>
      <c r="E48">
        <v>0.58163875598086101</v>
      </c>
      <c r="F48">
        <v>0.52559531971296602</v>
      </c>
      <c r="G48">
        <v>0.45292289409936398</v>
      </c>
      <c r="H48">
        <v>0.55155628685040403</v>
      </c>
      <c r="I48">
        <v>0.28778737602267002</v>
      </c>
    </row>
    <row r="49" spans="1:9">
      <c r="A49" t="s">
        <v>117</v>
      </c>
      <c r="B49">
        <f>AVERAGE(B2:B48)</f>
        <v>0.22528044337327296</v>
      </c>
      <c r="C49">
        <f>AVERAGE(C2:C48)</f>
        <v>0.23891503001065487</v>
      </c>
      <c r="D49">
        <f>AVERAGE(D2:D48)</f>
        <v>0.60382239565227491</v>
      </c>
      <c r="E49">
        <f>AVERAGE(E2:E48)</f>
        <v>0.59270649753106985</v>
      </c>
      <c r="F49">
        <f t="shared" ref="F49:I49" si="0">AVERAGE(F2:F48)</f>
        <v>0.53098653418954345</v>
      </c>
      <c r="G49">
        <f t="shared" si="0"/>
        <v>0.47197817851317497</v>
      </c>
      <c r="H49">
        <f t="shared" si="0"/>
        <v>0.52720261507247967</v>
      </c>
      <c r="I49">
        <f t="shared" si="0"/>
        <v>0.5662918129436002</v>
      </c>
    </row>
    <row r="50" spans="1:9">
      <c r="A50" s="4" t="s">
        <v>128</v>
      </c>
      <c r="B50">
        <f>MEDIAN(B2:B48)</f>
        <v>3.31306990881459E-2</v>
      </c>
      <c r="C50">
        <f t="shared" ref="C50:E50" si="1">MEDIAN(C2:C48)</f>
        <v>3.1212121212121101E-2</v>
      </c>
      <c r="D50">
        <f t="shared" si="1"/>
        <v>0.70159203980099505</v>
      </c>
      <c r="E50">
        <f t="shared" si="1"/>
        <v>0.61939355653821804</v>
      </c>
      <c r="F50">
        <f t="shared" ref="F50:I50" si="2">MEDIAN(F2:F48)</f>
        <v>0.52706936352643696</v>
      </c>
      <c r="G50">
        <f t="shared" si="2"/>
        <v>0.47821684636856199</v>
      </c>
      <c r="H50">
        <f t="shared" si="2"/>
        <v>0.50462860310421198</v>
      </c>
      <c r="I50">
        <f t="shared" si="2"/>
        <v>0.57192192192192104</v>
      </c>
    </row>
    <row r="51" spans="1:9">
      <c r="A51" s="4" t="s">
        <v>131</v>
      </c>
      <c r="B51">
        <f>STDEV(B2:B48)</f>
        <v>0.28832412003072361</v>
      </c>
      <c r="C51">
        <f t="shared" ref="C51:E51" si="3">STDEV(C2:C48)</f>
        <v>0.32628760305451338</v>
      </c>
      <c r="D51">
        <f t="shared" si="3"/>
        <v>0.27553046942418075</v>
      </c>
      <c r="E51">
        <f t="shared" si="3"/>
        <v>0.28748638143520971</v>
      </c>
      <c r="F51">
        <f>STDEV(F2:F48)</f>
        <v>0.12217834527553705</v>
      </c>
      <c r="G51">
        <f t="shared" ref="G51:I51" si="4">STDEV(G2:G48)</f>
        <v>0.10534650202056832</v>
      </c>
      <c r="H51">
        <f t="shared" si="4"/>
        <v>0.10723915558378283</v>
      </c>
      <c r="I51">
        <f t="shared" si="4"/>
        <v>0.14367584121282193</v>
      </c>
    </row>
    <row r="52" spans="1:9">
      <c r="F52">
        <f>(F49-B49)/B49 * 100</f>
        <v>135.70023488889277</v>
      </c>
      <c r="G52">
        <f t="shared" ref="G52:I52" si="5">(G49-C49)/C49 * 100</f>
        <v>97.550643210737391</v>
      </c>
      <c r="H52">
        <f t="shared" si="5"/>
        <v>-12.689125334118694</v>
      </c>
      <c r="I52">
        <f t="shared" si="5"/>
        <v>-4.4566213965091519</v>
      </c>
    </row>
    <row r="53" spans="1:9">
      <c r="F53">
        <f t="shared" ref="F53:F54" si="6">(F50-B50)/B50 * 100</f>
        <v>1490.8790880752085</v>
      </c>
      <c r="G53">
        <f t="shared" ref="G53:G54" si="7">(G50-C50)/C50 * 100</f>
        <v>1432.1510611808351</v>
      </c>
      <c r="H53">
        <f t="shared" ref="H53:H54" si="8">(H50-D50)/D50 * 100</f>
        <v>-28.073784410759746</v>
      </c>
      <c r="I53">
        <f t="shared" ref="I53:I54" si="9">(I50-E50)/E50 * 100</f>
        <v>-7.6642118916469366</v>
      </c>
    </row>
    <row r="54" spans="1:9">
      <c r="F54">
        <f t="shared" si="6"/>
        <v>-57.624653371865719</v>
      </c>
      <c r="G54">
        <f t="shared" si="7"/>
        <v>-67.713605716436632</v>
      </c>
      <c r="H54">
        <f t="shared" si="8"/>
        <v>-61.079021203027992</v>
      </c>
      <c r="I54">
        <f t="shared" si="9"/>
        <v>-50.023427024419973</v>
      </c>
    </row>
    <row r="56" spans="1:9">
      <c r="B56">
        <v>913</v>
      </c>
      <c r="C56">
        <v>1105</v>
      </c>
      <c r="D56">
        <v>1177</v>
      </c>
      <c r="E56">
        <v>1292</v>
      </c>
      <c r="F56" s="4" t="s">
        <v>180</v>
      </c>
    </row>
    <row r="57" spans="1:9">
      <c r="A57" s="4" t="s">
        <v>179</v>
      </c>
      <c r="B57">
        <v>19.425531914893618</v>
      </c>
      <c r="C57">
        <v>23.51063829787234</v>
      </c>
      <c r="D57">
        <v>25.042553191489361</v>
      </c>
      <c r="E57">
        <v>27.48936170212766</v>
      </c>
    </row>
    <row r="59" spans="1:9">
      <c r="B59" s="109" t="s">
        <v>197</v>
      </c>
      <c r="C59" s="102"/>
      <c r="D59" s="102"/>
      <c r="E59" s="102"/>
      <c r="F59" s="102"/>
      <c r="G59" s="102"/>
      <c r="H59" s="102"/>
    </row>
    <row r="60" spans="1:9">
      <c r="B60" t="s">
        <v>181</v>
      </c>
      <c r="C60" t="s">
        <v>182</v>
      </c>
      <c r="D60" t="s">
        <v>183</v>
      </c>
      <c r="E60" t="s">
        <v>184</v>
      </c>
      <c r="F60" t="s">
        <v>185</v>
      </c>
      <c r="G60" t="s">
        <v>186</v>
      </c>
      <c r="H60" t="s">
        <v>187</v>
      </c>
    </row>
    <row r="61" spans="1:9">
      <c r="B61" t="s">
        <v>193</v>
      </c>
      <c r="C61" t="s">
        <v>194</v>
      </c>
      <c r="D61">
        <v>1.11E-2</v>
      </c>
      <c r="E61">
        <v>0.99780000000000002</v>
      </c>
      <c r="F61">
        <v>-0.1467</v>
      </c>
      <c r="G61">
        <v>0.16889999999999999</v>
      </c>
      <c r="H61" t="b">
        <v>0</v>
      </c>
    </row>
    <row r="62" spans="1:9">
      <c r="B62" t="s">
        <v>193</v>
      </c>
      <c r="C62" t="s">
        <v>195</v>
      </c>
      <c r="D62">
        <v>-0.3538</v>
      </c>
      <c r="E62">
        <v>0</v>
      </c>
      <c r="F62">
        <v>-0.51160000000000005</v>
      </c>
      <c r="G62">
        <v>-0.19600000000000001</v>
      </c>
      <c r="H62" t="b">
        <v>1</v>
      </c>
    </row>
    <row r="63" spans="1:9">
      <c r="B63" t="s">
        <v>193</v>
      </c>
      <c r="C63" t="s">
        <v>196</v>
      </c>
      <c r="D63">
        <v>-0.3674</v>
      </c>
      <c r="E63">
        <v>0</v>
      </c>
      <c r="F63">
        <v>-0.5252</v>
      </c>
      <c r="G63">
        <v>-0.20960000000000001</v>
      </c>
      <c r="H63" t="b">
        <v>1</v>
      </c>
    </row>
    <row r="64" spans="1:9">
      <c r="B64" t="s">
        <v>194</v>
      </c>
      <c r="C64" t="s">
        <v>195</v>
      </c>
      <c r="D64">
        <v>-0.3649</v>
      </c>
      <c r="E64">
        <v>0</v>
      </c>
      <c r="F64">
        <v>-0.52270000000000005</v>
      </c>
      <c r="G64">
        <v>-0.20710000000000001</v>
      </c>
      <c r="H64" t="b">
        <v>1</v>
      </c>
    </row>
    <row r="65" spans="2:8">
      <c r="B65" t="s">
        <v>194</v>
      </c>
      <c r="C65" t="s">
        <v>196</v>
      </c>
      <c r="D65">
        <v>-0.3785</v>
      </c>
      <c r="E65">
        <v>0</v>
      </c>
      <c r="F65">
        <v>-0.5363</v>
      </c>
      <c r="G65">
        <v>-0.2208</v>
      </c>
      <c r="H65" t="b">
        <v>1</v>
      </c>
    </row>
    <row r="66" spans="2:8">
      <c r="B66" t="s">
        <v>195</v>
      </c>
      <c r="C66" t="s">
        <v>196</v>
      </c>
      <c r="D66">
        <v>-1.3599999999999999E-2</v>
      </c>
      <c r="E66">
        <v>0.996</v>
      </c>
      <c r="F66">
        <v>-0.1714</v>
      </c>
      <c r="G66">
        <v>0.14419999999999999</v>
      </c>
      <c r="H66" t="b">
        <v>0</v>
      </c>
    </row>
    <row r="68" spans="2:8">
      <c r="B68" s="4" t="s">
        <v>198</v>
      </c>
    </row>
  </sheetData>
  <mergeCells count="1">
    <mergeCell ref="B59:H5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4"/>
  <sheetViews>
    <sheetView zoomScale="125" workbookViewId="0">
      <selection activeCell="B9" sqref="A1:E60"/>
    </sheetView>
  </sheetViews>
  <sheetFormatPr baseColWidth="10" defaultColWidth="9" defaultRowHeight="16"/>
  <cols>
    <col min="1" max="1" width="43" style="1" customWidth="1"/>
    <col min="2" max="2" width="34.6640625" style="1" customWidth="1"/>
    <col min="3" max="3" width="33.6640625" style="1" customWidth="1"/>
    <col min="5" max="5" width="20.6640625" customWidth="1"/>
  </cols>
  <sheetData>
    <row r="1" spans="1:5">
      <c r="B1" t="s">
        <v>122</v>
      </c>
      <c r="C1" t="s">
        <v>123</v>
      </c>
      <c r="D1" s="4" t="s">
        <v>155</v>
      </c>
      <c r="E1" s="4" t="s">
        <v>156</v>
      </c>
    </row>
    <row r="2" spans="1:5">
      <c r="A2" t="s">
        <v>58</v>
      </c>
      <c r="B2">
        <v>0.32620817843866101</v>
      </c>
      <c r="C2">
        <v>0.91418835192069303</v>
      </c>
      <c r="D2" s="25">
        <v>0.69007158006362701</v>
      </c>
      <c r="E2" s="25">
        <v>0.53755302226935298</v>
      </c>
    </row>
    <row r="3" spans="1:5">
      <c r="A3" t="s">
        <v>7</v>
      </c>
      <c r="B3">
        <v>0.59721362229102104</v>
      </c>
      <c r="C3">
        <v>0.48947368421052601</v>
      </c>
      <c r="D3" s="25">
        <v>0.70557454362398297</v>
      </c>
      <c r="E3" s="25">
        <v>0.51518162308242599</v>
      </c>
    </row>
    <row r="4" spans="1:5">
      <c r="A4" t="s">
        <v>8</v>
      </c>
      <c r="B4">
        <v>0.98406249999999995</v>
      </c>
      <c r="C4">
        <v>0.99406249999999996</v>
      </c>
      <c r="D4" s="25">
        <v>0.71762958410161903</v>
      </c>
      <c r="E4" s="25">
        <v>0.54176910469166195</v>
      </c>
    </row>
    <row r="5" spans="1:5">
      <c r="A5" t="s">
        <v>9</v>
      </c>
      <c r="B5">
        <v>0.32620817843866101</v>
      </c>
      <c r="C5">
        <v>0.78159851301115202</v>
      </c>
      <c r="D5" s="25">
        <v>0.68857911842372499</v>
      </c>
      <c r="E5" s="25">
        <v>0.49674994921795701</v>
      </c>
    </row>
    <row r="6" spans="1:5">
      <c r="A6" t="s">
        <v>10</v>
      </c>
      <c r="B6">
        <v>0.32620817843866101</v>
      </c>
      <c r="C6">
        <v>0.61493184634448494</v>
      </c>
      <c r="D6" s="25">
        <v>0.68888381068454196</v>
      </c>
      <c r="E6" s="25">
        <v>0.51698659354052401</v>
      </c>
    </row>
    <row r="7" spans="1:5">
      <c r="A7" t="s">
        <v>11</v>
      </c>
      <c r="B7">
        <v>0.98420074349442299</v>
      </c>
      <c r="C7">
        <v>0.97676579925650497</v>
      </c>
      <c r="D7" s="25">
        <v>0.71645846028844196</v>
      </c>
      <c r="E7" s="25">
        <v>0.51779910623603498</v>
      </c>
    </row>
    <row r="8" spans="1:5">
      <c r="A8" t="s">
        <v>12</v>
      </c>
      <c r="B8">
        <v>0.98420074349442299</v>
      </c>
      <c r="C8">
        <v>0.76177199504337001</v>
      </c>
      <c r="D8" s="25">
        <v>0.71737253707089199</v>
      </c>
      <c r="E8" s="25">
        <v>0.55169612025187897</v>
      </c>
    </row>
    <row r="9" spans="1:5">
      <c r="A9" t="s">
        <v>13</v>
      </c>
      <c r="B9">
        <v>0.49553662000405702</v>
      </c>
      <c r="C9">
        <v>0.58602150537634401</v>
      </c>
      <c r="D9" s="25">
        <v>0.47045454545454501</v>
      </c>
      <c r="E9" s="25">
        <v>0.41287878787878801</v>
      </c>
    </row>
    <row r="10" spans="1:5">
      <c r="A10" t="s">
        <v>14</v>
      </c>
      <c r="B10">
        <v>0.61991065082749497</v>
      </c>
      <c r="C10">
        <v>0.54772058076962105</v>
      </c>
      <c r="D10" s="25">
        <v>0.45870322741226199</v>
      </c>
      <c r="E10" s="25">
        <v>0.38797394839459098</v>
      </c>
    </row>
    <row r="11" spans="1:5">
      <c r="A11" t="s">
        <v>15</v>
      </c>
      <c r="B11">
        <v>0.98377219840783803</v>
      </c>
      <c r="C11">
        <v>0.98989589712186099</v>
      </c>
      <c r="D11" s="25">
        <v>0.52630689118820595</v>
      </c>
      <c r="E11" s="25">
        <v>0.440150131872591</v>
      </c>
    </row>
    <row r="12" spans="1:5">
      <c r="A12" t="s">
        <v>16</v>
      </c>
      <c r="B12">
        <v>0.57251675807434399</v>
      </c>
      <c r="C12">
        <v>0.593845216331505</v>
      </c>
      <c r="D12" s="25">
        <v>0.404423619508263</v>
      </c>
      <c r="E12" s="25">
        <v>0.35761789600967298</v>
      </c>
    </row>
    <row r="13" spans="1:5">
      <c r="A13" t="s">
        <v>17</v>
      </c>
      <c r="B13">
        <v>0.196646341463414</v>
      </c>
      <c r="C13">
        <v>0.140548780487804</v>
      </c>
      <c r="D13" s="25">
        <v>0.38863826620779501</v>
      </c>
      <c r="E13" s="25">
        <v>0.37054692586736099</v>
      </c>
    </row>
    <row r="14" spans="1:5">
      <c r="A14" t="s">
        <v>18</v>
      </c>
      <c r="B14">
        <v>0.98322147651006697</v>
      </c>
      <c r="C14">
        <v>0.917937766931055</v>
      </c>
      <c r="D14" s="25">
        <v>0.42908965278977401</v>
      </c>
      <c r="E14" s="25">
        <v>0.39091380203834902</v>
      </c>
    </row>
    <row r="15" spans="1:5">
      <c r="A15" t="s">
        <v>19</v>
      </c>
      <c r="B15">
        <v>0.98322147651006697</v>
      </c>
      <c r="C15">
        <v>0.98322147651006697</v>
      </c>
      <c r="D15" s="25">
        <v>0.429478320953533</v>
      </c>
      <c r="E15" s="25">
        <v>0.38434962860597699</v>
      </c>
    </row>
    <row r="16" spans="1:5">
      <c r="A16" t="s">
        <v>20</v>
      </c>
      <c r="B16">
        <v>0.98324192565508794</v>
      </c>
      <c r="C16">
        <v>0.915600243753808</v>
      </c>
      <c r="D16" s="25">
        <v>0.37761991132607797</v>
      </c>
      <c r="E16" s="25">
        <v>0.35535066505441298</v>
      </c>
    </row>
    <row r="17" spans="1:5">
      <c r="A17" t="s">
        <v>21</v>
      </c>
      <c r="B17">
        <v>0.98324192565508794</v>
      </c>
      <c r="C17">
        <v>0.89792809262644702</v>
      </c>
      <c r="D17" s="25">
        <v>0.379131398629585</v>
      </c>
      <c r="E17" s="25">
        <v>0.35953244659411498</v>
      </c>
    </row>
    <row r="18" spans="1:5">
      <c r="A18" t="s">
        <v>22</v>
      </c>
      <c r="B18">
        <v>0.98324192565508794</v>
      </c>
      <c r="C18">
        <v>0.98750761730652004</v>
      </c>
      <c r="D18" s="25">
        <v>0.37943369609028599</v>
      </c>
      <c r="E18" s="25">
        <v>0.36008665860540101</v>
      </c>
    </row>
    <row r="19" spans="1:5">
      <c r="A19" t="s">
        <v>23</v>
      </c>
      <c r="B19">
        <v>0.98324192565508794</v>
      </c>
      <c r="C19">
        <v>0.97653869591712295</v>
      </c>
      <c r="D19" s="25">
        <v>0.37736799677549399</v>
      </c>
      <c r="E19" s="25">
        <v>0.36215235792019401</v>
      </c>
    </row>
    <row r="20" spans="1:5">
      <c r="A20" t="s">
        <v>24</v>
      </c>
      <c r="B20">
        <v>0.98324192565508794</v>
      </c>
      <c r="C20">
        <v>0.98385131017672101</v>
      </c>
      <c r="D20" s="25">
        <v>0.377015316404676</v>
      </c>
      <c r="E20" s="25">
        <v>0.357063683998388</v>
      </c>
    </row>
    <row r="21" spans="1:5">
      <c r="A21" t="s">
        <v>25</v>
      </c>
      <c r="B21">
        <v>0.51879432624113397</v>
      </c>
      <c r="C21">
        <v>0.56613475177304895</v>
      </c>
      <c r="D21" s="25">
        <v>0.41157643484864898</v>
      </c>
      <c r="E21" s="25">
        <v>0.38955191493978503</v>
      </c>
    </row>
    <row r="22" spans="1:5">
      <c r="A22" t="s">
        <v>26</v>
      </c>
      <c r="B22">
        <v>0.98324192565508794</v>
      </c>
      <c r="C22">
        <v>0.90828762949421005</v>
      </c>
      <c r="D22" s="25">
        <v>0.35898916570422901</v>
      </c>
      <c r="E22" s="25">
        <v>0.30289281196722201</v>
      </c>
    </row>
    <row r="23" spans="1:5">
      <c r="A23" t="s">
        <v>27</v>
      </c>
      <c r="B23">
        <v>0.338513101767215</v>
      </c>
      <c r="C23">
        <v>0.71511273613650195</v>
      </c>
      <c r="D23" s="25">
        <v>0.301462904911181</v>
      </c>
      <c r="E23" s="25">
        <v>0.26901501402408901</v>
      </c>
    </row>
    <row r="24" spans="1:5">
      <c r="A24" t="s">
        <v>28</v>
      </c>
      <c r="B24">
        <v>0.32893120393120301</v>
      </c>
      <c r="C24">
        <v>0.82524570024569999</v>
      </c>
      <c r="D24" s="25">
        <v>0.304794900221729</v>
      </c>
      <c r="E24" s="25">
        <v>0.29653547671840402</v>
      </c>
    </row>
    <row r="25" spans="1:5">
      <c r="A25" t="s">
        <v>29</v>
      </c>
      <c r="B25">
        <v>0.33344392833443898</v>
      </c>
      <c r="C25">
        <v>0.92335766423357601</v>
      </c>
      <c r="D25" s="25">
        <v>0.387573127005095</v>
      </c>
      <c r="E25" s="25">
        <v>0.38955463294961301</v>
      </c>
    </row>
    <row r="26" spans="1:5">
      <c r="A26" t="s">
        <v>30</v>
      </c>
      <c r="B26">
        <v>0.98325213154689395</v>
      </c>
      <c r="C26">
        <v>0.89555420219244797</v>
      </c>
      <c r="D26" s="25">
        <v>0.359981312520611</v>
      </c>
      <c r="E26" s="25">
        <v>0.30336924260745302</v>
      </c>
    </row>
    <row r="27" spans="1:5">
      <c r="A27" t="s">
        <v>31</v>
      </c>
      <c r="B27">
        <v>0.98325213154689395</v>
      </c>
      <c r="C27">
        <v>0.99238733252131495</v>
      </c>
      <c r="D27" s="25">
        <v>0.35915686490051701</v>
      </c>
      <c r="E27" s="25">
        <v>0.303149389908761</v>
      </c>
    </row>
    <row r="28" spans="1:5">
      <c r="A28" t="s">
        <v>32</v>
      </c>
      <c r="B28">
        <v>0.33343483556638198</v>
      </c>
      <c r="C28">
        <v>0.51309378806333705</v>
      </c>
      <c r="D28" s="25">
        <v>0.299082114982961</v>
      </c>
      <c r="E28" s="25">
        <v>0.260937671759921</v>
      </c>
    </row>
    <row r="29" spans="1:5">
      <c r="A29" t="s">
        <v>33</v>
      </c>
      <c r="B29">
        <v>0.98332322619769497</v>
      </c>
      <c r="C29">
        <v>0.98635536688902303</v>
      </c>
      <c r="D29" s="25">
        <v>0.32275737507525598</v>
      </c>
      <c r="E29" s="25">
        <v>0.264298615291993</v>
      </c>
    </row>
    <row r="30" spans="1:5">
      <c r="A30" t="s">
        <v>34</v>
      </c>
      <c r="B30">
        <v>0.134627046694966</v>
      </c>
      <c r="C30">
        <v>0.19799878714372299</v>
      </c>
      <c r="D30" s="25">
        <v>0.37493842701548902</v>
      </c>
      <c r="E30" s="25">
        <v>0.263395544852498</v>
      </c>
    </row>
    <row r="31" spans="1:5">
      <c r="A31" t="s">
        <v>35</v>
      </c>
      <c r="B31">
        <v>0.98330297510625297</v>
      </c>
      <c r="C31">
        <v>0.99423193685488698</v>
      </c>
      <c r="D31" s="25">
        <v>0.42544651816175</v>
      </c>
      <c r="E31" s="25">
        <v>0.31090708408589202</v>
      </c>
    </row>
    <row r="32" spans="1:5">
      <c r="A32" t="s">
        <v>36</v>
      </c>
      <c r="B32">
        <v>0.86380481778875795</v>
      </c>
      <c r="C32">
        <v>0.56130327362569399</v>
      </c>
      <c r="D32" s="25">
        <v>0.56098477088028398</v>
      </c>
      <c r="E32" s="25">
        <v>0.339172300758041</v>
      </c>
    </row>
    <row r="33" spans="1:5">
      <c r="A33" t="s">
        <v>37</v>
      </c>
      <c r="B33">
        <v>0.54305639781685799</v>
      </c>
      <c r="C33">
        <v>0.62916919345057598</v>
      </c>
      <c r="D33" s="25">
        <v>0.45765765765765798</v>
      </c>
      <c r="E33" s="25">
        <v>0.24362934362934399</v>
      </c>
    </row>
    <row r="34" spans="1:5">
      <c r="A34" t="s">
        <v>38</v>
      </c>
      <c r="B34">
        <v>0.95843446601941695</v>
      </c>
      <c r="C34">
        <v>0.98634708737863996</v>
      </c>
      <c r="D34" s="25">
        <v>0.49055055055055102</v>
      </c>
      <c r="E34" s="25">
        <v>0.288788788788789</v>
      </c>
    </row>
    <row r="35" spans="1:5">
      <c r="A35" t="s">
        <v>39</v>
      </c>
      <c r="B35">
        <v>0.15473300970873699</v>
      </c>
      <c r="C35">
        <v>0.50576456310679596</v>
      </c>
      <c r="D35" s="25">
        <v>0.52120870870870895</v>
      </c>
      <c r="E35" s="25">
        <v>0.286261261261261</v>
      </c>
    </row>
    <row r="36" spans="1:5">
      <c r="A36" t="s">
        <v>40</v>
      </c>
      <c r="B36">
        <v>0.15928398058252399</v>
      </c>
      <c r="C36">
        <v>0.50879854368931998</v>
      </c>
      <c r="D36" s="25">
        <v>0.52150900900900898</v>
      </c>
      <c r="E36" s="25">
        <v>0.29020270270270299</v>
      </c>
    </row>
    <row r="37" spans="1:5">
      <c r="A37" t="s">
        <v>41</v>
      </c>
      <c r="B37">
        <v>0.53153426318981201</v>
      </c>
      <c r="C37">
        <v>0.67313523347483295</v>
      </c>
      <c r="D37" s="25">
        <v>0.45670768307322901</v>
      </c>
      <c r="E37" s="25">
        <v>0.27547268907563</v>
      </c>
    </row>
    <row r="38" spans="1:5">
      <c r="A38" t="s">
        <v>42</v>
      </c>
      <c r="B38">
        <v>0.75683060109289602</v>
      </c>
      <c r="C38">
        <v>0.98148148148148096</v>
      </c>
      <c r="D38" s="25">
        <v>0.473818939340442</v>
      </c>
      <c r="E38" s="25">
        <v>0.29844290657439398</v>
      </c>
    </row>
    <row r="39" spans="1:5">
      <c r="A39" t="s">
        <v>43</v>
      </c>
      <c r="B39">
        <v>0.95840922890103197</v>
      </c>
      <c r="C39">
        <v>0.89708561020036404</v>
      </c>
      <c r="D39" s="25">
        <v>0.48571781653837998</v>
      </c>
      <c r="E39" s="25">
        <v>0.308611679966104</v>
      </c>
    </row>
    <row r="40" spans="1:5">
      <c r="A40" t="s">
        <v>44</v>
      </c>
      <c r="B40">
        <v>0.95840922890103197</v>
      </c>
      <c r="C40">
        <v>0.83515482695810495</v>
      </c>
      <c r="D40" s="25">
        <v>0.48561189181554998</v>
      </c>
      <c r="E40" s="25">
        <v>0.31878045335781402</v>
      </c>
    </row>
    <row r="41" spans="1:5">
      <c r="A41" t="s">
        <v>45</v>
      </c>
      <c r="B41">
        <v>0.137219186399514</v>
      </c>
      <c r="C41">
        <v>0.20613236187006601</v>
      </c>
      <c r="D41" s="25">
        <v>0.51327197545684899</v>
      </c>
      <c r="E41" s="25">
        <v>0.31452581032413002</v>
      </c>
    </row>
    <row r="42" spans="1:5">
      <c r="A42" t="s">
        <v>46</v>
      </c>
      <c r="B42">
        <v>0.75683060109289602</v>
      </c>
      <c r="C42">
        <v>0.82786885245901598</v>
      </c>
      <c r="D42" s="25">
        <v>0.47293623331685603</v>
      </c>
      <c r="E42" s="25">
        <v>0.29448838358872997</v>
      </c>
    </row>
    <row r="43" spans="1:5">
      <c r="A43" t="s">
        <v>47</v>
      </c>
      <c r="B43">
        <v>0.95840922890103197</v>
      </c>
      <c r="C43">
        <v>0.98998178506375201</v>
      </c>
      <c r="D43" s="25">
        <v>0.484835110514794</v>
      </c>
      <c r="E43" s="25">
        <v>0.31009462608572802</v>
      </c>
    </row>
    <row r="44" spans="1:5">
      <c r="A44" t="s">
        <v>48</v>
      </c>
      <c r="B44">
        <v>0.95840922890103197</v>
      </c>
      <c r="C44">
        <v>0.82179720704310799</v>
      </c>
      <c r="D44" s="25">
        <v>0.48557658357460598</v>
      </c>
      <c r="E44" s="25">
        <v>0.30571640420874202</v>
      </c>
    </row>
    <row r="45" spans="1:5">
      <c r="A45" t="s">
        <v>49</v>
      </c>
      <c r="B45">
        <v>0.75785973397823403</v>
      </c>
      <c r="C45">
        <v>0.84129383313180095</v>
      </c>
      <c r="D45" s="25">
        <v>0.47379583537825098</v>
      </c>
      <c r="E45" s="25">
        <v>0.299498702937671</v>
      </c>
    </row>
    <row r="46" spans="1:5">
      <c r="A46" t="s">
        <v>50</v>
      </c>
      <c r="B46">
        <v>0.95868516284680305</v>
      </c>
      <c r="C46">
        <v>0.98401688781664598</v>
      </c>
      <c r="D46" s="25">
        <v>0.35997524525534103</v>
      </c>
      <c r="E46" s="25">
        <v>0.297125699092326</v>
      </c>
    </row>
    <row r="47" spans="1:5">
      <c r="A47" t="s">
        <v>51</v>
      </c>
      <c r="B47">
        <v>0.76170886075949296</v>
      </c>
      <c r="C47">
        <v>0.80094936708860698</v>
      </c>
      <c r="D47" s="25">
        <v>0.64139344262295095</v>
      </c>
      <c r="E47" s="25">
        <v>0.59110970996216905</v>
      </c>
    </row>
    <row r="48" spans="1:5">
      <c r="A48" t="s">
        <v>52</v>
      </c>
      <c r="B48">
        <v>0.95871006630500299</v>
      </c>
      <c r="C48">
        <v>0.91470765521398401</v>
      </c>
      <c r="D48" s="25">
        <v>0.34430870083432702</v>
      </c>
      <c r="E48" s="25">
        <v>0.298967024235201</v>
      </c>
    </row>
    <row r="49" spans="1:7">
      <c r="A49" t="s">
        <v>53</v>
      </c>
      <c r="B49">
        <v>0.958729216152019</v>
      </c>
      <c r="C49">
        <v>0.91419239904988103</v>
      </c>
      <c r="D49" s="25">
        <v>0.29637646304312998</v>
      </c>
      <c r="E49" s="25">
        <v>0.249024637913527</v>
      </c>
    </row>
    <row r="50" spans="1:7">
      <c r="A50" t="s">
        <v>54</v>
      </c>
      <c r="B50">
        <v>0.95870469399881098</v>
      </c>
      <c r="C50">
        <v>0.91117052881758698</v>
      </c>
      <c r="D50" s="25">
        <v>0.36104567464991499</v>
      </c>
      <c r="E50" s="25">
        <v>0.30319984295249303</v>
      </c>
    </row>
    <row r="51" spans="1:7">
      <c r="A51" t="s">
        <v>55</v>
      </c>
      <c r="B51">
        <v>0.76564992025518297</v>
      </c>
      <c r="C51">
        <v>0.84698963317384302</v>
      </c>
      <c r="D51" s="25">
        <v>0.31659734600911099</v>
      </c>
      <c r="E51" s="25">
        <v>0.260744701921172</v>
      </c>
    </row>
    <row r="52" spans="1:7">
      <c r="A52" t="s">
        <v>56</v>
      </c>
      <c r="B52">
        <v>0.35739964050329498</v>
      </c>
      <c r="C52">
        <v>0.781605751947273</v>
      </c>
      <c r="D52" s="25">
        <v>0.318958818958819</v>
      </c>
      <c r="E52" s="25">
        <v>0.26534576534576498</v>
      </c>
    </row>
    <row r="53" spans="1:7">
      <c r="A53" t="s">
        <v>117</v>
      </c>
      <c r="B53">
        <f>AVERAGE(B2:B52)</f>
        <v>0.71286795414413973</v>
      </c>
      <c r="C53">
        <f>AVERAGE(C2:C52)</f>
        <v>0.78411991852323015</v>
      </c>
      <c r="D53" s="25">
        <f>AVERAGE(D2:D52)</f>
        <v>0.4578594133241875</v>
      </c>
      <c r="E53" s="25">
        <f>AVERAGE(E2:E52)</f>
        <v>0.35312084874347138</v>
      </c>
    </row>
    <row r="54" spans="1:7">
      <c r="A54" s="4" t="s">
        <v>128</v>
      </c>
      <c r="B54">
        <f>MEDIAN(B2:B52)</f>
        <v>0.86380481778875795</v>
      </c>
      <c r="C54">
        <f t="shared" ref="C54:E54" si="0">MEDIAN(C2:C52)</f>
        <v>0.84698963317384302</v>
      </c>
      <c r="D54">
        <f t="shared" si="0"/>
        <v>0.429478320953533</v>
      </c>
      <c r="E54">
        <f t="shared" si="0"/>
        <v>0.31090708408589202</v>
      </c>
    </row>
    <row r="55" spans="1:7">
      <c r="A55" s="4" t="s">
        <v>131</v>
      </c>
      <c r="B55">
        <f>STDEV(B2:B52)</f>
        <v>0.30454559369754897</v>
      </c>
      <c r="C55">
        <f t="shared" ref="C55:E55" si="1">STDEV(C2:C52)</f>
        <v>0.2221004276253348</v>
      </c>
      <c r="D55">
        <f t="shared" si="1"/>
        <v>0.12348685306031069</v>
      </c>
      <c r="E55">
        <f t="shared" si="1"/>
        <v>9.087654629729193E-2</v>
      </c>
    </row>
    <row r="56" spans="1:7">
      <c r="A56" s="4" t="s">
        <v>212</v>
      </c>
      <c r="D56">
        <f>(D53-B53) / B53 * 100</f>
        <v>-35.772198671226882</v>
      </c>
      <c r="E56">
        <f>(E53-C53) / C53 * 100</f>
        <v>-54.965963699975831</v>
      </c>
    </row>
    <row r="57" spans="1:7">
      <c r="A57" s="25" t="s">
        <v>210</v>
      </c>
      <c r="B57" s="25">
        <v>2564.2199999999998</v>
      </c>
      <c r="C57" s="25">
        <v>2564.2199999999998</v>
      </c>
      <c r="D57">
        <f t="shared" ref="D57:E57" si="2">(D54-B54) / B54 * 100</f>
        <v>-50.280629129512313</v>
      </c>
      <c r="E57">
        <f t="shared" si="2"/>
        <v>-63.292693096979278</v>
      </c>
    </row>
    <row r="58" spans="1:7">
      <c r="A58" s="25" t="s">
        <v>211</v>
      </c>
      <c r="B58" s="25">
        <v>112.24</v>
      </c>
      <c r="C58" s="25">
        <v>112.24</v>
      </c>
      <c r="D58">
        <f t="shared" ref="D58:E58" si="3">(D55-B55) / B55 * 100</f>
        <v>-59.452096626639005</v>
      </c>
      <c r="E58">
        <f t="shared" si="3"/>
        <v>-59.083128623870451</v>
      </c>
    </row>
    <row r="59" spans="1:7">
      <c r="A59" s="25" t="s">
        <v>188</v>
      </c>
      <c r="B59" s="25">
        <v>118.49</v>
      </c>
      <c r="C59" s="25">
        <v>208.17</v>
      </c>
    </row>
    <row r="60" spans="1:7">
      <c r="A60" s="25"/>
      <c r="B60" s="25">
        <f>SUM(B57:B59)</f>
        <v>2794.9499999999994</v>
      </c>
      <c r="C60" s="25">
        <f>SUM(C57:C59)</f>
        <v>2884.6299999999997</v>
      </c>
    </row>
    <row r="62" spans="1:7">
      <c r="A62" s="131" t="s">
        <v>200</v>
      </c>
      <c r="B62" s="132"/>
      <c r="C62" s="132"/>
      <c r="D62" s="132"/>
      <c r="E62" s="132"/>
      <c r="F62" s="132"/>
      <c r="G62" s="132"/>
    </row>
    <row r="63" spans="1:7">
      <c r="A63" s="1" t="s">
        <v>181</v>
      </c>
      <c r="B63" s="1" t="s">
        <v>182</v>
      </c>
      <c r="C63" s="1" t="s">
        <v>183</v>
      </c>
      <c r="D63" t="s">
        <v>184</v>
      </c>
      <c r="E63" t="s">
        <v>185</v>
      </c>
      <c r="F63" t="s">
        <v>186</v>
      </c>
      <c r="G63" t="s">
        <v>187</v>
      </c>
    </row>
    <row r="64" spans="1:7">
      <c r="A64" s="1" t="s">
        <v>123</v>
      </c>
      <c r="B64" s="1" t="s">
        <v>122</v>
      </c>
      <c r="C64" s="1">
        <v>-7.1300000000000002E-2</v>
      </c>
      <c r="D64">
        <v>0.18010000000000001</v>
      </c>
      <c r="E64">
        <v>-0.17599999999999999</v>
      </c>
      <c r="F64">
        <v>3.3500000000000002E-2</v>
      </c>
      <c r="G64" t="b">
        <v>0</v>
      </c>
    </row>
  </sheetData>
  <mergeCells count="1">
    <mergeCell ref="A62:G62"/>
  </mergeCells>
  <phoneticPr fontId="1" type="noConversion"/>
  <pageMargins left="0.75" right="0.75" top="1" bottom="1" header="0.5" footer="0.5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5"/>
  <sheetViews>
    <sheetView workbookViewId="0">
      <selection activeCell="B43" sqref="B43:C45"/>
    </sheetView>
  </sheetViews>
  <sheetFormatPr baseColWidth="10" defaultColWidth="9" defaultRowHeight="16"/>
  <cols>
    <col min="2" max="3" width="12.6640625" style="1" customWidth="1"/>
  </cols>
  <sheetData>
    <row r="1" spans="1:5">
      <c r="B1" t="s">
        <v>122</v>
      </c>
      <c r="C1" t="s">
        <v>123</v>
      </c>
    </row>
    <row r="2" spans="1:5">
      <c r="A2" t="s">
        <v>16</v>
      </c>
      <c r="B2">
        <v>0.32930607187112698</v>
      </c>
      <c r="C2">
        <v>0.91356877323420005</v>
      </c>
      <c r="D2">
        <f>ABS(B2-VLOOKUP(A2, CG!A:C, 2, FALSE))</f>
        <v>0.24321068620321701</v>
      </c>
      <c r="E2">
        <f>ABS(C2-VLOOKUP(A2, CG!A:C, 3, FALSE))</f>
        <v>0.31972355690269505</v>
      </c>
    </row>
    <row r="3" spans="1:5">
      <c r="A3" t="s">
        <v>17</v>
      </c>
      <c r="B3">
        <v>0.59969040247677996</v>
      </c>
      <c r="C3">
        <v>0.48699690402476697</v>
      </c>
      <c r="D3">
        <f>ABS(B3-VLOOKUP(A3, CG!A:C, 2, FALSE))</f>
        <v>0.40304406101336598</v>
      </c>
      <c r="E3">
        <f>ABS(C3-VLOOKUP(A3, CG!A:C, 3, FALSE))</f>
        <v>0.34644812353696297</v>
      </c>
    </row>
    <row r="4" spans="1:5">
      <c r="A4" t="s">
        <v>18</v>
      </c>
      <c r="B4">
        <v>0.98343749999999996</v>
      </c>
      <c r="C4">
        <v>0.99406249999999996</v>
      </c>
      <c r="D4">
        <f>ABS(B4-VLOOKUP(A4, CG!A:C, 2, FALSE))</f>
        <v>2.160234899329927E-4</v>
      </c>
      <c r="E4">
        <f>ABS(C4-VLOOKUP(A4, CG!A:C, 3, FALSE))</f>
        <v>7.6124733068944961E-2</v>
      </c>
    </row>
    <row r="5" spans="1:5">
      <c r="A5" t="s">
        <v>19</v>
      </c>
      <c r="B5">
        <v>0.32930607187112698</v>
      </c>
      <c r="C5">
        <v>0.78035935563816505</v>
      </c>
      <c r="D5">
        <f>ABS(B5-VLOOKUP(A5, CG!A:C, 2, FALSE))</f>
        <v>0.65391540463893993</v>
      </c>
      <c r="E5">
        <f>ABS(C5-VLOOKUP(A5, CG!A:C, 3, FALSE))</f>
        <v>0.20286212087190192</v>
      </c>
    </row>
    <row r="6" spans="1:5">
      <c r="A6" t="s">
        <v>20</v>
      </c>
      <c r="B6">
        <v>0.32930607187112698</v>
      </c>
      <c r="C6">
        <v>0.61555142503097804</v>
      </c>
      <c r="D6">
        <f>ABS(B6-VLOOKUP(A6, CG!A:C, 2, FALSE))</f>
        <v>0.65393585378396102</v>
      </c>
      <c r="E6">
        <f>ABS(C6-VLOOKUP(A6, CG!A:C, 3, FALSE))</f>
        <v>0.30004881872282996</v>
      </c>
    </row>
    <row r="7" spans="1:5">
      <c r="A7" t="s">
        <v>21</v>
      </c>
      <c r="B7">
        <v>0.98358116480793001</v>
      </c>
      <c r="C7">
        <v>0.97676579925650497</v>
      </c>
      <c r="D7">
        <f>ABS(B7-VLOOKUP(A7, CG!A:C, 2, FALSE))</f>
        <v>3.3923915284206352E-4</v>
      </c>
      <c r="E7">
        <f>ABS(C7-VLOOKUP(A7, CG!A:C, 3, FALSE))</f>
        <v>7.8837706630057958E-2</v>
      </c>
    </row>
    <row r="8" spans="1:5">
      <c r="A8" t="s">
        <v>22</v>
      </c>
      <c r="B8">
        <v>0.98358116480793001</v>
      </c>
      <c r="C8">
        <v>0.76053283767038404</v>
      </c>
      <c r="D8">
        <f>ABS(B8-VLOOKUP(A8, CG!A:C, 2, FALSE))</f>
        <v>3.3923915284206352E-4</v>
      </c>
      <c r="E8">
        <f>ABS(C8-VLOOKUP(A8, CG!A:C, 3, FALSE))</f>
        <v>0.22697477963613599</v>
      </c>
    </row>
    <row r="9" spans="1:5">
      <c r="A9" t="s">
        <v>23</v>
      </c>
      <c r="B9">
        <v>0.49553662000405702</v>
      </c>
      <c r="C9">
        <v>0.58602150537634401</v>
      </c>
      <c r="D9">
        <f>ABS(B9-VLOOKUP(A9, CG!A:C, 2, FALSE))</f>
        <v>0.48770530565103093</v>
      </c>
      <c r="E9">
        <f>ABS(C9-VLOOKUP(A9, CG!A:C, 3, FALSE))</f>
        <v>0.39051719054077894</v>
      </c>
    </row>
    <row r="10" spans="1:5">
      <c r="A10" t="s">
        <v>24</v>
      </c>
      <c r="B10">
        <v>0.61249873083561701</v>
      </c>
      <c r="C10">
        <v>0.54772058076962105</v>
      </c>
      <c r="D10">
        <f>ABS(B10-VLOOKUP(A10, CG!A:C, 2, FALSE))</f>
        <v>0.37074319481947093</v>
      </c>
      <c r="E10">
        <f>ABS(C10-VLOOKUP(A10, CG!A:C, 3, FALSE))</f>
        <v>0.43613072940709996</v>
      </c>
    </row>
    <row r="11" spans="1:5">
      <c r="A11" t="s">
        <v>25</v>
      </c>
      <c r="B11">
        <v>0.98315982853643502</v>
      </c>
      <c r="C11">
        <v>0.98989589712186099</v>
      </c>
      <c r="D11">
        <f>ABS(B11-VLOOKUP(A11, CG!A:C, 2, FALSE))</f>
        <v>0.46436550229530105</v>
      </c>
      <c r="E11">
        <f>ABS(C11-VLOOKUP(A11, CG!A:C, 3, FALSE))</f>
        <v>0.42376114534881204</v>
      </c>
    </row>
    <row r="12" spans="1:5">
      <c r="A12" t="s">
        <v>26</v>
      </c>
      <c r="B12">
        <v>0.57251675807434399</v>
      </c>
      <c r="C12">
        <v>0.59750152346130403</v>
      </c>
      <c r="D12">
        <f>ABS(B12-VLOOKUP(A12, CG!A:C, 2, FALSE))</f>
        <v>0.41072516758074396</v>
      </c>
      <c r="E12">
        <f>ABS(C12-VLOOKUP(A12, CG!A:C, 3, FALSE))</f>
        <v>0.31078610603290602</v>
      </c>
    </row>
    <row r="13" spans="1:5">
      <c r="A13" t="s">
        <v>27</v>
      </c>
      <c r="B13">
        <v>0.19847560975609699</v>
      </c>
      <c r="C13">
        <v>0.144817073170731</v>
      </c>
      <c r="D13">
        <f>ABS(B13-VLOOKUP(A13, CG!A:C, 2, FALSE))</f>
        <v>0.14003749201111801</v>
      </c>
      <c r="E13">
        <f>ABS(C13-VLOOKUP(A13, CG!A:C, 3, FALSE))</f>
        <v>0.57029566296577094</v>
      </c>
    </row>
    <row r="14" spans="1:5">
      <c r="A14" t="s">
        <v>28</v>
      </c>
      <c r="B14">
        <v>0.98322147651006697</v>
      </c>
      <c r="C14">
        <v>0.917937766931055</v>
      </c>
      <c r="D14">
        <f>ABS(B14-VLOOKUP(A14, CG!A:C, 2, FALSE))</f>
        <v>0.65429027257886396</v>
      </c>
      <c r="E14">
        <f>ABS(C14-VLOOKUP(A14, CG!A:C, 3, FALSE))</f>
        <v>9.2692066685355012E-2</v>
      </c>
    </row>
    <row r="15" spans="1:5">
      <c r="A15" t="s">
        <v>29</v>
      </c>
      <c r="B15">
        <v>0.98322147651006697</v>
      </c>
      <c r="C15">
        <v>0.98322147651006697</v>
      </c>
      <c r="D15">
        <f>ABS(B15-VLOOKUP(A15, CG!A:C, 2, FALSE))</f>
        <v>0.64977754817562805</v>
      </c>
      <c r="E15">
        <f>ABS(C15-VLOOKUP(A15, CG!A:C, 3, FALSE))</f>
        <v>5.9863812276490957E-2</v>
      </c>
    </row>
    <row r="16" spans="1:5">
      <c r="A16" t="s">
        <v>30</v>
      </c>
      <c r="B16">
        <v>0.98324192565508794</v>
      </c>
      <c r="C16">
        <v>0.915600243753808</v>
      </c>
      <c r="D16">
        <f>ABS(B16-VLOOKUP(A16, CG!A:C, 2, FALSE))</f>
        <v>1.0205891806003287E-5</v>
      </c>
      <c r="E16">
        <f>ABS(C16-VLOOKUP(A16, CG!A:C, 3, FALSE))</f>
        <v>2.0046041561360028E-2</v>
      </c>
    </row>
    <row r="17" spans="1:5">
      <c r="A17" t="s">
        <v>31</v>
      </c>
      <c r="B17">
        <v>0.98324192565508794</v>
      </c>
      <c r="C17">
        <v>0.89792809262644702</v>
      </c>
      <c r="D17">
        <f>ABS(B17-VLOOKUP(A17, CG!A:C, 2, FALSE))</f>
        <v>1.0205891806003287E-5</v>
      </c>
      <c r="E17">
        <f>ABS(C17-VLOOKUP(A17, CG!A:C, 3, FALSE))</f>
        <v>9.445923989486793E-2</v>
      </c>
    </row>
    <row r="18" spans="1:5">
      <c r="A18" t="s">
        <v>32</v>
      </c>
      <c r="B18">
        <v>0.98324192565508794</v>
      </c>
      <c r="C18">
        <v>0.98750761730652004</v>
      </c>
      <c r="D18">
        <f>ABS(B18-VLOOKUP(A18, CG!A:C, 2, FALSE))</f>
        <v>0.64980709008870596</v>
      </c>
      <c r="E18">
        <f>ABS(C18-VLOOKUP(A18, CG!A:C, 3, FALSE))</f>
        <v>0.47441382924318298</v>
      </c>
    </row>
    <row r="19" spans="1:5">
      <c r="A19" t="s">
        <v>33</v>
      </c>
      <c r="B19">
        <v>0.98324192565508794</v>
      </c>
      <c r="C19">
        <v>0.97653869591712295</v>
      </c>
      <c r="D19">
        <f>ABS(B19-VLOOKUP(A19, CG!A:C, 2, FALSE))</f>
        <v>8.1300542607021242E-5</v>
      </c>
      <c r="E19">
        <f>ABS(C19-VLOOKUP(A19, CG!A:C, 3, FALSE))</f>
        <v>9.8166709719000877E-3</v>
      </c>
    </row>
    <row r="20" spans="1:5">
      <c r="A20" t="s">
        <v>34</v>
      </c>
      <c r="B20">
        <v>0.98324192565508794</v>
      </c>
      <c r="C20">
        <v>0.98385131017672101</v>
      </c>
      <c r="D20">
        <f>ABS(B20-VLOOKUP(A20, CG!A:C, 2, FALSE))</f>
        <v>0.848614878960122</v>
      </c>
      <c r="E20">
        <f>ABS(C20-VLOOKUP(A20, CG!A:C, 3, FALSE))</f>
        <v>0.78585252303299802</v>
      </c>
    </row>
    <row r="21" spans="1:5">
      <c r="A21" t="s">
        <v>35</v>
      </c>
      <c r="B21">
        <v>0.51542553191489304</v>
      </c>
      <c r="C21">
        <v>0.564716312056737</v>
      </c>
      <c r="D21">
        <f>ABS(B21-VLOOKUP(A21, CG!A:C, 2, FALSE))</f>
        <v>0.46787744319135993</v>
      </c>
      <c r="E21">
        <f>ABS(C21-VLOOKUP(A21, CG!A:C, 3, FALSE))</f>
        <v>0.42951562479814998</v>
      </c>
    </row>
    <row r="22" spans="1:5">
      <c r="A22" t="s">
        <v>36</v>
      </c>
      <c r="B22">
        <v>0.98324192565508794</v>
      </c>
      <c r="C22">
        <v>0.90828762949421005</v>
      </c>
      <c r="D22">
        <f>ABS(B22-VLOOKUP(A22, CG!A:C, 2, FALSE))</f>
        <v>0.11943710786632999</v>
      </c>
      <c r="E22">
        <f>ABS(C22-VLOOKUP(A22, CG!A:C, 3, FALSE))</f>
        <v>0.34698435586851606</v>
      </c>
    </row>
    <row r="23" spans="1:5">
      <c r="A23" t="s">
        <v>37</v>
      </c>
      <c r="B23">
        <v>0.35557586837294303</v>
      </c>
      <c r="C23">
        <v>0.72303473491773296</v>
      </c>
      <c r="D23">
        <f>ABS(B23-VLOOKUP(A23, CG!A:C, 2, FALSE))</f>
        <v>0.18748052944391497</v>
      </c>
      <c r="E23">
        <f>ABS(C23-VLOOKUP(A23, CG!A:C, 3, FALSE))</f>
        <v>9.3865541467156977E-2</v>
      </c>
    </row>
    <row r="24" spans="1:5">
      <c r="A24" t="s">
        <v>38</v>
      </c>
      <c r="B24">
        <v>0.29821867321867301</v>
      </c>
      <c r="C24">
        <v>0.83077395577395496</v>
      </c>
      <c r="D24">
        <f>ABS(B24-VLOOKUP(A24, CG!A:C, 2, FALSE))</f>
        <v>0.66021579280074394</v>
      </c>
      <c r="E24">
        <f>ABS(C24-VLOOKUP(A24, CG!A:C, 3, FALSE))</f>
        <v>0.155573131604685</v>
      </c>
    </row>
    <row r="25" spans="1:5">
      <c r="A25" t="s">
        <v>39</v>
      </c>
      <c r="B25">
        <v>0.350033178500331</v>
      </c>
      <c r="C25">
        <v>0.92335766423357601</v>
      </c>
      <c r="D25">
        <f>ABS(B25-VLOOKUP(A25, CG!A:C, 2, FALSE))</f>
        <v>0.19530016879159401</v>
      </c>
      <c r="E25">
        <f>ABS(C25-VLOOKUP(A25, CG!A:C, 3, FALSE))</f>
        <v>0.41759310112678005</v>
      </c>
    </row>
    <row r="26" spans="1:5">
      <c r="A26" t="s">
        <v>40</v>
      </c>
      <c r="B26">
        <v>0.95828258221680795</v>
      </c>
      <c r="C26">
        <v>0.89677222898903697</v>
      </c>
      <c r="D26">
        <f>ABS(B26-VLOOKUP(A26, CG!A:C, 2, FALSE))</f>
        <v>0.79899860163428393</v>
      </c>
      <c r="E26">
        <f>ABS(C26-VLOOKUP(A26, CG!A:C, 3, FALSE))</f>
        <v>0.38797368529971699</v>
      </c>
    </row>
    <row r="27" spans="1:5">
      <c r="A27" t="s">
        <v>41</v>
      </c>
      <c r="B27">
        <v>0.95828258221680795</v>
      </c>
      <c r="C27">
        <v>0.99238733252131495</v>
      </c>
      <c r="D27">
        <f>ABS(B27-VLOOKUP(A27, CG!A:C, 2, FALSE))</f>
        <v>0.42674831902699595</v>
      </c>
      <c r="E27">
        <f>ABS(C27-VLOOKUP(A27, CG!A:C, 3, FALSE))</f>
        <v>0.319252099046482</v>
      </c>
    </row>
    <row r="28" spans="1:5">
      <c r="A28" t="s">
        <v>42</v>
      </c>
      <c r="B28">
        <v>0.35535931790499298</v>
      </c>
      <c r="C28">
        <v>0.488733252131546</v>
      </c>
      <c r="D28">
        <f>ABS(B28-VLOOKUP(A28, CG!A:C, 2, FALSE))</f>
        <v>0.40147128318790304</v>
      </c>
      <c r="E28">
        <f>ABS(C28-VLOOKUP(A28, CG!A:C, 3, FALSE))</f>
        <v>0.49274822934993495</v>
      </c>
    </row>
    <row r="29" spans="1:5">
      <c r="A29" t="s">
        <v>43</v>
      </c>
      <c r="B29">
        <v>0.95845967252880504</v>
      </c>
      <c r="C29">
        <v>0.98635536688902303</v>
      </c>
      <c r="D29">
        <f>ABS(B29-VLOOKUP(A29, CG!A:C, 2, FALSE))</f>
        <v>5.0443627773066879E-5</v>
      </c>
      <c r="E29">
        <f>ABS(C29-VLOOKUP(A29, CG!A:C, 3, FALSE))</f>
        <v>8.9269756688658997E-2</v>
      </c>
    </row>
    <row r="30" spans="1:5">
      <c r="A30" t="s">
        <v>44</v>
      </c>
      <c r="B30">
        <v>0.134627046694966</v>
      </c>
      <c r="C30">
        <v>0.19678593086719201</v>
      </c>
      <c r="D30">
        <f>ABS(B30-VLOOKUP(A30, CG!A:C, 2, FALSE))</f>
        <v>0.82378218220606603</v>
      </c>
      <c r="E30">
        <f>ABS(C30-VLOOKUP(A30, CG!A:C, 3, FALSE))</f>
        <v>0.63836889609091296</v>
      </c>
    </row>
    <row r="31" spans="1:5">
      <c r="A31" t="s">
        <v>45</v>
      </c>
      <c r="B31">
        <v>0.95840922890103197</v>
      </c>
      <c r="C31">
        <v>0.99423193685488698</v>
      </c>
      <c r="D31">
        <f>ABS(B31-VLOOKUP(A31, CG!A:C, 2, FALSE))</f>
        <v>0.82119004250151795</v>
      </c>
      <c r="E31">
        <f>ABS(C31-VLOOKUP(A31, CG!A:C, 3, FALSE))</f>
        <v>0.78809957498482097</v>
      </c>
    </row>
    <row r="32" spans="1:5">
      <c r="A32" t="s">
        <v>46</v>
      </c>
      <c r="B32">
        <v>0.91012970969734397</v>
      </c>
      <c r="C32">
        <v>0.56717109326744897</v>
      </c>
      <c r="D32">
        <f>ABS(B32-VLOOKUP(A32, CG!A:C, 2, FALSE))</f>
        <v>0.15329910860444795</v>
      </c>
      <c r="E32">
        <f>ABS(C32-VLOOKUP(A32, CG!A:C, 3, FALSE))</f>
        <v>0.26069775919156701</v>
      </c>
    </row>
    <row r="33" spans="1:5">
      <c r="A33" t="s">
        <v>47</v>
      </c>
      <c r="B33">
        <v>0.54305639781685799</v>
      </c>
      <c r="C33">
        <v>0.62977562158884104</v>
      </c>
      <c r="D33">
        <f>ABS(B33-VLOOKUP(A33, CG!A:C, 2, FALSE))</f>
        <v>0.41535283108417398</v>
      </c>
      <c r="E33">
        <f>ABS(C33-VLOOKUP(A33, CG!A:C, 3, FALSE))</f>
        <v>0.36020616347491097</v>
      </c>
    </row>
    <row r="34" spans="1:5">
      <c r="A34" t="s">
        <v>48</v>
      </c>
      <c r="B34">
        <v>0.95843446601941695</v>
      </c>
      <c r="C34">
        <v>0.98513349514563098</v>
      </c>
      <c r="D34">
        <f>ABS(B34-VLOOKUP(A34, CG!A:C, 2, FALSE))</f>
        <v>2.5237118384979773E-5</v>
      </c>
      <c r="E34">
        <f>ABS(C34-VLOOKUP(A34, CG!A:C, 3, FALSE))</f>
        <v>0.16333628810252299</v>
      </c>
    </row>
    <row r="35" spans="1:5">
      <c r="A35" t="s">
        <v>49</v>
      </c>
      <c r="B35">
        <v>0.15473300970873699</v>
      </c>
      <c r="C35">
        <v>0.502123786407767</v>
      </c>
      <c r="D35">
        <f>ABS(B35-VLOOKUP(A35, CG!A:C, 2, FALSE))</f>
        <v>0.60312672426949709</v>
      </c>
      <c r="E35">
        <f>ABS(C35-VLOOKUP(A35, CG!A:C, 3, FALSE))</f>
        <v>0.33917004672403395</v>
      </c>
    </row>
    <row r="36" spans="1:5">
      <c r="A36" t="s">
        <v>50</v>
      </c>
      <c r="B36">
        <v>0.15928398058252399</v>
      </c>
      <c r="C36">
        <v>0.50819174757281504</v>
      </c>
      <c r="D36">
        <f>ABS(B36-VLOOKUP(A36, CG!A:C, 2, FALSE))</f>
        <v>0.79940118226427903</v>
      </c>
      <c r="E36">
        <f>ABS(C36-VLOOKUP(A36, CG!A:C, 3, FALSE))</f>
        <v>0.47582514024383094</v>
      </c>
    </row>
    <row r="37" spans="1:5">
      <c r="A37" t="s">
        <v>51</v>
      </c>
      <c r="B37">
        <v>0.53214069132807695</v>
      </c>
      <c r="C37">
        <v>0.66798059429957501</v>
      </c>
      <c r="D37">
        <f>ABS(B37-VLOOKUP(A37, CG!A:C, 2, FALSE))</f>
        <v>0.229568169431416</v>
      </c>
      <c r="E37">
        <f>ABS(C37-VLOOKUP(A37, CG!A:C, 3, FALSE))</f>
        <v>0.13296877278903196</v>
      </c>
    </row>
    <row r="38" spans="1:5">
      <c r="A38" t="s">
        <v>52</v>
      </c>
      <c r="B38">
        <v>0.75683060109289602</v>
      </c>
      <c r="C38">
        <v>0.98026715239829998</v>
      </c>
      <c r="D38">
        <f>ABS(B38-VLOOKUP(A38, CG!A:C, 2, FALSE))</f>
        <v>0.20187946521210698</v>
      </c>
      <c r="E38">
        <f>ABS(C38-VLOOKUP(A38, CG!A:C, 3, FALSE))</f>
        <v>6.5559497184315974E-2</v>
      </c>
    </row>
    <row r="39" spans="1:5">
      <c r="A39" t="s">
        <v>53</v>
      </c>
      <c r="B39">
        <v>0.95840922890103197</v>
      </c>
      <c r="C39">
        <v>0.89769277474195497</v>
      </c>
      <c r="D39">
        <f>ABS(B39-VLOOKUP(A39, CG!A:C, 2, FALSE))</f>
        <v>3.1998725098703051E-4</v>
      </c>
      <c r="E39">
        <f>ABS(C39-VLOOKUP(A39, CG!A:C, 3, FALSE))</f>
        <v>1.6499624307926064E-2</v>
      </c>
    </row>
    <row r="40" spans="1:5">
      <c r="A40" t="s">
        <v>54</v>
      </c>
      <c r="B40">
        <v>0.95840922890103197</v>
      </c>
      <c r="C40">
        <v>0.83454766241651401</v>
      </c>
      <c r="D40">
        <f>ABS(B40-VLOOKUP(A40, CG!A:C, 2, FALSE))</f>
        <v>2.9546509777900187E-4</v>
      </c>
      <c r="E40">
        <f>ABS(C40-VLOOKUP(A40, CG!A:C, 3, FALSE))</f>
        <v>7.6622866401072964E-2</v>
      </c>
    </row>
    <row r="41" spans="1:5">
      <c r="A41" t="s">
        <v>55</v>
      </c>
      <c r="B41">
        <v>0.137219186399514</v>
      </c>
      <c r="C41">
        <v>0.20522161505768</v>
      </c>
      <c r="D41">
        <f>ABS(B41-VLOOKUP(A41, CG!A:C, 2, FALSE))</f>
        <v>0.62843073385566894</v>
      </c>
      <c r="E41">
        <f>ABS(C41-VLOOKUP(A41, CG!A:C, 3, FALSE))</f>
        <v>0.64176801811616302</v>
      </c>
    </row>
    <row r="42" spans="1:5">
      <c r="A42" t="s">
        <v>56</v>
      </c>
      <c r="B42">
        <v>0.75865209471766804</v>
      </c>
      <c r="C42">
        <v>0.82847601700060702</v>
      </c>
      <c r="D42">
        <f>ABS(B42-VLOOKUP(A42, CG!A:C, 2, FALSE))</f>
        <v>0.40125245421437306</v>
      </c>
      <c r="E42">
        <f>ABS(C42-VLOOKUP(A42, CG!A:C, 3, FALSE))</f>
        <v>4.6870265053334026E-2</v>
      </c>
    </row>
    <row r="43" spans="1:5">
      <c r="A43" t="s">
        <v>117</v>
      </c>
      <c r="B43">
        <f>AVERAGE(B2:B42)</f>
        <v>0.68137226291459974</v>
      </c>
      <c r="C43">
        <f>AVERAGE(C2:C42)</f>
        <v>0.76020481177080379</v>
      </c>
      <c r="D43">
        <f>ABS(B43-VLOOKUP(A43, CG!A:C, 2, FALSE))</f>
        <v>3.149569122953999E-2</v>
      </c>
      <c r="E43">
        <f>ABS(C43-VLOOKUP(A43, CG!A:C, 3, FALSE))</f>
        <v>2.3915106752426363E-2</v>
      </c>
    </row>
    <row r="44" spans="1:5">
      <c r="A44" s="4" t="s">
        <v>128</v>
      </c>
      <c r="B44">
        <f>MEDIAN(B2:B42)</f>
        <v>0.75865209471766804</v>
      </c>
      <c r="C44">
        <f>MEDIAN(C2:C42)</f>
        <v>0.83454766241651401</v>
      </c>
      <c r="D44">
        <f>ABS(B44-VLOOKUP(A44, CG!A:C, 2, FALSE))</f>
        <v>0.10515272307108992</v>
      </c>
      <c r="E44">
        <f>ABS(C44-VLOOKUP(A44, CG!A:C, 3, FALSE))</f>
        <v>1.2441970757329002E-2</v>
      </c>
    </row>
    <row r="45" spans="1:5">
      <c r="A45" s="4" t="s">
        <v>131</v>
      </c>
      <c r="B45">
        <f>STDEV(B2:B42)</f>
        <v>0.31783878945364807</v>
      </c>
      <c r="C45">
        <f>STDEV(C2:C42)</f>
        <v>0.24044061519416599</v>
      </c>
      <c r="D45">
        <f>ABS(B45-VLOOKUP(A45, CG!A:C, 2, FALSE))</f>
        <v>1.3293195756099108E-2</v>
      </c>
      <c r="E45">
        <f>ABS(C45-VLOOKUP(A45, CG!A:C, 3, FALSE))</f>
        <v>1.8340187568831184E-2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0"/>
  <sheetViews>
    <sheetView workbookViewId="0">
      <selection activeCell="B38" sqref="B38:C40"/>
    </sheetView>
  </sheetViews>
  <sheetFormatPr baseColWidth="10" defaultColWidth="9" defaultRowHeight="16"/>
  <cols>
    <col min="2" max="3" width="12.6640625" style="1" customWidth="1"/>
  </cols>
  <sheetData>
    <row r="1" spans="1:5">
      <c r="B1" t="s">
        <v>122</v>
      </c>
      <c r="C1" t="s">
        <v>123</v>
      </c>
    </row>
    <row r="2" spans="1:5">
      <c r="A2" t="s">
        <v>21</v>
      </c>
      <c r="B2">
        <v>0.32930607187112698</v>
      </c>
      <c r="C2">
        <v>0.91356877323420005</v>
      </c>
      <c r="D2">
        <f>ABS(B2-VLOOKUP(A2, CG!A:C, 2, FALSE))</f>
        <v>0.65393585378396102</v>
      </c>
      <c r="E2">
        <f>ABS(C2-VLOOKUP(A2, CG!A:C, 3, FALSE))</f>
        <v>1.5640680607753032E-2</v>
      </c>
    </row>
    <row r="3" spans="1:5">
      <c r="A3" t="s">
        <v>22</v>
      </c>
      <c r="B3">
        <v>0.59907120743034004</v>
      </c>
      <c r="C3">
        <v>0.48699690402476697</v>
      </c>
      <c r="D3">
        <f>ABS(B3-VLOOKUP(A3, CG!A:C, 2, FALSE))</f>
        <v>0.38417071822474791</v>
      </c>
      <c r="E3">
        <f>ABS(C3-VLOOKUP(A3, CG!A:C, 3, FALSE))</f>
        <v>0.50051071328175301</v>
      </c>
    </row>
    <row r="4" spans="1:5">
      <c r="A4" t="s">
        <v>23</v>
      </c>
      <c r="B4">
        <v>0.98343749999999996</v>
      </c>
      <c r="C4">
        <v>0.99406249999999996</v>
      </c>
      <c r="D4">
        <f>ABS(B4-VLOOKUP(A4, CG!A:C, 2, FALSE))</f>
        <v>1.9557434491201953E-4</v>
      </c>
      <c r="E4">
        <f>ABS(C4-VLOOKUP(A4, CG!A:C, 3, FALSE))</f>
        <v>1.7523804082877015E-2</v>
      </c>
    </row>
    <row r="5" spans="1:5">
      <c r="A5" t="s">
        <v>24</v>
      </c>
      <c r="B5">
        <v>0.32930607187112698</v>
      </c>
      <c r="C5">
        <v>0.78035935563816505</v>
      </c>
      <c r="D5">
        <f>ABS(B5-VLOOKUP(A5, CG!A:C, 2, FALSE))</f>
        <v>0.65393585378396102</v>
      </c>
      <c r="E5">
        <f>ABS(C5-VLOOKUP(A5, CG!A:C, 3, FALSE))</f>
        <v>0.20349195453855595</v>
      </c>
    </row>
    <row r="6" spans="1:5">
      <c r="A6" t="s">
        <v>25</v>
      </c>
      <c r="B6">
        <v>0.33364312267657997</v>
      </c>
      <c r="C6">
        <v>0.61555142503097804</v>
      </c>
      <c r="D6">
        <f>ABS(B6-VLOOKUP(A6, CG!A:C, 2, FALSE))</f>
        <v>0.185151203564554</v>
      </c>
      <c r="E6">
        <f>ABS(C6-VLOOKUP(A6, CG!A:C, 3, FALSE))</f>
        <v>4.9416673257929089E-2</v>
      </c>
    </row>
    <row r="7" spans="1:5">
      <c r="A7" t="s">
        <v>26</v>
      </c>
      <c r="B7">
        <v>0.98358116480793001</v>
      </c>
      <c r="C7">
        <v>0.97676579925650497</v>
      </c>
      <c r="D7">
        <f>ABS(B7-VLOOKUP(A7, CG!A:C, 2, FALSE))</f>
        <v>3.3923915284206352E-4</v>
      </c>
      <c r="E7">
        <f>ABS(C7-VLOOKUP(A7, CG!A:C, 3, FALSE))</f>
        <v>6.8478169762294927E-2</v>
      </c>
    </row>
    <row r="8" spans="1:5">
      <c r="A8" t="s">
        <v>27</v>
      </c>
      <c r="B8">
        <v>0.98358116480793001</v>
      </c>
      <c r="C8">
        <v>0.75991325898389095</v>
      </c>
      <c r="D8">
        <f>ABS(B8-VLOOKUP(A8, CG!A:C, 2, FALSE))</f>
        <v>0.64506806304071507</v>
      </c>
      <c r="E8">
        <f>ABS(C8-VLOOKUP(A8, CG!A:C, 3, FALSE))</f>
        <v>4.4800522847389002E-2</v>
      </c>
    </row>
    <row r="9" spans="1:5">
      <c r="A9" t="s">
        <v>28</v>
      </c>
      <c r="B9">
        <v>0.49634814363968299</v>
      </c>
      <c r="C9">
        <v>0.58663014810306302</v>
      </c>
      <c r="D9">
        <f>ABS(B9-VLOOKUP(A9, CG!A:C, 2, FALSE))</f>
        <v>0.16741693970847998</v>
      </c>
      <c r="E9">
        <f>ABS(C9-VLOOKUP(A9, CG!A:C, 3, FALSE))</f>
        <v>0.23861555214263697</v>
      </c>
    </row>
    <row r="10" spans="1:5">
      <c r="A10" t="s">
        <v>29</v>
      </c>
      <c r="B10">
        <v>0.61463092699766397</v>
      </c>
      <c r="C10">
        <v>0.548431312823636</v>
      </c>
      <c r="D10">
        <f>ABS(B10-VLOOKUP(A10, CG!A:C, 2, FALSE))</f>
        <v>0.281186998663225</v>
      </c>
      <c r="E10">
        <f>ABS(C10-VLOOKUP(A10, CG!A:C, 3, FALSE))</f>
        <v>0.37492635140994002</v>
      </c>
    </row>
    <row r="11" spans="1:5">
      <c r="A11" t="s">
        <v>30</v>
      </c>
      <c r="B11">
        <v>0.98315982853643502</v>
      </c>
      <c r="C11">
        <v>0.98989589712186099</v>
      </c>
      <c r="D11">
        <f>ABS(B11-VLOOKUP(A11, CG!A:C, 2, FALSE))</f>
        <v>9.2303010458927304E-5</v>
      </c>
      <c r="E11">
        <f>ABS(C11-VLOOKUP(A11, CG!A:C, 3, FALSE))</f>
        <v>9.4341694929413022E-2</v>
      </c>
    </row>
    <row r="12" spans="1:5">
      <c r="A12" t="s">
        <v>31</v>
      </c>
      <c r="B12">
        <v>0.57251675807434399</v>
      </c>
      <c r="C12">
        <v>0.59750152346130403</v>
      </c>
      <c r="D12">
        <f>ABS(B12-VLOOKUP(A12, CG!A:C, 2, FALSE))</f>
        <v>0.41073537347254996</v>
      </c>
      <c r="E12">
        <f>ABS(C12-VLOOKUP(A12, CG!A:C, 3, FALSE))</f>
        <v>0.39488580906001092</v>
      </c>
    </row>
    <row r="13" spans="1:5">
      <c r="A13" t="s">
        <v>32</v>
      </c>
      <c r="B13">
        <v>0.196646341463414</v>
      </c>
      <c r="C13">
        <v>0.140548780487804</v>
      </c>
      <c r="D13">
        <f>ABS(B13-VLOOKUP(A13, CG!A:C, 2, FALSE))</f>
        <v>0.13678849410296798</v>
      </c>
      <c r="E13">
        <f>ABS(C13-VLOOKUP(A13, CG!A:C, 3, FALSE))</f>
        <v>0.37254500757553305</v>
      </c>
    </row>
    <row r="14" spans="1:5">
      <c r="A14" t="s">
        <v>33</v>
      </c>
      <c r="B14">
        <v>0.98322147651006697</v>
      </c>
      <c r="C14">
        <v>0.917937766931055</v>
      </c>
      <c r="D14">
        <f>ABS(B14-VLOOKUP(A14, CG!A:C, 2, FALSE))</f>
        <v>1.0174968762799441E-4</v>
      </c>
      <c r="E14">
        <f>ABS(C14-VLOOKUP(A14, CG!A:C, 3, FALSE))</f>
        <v>6.8417599957968034E-2</v>
      </c>
    </row>
    <row r="15" spans="1:5">
      <c r="A15" t="s">
        <v>34</v>
      </c>
      <c r="B15">
        <v>0.98322147651006697</v>
      </c>
      <c r="C15">
        <v>0.98322147651006697</v>
      </c>
      <c r="D15">
        <f>ABS(B15-VLOOKUP(A15, CG!A:C, 2, FALSE))</f>
        <v>0.84859442981510091</v>
      </c>
      <c r="E15">
        <f>ABS(C15-VLOOKUP(A15, CG!A:C, 3, FALSE))</f>
        <v>0.78522268936634398</v>
      </c>
    </row>
    <row r="16" spans="1:5">
      <c r="A16" t="s">
        <v>35</v>
      </c>
      <c r="B16">
        <v>0.98324192565508794</v>
      </c>
      <c r="C16">
        <v>0.915600243753808</v>
      </c>
      <c r="D16">
        <f>ABS(B16-VLOOKUP(A16, CG!A:C, 2, FALSE))</f>
        <v>6.1049451165029467E-5</v>
      </c>
      <c r="E16">
        <f>ABS(C16-VLOOKUP(A16, CG!A:C, 3, FALSE))</f>
        <v>7.8631693101078981E-2</v>
      </c>
    </row>
    <row r="17" spans="1:5">
      <c r="A17" t="s">
        <v>36</v>
      </c>
      <c r="B17">
        <v>0.98324192565508794</v>
      </c>
      <c r="C17">
        <v>0.89792809262644702</v>
      </c>
      <c r="D17">
        <f>ABS(B17-VLOOKUP(A17, CG!A:C, 2, FALSE))</f>
        <v>0.11943710786632999</v>
      </c>
      <c r="E17">
        <f>ABS(C17-VLOOKUP(A17, CG!A:C, 3, FALSE))</f>
        <v>0.33662481900075303</v>
      </c>
    </row>
    <row r="18" spans="1:5">
      <c r="A18" t="s">
        <v>37</v>
      </c>
      <c r="B18">
        <v>0.95825716026812902</v>
      </c>
      <c r="C18">
        <v>0.98994515539305294</v>
      </c>
      <c r="D18">
        <f>ABS(B18-VLOOKUP(A18, CG!A:C, 2, FALSE))</f>
        <v>0.41520076245127102</v>
      </c>
      <c r="E18">
        <f>ABS(C18-VLOOKUP(A18, CG!A:C, 3, FALSE))</f>
        <v>0.36077596194247696</v>
      </c>
    </row>
    <row r="19" spans="1:5">
      <c r="A19" t="s">
        <v>38</v>
      </c>
      <c r="B19">
        <v>0.95825716026812902</v>
      </c>
      <c r="C19">
        <v>0.97836684948202302</v>
      </c>
      <c r="D19">
        <f>ABS(B19-VLOOKUP(A19, CG!A:C, 2, FALSE))</f>
        <v>1.7730575128793724E-4</v>
      </c>
      <c r="E19">
        <f>ABS(C19-VLOOKUP(A19, CG!A:C, 3, FALSE))</f>
        <v>7.9802378966169485E-3</v>
      </c>
    </row>
    <row r="20" spans="1:5">
      <c r="A20" t="s">
        <v>39</v>
      </c>
      <c r="B20">
        <v>0.95825716026812902</v>
      </c>
      <c r="C20">
        <v>0.98385131017672101</v>
      </c>
      <c r="D20">
        <f>ABS(B20-VLOOKUP(A20, CG!A:C, 2, FALSE))</f>
        <v>0.80352415055939197</v>
      </c>
      <c r="E20">
        <f>ABS(C20-VLOOKUP(A20, CG!A:C, 3, FALSE))</f>
        <v>0.47808674706992504</v>
      </c>
    </row>
    <row r="21" spans="1:5">
      <c r="A21" t="s">
        <v>40</v>
      </c>
      <c r="B21">
        <v>0.49060283687943201</v>
      </c>
      <c r="C21">
        <v>0.56755319148936101</v>
      </c>
      <c r="D21">
        <f>ABS(B21-VLOOKUP(A21, CG!A:C, 2, FALSE))</f>
        <v>0.33131885629690805</v>
      </c>
      <c r="E21">
        <f>ABS(C21-VLOOKUP(A21, CG!A:C, 3, FALSE))</f>
        <v>5.8754647800041027E-2</v>
      </c>
    </row>
    <row r="22" spans="1:5">
      <c r="A22" t="s">
        <v>41</v>
      </c>
      <c r="B22">
        <v>0.95825716026812902</v>
      </c>
      <c r="C22">
        <v>0.90828762949421005</v>
      </c>
      <c r="D22">
        <f>ABS(B22-VLOOKUP(A22, CG!A:C, 2, FALSE))</f>
        <v>0.42672289707831701</v>
      </c>
      <c r="E22">
        <f>ABS(C22-VLOOKUP(A22, CG!A:C, 3, FALSE))</f>
        <v>0.2351523960193771</v>
      </c>
    </row>
    <row r="23" spans="1:5">
      <c r="A23" t="s">
        <v>42</v>
      </c>
      <c r="B23">
        <v>0.35557586837294303</v>
      </c>
      <c r="C23">
        <v>0.72303473491773296</v>
      </c>
      <c r="D23">
        <f>ABS(B23-VLOOKUP(A23, CG!A:C, 2, FALSE))</f>
        <v>0.40125473271995299</v>
      </c>
      <c r="E23">
        <f>ABS(C23-VLOOKUP(A23, CG!A:C, 3, FALSE))</f>
        <v>0.258446746563748</v>
      </c>
    </row>
    <row r="24" spans="1:5">
      <c r="A24" t="s">
        <v>43</v>
      </c>
      <c r="B24">
        <v>0.29821867321867301</v>
      </c>
      <c r="C24">
        <v>0.82770270270270196</v>
      </c>
      <c r="D24">
        <f>ABS(B24-VLOOKUP(A24, CG!A:C, 2, FALSE))</f>
        <v>0.66019055568235896</v>
      </c>
      <c r="E24">
        <f>ABS(C24-VLOOKUP(A24, CG!A:C, 3, FALSE))</f>
        <v>6.9382907497662072E-2</v>
      </c>
    </row>
    <row r="25" spans="1:5">
      <c r="A25" t="s">
        <v>44</v>
      </c>
      <c r="B25">
        <v>0.350033178500331</v>
      </c>
      <c r="C25">
        <v>0.92335766423357601</v>
      </c>
      <c r="D25">
        <f>ABS(B25-VLOOKUP(A25, CG!A:C, 2, FALSE))</f>
        <v>0.60837605040070097</v>
      </c>
      <c r="E25">
        <f>ABS(C25-VLOOKUP(A25, CG!A:C, 3, FALSE))</f>
        <v>8.8202837275471069E-2</v>
      </c>
    </row>
    <row r="26" spans="1:5">
      <c r="A26" t="s">
        <v>45</v>
      </c>
      <c r="B26">
        <v>0.95828258221680795</v>
      </c>
      <c r="C26">
        <v>0.89555420219244797</v>
      </c>
      <c r="D26">
        <f>ABS(B26-VLOOKUP(A26, CG!A:C, 2, FALSE))</f>
        <v>0.82106339581729393</v>
      </c>
      <c r="E26">
        <f>ABS(C26-VLOOKUP(A26, CG!A:C, 3, FALSE))</f>
        <v>0.68942184032238196</v>
      </c>
    </row>
    <row r="27" spans="1:5">
      <c r="A27" t="s">
        <v>46</v>
      </c>
      <c r="B27">
        <v>0.95828258221680795</v>
      </c>
      <c r="C27">
        <v>0.99238733252131495</v>
      </c>
      <c r="D27">
        <f>ABS(B27-VLOOKUP(A27, CG!A:C, 2, FALSE))</f>
        <v>0.20145198112391194</v>
      </c>
      <c r="E27">
        <f>ABS(C27-VLOOKUP(A27, CG!A:C, 3, FALSE))</f>
        <v>0.16451848006229897</v>
      </c>
    </row>
    <row r="28" spans="1:5">
      <c r="A28" t="s">
        <v>47</v>
      </c>
      <c r="B28">
        <v>0.35535931790499298</v>
      </c>
      <c r="C28">
        <v>0.488124238733252</v>
      </c>
      <c r="D28">
        <f>ABS(B28-VLOOKUP(A28, CG!A:C, 2, FALSE))</f>
        <v>0.603049910996039</v>
      </c>
      <c r="E28">
        <f>ABS(C28-VLOOKUP(A28, CG!A:C, 3, FALSE))</f>
        <v>0.50185754633049995</v>
      </c>
    </row>
    <row r="29" spans="1:5">
      <c r="A29" t="s">
        <v>48</v>
      </c>
      <c r="B29">
        <v>0.95845967252880504</v>
      </c>
      <c r="C29">
        <v>0.98635536688902303</v>
      </c>
      <c r="D29">
        <f>ABS(B29-VLOOKUP(A29, CG!A:C, 2, FALSE))</f>
        <v>5.0443627773066879E-5</v>
      </c>
      <c r="E29">
        <f>ABS(C29-VLOOKUP(A29, CG!A:C, 3, FALSE))</f>
        <v>0.16455815984591504</v>
      </c>
    </row>
    <row r="30" spans="1:5">
      <c r="A30" t="s">
        <v>49</v>
      </c>
      <c r="B30">
        <v>0.134627046694966</v>
      </c>
      <c r="C30">
        <v>0.19678593086719201</v>
      </c>
      <c r="D30">
        <f>ABS(B30-VLOOKUP(A30, CG!A:C, 2, FALSE))</f>
        <v>0.62323268728326808</v>
      </c>
      <c r="E30">
        <f>ABS(C30-VLOOKUP(A30, CG!A:C, 3, FALSE))</f>
        <v>0.64450790226460897</v>
      </c>
    </row>
    <row r="31" spans="1:5">
      <c r="A31" t="s">
        <v>50</v>
      </c>
      <c r="B31">
        <v>0.95840922890103197</v>
      </c>
      <c r="C31">
        <v>0.99423193685488698</v>
      </c>
      <c r="D31">
        <f>ABS(B31-VLOOKUP(A31, CG!A:C, 2, FALSE))</f>
        <v>2.7593394577107855E-4</v>
      </c>
      <c r="E31">
        <f>ABS(C31-VLOOKUP(A31, CG!A:C, 3, FALSE))</f>
        <v>1.0215049038240998E-2</v>
      </c>
    </row>
    <row r="32" spans="1:5">
      <c r="A32" t="s">
        <v>51</v>
      </c>
      <c r="B32">
        <v>0.91074737492279101</v>
      </c>
      <c r="C32">
        <v>0.56655342804200104</v>
      </c>
      <c r="D32">
        <f>ABS(B32-VLOOKUP(A32, CG!A:C, 2, FALSE))</f>
        <v>0.14903851416329805</v>
      </c>
      <c r="E32">
        <f>ABS(C32-VLOOKUP(A32, CG!A:C, 3, FALSE))</f>
        <v>0.23439593904660594</v>
      </c>
    </row>
    <row r="33" spans="1:5">
      <c r="A33" t="s">
        <v>52</v>
      </c>
      <c r="B33">
        <v>0.54305639781685799</v>
      </c>
      <c r="C33">
        <v>0.62977562158884104</v>
      </c>
      <c r="D33">
        <f>ABS(B33-VLOOKUP(A33, CG!A:C, 2, FALSE))</f>
        <v>0.415653668488145</v>
      </c>
      <c r="E33">
        <f>ABS(C33-VLOOKUP(A33, CG!A:C, 3, FALSE))</f>
        <v>0.28493203362514297</v>
      </c>
    </row>
    <row r="34" spans="1:5">
      <c r="A34" t="s">
        <v>53</v>
      </c>
      <c r="B34">
        <v>0.95843446601941695</v>
      </c>
      <c r="C34">
        <v>0.98513349514563098</v>
      </c>
      <c r="D34">
        <f>ABS(B34-VLOOKUP(A34, CG!A:C, 2, FALSE))</f>
        <v>2.9475013260205074E-4</v>
      </c>
      <c r="E34">
        <f>ABS(C34-VLOOKUP(A34, CG!A:C, 3, FALSE))</f>
        <v>7.0941096095749945E-2</v>
      </c>
    </row>
    <row r="35" spans="1:5">
      <c r="A35" t="s">
        <v>54</v>
      </c>
      <c r="B35">
        <v>0.15533980582524201</v>
      </c>
      <c r="C35">
        <v>0.50303398058252402</v>
      </c>
      <c r="D35">
        <f>ABS(B35-VLOOKUP(A35, CG!A:C, 2, FALSE))</f>
        <v>0.80336488817356899</v>
      </c>
      <c r="E35">
        <f>ABS(C35-VLOOKUP(A35, CG!A:C, 3, FALSE))</f>
        <v>0.40813654823506296</v>
      </c>
    </row>
    <row r="36" spans="1:5">
      <c r="A36" t="s">
        <v>55</v>
      </c>
      <c r="B36">
        <v>0.15989077669902901</v>
      </c>
      <c r="C36">
        <v>0.51031553398058205</v>
      </c>
      <c r="D36">
        <f>ABS(B36-VLOOKUP(A36, CG!A:C, 2, FALSE))</f>
        <v>0.60575914355615401</v>
      </c>
      <c r="E36">
        <f>ABS(C36-VLOOKUP(A36, CG!A:C, 3, FALSE))</f>
        <v>0.33667409919326097</v>
      </c>
    </row>
    <row r="37" spans="1:5">
      <c r="A37" t="s">
        <v>56</v>
      </c>
      <c r="B37">
        <v>0.53153426318981201</v>
      </c>
      <c r="C37">
        <v>0.67313523347483295</v>
      </c>
      <c r="D37">
        <f>ABS(B37-VLOOKUP(A37, CG!A:C, 2, FALSE))</f>
        <v>0.17413462268651703</v>
      </c>
      <c r="E37">
        <f>ABS(C37-VLOOKUP(A37, CG!A:C, 3, FALSE))</f>
        <v>0.10847051847244005</v>
      </c>
    </row>
    <row r="38" spans="1:5">
      <c r="A38" t="s">
        <v>117</v>
      </c>
      <c r="B38">
        <f>AVERAGE(B2:B37)</f>
        <v>0.67355660609687062</v>
      </c>
      <c r="C38">
        <f>AVERAGE(C2:C37)</f>
        <v>0.76189996657637404</v>
      </c>
      <c r="D38">
        <f>ABS(B38-VLOOKUP(A38, CG!A:C, 2, FALSE))</f>
        <v>3.9311348047269101E-2</v>
      </c>
      <c r="E38">
        <f>ABS(C38-VLOOKUP(A38, CG!A:C, 3, FALSE))</f>
        <v>2.2219951946856109E-2</v>
      </c>
    </row>
    <row r="39" spans="1:5">
      <c r="A39" s="4" t="s">
        <v>128</v>
      </c>
      <c r="B39">
        <f>MEDIAN(B2:B37)</f>
        <v>0.76268915096022749</v>
      </c>
      <c r="C39">
        <f>MEDIAN(C2:C37)</f>
        <v>0.86162845244757502</v>
      </c>
      <c r="D39">
        <f>ABS(B39-VLOOKUP(A39, CG!A:C, 2, FALSE))</f>
        <v>0.10111566682853046</v>
      </c>
      <c r="E39">
        <f>ABS(C39-VLOOKUP(A39, CG!A:C, 3, FALSE))</f>
        <v>1.4638819273732007E-2</v>
      </c>
    </row>
    <row r="40" spans="1:5">
      <c r="A40" s="4" t="s">
        <v>131</v>
      </c>
      <c r="B40">
        <f>STDEV(B2:B37)</f>
        <v>0.31739323796956476</v>
      </c>
      <c r="C40">
        <f>STDEV(C2:C37)</f>
        <v>0.2348106048350681</v>
      </c>
      <c r="D40">
        <f>ABS(B40-VLOOKUP(A40, CG!A:C, 2, FALSE))</f>
        <v>1.284764427201579E-2</v>
      </c>
      <c r="E40">
        <f>ABS(C40-VLOOKUP(A40, CG!A:C, 3, FALSE))</f>
        <v>1.2710177209733303E-2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0"/>
  <sheetViews>
    <sheetView zoomScaleNormal="100" workbookViewId="0">
      <selection activeCell="B48" sqref="B48:C50"/>
    </sheetView>
  </sheetViews>
  <sheetFormatPr baseColWidth="10" defaultColWidth="9" defaultRowHeight="16"/>
  <cols>
    <col min="2" max="3" width="12.6640625" style="1" customWidth="1"/>
  </cols>
  <sheetData>
    <row r="1" spans="1:5">
      <c r="B1" t="s">
        <v>122</v>
      </c>
      <c r="C1" t="s">
        <v>123</v>
      </c>
      <c r="D1" s="4" t="s">
        <v>265</v>
      </c>
      <c r="E1" s="4" t="s">
        <v>266</v>
      </c>
    </row>
    <row r="2" spans="1:5">
      <c r="A2" t="s">
        <v>11</v>
      </c>
      <c r="B2">
        <v>0.32620817843866101</v>
      </c>
      <c r="C2">
        <v>0.91418835192069303</v>
      </c>
      <c r="D2">
        <v>0.65799256505576198</v>
      </c>
      <c r="E2">
        <v>6.2577447335811942E-2</v>
      </c>
    </row>
    <row r="3" spans="1:5">
      <c r="A3" t="s">
        <v>12</v>
      </c>
      <c r="B3">
        <v>0.59721362229102104</v>
      </c>
      <c r="C3">
        <v>0.48699690402476697</v>
      </c>
      <c r="D3">
        <v>0.38698712120340195</v>
      </c>
      <c r="E3">
        <v>0.27477509101860303</v>
      </c>
    </row>
    <row r="4" spans="1:5">
      <c r="A4" t="s">
        <v>13</v>
      </c>
      <c r="B4">
        <v>0.98406249999999995</v>
      </c>
      <c r="C4">
        <v>0.99406249999999996</v>
      </c>
      <c r="D4">
        <v>0.48852587999594294</v>
      </c>
      <c r="E4">
        <v>0.40804099462365595</v>
      </c>
    </row>
    <row r="5" spans="1:5">
      <c r="A5" t="s">
        <v>14</v>
      </c>
      <c r="B5">
        <v>0.32806691449814102</v>
      </c>
      <c r="C5">
        <v>0.78035935563816505</v>
      </c>
      <c r="D5">
        <v>0.29184373632935395</v>
      </c>
      <c r="E5">
        <v>0.23263877486854401</v>
      </c>
    </row>
    <row r="6" spans="1:5">
      <c r="A6" t="s">
        <v>15</v>
      </c>
      <c r="B6">
        <v>0.32806691449814102</v>
      </c>
      <c r="C6">
        <v>0.61369268897149898</v>
      </c>
      <c r="D6">
        <v>0.65570528390969707</v>
      </c>
      <c r="E6">
        <v>0.37620320815036201</v>
      </c>
    </row>
    <row r="7" spans="1:5">
      <c r="A7" t="s">
        <v>16</v>
      </c>
      <c r="B7">
        <v>0.98420074349442299</v>
      </c>
      <c r="C7">
        <v>0.97676579925650497</v>
      </c>
      <c r="D7">
        <v>0.411683985420079</v>
      </c>
      <c r="E7">
        <v>0.38292058292499997</v>
      </c>
    </row>
    <row r="8" spans="1:5">
      <c r="A8" t="s">
        <v>17</v>
      </c>
      <c r="B8">
        <v>0.98358116480793001</v>
      </c>
      <c r="C8">
        <v>0.76053283767038404</v>
      </c>
      <c r="D8">
        <v>0.78693482334451603</v>
      </c>
      <c r="E8">
        <v>0.6199840571825801</v>
      </c>
    </row>
    <row r="9" spans="1:5">
      <c r="A9" t="s">
        <v>18</v>
      </c>
      <c r="B9">
        <v>0.49553662000405702</v>
      </c>
      <c r="C9">
        <v>0.58602150537634401</v>
      </c>
      <c r="D9">
        <v>0.48768485650600996</v>
      </c>
      <c r="E9">
        <v>0.33191626155471099</v>
      </c>
    </row>
    <row r="10" spans="1:5">
      <c r="A10" t="s">
        <v>19</v>
      </c>
      <c r="B10">
        <v>0.61249873083561701</v>
      </c>
      <c r="C10">
        <v>0.54772058076962105</v>
      </c>
      <c r="D10">
        <v>0.37072274567444996</v>
      </c>
      <c r="E10">
        <v>0.43550089574044593</v>
      </c>
    </row>
    <row r="11" spans="1:5">
      <c r="A11" t="s">
        <v>20</v>
      </c>
      <c r="B11">
        <v>0.98315982853643502</v>
      </c>
      <c r="C11">
        <v>0.98989589712186099</v>
      </c>
      <c r="D11">
        <v>8.2097118652924017E-5</v>
      </c>
      <c r="E11">
        <v>7.4295653368052994E-2</v>
      </c>
    </row>
    <row r="12" spans="1:5">
      <c r="A12" t="s">
        <v>21</v>
      </c>
      <c r="B12">
        <v>0.57251675807434399</v>
      </c>
      <c r="C12">
        <v>0.59750152346130403</v>
      </c>
      <c r="D12">
        <v>0.41072516758074396</v>
      </c>
      <c r="E12">
        <v>0.30042656916514299</v>
      </c>
    </row>
    <row r="13" spans="1:5">
      <c r="A13" t="s">
        <v>22</v>
      </c>
      <c r="B13">
        <v>0.196646341463414</v>
      </c>
      <c r="C13">
        <v>0.140548780487804</v>
      </c>
      <c r="D13">
        <v>0.78659558419167397</v>
      </c>
      <c r="E13">
        <v>0.84695883681871598</v>
      </c>
    </row>
    <row r="14" spans="1:5">
      <c r="A14" t="s">
        <v>23</v>
      </c>
      <c r="B14">
        <v>0.98322147651006697</v>
      </c>
      <c r="C14">
        <v>0.917937766931055</v>
      </c>
      <c r="D14">
        <v>2.044914502097317E-5</v>
      </c>
      <c r="E14">
        <v>5.8600928986067946E-2</v>
      </c>
    </row>
    <row r="15" spans="1:5">
      <c r="A15" t="s">
        <v>24</v>
      </c>
      <c r="B15">
        <v>0.98322147651006697</v>
      </c>
      <c r="C15">
        <v>0.98322147651006697</v>
      </c>
      <c r="D15">
        <v>2.044914502097317E-5</v>
      </c>
      <c r="E15">
        <v>6.2983366665403384E-4</v>
      </c>
    </row>
    <row r="16" spans="1:5">
      <c r="A16" t="s">
        <v>25</v>
      </c>
      <c r="B16">
        <v>0.98324192565508794</v>
      </c>
      <c r="C16">
        <v>0.915600243753808</v>
      </c>
      <c r="D16">
        <v>0.46444759941395397</v>
      </c>
      <c r="E16">
        <v>0.34946549198075905</v>
      </c>
    </row>
    <row r="17" spans="1:5">
      <c r="A17" t="s">
        <v>26</v>
      </c>
      <c r="B17">
        <v>0.98324192565508794</v>
      </c>
      <c r="C17">
        <v>0.89792809262644702</v>
      </c>
      <c r="D17">
        <v>0</v>
      </c>
      <c r="E17">
        <v>1.0359536867763031E-2</v>
      </c>
    </row>
    <row r="18" spans="1:5">
      <c r="A18" t="s">
        <v>27</v>
      </c>
      <c r="B18">
        <v>0.98324192565508794</v>
      </c>
      <c r="C18">
        <v>0.98689823278488698</v>
      </c>
      <c r="D18">
        <v>0.644728823887873</v>
      </c>
      <c r="E18">
        <v>0.27178549664838503</v>
      </c>
    </row>
    <row r="19" spans="1:5">
      <c r="A19" t="s">
        <v>28</v>
      </c>
      <c r="B19">
        <v>0.98324192565508794</v>
      </c>
      <c r="C19">
        <v>0.97653869591712295</v>
      </c>
      <c r="D19">
        <v>0.65431072172388494</v>
      </c>
      <c r="E19">
        <v>0.15129299567142296</v>
      </c>
    </row>
    <row r="20" spans="1:5">
      <c r="A20" t="s">
        <v>29</v>
      </c>
      <c r="B20">
        <v>0.98324192565508794</v>
      </c>
      <c r="C20">
        <v>0.98385131017672101</v>
      </c>
      <c r="D20">
        <v>0.64979799732064891</v>
      </c>
      <c r="E20">
        <v>6.0493645943144991E-2</v>
      </c>
    </row>
    <row r="21" spans="1:5">
      <c r="A21" t="s">
        <v>30</v>
      </c>
      <c r="B21">
        <v>0.51507092198581494</v>
      </c>
      <c r="C21">
        <v>0.564716312056737</v>
      </c>
      <c r="D21">
        <v>0.468181209561079</v>
      </c>
      <c r="E21">
        <v>0.33083789013571097</v>
      </c>
    </row>
    <row r="22" spans="1:5">
      <c r="A22" t="s">
        <v>31</v>
      </c>
      <c r="B22">
        <v>0.98324192565508794</v>
      </c>
      <c r="C22">
        <v>0.90828762949421005</v>
      </c>
      <c r="D22">
        <v>1.0205891806003287E-5</v>
      </c>
      <c r="E22">
        <v>8.40997030271049E-2</v>
      </c>
    </row>
    <row r="23" spans="1:5">
      <c r="A23" t="s">
        <v>32</v>
      </c>
      <c r="B23">
        <v>0.33363802559414901</v>
      </c>
      <c r="C23">
        <v>0.714503351614868</v>
      </c>
      <c r="D23">
        <v>2.0319002776703066E-4</v>
      </c>
      <c r="E23">
        <v>0.20140956355153095</v>
      </c>
    </row>
    <row r="24" spans="1:5">
      <c r="A24" t="s">
        <v>33</v>
      </c>
      <c r="B24">
        <v>0.324017199017199</v>
      </c>
      <c r="C24">
        <v>0.82463144963144897</v>
      </c>
      <c r="D24">
        <v>0.65930602718049602</v>
      </c>
      <c r="E24">
        <v>0.16172391725757407</v>
      </c>
    </row>
    <row r="25" spans="1:5">
      <c r="A25" t="s">
        <v>34</v>
      </c>
      <c r="B25">
        <v>0.33609820836098198</v>
      </c>
      <c r="C25">
        <v>0.92335766423357601</v>
      </c>
      <c r="D25">
        <v>0.20147116166601597</v>
      </c>
      <c r="E25">
        <v>0.72535887708985303</v>
      </c>
    </row>
    <row r="26" spans="1:5">
      <c r="A26" t="s">
        <v>35</v>
      </c>
      <c r="B26">
        <v>0.98325213154689395</v>
      </c>
      <c r="C26">
        <v>0.89555420219244797</v>
      </c>
      <c r="D26">
        <v>5.084355935902618E-5</v>
      </c>
      <c r="E26">
        <v>9.8677734662439009E-2</v>
      </c>
    </row>
    <row r="27" spans="1:5">
      <c r="A27" t="s">
        <v>36</v>
      </c>
      <c r="B27">
        <v>0.98325213154689395</v>
      </c>
      <c r="C27">
        <v>0.99238733252131495</v>
      </c>
      <c r="D27">
        <v>0.119447313758136</v>
      </c>
      <c r="E27">
        <v>0.43108405889562096</v>
      </c>
    </row>
    <row r="28" spans="1:5">
      <c r="A28" t="s">
        <v>37</v>
      </c>
      <c r="B28">
        <v>0.35535931790499298</v>
      </c>
      <c r="C28">
        <v>0.490560292326431</v>
      </c>
      <c r="D28">
        <v>0.18769707991186502</v>
      </c>
      <c r="E28">
        <v>0.13860890112414498</v>
      </c>
    </row>
    <row r="29" spans="1:5">
      <c r="A29" t="s">
        <v>38</v>
      </c>
      <c r="B29">
        <v>0.95845967252880504</v>
      </c>
      <c r="C29">
        <v>0.98756822316555404</v>
      </c>
      <c r="D29">
        <v>2.5206509388087106E-5</v>
      </c>
      <c r="E29">
        <v>1.2211357869140738E-3</v>
      </c>
    </row>
    <row r="30" spans="1:5">
      <c r="A30" t="s">
        <v>39</v>
      </c>
      <c r="B30">
        <v>0.134627046694966</v>
      </c>
      <c r="C30">
        <v>0.19830200121285599</v>
      </c>
      <c r="D30">
        <v>2.0105963013770989E-2</v>
      </c>
      <c r="E30">
        <v>0.30746256189393995</v>
      </c>
    </row>
    <row r="31" spans="1:5">
      <c r="A31" t="s">
        <v>40</v>
      </c>
      <c r="B31">
        <v>0.95840922890103197</v>
      </c>
      <c r="C31">
        <v>0.99483910139647802</v>
      </c>
      <c r="D31">
        <v>0.79912524831850795</v>
      </c>
      <c r="E31">
        <v>0.48604055770715804</v>
      </c>
    </row>
    <row r="32" spans="1:5">
      <c r="A32" t="s">
        <v>41</v>
      </c>
      <c r="B32">
        <v>0.91012970969734397</v>
      </c>
      <c r="C32">
        <v>0.53644224830141995</v>
      </c>
      <c r="D32">
        <v>0.37859544650753196</v>
      </c>
      <c r="E32">
        <v>0.136692985173413</v>
      </c>
    </row>
    <row r="33" spans="1:5">
      <c r="A33" t="s">
        <v>42</v>
      </c>
      <c r="B33">
        <v>0.54305639781685799</v>
      </c>
      <c r="C33">
        <v>0.62977562158884104</v>
      </c>
      <c r="D33">
        <v>0.21377420327603802</v>
      </c>
      <c r="E33">
        <v>0.35170585989263992</v>
      </c>
    </row>
    <row r="34" spans="1:5">
      <c r="A34" t="s">
        <v>43</v>
      </c>
      <c r="B34">
        <v>0.95843446601941695</v>
      </c>
      <c r="C34">
        <v>0.98513349514563098</v>
      </c>
      <c r="D34">
        <v>2.5237118384979773E-5</v>
      </c>
      <c r="E34">
        <v>8.8047884945266941E-2</v>
      </c>
    </row>
    <row r="35" spans="1:5">
      <c r="A35" t="s">
        <v>44</v>
      </c>
      <c r="B35">
        <v>0.15473300970873699</v>
      </c>
      <c r="C35">
        <v>0.502123786407767</v>
      </c>
      <c r="D35">
        <v>0.80367621919229504</v>
      </c>
      <c r="E35">
        <v>0.33303104055033794</v>
      </c>
    </row>
    <row r="36" spans="1:5">
      <c r="A36" t="s">
        <v>45</v>
      </c>
      <c r="B36">
        <v>0.15928398058252399</v>
      </c>
      <c r="C36">
        <v>0.50819174757281504</v>
      </c>
      <c r="D36">
        <v>2.2064794183009995E-2</v>
      </c>
      <c r="E36">
        <v>0.30205938570274904</v>
      </c>
    </row>
    <row r="37" spans="1:5">
      <c r="A37" t="s">
        <v>46</v>
      </c>
      <c r="B37">
        <v>0.53153426318981201</v>
      </c>
      <c r="C37">
        <v>0.66767738023044199</v>
      </c>
      <c r="D37">
        <v>0.22529633790308401</v>
      </c>
      <c r="E37">
        <v>0.16019147222857399</v>
      </c>
    </row>
    <row r="38" spans="1:5">
      <c r="A38" t="s">
        <v>47</v>
      </c>
      <c r="B38">
        <v>0.75683060109289602</v>
      </c>
      <c r="C38">
        <v>0.98026715239829998</v>
      </c>
      <c r="D38">
        <v>0.20157862780813596</v>
      </c>
      <c r="E38">
        <v>9.7146326654520276E-3</v>
      </c>
    </row>
    <row r="39" spans="1:5">
      <c r="A39" t="s">
        <v>48</v>
      </c>
      <c r="B39">
        <v>0.95840922890103197</v>
      </c>
      <c r="C39">
        <v>0.89708561020036404</v>
      </c>
      <c r="D39">
        <v>0</v>
      </c>
      <c r="E39">
        <v>7.5288403157256045E-2</v>
      </c>
    </row>
    <row r="40" spans="1:5">
      <c r="A40" t="s">
        <v>49</v>
      </c>
      <c r="B40">
        <v>0.95840922890103197</v>
      </c>
      <c r="C40">
        <v>0.83515482695810495</v>
      </c>
      <c r="D40">
        <v>0.20054949492279794</v>
      </c>
      <c r="E40">
        <v>6.1390061736960044E-3</v>
      </c>
    </row>
    <row r="41" spans="1:5">
      <c r="A41" t="s">
        <v>50</v>
      </c>
      <c r="B41">
        <v>0.137219186399514</v>
      </c>
      <c r="C41">
        <v>0.20613236187006601</v>
      </c>
      <c r="D41">
        <v>0.82146597644728903</v>
      </c>
      <c r="E41">
        <v>0.77788452594657997</v>
      </c>
    </row>
    <row r="42" spans="1:5">
      <c r="A42" t="s">
        <v>51</v>
      </c>
      <c r="B42">
        <v>0.75925925925925897</v>
      </c>
      <c r="C42">
        <v>0.82786885245901598</v>
      </c>
      <c r="D42">
        <v>2.4496015002339888E-3</v>
      </c>
      <c r="E42">
        <v>2.6919485370409002E-2</v>
      </c>
    </row>
    <row r="43" spans="1:5">
      <c r="A43" t="s">
        <v>52</v>
      </c>
      <c r="B43">
        <v>0.95840922890103197</v>
      </c>
      <c r="C43">
        <v>0.98998178506375201</v>
      </c>
      <c r="D43">
        <v>3.0083740397102154E-4</v>
      </c>
      <c r="E43">
        <v>7.5274129849768001E-2</v>
      </c>
    </row>
    <row r="44" spans="1:5">
      <c r="A44" t="s">
        <v>53</v>
      </c>
      <c r="B44">
        <v>0.95840922890103197</v>
      </c>
      <c r="C44">
        <v>0.82179720704310799</v>
      </c>
      <c r="D44">
        <v>3.1998725098703051E-4</v>
      </c>
      <c r="E44">
        <v>9.2395192006773041E-2</v>
      </c>
    </row>
    <row r="45" spans="1:5">
      <c r="A45" t="s">
        <v>54</v>
      </c>
      <c r="B45">
        <v>0.75967351874244204</v>
      </c>
      <c r="C45">
        <v>0.84129383313180095</v>
      </c>
      <c r="D45">
        <v>0.19903117525636893</v>
      </c>
      <c r="E45">
        <v>6.9876695685786028E-2</v>
      </c>
    </row>
    <row r="46" spans="1:5">
      <c r="A46" t="s">
        <v>55</v>
      </c>
      <c r="B46">
        <v>0.95808202653799701</v>
      </c>
      <c r="C46">
        <v>0.98462002412545202</v>
      </c>
      <c r="D46">
        <v>0.19243210628281404</v>
      </c>
      <c r="E46">
        <v>0.13763039095160901</v>
      </c>
    </row>
    <row r="47" spans="1:5">
      <c r="A47" t="s">
        <v>56</v>
      </c>
      <c r="B47">
        <v>0.761075949367088</v>
      </c>
      <c r="C47">
        <v>0.80474683544303804</v>
      </c>
      <c r="D47">
        <v>0.40367630886379302</v>
      </c>
      <c r="E47">
        <v>2.3141083495765047E-2</v>
      </c>
    </row>
    <row r="48" spans="1:5">
      <c r="A48" t="s">
        <v>117</v>
      </c>
      <c r="B48">
        <f>AVERAGE(B2:B47)</f>
        <v>0.70353882591288264</v>
      </c>
      <c r="C48">
        <f>AVERAGE(C2:C47)</f>
        <v>0.77311441024315009</v>
      </c>
      <c r="D48">
        <v>9.3291282312570889E-3</v>
      </c>
      <c r="E48">
        <v>1.1005508280080067E-2</v>
      </c>
    </row>
    <row r="49" spans="1:5">
      <c r="A49" s="4" t="s">
        <v>128</v>
      </c>
      <c r="B49">
        <f>MEDIAN(B2:B47)</f>
        <v>0.83560282953221598</v>
      </c>
      <c r="C49">
        <f>MEDIAN(C2:C47)</f>
        <v>0.838224330044953</v>
      </c>
      <c r="D49">
        <v>2.8201988256541966E-2</v>
      </c>
      <c r="E49">
        <v>8.7653031288900118E-3</v>
      </c>
    </row>
    <row r="50" spans="1:5">
      <c r="A50" s="4" t="s">
        <v>131</v>
      </c>
      <c r="B50">
        <f>STDEV(B2:B47)</f>
        <v>0.3091953416083999</v>
      </c>
      <c r="C50">
        <f>STDEV(C2:C47)</f>
        <v>0.23263811370074444</v>
      </c>
      <c r="D50">
        <v>4.6497479108509321E-3</v>
      </c>
      <c r="E50">
        <v>1.0537686075409641E-2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J55"/>
  <sheetViews>
    <sheetView zoomScale="108" workbookViewId="0">
      <selection activeCell="F27" sqref="A1:J55"/>
    </sheetView>
  </sheetViews>
  <sheetFormatPr baseColWidth="10" defaultColWidth="9" defaultRowHeight="16"/>
  <cols>
    <col min="2" max="2" width="10" style="1" customWidth="1"/>
    <col min="3" max="3" width="14.6640625" style="1" customWidth="1"/>
    <col min="4" max="4" width="22.6640625" style="1" customWidth="1"/>
    <col min="5" max="5" width="16.1640625" style="1" customWidth="1"/>
    <col min="6" max="6" width="21.83203125" style="1" customWidth="1"/>
    <col min="7" max="7" width="12.6640625" style="1" customWidth="1"/>
    <col min="8" max="8" width="12.6640625"/>
    <col min="9" max="9" width="10.5" bestFit="1" customWidth="1"/>
  </cols>
  <sheetData>
    <row r="1" spans="1:10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10" hidden="1">
      <c r="A2" t="s">
        <v>58</v>
      </c>
      <c r="B2">
        <v>0.72955390334572501</v>
      </c>
      <c r="C2">
        <v>0.66201982651796798</v>
      </c>
      <c r="D2">
        <v>0.84169764560099103</v>
      </c>
      <c r="E2">
        <v>0.74814126394052005</v>
      </c>
      <c r="F2">
        <v>0.75557620817843896</v>
      </c>
      <c r="G2">
        <v>0.64219330855018597</v>
      </c>
      <c r="H2">
        <v>0.145291201982652</v>
      </c>
      <c r="I2">
        <f>VLOOKUP(A2, Sheet3!A:B, 2, FALSE)</f>
        <v>20230127</v>
      </c>
      <c r="J2" cm="1">
        <f t="array" ref="J2">_xlfn.SWITCH(I2, 20230127, 0, 20230516, 1, 20230929, 2, 20240129, 3)</f>
        <v>0</v>
      </c>
    </row>
    <row r="3" spans="1:10" hidden="1">
      <c r="A3" t="s">
        <v>7</v>
      </c>
      <c r="B3">
        <v>0.83684210526315805</v>
      </c>
      <c r="C3">
        <v>0.77925696594427196</v>
      </c>
      <c r="D3">
        <v>0.90123839009287898</v>
      </c>
      <c r="E3">
        <v>0.99411764705882399</v>
      </c>
      <c r="F3">
        <v>0.97430340557275497</v>
      </c>
      <c r="G3">
        <v>0.81393188854489196</v>
      </c>
      <c r="H3">
        <v>0.91795665634674894</v>
      </c>
      <c r="I3">
        <f>VLOOKUP(A3, Sheet3!A:B, 2, FALSE)</f>
        <v>20230127</v>
      </c>
      <c r="J3" cm="1">
        <f t="array" ref="J3">_xlfn.SWITCH(I3, 20230127, 0, 20230516, 1, 20230929, 2, 20240129, 3)</f>
        <v>0</v>
      </c>
    </row>
    <row r="4" spans="1:10" hidden="1">
      <c r="A4" t="s">
        <v>8</v>
      </c>
      <c r="B4">
        <v>0.98906249999999996</v>
      </c>
      <c r="C4">
        <v>0.80781250000000004</v>
      </c>
      <c r="D4">
        <v>0.91468749999999999</v>
      </c>
      <c r="E4">
        <v>0.99781249999999999</v>
      </c>
      <c r="F4">
        <v>0.86843749999999997</v>
      </c>
      <c r="G4">
        <v>0.29531249999999998</v>
      </c>
      <c r="H4">
        <v>0.97468750000000004</v>
      </c>
      <c r="I4">
        <f>VLOOKUP(A4, Sheet3!A:B, 2, FALSE)</f>
        <v>20230127</v>
      </c>
      <c r="J4" cm="1">
        <f t="array" ref="J4">_xlfn.SWITCH(I4, 20230127, 0, 20230516, 1, 20230929, 2, 20240129, 3)</f>
        <v>0</v>
      </c>
    </row>
    <row r="5" spans="1:10" hidden="1">
      <c r="A5" t="s">
        <v>9</v>
      </c>
      <c r="B5">
        <v>0.81877323420074299</v>
      </c>
      <c r="C5">
        <v>0.74690210656753397</v>
      </c>
      <c r="D5">
        <v>0.96065675340768297</v>
      </c>
      <c r="E5">
        <v>0.88073110285006195</v>
      </c>
      <c r="F5">
        <v>0.99845105328376704</v>
      </c>
      <c r="G5">
        <v>0.64219330855018597</v>
      </c>
      <c r="H5">
        <v>9.6344485749690206E-2</v>
      </c>
      <c r="I5">
        <f>VLOOKUP(A5, Sheet3!A:B, 2, FALSE)</f>
        <v>20230127</v>
      </c>
      <c r="J5" cm="1">
        <f t="array" ref="J5">_xlfn.SWITCH(I5, 20230127, 0, 20230516, 1, 20230929, 2, 20240129, 3)</f>
        <v>0</v>
      </c>
    </row>
    <row r="6" spans="1:10" hidden="1">
      <c r="A6" t="s">
        <v>10</v>
      </c>
      <c r="B6">
        <v>0.81753407682775703</v>
      </c>
      <c r="C6">
        <v>0.79337050805452303</v>
      </c>
      <c r="D6">
        <v>0.81815365551425001</v>
      </c>
      <c r="E6">
        <v>0.91604708798017298</v>
      </c>
      <c r="F6">
        <v>0.923482032218092</v>
      </c>
      <c r="G6">
        <v>0.64219330855018597</v>
      </c>
      <c r="H6">
        <v>0.16511771995043401</v>
      </c>
      <c r="I6">
        <f>VLOOKUP(A6, Sheet3!A:B, 2, FALSE)</f>
        <v>20230127</v>
      </c>
      <c r="J6" cm="1">
        <f t="array" ref="J6">_xlfn.SWITCH(I6, 20230127, 0, 20230516, 1, 20230929, 2, 20240129, 3)</f>
        <v>0</v>
      </c>
    </row>
    <row r="7" spans="1:10" hidden="1">
      <c r="A7" t="s">
        <v>11</v>
      </c>
      <c r="B7">
        <v>0.95012391573729904</v>
      </c>
      <c r="C7">
        <v>0.88816604708797997</v>
      </c>
      <c r="D7">
        <v>0.90179677819083004</v>
      </c>
      <c r="E7">
        <v>0.97552664188351901</v>
      </c>
      <c r="F7">
        <v>0.91109045848822801</v>
      </c>
      <c r="G7">
        <v>0.29337050805452303</v>
      </c>
      <c r="H7">
        <v>0.51827757125154905</v>
      </c>
      <c r="I7">
        <f>VLOOKUP(A7, Sheet3!A:B, 2, FALSE)</f>
        <v>20230127</v>
      </c>
      <c r="J7" cm="1">
        <f t="array" ref="J7">_xlfn.SWITCH(I7, 20230127, 0, 20230516, 1, 20230929, 2, 20240129, 3)</f>
        <v>0</v>
      </c>
    </row>
    <row r="8" spans="1:10" hidden="1">
      <c r="A8" t="s">
        <v>12</v>
      </c>
      <c r="B8">
        <v>0.99101610904584903</v>
      </c>
      <c r="C8">
        <v>0.85780669144981403</v>
      </c>
      <c r="D8">
        <v>0.96127633209417596</v>
      </c>
      <c r="E8">
        <v>0.86462205700123895</v>
      </c>
      <c r="F8">
        <v>0.87019826517967802</v>
      </c>
      <c r="G8">
        <v>0.29337050805452303</v>
      </c>
      <c r="H8">
        <v>0.63351920693928099</v>
      </c>
      <c r="I8">
        <f>VLOOKUP(A8, Sheet3!A:B, 2, FALSE)</f>
        <v>20230127</v>
      </c>
      <c r="J8" cm="1">
        <f t="array" ref="J8">_xlfn.SWITCH(I8, 20230127, 0, 20230516, 1, 20230929, 2, 20240129, 3)</f>
        <v>0</v>
      </c>
    </row>
    <row r="9" spans="1:10">
      <c r="A9" t="s">
        <v>13</v>
      </c>
      <c r="B9">
        <v>0.58805031446540901</v>
      </c>
      <c r="C9">
        <v>0.55599513085818597</v>
      </c>
      <c r="D9">
        <v>0.44258470277946799</v>
      </c>
      <c r="E9">
        <v>0.61706228443903399</v>
      </c>
      <c r="F9">
        <v>0.66757963075674598</v>
      </c>
      <c r="G9">
        <v>0.159362953946034</v>
      </c>
      <c r="H9">
        <v>0.57851491174680503</v>
      </c>
      <c r="I9">
        <f>VLOOKUP(A9, Sheet3!A:B, 2, FALSE)</f>
        <v>20230516</v>
      </c>
      <c r="J9" cm="1">
        <f t="array" ref="J9">_xlfn.SWITCH(I9, 20230127, 0, 20230516, 1, 20230929, 2, 20240129, 3)</f>
        <v>1</v>
      </c>
    </row>
    <row r="10" spans="1:10">
      <c r="A10" t="s">
        <v>14</v>
      </c>
      <c r="B10">
        <v>0.536755000507666</v>
      </c>
      <c r="C10">
        <v>0.51350390902629695</v>
      </c>
      <c r="D10">
        <v>0.491775814803533</v>
      </c>
      <c r="E10">
        <v>0.54223779063864397</v>
      </c>
      <c r="F10">
        <v>0.42730226418925799</v>
      </c>
      <c r="G10">
        <v>0.63189156259518697</v>
      </c>
      <c r="H10">
        <v>0.462128134836024</v>
      </c>
      <c r="I10">
        <f>VLOOKUP(A10, Sheet3!A:B, 2, FALSE)</f>
        <v>20230516</v>
      </c>
      <c r="J10" cm="1">
        <f t="array" ref="J10">_xlfn.SWITCH(I10, 20230127, 0, 20230516, 1, 20230929, 2, 20240129, 3)</f>
        <v>1</v>
      </c>
    </row>
    <row r="11" spans="1:10">
      <c r="A11" t="s">
        <v>15</v>
      </c>
      <c r="B11">
        <v>0.96111451316595198</v>
      </c>
      <c r="C11">
        <v>0.96662584200857304</v>
      </c>
      <c r="D11">
        <v>0.88395590936925905</v>
      </c>
      <c r="E11">
        <v>0.94274341702388198</v>
      </c>
      <c r="F11">
        <v>0.91028781383955903</v>
      </c>
      <c r="G11">
        <v>0.63410900183711005</v>
      </c>
      <c r="H11">
        <v>0.703919167176975</v>
      </c>
      <c r="I11">
        <f>VLOOKUP(A11, Sheet3!A:B, 2, FALSE)</f>
        <v>20230516</v>
      </c>
      <c r="J11" cm="1">
        <f t="array" ref="J11">_xlfn.SWITCH(I11, 20230127, 0, 20230516, 1, 20230929, 2, 20240129, 3)</f>
        <v>1</v>
      </c>
    </row>
    <row r="12" spans="1:10">
      <c r="A12" t="s">
        <v>16</v>
      </c>
      <c r="B12">
        <v>0.15630712979890299</v>
      </c>
      <c r="C12">
        <v>0.25441803778184002</v>
      </c>
      <c r="D12">
        <v>0.218464351005485</v>
      </c>
      <c r="E12">
        <v>0.27452772699573402</v>
      </c>
      <c r="F12">
        <v>0.56764168190127995</v>
      </c>
      <c r="G12">
        <v>0.99969530773918303</v>
      </c>
      <c r="H12">
        <v>0.14290067032297399</v>
      </c>
      <c r="I12">
        <f>VLOOKUP(A12, Sheet3!A:B, 2, FALSE)</f>
        <v>20230516</v>
      </c>
      <c r="J12" cm="1">
        <f t="array" ref="J12">_xlfn.SWITCH(I12, 20230127, 0, 20230516, 1, 20230929, 2, 20240129, 3)</f>
        <v>1</v>
      </c>
    </row>
    <row r="13" spans="1:10">
      <c r="A13" t="s">
        <v>17</v>
      </c>
      <c r="B13">
        <v>0.34603658536585402</v>
      </c>
      <c r="C13">
        <v>0.30030487804877998</v>
      </c>
      <c r="D13">
        <v>0.46554878048780501</v>
      </c>
      <c r="E13">
        <v>0.32774390243902402</v>
      </c>
      <c r="F13">
        <v>0.747256097560976</v>
      </c>
      <c r="G13">
        <v>0.71432926829268295</v>
      </c>
      <c r="H13">
        <v>0.96371951219512197</v>
      </c>
      <c r="I13">
        <f>VLOOKUP(A13, Sheet3!A:B, 2, FALSE)</f>
        <v>20230516</v>
      </c>
      <c r="J13" cm="1">
        <f t="array" ref="J13">_xlfn.SWITCH(I13, 20230127, 0, 20230516, 1, 20230929, 2, 20240129, 3)</f>
        <v>1</v>
      </c>
    </row>
    <row r="14" spans="1:10">
      <c r="A14" t="s">
        <v>18</v>
      </c>
      <c r="B14">
        <v>0.76479560707748595</v>
      </c>
      <c r="C14">
        <v>0.83557046979865801</v>
      </c>
      <c r="D14">
        <v>0.955155582672361</v>
      </c>
      <c r="E14">
        <v>0.96491763270286801</v>
      </c>
      <c r="F14">
        <v>0.89109212934716298</v>
      </c>
      <c r="G14">
        <v>0.63483831604636998</v>
      </c>
      <c r="H14">
        <v>0.91000610128126902</v>
      </c>
      <c r="I14">
        <f>VLOOKUP(A14, Sheet3!A:B, 2, FALSE)</f>
        <v>20230516</v>
      </c>
      <c r="J14" cm="1">
        <f t="array" ref="J14">_xlfn.SWITCH(I14, 20230127, 0, 20230516, 1, 20230929, 2, 20240129, 3)</f>
        <v>1</v>
      </c>
    </row>
    <row r="15" spans="1:10">
      <c r="A15" t="s">
        <v>19</v>
      </c>
      <c r="B15">
        <v>0.82885906040268498</v>
      </c>
      <c r="C15">
        <v>0.84838316046369699</v>
      </c>
      <c r="D15">
        <v>0.87034777303233701</v>
      </c>
      <c r="E15">
        <v>0.95454545454545503</v>
      </c>
      <c r="F15">
        <v>0.97162904209884104</v>
      </c>
      <c r="G15">
        <v>0.63483831604636998</v>
      </c>
      <c r="H15">
        <v>0.57748627211714498</v>
      </c>
      <c r="I15">
        <f>VLOOKUP(A15, Sheet3!A:B, 2, FALSE)</f>
        <v>20230516</v>
      </c>
      <c r="J15" cm="1">
        <f t="array" ref="J15">_xlfn.SWITCH(I15, 20230127, 0, 20230516, 1, 20230929, 2, 20240129, 3)</f>
        <v>1</v>
      </c>
    </row>
    <row r="16" spans="1:10">
      <c r="A16" t="s">
        <v>20</v>
      </c>
      <c r="B16">
        <v>0.98324192565508794</v>
      </c>
      <c r="C16">
        <v>0.76995734308348596</v>
      </c>
      <c r="D16">
        <v>0.87477148080438705</v>
      </c>
      <c r="E16">
        <v>0.95399146861669704</v>
      </c>
      <c r="F16">
        <v>0.81322364411943904</v>
      </c>
      <c r="G16">
        <v>0.63528336380255901</v>
      </c>
      <c r="H16">
        <v>0.96069469835466204</v>
      </c>
      <c r="I16">
        <f>VLOOKUP(A16, Sheet3!A:B, 2, FALSE)</f>
        <v>20230516</v>
      </c>
      <c r="J16" cm="1">
        <f t="array" ref="J16">_xlfn.SWITCH(I16, 20230127, 0, 20230516, 1, 20230929, 2, 20240129, 3)</f>
        <v>1</v>
      </c>
    </row>
    <row r="17" spans="1:10">
      <c r="A17" t="s">
        <v>21</v>
      </c>
      <c r="B17">
        <v>0.96617915904936003</v>
      </c>
      <c r="C17">
        <v>0.79372333942717899</v>
      </c>
      <c r="D17">
        <v>0.67123705057891503</v>
      </c>
      <c r="E17">
        <v>0.78945764777574601</v>
      </c>
      <c r="F17">
        <v>0.90463132236441202</v>
      </c>
      <c r="G17">
        <v>0.63528336380255901</v>
      </c>
      <c r="H17">
        <v>0.59567336989640496</v>
      </c>
      <c r="I17">
        <f>VLOOKUP(A17, Sheet3!A:B, 2, FALSE)</f>
        <v>20230516</v>
      </c>
      <c r="J17" cm="1">
        <f t="array" ref="J17">_xlfn.SWITCH(I17, 20230127, 0, 20230516, 1, 20230929, 2, 20240129, 3)</f>
        <v>1</v>
      </c>
    </row>
    <row r="18" spans="1:10">
      <c r="A18" t="s">
        <v>22</v>
      </c>
      <c r="B18">
        <v>0.91194393662400997</v>
      </c>
      <c r="C18">
        <v>0.82906764168190095</v>
      </c>
      <c r="D18">
        <v>0.88574040219378403</v>
      </c>
      <c r="E18">
        <v>0.90706886045094404</v>
      </c>
      <c r="F18">
        <v>0.81992687385740404</v>
      </c>
      <c r="G18">
        <v>0.63528336380255901</v>
      </c>
      <c r="H18">
        <v>0.60542352224253504</v>
      </c>
      <c r="I18">
        <f>VLOOKUP(A18, Sheet3!A:B, 2, FALSE)</f>
        <v>20230516</v>
      </c>
      <c r="J18" cm="1">
        <f t="array" ref="J18">_xlfn.SWITCH(I18, 20230127, 0, 20230516, 1, 20230929, 2, 20240129, 3)</f>
        <v>1</v>
      </c>
    </row>
    <row r="19" spans="1:10">
      <c r="A19" t="s">
        <v>23</v>
      </c>
      <c r="B19">
        <v>0.78884826325411295</v>
      </c>
      <c r="C19">
        <v>0.97714808043875701</v>
      </c>
      <c r="D19">
        <v>0.97592931139549099</v>
      </c>
      <c r="E19">
        <v>0.94667885435709898</v>
      </c>
      <c r="F19">
        <v>0.78397318708104802</v>
      </c>
      <c r="G19">
        <v>0.63528336380255901</v>
      </c>
      <c r="H19">
        <v>0.45612431444241303</v>
      </c>
      <c r="I19">
        <f>VLOOKUP(A19, Sheet3!A:B, 2, FALSE)</f>
        <v>20230516</v>
      </c>
      <c r="J19" cm="1">
        <f t="array" ref="J19">_xlfn.SWITCH(I19, 20230127, 0, 20230516, 1, 20230929, 2, 20240129, 3)</f>
        <v>1</v>
      </c>
    </row>
    <row r="20" spans="1:10">
      <c r="A20" t="s">
        <v>24</v>
      </c>
      <c r="B20">
        <v>0.97531992687385705</v>
      </c>
      <c r="C20">
        <v>0.997257769652651</v>
      </c>
      <c r="D20">
        <v>0.73644119439366196</v>
      </c>
      <c r="E20">
        <v>0.99177330895795202</v>
      </c>
      <c r="F20">
        <v>0.80956733698964001</v>
      </c>
      <c r="G20">
        <v>0.63528336380255901</v>
      </c>
      <c r="H20">
        <v>6.8555758683729498E-2</v>
      </c>
      <c r="I20">
        <f>VLOOKUP(A20, Sheet3!A:B, 2, FALSE)</f>
        <v>20230516</v>
      </c>
      <c r="J20" cm="1">
        <f t="array" ref="J20">_xlfn.SWITCH(I20, 20230127, 0, 20230516, 1, 20230929, 2, 20240129, 3)</f>
        <v>1</v>
      </c>
    </row>
    <row r="21" spans="1:10">
      <c r="A21" t="s">
        <v>25</v>
      </c>
      <c r="B21">
        <v>0.51489361702127701</v>
      </c>
      <c r="C21">
        <v>0.50939716312056704</v>
      </c>
      <c r="D21">
        <v>0.51294326241134702</v>
      </c>
      <c r="E21">
        <v>0.52677304964538996</v>
      </c>
      <c r="F21">
        <v>0.417198581560284</v>
      </c>
      <c r="G21">
        <v>0.59308510638297895</v>
      </c>
      <c r="H21">
        <v>0.649113475177305</v>
      </c>
      <c r="I21">
        <f>VLOOKUP(A21, Sheet3!A:B, 2, FALSE)</f>
        <v>20230929</v>
      </c>
      <c r="J21" cm="1">
        <f t="array" ref="J21">_xlfn.SWITCH(I21, 20230127, 0, 20230516, 1, 20230929, 2, 20240129, 3)</f>
        <v>2</v>
      </c>
    </row>
    <row r="22" spans="1:10">
      <c r="A22" t="s">
        <v>26</v>
      </c>
      <c r="B22">
        <v>0.91072516758074296</v>
      </c>
      <c r="C22">
        <v>0.76325411334552096</v>
      </c>
      <c r="D22">
        <v>0.78214503351614895</v>
      </c>
      <c r="E22">
        <v>0.96008531383302897</v>
      </c>
      <c r="F22">
        <v>0.64564290067032304</v>
      </c>
      <c r="G22">
        <v>0.63467397928092595</v>
      </c>
      <c r="H22">
        <v>0.92291285801340595</v>
      </c>
      <c r="I22">
        <f>VLOOKUP(A22, Sheet3!A:B, 2, FALSE)</f>
        <v>20230516</v>
      </c>
      <c r="J22" cm="1">
        <f t="array" ref="J22">_xlfn.SWITCH(I22, 20230127, 0, 20230516, 1, 20230929, 2, 20240129, 3)</f>
        <v>1</v>
      </c>
    </row>
    <row r="23" spans="1:10">
      <c r="A23" t="s">
        <v>27</v>
      </c>
      <c r="B23">
        <v>0.72181596587446695</v>
      </c>
      <c r="C23">
        <v>0.80773918342474105</v>
      </c>
      <c r="D23">
        <v>0.92047531992687404</v>
      </c>
      <c r="E23">
        <v>0.96496039000609402</v>
      </c>
      <c r="F23">
        <v>0.93753808653260196</v>
      </c>
      <c r="G23">
        <v>0.64503351614868998</v>
      </c>
      <c r="H23">
        <v>7.5868372943327197E-2</v>
      </c>
      <c r="I23">
        <f>VLOOKUP(A23, Sheet3!A:B, 2, FALSE)</f>
        <v>20230929</v>
      </c>
      <c r="J23" cm="1">
        <f t="array" ref="J23">_xlfn.SWITCH(I23, 20230127, 0, 20230516, 1, 20230929, 2, 20240129, 3)</f>
        <v>2</v>
      </c>
    </row>
    <row r="24" spans="1:10">
      <c r="A24" t="s">
        <v>28</v>
      </c>
      <c r="B24">
        <v>0.67905405405405395</v>
      </c>
      <c r="C24">
        <v>0.87008599508599505</v>
      </c>
      <c r="D24">
        <v>0.86455773955773996</v>
      </c>
      <c r="E24">
        <v>0.79269041769041804</v>
      </c>
      <c r="F24">
        <v>0.56848894348894297</v>
      </c>
      <c r="G24">
        <v>0.57217444717444699</v>
      </c>
      <c r="H24">
        <v>0.33138820638820599</v>
      </c>
      <c r="I24">
        <f>VLOOKUP(A24, Sheet3!A:B, 2, FALSE)</f>
        <v>20230929</v>
      </c>
      <c r="J24" cm="1">
        <f t="array" ref="J24">_xlfn.SWITCH(I24, 20230127, 0, 20230516, 1, 20230929, 2, 20240129, 3)</f>
        <v>2</v>
      </c>
    </row>
    <row r="25" spans="1:10">
      <c r="A25" t="s">
        <v>29</v>
      </c>
      <c r="B25">
        <v>0.97179827471798297</v>
      </c>
      <c r="C25">
        <v>0.72495023224950195</v>
      </c>
      <c r="D25">
        <v>0.81121433311214297</v>
      </c>
      <c r="E25">
        <v>0.87425348374253498</v>
      </c>
      <c r="F25">
        <v>0.75746516257465202</v>
      </c>
      <c r="G25">
        <v>0.31552753815527601</v>
      </c>
      <c r="H25">
        <v>4.67816854678169E-2</v>
      </c>
      <c r="I25">
        <f>VLOOKUP(A25, Sheet3!A:B, 2, FALSE)</f>
        <v>20230929</v>
      </c>
      <c r="J25" cm="1">
        <f t="array" ref="J25">_xlfn.SWITCH(I25, 20230127, 0, 20230516, 1, 20230929, 2, 20240129, 3)</f>
        <v>2</v>
      </c>
    </row>
    <row r="26" spans="1:10">
      <c r="A26" t="s">
        <v>30</v>
      </c>
      <c r="B26">
        <v>0.96680876979293595</v>
      </c>
      <c r="C26">
        <v>0.89250913520097397</v>
      </c>
      <c r="D26">
        <v>0.84805115712545698</v>
      </c>
      <c r="E26">
        <v>0.85962241169305698</v>
      </c>
      <c r="F26">
        <v>0.94001218026796596</v>
      </c>
      <c r="G26">
        <v>0.63428745432399503</v>
      </c>
      <c r="H26">
        <v>0.94305724725943996</v>
      </c>
      <c r="I26">
        <f>VLOOKUP(A26, Sheet3!A:B, 2, FALSE)</f>
        <v>20230516</v>
      </c>
      <c r="J26" cm="1">
        <f t="array" ref="J26">_xlfn.SWITCH(I26, 20230127, 0, 20230516, 1, 20230929, 2, 20240129, 3)</f>
        <v>1</v>
      </c>
    </row>
    <row r="27" spans="1:10">
      <c r="A27" t="s">
        <v>31</v>
      </c>
      <c r="B27">
        <v>0.88520097442143697</v>
      </c>
      <c r="C27">
        <v>0.92235079171741796</v>
      </c>
      <c r="D27">
        <v>0.99056029232643095</v>
      </c>
      <c r="E27">
        <v>0.95158343483556596</v>
      </c>
      <c r="F27">
        <v>0.99908647990255794</v>
      </c>
      <c r="G27">
        <v>0.63428745432399503</v>
      </c>
      <c r="H27">
        <v>0.42904993909866002</v>
      </c>
      <c r="I27">
        <f>VLOOKUP(A27, Sheet3!A:B, 2, FALSE)</f>
        <v>20230516</v>
      </c>
      <c r="J27" cm="1">
        <f t="array" ref="J27">_xlfn.SWITCH(I27, 20230127, 0, 20230516, 1, 20230929, 2, 20240129, 3)</f>
        <v>1</v>
      </c>
    </row>
    <row r="28" spans="1:10">
      <c r="A28" t="s">
        <v>32</v>
      </c>
      <c r="B28">
        <v>0.84317904993909898</v>
      </c>
      <c r="C28">
        <v>0.96071863580998795</v>
      </c>
      <c r="D28">
        <v>0.90408038976857497</v>
      </c>
      <c r="E28">
        <v>0.88885505481120597</v>
      </c>
      <c r="F28">
        <v>0.83587088915956198</v>
      </c>
      <c r="G28">
        <v>0.64403166869671102</v>
      </c>
      <c r="H28">
        <v>0.84622411693057198</v>
      </c>
      <c r="I28">
        <f>VLOOKUP(A28, Sheet3!A:B, 2, FALSE)</f>
        <v>20230516</v>
      </c>
      <c r="J28" cm="1">
        <f t="array" ref="J28">_xlfn.SWITCH(I28, 20230127, 0, 20230516, 1, 20230929, 2, 20240129, 3)</f>
        <v>1</v>
      </c>
    </row>
    <row r="29" spans="1:10">
      <c r="A29" t="s">
        <v>33</v>
      </c>
      <c r="B29">
        <v>0.92813826561552504</v>
      </c>
      <c r="C29">
        <v>0.87659187386294701</v>
      </c>
      <c r="D29">
        <v>0.933596118859915</v>
      </c>
      <c r="E29">
        <v>0.99545178896300801</v>
      </c>
      <c r="F29">
        <v>0.91540327471194705</v>
      </c>
      <c r="G29">
        <v>0.63462704669496695</v>
      </c>
      <c r="H29">
        <v>0.88144329896907203</v>
      </c>
      <c r="I29">
        <f>VLOOKUP(A29, Sheet3!A:B, 2, FALSE)</f>
        <v>20230516</v>
      </c>
      <c r="J29" cm="1">
        <f t="array" ref="J29">_xlfn.SWITCH(I29, 20230127, 0, 20230516, 1, 20230929, 2, 20240129, 3)</f>
        <v>1</v>
      </c>
    </row>
    <row r="30" spans="1:10">
      <c r="A30" t="s">
        <v>34</v>
      </c>
      <c r="B30">
        <v>0.918435415403275</v>
      </c>
      <c r="C30">
        <v>0.83505154639175305</v>
      </c>
      <c r="D30">
        <v>0.70224378411158295</v>
      </c>
      <c r="E30">
        <v>0.73923590054578503</v>
      </c>
      <c r="F30">
        <v>0.32777440873256503</v>
      </c>
      <c r="G30">
        <v>0.60764099454214704</v>
      </c>
      <c r="H30">
        <v>0.55942995755003</v>
      </c>
      <c r="I30">
        <f>VLOOKUP(A30, Sheet3!A:B, 2, FALSE)</f>
        <v>20230516</v>
      </c>
      <c r="J30" cm="1">
        <f t="array" ref="J30">_xlfn.SWITCH(I30, 20230127, 0, 20230516, 1, 20230929, 2, 20240129, 3)</f>
        <v>1</v>
      </c>
    </row>
    <row r="31" spans="1:10">
      <c r="A31" t="s">
        <v>35</v>
      </c>
      <c r="B31">
        <v>0.730115361262902</v>
      </c>
      <c r="C31">
        <v>0.71493624772313302</v>
      </c>
      <c r="D31">
        <v>0.63357619914996999</v>
      </c>
      <c r="E31">
        <v>0.94626593806921699</v>
      </c>
      <c r="F31">
        <v>0.67425622343655101</v>
      </c>
      <c r="G31">
        <v>0.63479052823315096</v>
      </c>
      <c r="H31">
        <v>0.51457194899817804</v>
      </c>
      <c r="I31">
        <f>VLOOKUP(A31, Sheet3!A:B, 2, FALSE)</f>
        <v>20230516</v>
      </c>
      <c r="J31" cm="1">
        <f t="array" ref="J31">_xlfn.SWITCH(I31, 20230127, 0, 20230516, 1, 20230929, 2, 20240129, 3)</f>
        <v>1</v>
      </c>
    </row>
    <row r="32" spans="1:10">
      <c r="A32" t="s">
        <v>36</v>
      </c>
      <c r="B32">
        <v>0.86982705373687497</v>
      </c>
      <c r="C32">
        <v>0.85747374922791797</v>
      </c>
      <c r="D32">
        <v>0.73316862260654703</v>
      </c>
      <c r="E32">
        <v>0.87276096355775201</v>
      </c>
      <c r="F32">
        <v>0.73409512044471903</v>
      </c>
      <c r="G32">
        <v>0.59882643607164898</v>
      </c>
      <c r="H32">
        <v>0.63125386040765896</v>
      </c>
      <c r="I32">
        <f>VLOOKUP(A32, Sheet3!A:B, 2, FALSE)</f>
        <v>20230516</v>
      </c>
      <c r="J32" cm="1">
        <f t="array" ref="J32">_xlfn.SWITCH(I32, 20230127, 0, 20230516, 1, 20230929, 2, 20240129, 3)</f>
        <v>1</v>
      </c>
    </row>
    <row r="33" spans="1:10">
      <c r="A33" t="s">
        <v>37</v>
      </c>
      <c r="B33">
        <v>0.90570042449969701</v>
      </c>
      <c r="C33">
        <v>0.90691328077622801</v>
      </c>
      <c r="D33">
        <v>0.97119466343238303</v>
      </c>
      <c r="E33">
        <v>0.82625833838690099</v>
      </c>
      <c r="F33">
        <v>0.86446331109763497</v>
      </c>
      <c r="G33">
        <v>0.62128562765312301</v>
      </c>
      <c r="H33">
        <v>0.23377804730139501</v>
      </c>
      <c r="I33">
        <f>VLOOKUP(A33, Sheet3!A:B, 2, FALSE)</f>
        <v>20230516</v>
      </c>
      <c r="J33" cm="1">
        <f t="array" ref="J33">_xlfn.SWITCH(I33, 20230127, 0, 20230516, 1, 20230929, 2, 20240129, 3)</f>
        <v>1</v>
      </c>
    </row>
    <row r="34" spans="1:10">
      <c r="A34" t="s">
        <v>38</v>
      </c>
      <c r="B34">
        <v>0.92081310679611605</v>
      </c>
      <c r="C34">
        <v>0.87591019417475702</v>
      </c>
      <c r="D34">
        <v>0.97421116504854399</v>
      </c>
      <c r="E34">
        <v>0.77336165048543704</v>
      </c>
      <c r="F34">
        <v>0.80855582524271796</v>
      </c>
      <c r="G34">
        <v>0.63440533980582503</v>
      </c>
      <c r="H34">
        <v>0.85224514563106801</v>
      </c>
      <c r="I34">
        <f>VLOOKUP(A34, Sheet3!A:B, 2, FALSE)</f>
        <v>20230516</v>
      </c>
      <c r="J34" cm="1">
        <f t="array" ref="J34">_xlfn.SWITCH(I34, 20230127, 0, 20230516, 1, 20230929, 2, 20240129, 3)</f>
        <v>1</v>
      </c>
    </row>
    <row r="35" spans="1:10">
      <c r="A35" t="s">
        <v>39</v>
      </c>
      <c r="B35">
        <v>0.79702669902912604</v>
      </c>
      <c r="C35">
        <v>0.81189320388349495</v>
      </c>
      <c r="D35">
        <v>0.76850728155339798</v>
      </c>
      <c r="E35">
        <v>0.77336165048543704</v>
      </c>
      <c r="F35">
        <v>0.66353155339805803</v>
      </c>
      <c r="G35">
        <v>0.60800970873786397</v>
      </c>
      <c r="H35">
        <v>0.70145631067961201</v>
      </c>
      <c r="I35">
        <f>VLOOKUP(A35, Sheet3!A:B, 2, FALSE)</f>
        <v>20230516</v>
      </c>
      <c r="J35" cm="1">
        <f t="array" ref="J35">_xlfn.SWITCH(I35, 20230127, 0, 20230516, 1, 20230929, 2, 20240129, 3)</f>
        <v>1</v>
      </c>
    </row>
    <row r="36" spans="1:10">
      <c r="A36" t="s">
        <v>40</v>
      </c>
      <c r="B36">
        <v>0.92324029126213603</v>
      </c>
      <c r="C36">
        <v>0.76729368932038799</v>
      </c>
      <c r="D36">
        <v>0.84890776699029102</v>
      </c>
      <c r="E36">
        <v>0.93507281553398103</v>
      </c>
      <c r="F36">
        <v>0.35436893203883502</v>
      </c>
      <c r="G36">
        <v>0.60800970873786397</v>
      </c>
      <c r="H36">
        <v>0.61468446601941695</v>
      </c>
      <c r="I36">
        <f>VLOOKUP(A36, Sheet3!A:B, 2, FALSE)</f>
        <v>20230516</v>
      </c>
      <c r="J36" cm="1">
        <f t="array" ref="J36">_xlfn.SWITCH(I36, 20230127, 0, 20230516, 1, 20230929, 2, 20240129, 3)</f>
        <v>1</v>
      </c>
    </row>
    <row r="37" spans="1:10">
      <c r="A37" t="s">
        <v>41</v>
      </c>
      <c r="B37">
        <v>0.87719830200121296</v>
      </c>
      <c r="C37">
        <v>0.91964827167980601</v>
      </c>
      <c r="D37">
        <v>0.86719223771983001</v>
      </c>
      <c r="E37">
        <v>0.79866585809581603</v>
      </c>
      <c r="F37">
        <v>0.96634323832625801</v>
      </c>
      <c r="G37">
        <v>0.59187386294724098</v>
      </c>
      <c r="H37">
        <v>0.75257731958762897</v>
      </c>
      <c r="I37">
        <f>VLOOKUP(A37, Sheet3!A:B, 2, FALSE)</f>
        <v>20230516</v>
      </c>
      <c r="J37" cm="1">
        <f t="array" ref="J37">_xlfn.SWITCH(I37, 20230127, 0, 20230516, 1, 20230929, 2, 20240129, 3)</f>
        <v>1</v>
      </c>
    </row>
    <row r="38" spans="1:10">
      <c r="A38" t="s">
        <v>42</v>
      </c>
      <c r="B38">
        <v>0.69368548876745595</v>
      </c>
      <c r="C38">
        <v>0.77868852459016402</v>
      </c>
      <c r="D38">
        <v>0.79629629629629595</v>
      </c>
      <c r="E38">
        <v>0.84486945962355797</v>
      </c>
      <c r="F38">
        <v>0.68397085610200403</v>
      </c>
      <c r="G38">
        <v>0.160595021250759</v>
      </c>
      <c r="H38">
        <v>3.7340619307832501E-2</v>
      </c>
      <c r="I38">
        <f>VLOOKUP(A38, Sheet3!A:B, 2, FALSE)</f>
        <v>20230516</v>
      </c>
      <c r="J38" cm="1">
        <f t="array" ref="J38">_xlfn.SWITCH(I38, 20230127, 0, 20230516, 1, 20230929, 2, 20240129, 3)</f>
        <v>1</v>
      </c>
    </row>
    <row r="39" spans="1:10">
      <c r="A39" t="s">
        <v>43</v>
      </c>
      <c r="B39">
        <v>0.87462052216150599</v>
      </c>
      <c r="C39">
        <v>0.98330297510625397</v>
      </c>
      <c r="D39">
        <v>0.90012143290831803</v>
      </c>
      <c r="E39">
        <v>0.968123861566485</v>
      </c>
      <c r="F39">
        <v>0.85458409228901</v>
      </c>
      <c r="G39">
        <v>0.63418336369156003</v>
      </c>
      <c r="H39">
        <v>0.96326654523375799</v>
      </c>
      <c r="I39">
        <f>VLOOKUP(A39, Sheet3!A:B, 2, FALSE)</f>
        <v>20230516</v>
      </c>
      <c r="J39" cm="1">
        <f t="array" ref="J39">_xlfn.SWITCH(I39, 20230127, 0, 20230516, 1, 20230929, 2, 20240129, 3)</f>
        <v>1</v>
      </c>
    </row>
    <row r="40" spans="1:10">
      <c r="A40" t="s">
        <v>44</v>
      </c>
      <c r="B40">
        <v>0.84304796599878595</v>
      </c>
      <c r="C40">
        <v>0.793867638129933</v>
      </c>
      <c r="D40">
        <v>0.98876745598057103</v>
      </c>
      <c r="E40">
        <v>0.98816029143897999</v>
      </c>
      <c r="F40">
        <v>0.99180327868852503</v>
      </c>
      <c r="G40">
        <v>0.63418336369156003</v>
      </c>
      <c r="H40">
        <v>0.71129326047358798</v>
      </c>
      <c r="I40">
        <f>VLOOKUP(A40, Sheet3!A:B, 2, FALSE)</f>
        <v>20230516</v>
      </c>
      <c r="J40" cm="1">
        <f t="array" ref="J40">_xlfn.SWITCH(I40, 20230127, 0, 20230516, 1, 20230929, 2, 20240129, 3)</f>
        <v>1</v>
      </c>
    </row>
    <row r="41" spans="1:10">
      <c r="A41" t="s">
        <v>45</v>
      </c>
      <c r="B41">
        <v>0.76290224650880401</v>
      </c>
      <c r="C41">
        <v>0.83788706739526397</v>
      </c>
      <c r="D41">
        <v>0.70431086824529399</v>
      </c>
      <c r="E41">
        <v>0.87279902853673297</v>
      </c>
      <c r="F41">
        <v>0.51153612629022505</v>
      </c>
      <c r="G41">
        <v>0.60807528840315705</v>
      </c>
      <c r="H41">
        <v>0.78840315725561605</v>
      </c>
      <c r="I41">
        <f>VLOOKUP(A41, Sheet3!A:B, 2, FALSE)</f>
        <v>20230516</v>
      </c>
      <c r="J41" cm="1">
        <f t="array" ref="J41">_xlfn.SWITCH(I41, 20230127, 0, 20230516, 1, 20230929, 2, 20240129, 3)</f>
        <v>1</v>
      </c>
    </row>
    <row r="42" spans="1:10">
      <c r="A42" t="s">
        <v>46</v>
      </c>
      <c r="B42">
        <v>0.87462052216150599</v>
      </c>
      <c r="C42">
        <v>0.80358227079538602</v>
      </c>
      <c r="D42">
        <v>0.943230115361263</v>
      </c>
      <c r="E42">
        <v>0.80722525804492995</v>
      </c>
      <c r="F42">
        <v>0.790831815421979</v>
      </c>
      <c r="G42">
        <v>0.15998785670916801</v>
      </c>
      <c r="H42">
        <v>0.64875531268973896</v>
      </c>
      <c r="I42">
        <f>VLOOKUP(A42, Sheet3!A:B, 2, FALSE)</f>
        <v>20230516</v>
      </c>
      <c r="J42" cm="1">
        <f t="array" ref="J42">_xlfn.SWITCH(I42, 20230127, 0, 20230516, 1, 20230929, 2, 20240129, 3)</f>
        <v>1</v>
      </c>
    </row>
    <row r="43" spans="1:10">
      <c r="A43" t="s">
        <v>47</v>
      </c>
      <c r="B43">
        <v>0.96873102610807504</v>
      </c>
      <c r="C43">
        <v>0.96630236794171198</v>
      </c>
      <c r="D43">
        <v>0.94140862173649098</v>
      </c>
      <c r="E43">
        <v>0.94201578627808102</v>
      </c>
      <c r="F43">
        <v>0.64936247723133</v>
      </c>
      <c r="G43">
        <v>0.63418336369156003</v>
      </c>
      <c r="H43">
        <v>0.87704918032786905</v>
      </c>
      <c r="I43">
        <f>VLOOKUP(A43, Sheet3!A:B, 2, FALSE)</f>
        <v>20230516</v>
      </c>
      <c r="J43" cm="1">
        <f t="array" ref="J43">_xlfn.SWITCH(I43, 20230127, 0, 20230516, 1, 20230929, 2, 20240129, 3)</f>
        <v>1</v>
      </c>
    </row>
    <row r="44" spans="1:10">
      <c r="A44" t="s">
        <v>48</v>
      </c>
      <c r="B44">
        <v>0.88858530661809398</v>
      </c>
      <c r="C44">
        <v>0.99969641772920503</v>
      </c>
      <c r="D44">
        <v>0.99483910139647802</v>
      </c>
      <c r="E44">
        <v>0.80661809350333902</v>
      </c>
      <c r="F44">
        <v>0.78536733454766205</v>
      </c>
      <c r="G44">
        <v>0.63418336369156003</v>
      </c>
      <c r="H44">
        <v>0.24559805707346699</v>
      </c>
      <c r="I44">
        <f>VLOOKUP(A44, Sheet3!A:B, 2, FALSE)</f>
        <v>20230516</v>
      </c>
      <c r="J44" cm="1">
        <f t="array" ref="J44">_xlfn.SWITCH(I44, 20230127, 0, 20230516, 1, 20230929, 2, 20240129, 3)</f>
        <v>1</v>
      </c>
    </row>
    <row r="45" spans="1:10">
      <c r="A45" t="s">
        <v>49</v>
      </c>
      <c r="B45">
        <v>0.84371221281741204</v>
      </c>
      <c r="C45">
        <v>0.91444981862152397</v>
      </c>
      <c r="D45">
        <v>0.82194679564691697</v>
      </c>
      <c r="E45">
        <v>0.78022974607013296</v>
      </c>
      <c r="F45">
        <v>0.78204353083434097</v>
      </c>
      <c r="G45">
        <v>0.15931076178960099</v>
      </c>
      <c r="H45">
        <v>0.16414752116082201</v>
      </c>
      <c r="I45">
        <f>VLOOKUP(A45, Sheet3!A:B, 2, FALSE)</f>
        <v>20230516</v>
      </c>
      <c r="J45" cm="1">
        <f t="array" ref="J45">_xlfn.SWITCH(I45, 20230127, 0, 20230516, 1, 20230929, 2, 20240129, 3)</f>
        <v>1</v>
      </c>
    </row>
    <row r="46" spans="1:10">
      <c r="A46" t="s">
        <v>50</v>
      </c>
      <c r="B46">
        <v>0.94240048250904696</v>
      </c>
      <c r="C46">
        <v>0.94843184559710503</v>
      </c>
      <c r="D46">
        <v>0.94420989143546397</v>
      </c>
      <c r="E46">
        <v>0.76749095295536796</v>
      </c>
      <c r="F46">
        <v>0.97979493365500603</v>
      </c>
      <c r="G46">
        <v>0.63238841978287097</v>
      </c>
      <c r="H46">
        <v>0.74819059107358299</v>
      </c>
      <c r="I46">
        <f>VLOOKUP(A46, Sheet3!A:B, 2, FALSE)</f>
        <v>20230516</v>
      </c>
      <c r="J46" cm="1">
        <f t="array" ref="J46">_xlfn.SWITCH(I46, 20230127, 0, 20230516, 1, 20230929, 2, 20240129, 3)</f>
        <v>1</v>
      </c>
    </row>
    <row r="47" spans="1:10">
      <c r="A47" t="s">
        <v>51</v>
      </c>
      <c r="B47">
        <v>0.74715189873417698</v>
      </c>
      <c r="C47">
        <v>0.75221518987341796</v>
      </c>
      <c r="D47">
        <v>0.83765822784810096</v>
      </c>
      <c r="E47">
        <v>0.97753164556962002</v>
      </c>
      <c r="F47">
        <v>0.70031645569620204</v>
      </c>
      <c r="G47">
        <v>0.16487341772151901</v>
      </c>
      <c r="H47">
        <v>0.34208860759493698</v>
      </c>
      <c r="I47">
        <f>VLOOKUP(A47, Sheet3!A:B, 2, FALSE)</f>
        <v>20230929</v>
      </c>
      <c r="J47" cm="1">
        <f t="array" ref="J47">_xlfn.SWITCH(I47, 20230127, 0, 20230516, 1, 20230929, 2, 20240129, 3)</f>
        <v>2</v>
      </c>
    </row>
    <row r="48" spans="1:10">
      <c r="A48" t="s">
        <v>52</v>
      </c>
      <c r="B48">
        <v>0.83875828812537701</v>
      </c>
      <c r="C48">
        <v>0.93761301989150103</v>
      </c>
      <c r="D48">
        <v>0.99789029535865004</v>
      </c>
      <c r="E48">
        <v>0.92495479204340003</v>
      </c>
      <c r="F48">
        <v>0.88939119951778201</v>
      </c>
      <c r="G48">
        <v>0.63261000602772799</v>
      </c>
      <c r="H48">
        <v>0.75557564798071097</v>
      </c>
      <c r="I48">
        <f>VLOOKUP(A48, Sheet3!A:B, 2, FALSE)</f>
        <v>20230516</v>
      </c>
      <c r="J48" cm="1">
        <f t="array" ref="J48">_xlfn.SWITCH(I48, 20230127, 0, 20230516, 1, 20230929, 2, 20240129, 3)</f>
        <v>1</v>
      </c>
    </row>
    <row r="49" spans="1:10">
      <c r="A49" t="s">
        <v>53</v>
      </c>
      <c r="B49">
        <v>0.92547505938242303</v>
      </c>
      <c r="C49">
        <v>0.94625890736342</v>
      </c>
      <c r="D49">
        <v>0.99020190023752996</v>
      </c>
      <c r="E49">
        <v>0.99138954869358697</v>
      </c>
      <c r="F49">
        <v>0.84887173396674598</v>
      </c>
      <c r="G49">
        <v>0.64400237529691196</v>
      </c>
      <c r="H49">
        <v>0.202197149643705</v>
      </c>
      <c r="I49">
        <f>VLOOKUP(A49, Sheet3!A:B, 2, FALSE)</f>
        <v>20230929</v>
      </c>
      <c r="J49" cm="1">
        <f t="array" ref="J49">_xlfn.SWITCH(I49, 20230127, 0, 20230516, 1, 20230929, 2, 20240129, 3)</f>
        <v>2</v>
      </c>
    </row>
    <row r="50" spans="1:10">
      <c r="A50" t="s">
        <v>54</v>
      </c>
      <c r="B50">
        <v>0.97296494355317897</v>
      </c>
      <c r="C50">
        <v>0.70083184789067099</v>
      </c>
      <c r="D50">
        <v>0.98960190136660697</v>
      </c>
      <c r="E50">
        <v>0.75311942959001799</v>
      </c>
      <c r="F50">
        <v>0.86601307189542498</v>
      </c>
      <c r="G50">
        <v>0.63547237076648799</v>
      </c>
      <c r="H50">
        <v>2.5846702317290599E-2</v>
      </c>
      <c r="I50">
        <f>VLOOKUP(A50, Sheet3!A:B, 2, FALSE)</f>
        <v>20230929</v>
      </c>
      <c r="J50" cm="1">
        <f t="array" ref="J50">_xlfn.SWITCH(I50, 20230127, 0, 20230516, 1, 20230929, 2, 20240129, 3)</f>
        <v>2</v>
      </c>
    </row>
    <row r="51" spans="1:10">
      <c r="A51" t="s">
        <v>55</v>
      </c>
      <c r="B51">
        <v>0.89025119617224902</v>
      </c>
      <c r="C51">
        <v>0.88885566188197795</v>
      </c>
      <c r="D51">
        <v>0.50667862838915501</v>
      </c>
      <c r="E51">
        <v>0.57127192982456099</v>
      </c>
      <c r="F51">
        <v>0.84100877192982504</v>
      </c>
      <c r="G51">
        <v>0.13785885167464099</v>
      </c>
      <c r="H51">
        <v>0.35974880382775098</v>
      </c>
      <c r="I51">
        <f>VLOOKUP(A51, Sheet3!A:B, 2, FALSE)</f>
        <v>20230929</v>
      </c>
      <c r="J51" cm="1">
        <f t="array" ref="J51">_xlfn.SWITCH(I51, 20230127, 0, 20230516, 1, 20230929, 2, 20240129, 3)</f>
        <v>2</v>
      </c>
    </row>
    <row r="52" spans="1:10">
      <c r="A52" t="s">
        <v>56</v>
      </c>
      <c r="B52">
        <v>0.64919113241462001</v>
      </c>
      <c r="C52">
        <v>0.86968244457759103</v>
      </c>
      <c r="D52">
        <v>0.91402037147992798</v>
      </c>
      <c r="E52">
        <v>0.96494907130018004</v>
      </c>
      <c r="F52">
        <v>0.94397843019772298</v>
      </c>
      <c r="G52">
        <v>0.64619532654283995</v>
      </c>
      <c r="H52">
        <v>0.392150988615938</v>
      </c>
      <c r="I52">
        <f>VLOOKUP(A52, Sheet3!A:B, 2, FALSE)</f>
        <v>20230929</v>
      </c>
      <c r="J52" cm="1">
        <f t="array" ref="J52">_xlfn.SWITCH(I52, 20230127, 0, 20230516, 1, 20230929, 2, 20240129, 3)</f>
        <v>2</v>
      </c>
    </row>
    <row r="53" spans="1:10" hidden="1">
      <c r="A53" t="s">
        <v>117</v>
      </c>
      <c r="B53">
        <f t="shared" ref="B53" si="0">AVERAGE(B2:B52)</f>
        <v>0.82392992846475466</v>
      </c>
      <c r="C53">
        <f t="shared" ref="C53:H53" si="1">AVERAGE(C2:C52)</f>
        <v>0.81011124612298746</v>
      </c>
      <c r="D53">
        <f t="shared" si="1"/>
        <v>0.82567189567297128</v>
      </c>
      <c r="E53">
        <f t="shared" si="1"/>
        <v>0.84372066676621627</v>
      </c>
      <c r="F53">
        <f t="shared" si="1"/>
        <v>0.78714939542895479</v>
      </c>
      <c r="G53">
        <f t="shared" si="1"/>
        <v>0.55958275381300004</v>
      </c>
      <c r="H53">
        <f t="shared" si="1"/>
        <v>0.54360449365717278</v>
      </c>
    </row>
    <row r="54" spans="1:10" hidden="1">
      <c r="A54" s="4" t="s">
        <v>128</v>
      </c>
      <c r="B54" s="1">
        <f>MEDIAN(B2:B52)</f>
        <v>0.87462052216150599</v>
      </c>
      <c r="C54" s="1">
        <f t="shared" ref="C54:H54" si="2">MEDIAN(C2:C52)</f>
        <v>0.83557046979865801</v>
      </c>
      <c r="D54" s="1">
        <f t="shared" si="2"/>
        <v>0.87477148080438705</v>
      </c>
      <c r="E54" s="1">
        <f t="shared" si="2"/>
        <v>0.88073110285006195</v>
      </c>
      <c r="F54" s="1">
        <f t="shared" si="2"/>
        <v>0.81992687385740404</v>
      </c>
      <c r="G54" s="1">
        <f t="shared" si="2"/>
        <v>0.63418336369156003</v>
      </c>
      <c r="H54" s="1">
        <f t="shared" si="2"/>
        <v>0.59567336989640496</v>
      </c>
    </row>
    <row r="55" spans="1:10" hidden="1">
      <c r="A55" s="4" t="s">
        <v>131</v>
      </c>
      <c r="B55" s="1">
        <f>STDEV(B2:B52)</f>
        <v>0.16569274505237566</v>
      </c>
      <c r="C55" s="1">
        <f t="shared" ref="C55:H55" si="3">STDEV(C2:C52)</f>
        <v>0.15622014238009843</v>
      </c>
      <c r="D55" s="1">
        <f t="shared" si="3"/>
        <v>0.17157174834703035</v>
      </c>
      <c r="E55" s="1">
        <f t="shared" si="3"/>
        <v>0.1622146105040172</v>
      </c>
      <c r="F55" s="1">
        <f t="shared" si="3"/>
        <v>0.16884728325793288</v>
      </c>
      <c r="G55" s="1">
        <f t="shared" si="3"/>
        <v>0.18525910010675603</v>
      </c>
      <c r="H55" s="1">
        <f t="shared" si="3"/>
        <v>0.30061512424143355</v>
      </c>
    </row>
  </sheetData>
  <autoFilter ref="A1:J55" xr:uid="{00000000-0001-0000-0D00-000000000000}">
    <filterColumn colId="9">
      <filters>
        <filter val="1"/>
        <filter val="2"/>
      </filters>
    </filterColumn>
  </autoFilter>
  <phoneticPr fontId="1" type="noConversion"/>
  <pageMargins left="0.75" right="0.75" top="1" bottom="1" header="0.5" footer="0.5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J55"/>
  <sheetViews>
    <sheetView zoomScale="125" workbookViewId="0">
      <selection activeCell="H49" sqref="A1:J55"/>
    </sheetView>
  </sheetViews>
  <sheetFormatPr baseColWidth="10" defaultColWidth="9" defaultRowHeight="16"/>
  <cols>
    <col min="2" max="7" width="12.6640625" style="1" customWidth="1"/>
    <col min="8" max="8" width="12.6640625"/>
    <col min="9" max="9" width="10.1640625" bestFit="1" customWidth="1"/>
  </cols>
  <sheetData>
    <row r="1" spans="1:10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10" hidden="1">
      <c r="A2" t="s">
        <v>58</v>
      </c>
      <c r="B2">
        <v>0.92410161090458498</v>
      </c>
      <c r="C2">
        <v>0.86214374225526602</v>
      </c>
      <c r="D2">
        <v>0.87143742255266399</v>
      </c>
      <c r="E2">
        <v>0.89993804213135098</v>
      </c>
      <c r="F2">
        <v>0.93215613382899598</v>
      </c>
      <c r="G2">
        <v>0.54739776951672903</v>
      </c>
      <c r="H2">
        <v>0.95260223048327097</v>
      </c>
      <c r="I2">
        <f>VLOOKUP(A2, Sheet3!A:B, 2, FALSE)</f>
        <v>20230127</v>
      </c>
      <c r="J2" cm="1">
        <f t="array" ref="J2">_xlfn.SWITCH(I2, 20230127, -1, 20230516, 0, 20230929, 1, 20240129, 2)</f>
        <v>-1</v>
      </c>
    </row>
    <row r="3" spans="1:10" hidden="1">
      <c r="A3" t="s">
        <v>7</v>
      </c>
      <c r="B3">
        <v>0.93715170278637805</v>
      </c>
      <c r="C3">
        <v>0.93777089783281697</v>
      </c>
      <c r="D3">
        <v>0.96253869969040295</v>
      </c>
      <c r="E3">
        <v>0.87461300309597501</v>
      </c>
      <c r="F3">
        <v>0.92848297213622299</v>
      </c>
      <c r="G3">
        <v>0.83746130030959798</v>
      </c>
      <c r="H3">
        <v>0.93219814241486099</v>
      </c>
      <c r="I3">
        <f>VLOOKUP(A3, Sheet3!A:B, 2, FALSE)</f>
        <v>20230127</v>
      </c>
      <c r="J3" cm="1">
        <f t="array" ref="J3">_xlfn.SWITCH(I3, 20230127, -1, 20230516, 0, 20230929, 1, 20240129, 2)</f>
        <v>-1</v>
      </c>
    </row>
    <row r="4" spans="1:10" hidden="1">
      <c r="A4" t="s">
        <v>8</v>
      </c>
      <c r="B4">
        <v>0.9971875</v>
      </c>
      <c r="C4">
        <v>0.90281250000000002</v>
      </c>
      <c r="D4">
        <v>0.97218749999999998</v>
      </c>
      <c r="E4">
        <v>0.99468749999999995</v>
      </c>
      <c r="F4">
        <v>0.71718749999999998</v>
      </c>
      <c r="G4">
        <v>0.66031249999999997</v>
      </c>
      <c r="H4">
        <v>0.57093749999999999</v>
      </c>
      <c r="I4">
        <f>VLOOKUP(A4, Sheet3!A:B, 2, FALSE)</f>
        <v>20230127</v>
      </c>
      <c r="J4" cm="1">
        <f t="array" ref="J4">_xlfn.SWITCH(I4, 20230127, -1, 20230516, 0, 20230929, 1, 20240129, 2)</f>
        <v>-1</v>
      </c>
    </row>
    <row r="5" spans="1:10" hidden="1">
      <c r="A5" t="s">
        <v>9</v>
      </c>
      <c r="B5">
        <v>0.98915737298636897</v>
      </c>
      <c r="C5">
        <v>0.838599752168525</v>
      </c>
      <c r="D5">
        <v>0.98048327137546498</v>
      </c>
      <c r="E5">
        <v>0.96995043370508005</v>
      </c>
      <c r="F5">
        <v>0.846654275092937</v>
      </c>
      <c r="G5">
        <v>0.54739776951672903</v>
      </c>
      <c r="H5">
        <v>0.30947955390334603</v>
      </c>
      <c r="I5">
        <f>VLOOKUP(A5, Sheet3!A:B, 2, FALSE)</f>
        <v>20230127</v>
      </c>
      <c r="J5" cm="1">
        <f t="array" ref="J5">_xlfn.SWITCH(I5, 20230127, -1, 20230516, 0, 20230929, 1, 20240129, 2)</f>
        <v>-1</v>
      </c>
    </row>
    <row r="6" spans="1:10" hidden="1">
      <c r="A6" t="s">
        <v>10</v>
      </c>
      <c r="B6">
        <v>0.78407682775712495</v>
      </c>
      <c r="C6">
        <v>0.99411400247831505</v>
      </c>
      <c r="D6">
        <v>0.90117719950433695</v>
      </c>
      <c r="E6">
        <v>0.95074349442379202</v>
      </c>
      <c r="F6">
        <v>0.92905824039652996</v>
      </c>
      <c r="G6">
        <v>0.54739776951672903</v>
      </c>
      <c r="H6">
        <v>0.217781908302354</v>
      </c>
      <c r="I6">
        <f>VLOOKUP(A6, Sheet3!A:B, 2, FALSE)</f>
        <v>20230127</v>
      </c>
      <c r="J6" cm="1">
        <f t="array" ref="J6">_xlfn.SWITCH(I6, 20230127, -1, 20230516, 0, 20230929, 1, 20240129, 2)</f>
        <v>-1</v>
      </c>
    </row>
    <row r="7" spans="1:10" hidden="1">
      <c r="A7" t="s">
        <v>11</v>
      </c>
      <c r="B7">
        <v>0.69052044609665397</v>
      </c>
      <c r="C7">
        <v>0.88135068153655505</v>
      </c>
      <c r="D7">
        <v>0.95322180916976496</v>
      </c>
      <c r="E7">
        <v>0.98172242874845095</v>
      </c>
      <c r="F7">
        <v>0.88197026022304803</v>
      </c>
      <c r="G7">
        <v>0.65892193308550195</v>
      </c>
      <c r="H7">
        <v>0.41171003717472099</v>
      </c>
      <c r="I7">
        <f>VLOOKUP(A7, Sheet3!A:B, 2, FALSE)</f>
        <v>20230127</v>
      </c>
      <c r="J7" cm="1">
        <f t="array" ref="J7">_xlfn.SWITCH(I7, 20230127, -1, 20230516, 0, 20230929, 1, 20240129, 2)</f>
        <v>-1</v>
      </c>
    </row>
    <row r="8" spans="1:10" hidden="1">
      <c r="A8" t="s">
        <v>12</v>
      </c>
      <c r="B8">
        <v>0.98482032218091697</v>
      </c>
      <c r="C8">
        <v>0.98667905824039603</v>
      </c>
      <c r="D8">
        <v>0.96933085501858696</v>
      </c>
      <c r="E8">
        <v>0.87639405204460996</v>
      </c>
      <c r="F8">
        <v>0.77168525402726096</v>
      </c>
      <c r="G8">
        <v>0.65892193308550195</v>
      </c>
      <c r="H8">
        <v>0.20786864931846299</v>
      </c>
      <c r="I8">
        <f>VLOOKUP(A8, Sheet3!A:B, 2, FALSE)</f>
        <v>20230127</v>
      </c>
      <c r="J8" cm="1">
        <f t="array" ref="J8">_xlfn.SWITCH(I8, 20230127, -1, 20230516, 0, 20230929, 1, 20240129, 2)</f>
        <v>-1</v>
      </c>
    </row>
    <row r="9" spans="1:10" hidden="1">
      <c r="A9" t="s">
        <v>13</v>
      </c>
      <c r="B9">
        <v>0.58987624264556704</v>
      </c>
      <c r="C9">
        <v>0.57892067356461796</v>
      </c>
      <c r="D9">
        <v>0.52251978088861795</v>
      </c>
      <c r="E9">
        <v>0.57709474538445904</v>
      </c>
      <c r="F9">
        <v>0.60996145262730805</v>
      </c>
      <c r="G9">
        <v>0.195678636640292</v>
      </c>
      <c r="H9">
        <v>0.324508013795902</v>
      </c>
      <c r="I9">
        <f>VLOOKUP(A9, Sheet3!A:B, 2, FALSE)</f>
        <v>20230516</v>
      </c>
      <c r="J9" cm="1">
        <f t="array" ref="J9">_xlfn.SWITCH(I9, 20230127, -1, 20230516, 0, 20230929, 1, 20240129, 2)</f>
        <v>0</v>
      </c>
    </row>
    <row r="10" spans="1:10" hidden="1">
      <c r="A10" t="s">
        <v>14</v>
      </c>
      <c r="B10">
        <v>0.56000609198903395</v>
      </c>
      <c r="C10">
        <v>0.52386029038481097</v>
      </c>
      <c r="D10">
        <v>0.50203066301147303</v>
      </c>
      <c r="E10">
        <v>0.59899482180932095</v>
      </c>
      <c r="F10">
        <v>0.37826175246217902</v>
      </c>
      <c r="G10">
        <v>0.56112295664534495</v>
      </c>
      <c r="H10">
        <v>0.50578738958269898</v>
      </c>
      <c r="I10">
        <f>VLOOKUP(A10, Sheet3!A:B, 2, FALSE)</f>
        <v>20230516</v>
      </c>
      <c r="J10" cm="1">
        <f t="array" ref="J10">_xlfn.SWITCH(I10, 20230127, -1, 20230516, 0, 20230929, 1, 20240129, 2)</f>
        <v>0</v>
      </c>
    </row>
    <row r="11" spans="1:10" hidden="1">
      <c r="A11" t="s">
        <v>15</v>
      </c>
      <c r="B11">
        <v>0.99663196570728696</v>
      </c>
      <c r="C11">
        <v>0.98989589712186199</v>
      </c>
      <c r="D11">
        <v>0.78046540110226603</v>
      </c>
      <c r="E11">
        <v>0.99601959583588495</v>
      </c>
      <c r="F11">
        <v>0.97581139007960804</v>
      </c>
      <c r="G11">
        <v>0.65921616656460502</v>
      </c>
      <c r="H11">
        <v>0.88211879975505203</v>
      </c>
      <c r="I11">
        <f>VLOOKUP(A11, Sheet3!A:B, 2, FALSE)</f>
        <v>20230516</v>
      </c>
      <c r="J11" cm="1">
        <f t="array" ref="J11">_xlfn.SWITCH(I11, 20230127, -1, 20230516, 0, 20230929, 1, 20240129, 2)</f>
        <v>0</v>
      </c>
    </row>
    <row r="12" spans="1:10" hidden="1">
      <c r="A12" t="s">
        <v>16</v>
      </c>
      <c r="B12">
        <v>0.21663619744058499</v>
      </c>
      <c r="C12">
        <v>0.31230956733699</v>
      </c>
      <c r="D12">
        <v>0.27087141986593499</v>
      </c>
      <c r="E12">
        <v>0.28854357099329703</v>
      </c>
      <c r="F12">
        <v>0.48720292504570401</v>
      </c>
      <c r="G12">
        <v>2.224253503961E-2</v>
      </c>
      <c r="H12">
        <v>9.1712370505789106E-2</v>
      </c>
      <c r="I12">
        <f>VLOOKUP(A12, Sheet3!A:B, 2, FALSE)</f>
        <v>20230516</v>
      </c>
      <c r="J12" cm="1">
        <f t="array" ref="J12">_xlfn.SWITCH(I12, 20230127, -1, 20230516, 0, 20230929, 1, 20240129, 2)</f>
        <v>0</v>
      </c>
    </row>
    <row r="13" spans="1:10" hidden="1">
      <c r="A13" t="s">
        <v>17</v>
      </c>
      <c r="B13">
        <v>0.35274390243902398</v>
      </c>
      <c r="C13">
        <v>0.34420731707317098</v>
      </c>
      <c r="D13">
        <v>0.29786585365853702</v>
      </c>
      <c r="E13">
        <v>0.27164634146341499</v>
      </c>
      <c r="F13">
        <v>0.38993902439024403</v>
      </c>
      <c r="G13">
        <v>0.28201219512195103</v>
      </c>
      <c r="H13">
        <v>0.19908536585365799</v>
      </c>
      <c r="I13">
        <f>VLOOKUP(A13, Sheet3!A:B, 2, FALSE)</f>
        <v>20230516</v>
      </c>
      <c r="J13" cm="1">
        <f t="array" ref="J13">_xlfn.SWITCH(I13, 20230127, -1, 20230516, 0, 20230929, 1, 20240129, 2)</f>
        <v>0</v>
      </c>
    </row>
    <row r="14" spans="1:10" hidden="1">
      <c r="A14" t="s">
        <v>18</v>
      </c>
      <c r="B14">
        <v>0.92830994508846898</v>
      </c>
      <c r="C14">
        <v>0.94478340451494802</v>
      </c>
      <c r="D14">
        <v>0.94661378889566805</v>
      </c>
      <c r="E14">
        <v>0.87827943868212299</v>
      </c>
      <c r="F14">
        <v>0.99359365466747995</v>
      </c>
      <c r="G14">
        <v>0.65802318486882205</v>
      </c>
      <c r="H14">
        <v>0.78004881025015205</v>
      </c>
      <c r="I14">
        <f>VLOOKUP(A14, Sheet3!A:B, 2, FALSE)</f>
        <v>20230516</v>
      </c>
      <c r="J14" cm="1">
        <f t="array" ref="J14">_xlfn.SWITCH(I14, 20230127, -1, 20230516, 0, 20230929, 1, 20240129, 2)</f>
        <v>0</v>
      </c>
    </row>
    <row r="15" spans="1:10" hidden="1">
      <c r="A15" t="s">
        <v>19</v>
      </c>
      <c r="B15">
        <v>0.96186699206833404</v>
      </c>
      <c r="C15">
        <v>0.96613788895668096</v>
      </c>
      <c r="D15">
        <v>0.955155582672361</v>
      </c>
      <c r="E15">
        <v>0.83984136668700404</v>
      </c>
      <c r="F15">
        <v>0.96918852959121404</v>
      </c>
      <c r="G15">
        <v>0.65802318486882205</v>
      </c>
      <c r="H15">
        <v>0.53538743136058597</v>
      </c>
      <c r="I15">
        <f>VLOOKUP(A15, Sheet3!A:B, 2, FALSE)</f>
        <v>20230516</v>
      </c>
      <c r="J15" cm="1">
        <f t="array" ref="J15">_xlfn.SWITCH(I15, 20230127, -1, 20230516, 0, 20230929, 1, 20240129, 2)</f>
        <v>0</v>
      </c>
    </row>
    <row r="16" spans="1:10" hidden="1">
      <c r="A16" t="s">
        <v>20</v>
      </c>
      <c r="B16">
        <v>0.95033516148689801</v>
      </c>
      <c r="C16">
        <v>0.85953686776355898</v>
      </c>
      <c r="D16">
        <v>0.98019500304692297</v>
      </c>
      <c r="E16">
        <v>0.83272394881169998</v>
      </c>
      <c r="F16">
        <v>0.768129189518586</v>
      </c>
      <c r="G16">
        <v>0.65843997562461898</v>
      </c>
      <c r="H16">
        <v>0.93753808653260196</v>
      </c>
      <c r="I16">
        <f>VLOOKUP(A16, Sheet3!A:B, 2, FALSE)</f>
        <v>20230516</v>
      </c>
      <c r="J16" cm="1">
        <f t="array" ref="J16">_xlfn.SWITCH(I16, 20230127, -1, 20230516, 0, 20230929, 1, 20240129, 2)</f>
        <v>0</v>
      </c>
    </row>
    <row r="17" spans="1:10" hidden="1">
      <c r="A17" t="s">
        <v>21</v>
      </c>
      <c r="B17">
        <v>0.97288238878732503</v>
      </c>
      <c r="C17">
        <v>0.91316270566727598</v>
      </c>
      <c r="D17">
        <v>0.87659963436928701</v>
      </c>
      <c r="E17">
        <v>0.70048750761730605</v>
      </c>
      <c r="F17">
        <v>0.86624009750152298</v>
      </c>
      <c r="G17">
        <v>0.65843997562461898</v>
      </c>
      <c r="H17">
        <v>0.841864716636197</v>
      </c>
      <c r="I17">
        <f>VLOOKUP(A17, Sheet3!A:B, 2, FALSE)</f>
        <v>20230516</v>
      </c>
      <c r="J17" cm="1">
        <f t="array" ref="J17">_xlfn.SWITCH(I17, 20230127, -1, 20230516, 0, 20230929, 1, 20240129, 2)</f>
        <v>0</v>
      </c>
    </row>
    <row r="18" spans="1:10" hidden="1">
      <c r="A18" t="s">
        <v>22</v>
      </c>
      <c r="B18">
        <v>0.88574040219378403</v>
      </c>
      <c r="C18">
        <v>0.92839731870810505</v>
      </c>
      <c r="D18">
        <v>0.99786715417428395</v>
      </c>
      <c r="E18">
        <v>0.90828762949421105</v>
      </c>
      <c r="F18">
        <v>0.63284582571602699</v>
      </c>
      <c r="G18">
        <v>0.65843997562461898</v>
      </c>
      <c r="H18">
        <v>0.61943936624009699</v>
      </c>
      <c r="I18">
        <f>VLOOKUP(A18, Sheet3!A:B, 2, FALSE)</f>
        <v>20230516</v>
      </c>
      <c r="J18" cm="1">
        <f t="array" ref="J18">_xlfn.SWITCH(I18, 20230127, -1, 20230516, 0, 20230929, 1, 20240129, 2)</f>
        <v>0</v>
      </c>
    </row>
    <row r="19" spans="1:10" hidden="1">
      <c r="A19" t="s">
        <v>23</v>
      </c>
      <c r="B19">
        <v>0.95033516148689801</v>
      </c>
      <c r="C19">
        <v>0.97349177330895797</v>
      </c>
      <c r="D19">
        <v>0.94850700792199905</v>
      </c>
      <c r="E19">
        <v>0.79920780012187698</v>
      </c>
      <c r="F19">
        <v>0.77544180377818395</v>
      </c>
      <c r="G19">
        <v>0.65843997562461898</v>
      </c>
      <c r="H19">
        <v>0.36654478976234001</v>
      </c>
      <c r="I19">
        <f>VLOOKUP(A19, Sheet3!A:B, 2, FALSE)</f>
        <v>20230516</v>
      </c>
      <c r="J19" cm="1">
        <f t="array" ref="J19">_xlfn.SWITCH(I19, 20230127, -1, 20230516, 0, 20230929, 1, 20240129, 2)</f>
        <v>0</v>
      </c>
    </row>
    <row r="20" spans="1:10" hidden="1">
      <c r="A20" t="s">
        <v>24</v>
      </c>
      <c r="B20">
        <v>0.90585009140767803</v>
      </c>
      <c r="C20">
        <v>0.95764777574649596</v>
      </c>
      <c r="D20">
        <v>0.87659963436928701</v>
      </c>
      <c r="E20">
        <v>0.841864716636197</v>
      </c>
      <c r="F20">
        <v>0.91438147471054199</v>
      </c>
      <c r="G20">
        <v>0.65843997562461898</v>
      </c>
      <c r="H20">
        <v>0.75716026812918902</v>
      </c>
      <c r="I20">
        <f>VLOOKUP(A20, Sheet3!A:B, 2, FALSE)</f>
        <v>20230516</v>
      </c>
      <c r="J20" cm="1">
        <f t="array" ref="J20">_xlfn.SWITCH(I20, 20230127, -1, 20230516, 0, 20230929, 1, 20240129, 2)</f>
        <v>0</v>
      </c>
    </row>
    <row r="21" spans="1:10">
      <c r="A21" t="s">
        <v>25</v>
      </c>
      <c r="B21">
        <v>0.53563829787233996</v>
      </c>
      <c r="C21">
        <v>0.58421985815602795</v>
      </c>
      <c r="D21">
        <v>0.52198581560283697</v>
      </c>
      <c r="E21">
        <v>0.56879432624113502</v>
      </c>
      <c r="F21">
        <v>0.43599290780141903</v>
      </c>
      <c r="G21">
        <v>0.40868794326241098</v>
      </c>
      <c r="H21">
        <v>0.41897163120567399</v>
      </c>
      <c r="I21">
        <f>VLOOKUP(A21, Sheet3!A:B, 2, FALSE)</f>
        <v>20230929</v>
      </c>
      <c r="J21" cm="1">
        <f t="array" ref="J21">_xlfn.SWITCH(I21, 20230127, -1, 20230516, 0, 20230929, 1, 20240129, 2)</f>
        <v>1</v>
      </c>
    </row>
    <row r="22" spans="1:10" hidden="1">
      <c r="A22" t="s">
        <v>26</v>
      </c>
      <c r="B22">
        <v>0.89609993906154795</v>
      </c>
      <c r="C22">
        <v>0.78031687995124899</v>
      </c>
      <c r="D22">
        <v>0.93266301035953703</v>
      </c>
      <c r="E22">
        <v>0.95216331505179796</v>
      </c>
      <c r="F22">
        <v>0.96069469835466204</v>
      </c>
      <c r="G22">
        <v>0.65904936014625204</v>
      </c>
      <c r="H22">
        <v>0.89427178549664799</v>
      </c>
      <c r="I22">
        <f>VLOOKUP(A22, Sheet3!A:B, 2, FALSE)</f>
        <v>20230516</v>
      </c>
      <c r="J22" cm="1">
        <f t="array" ref="J22">_xlfn.SWITCH(I22, 20230127, -1, 20230516, 0, 20230929, 1, 20240129, 2)</f>
        <v>0</v>
      </c>
    </row>
    <row r="23" spans="1:10">
      <c r="A23" t="s">
        <v>27</v>
      </c>
      <c r="B23">
        <v>0.92595978062157203</v>
      </c>
      <c r="C23">
        <v>0.82906764168190095</v>
      </c>
      <c r="D23">
        <v>0.781535648994516</v>
      </c>
      <c r="E23">
        <v>0.99664838513101806</v>
      </c>
      <c r="F23">
        <v>0.76325411334552096</v>
      </c>
      <c r="G23">
        <v>0.53778184034125498</v>
      </c>
      <c r="H23">
        <v>0.38482632541133499</v>
      </c>
      <c r="I23">
        <f>VLOOKUP(A23, Sheet3!A:B, 2, FALSE)</f>
        <v>20230929</v>
      </c>
      <c r="J23" cm="1">
        <f t="array" ref="J23">_xlfn.SWITCH(I23, 20230127, -1, 20230516, 0, 20230929, 1, 20240129, 2)</f>
        <v>1</v>
      </c>
    </row>
    <row r="24" spans="1:10">
      <c r="A24" t="s">
        <v>28</v>
      </c>
      <c r="B24">
        <v>0.67536855036855004</v>
      </c>
      <c r="C24">
        <v>0.75952088452088495</v>
      </c>
      <c r="D24">
        <v>0.69993857493857503</v>
      </c>
      <c r="E24">
        <v>0.64404176904176902</v>
      </c>
      <c r="F24">
        <v>0.83937346437346405</v>
      </c>
      <c r="G24">
        <v>0.74662162162162204</v>
      </c>
      <c r="H24">
        <v>0.164312039312039</v>
      </c>
      <c r="I24">
        <f>VLOOKUP(A24, Sheet3!A:B, 2, FALSE)</f>
        <v>20230929</v>
      </c>
      <c r="J24" cm="1">
        <f t="array" ref="J24">_xlfn.SWITCH(I24, 20230127, -1, 20230516, 0, 20230929, 1, 20240129, 2)</f>
        <v>1</v>
      </c>
    </row>
    <row r="25" spans="1:10">
      <c r="A25" t="s">
        <v>29</v>
      </c>
      <c r="B25">
        <v>0.85899137358991395</v>
      </c>
      <c r="C25">
        <v>0.87956204379561997</v>
      </c>
      <c r="D25">
        <v>0.88818845388188505</v>
      </c>
      <c r="E25">
        <v>0.70637027206370295</v>
      </c>
      <c r="F25">
        <v>0.95852687458526897</v>
      </c>
      <c r="G25">
        <v>0.59289980092899797</v>
      </c>
      <c r="H25">
        <v>0.22063702720636999</v>
      </c>
      <c r="I25">
        <f>VLOOKUP(A25, Sheet3!A:B, 2, FALSE)</f>
        <v>20230929</v>
      </c>
      <c r="J25" cm="1">
        <f t="array" ref="J25">_xlfn.SWITCH(I25, 20230127, -1, 20230516, 0, 20230929, 1, 20240129, 2)</f>
        <v>1</v>
      </c>
    </row>
    <row r="26" spans="1:10" hidden="1">
      <c r="A26" t="s">
        <v>30</v>
      </c>
      <c r="B26">
        <v>0.98507917174177795</v>
      </c>
      <c r="C26">
        <v>0.92478684531059696</v>
      </c>
      <c r="D26">
        <v>0.94671132764920796</v>
      </c>
      <c r="E26">
        <v>0.99360535931790495</v>
      </c>
      <c r="F26">
        <v>0.98507917174177795</v>
      </c>
      <c r="G26">
        <v>0.65864799025578602</v>
      </c>
      <c r="H26">
        <v>0.51918392204628505</v>
      </c>
      <c r="I26">
        <f>VLOOKUP(A26, Sheet3!A:B, 2, FALSE)</f>
        <v>20230516</v>
      </c>
      <c r="J26" cm="1">
        <f t="array" ref="J26">_xlfn.SWITCH(I26, 20230127, -1, 20230516, 0, 20230929, 1, 20240129, 2)</f>
        <v>0</v>
      </c>
    </row>
    <row r="27" spans="1:10" hidden="1">
      <c r="A27" t="s">
        <v>31</v>
      </c>
      <c r="B27">
        <v>0.67935444579780802</v>
      </c>
      <c r="C27">
        <v>0.89190012180267997</v>
      </c>
      <c r="D27">
        <v>0.87119366626065797</v>
      </c>
      <c r="E27">
        <v>0.53075517661388505</v>
      </c>
      <c r="F27">
        <v>0.97472594397076695</v>
      </c>
      <c r="G27">
        <v>0.65864799025578602</v>
      </c>
      <c r="H27">
        <v>0.51309378806333705</v>
      </c>
      <c r="I27">
        <f>VLOOKUP(A27, Sheet3!A:B, 2, FALSE)</f>
        <v>20230516</v>
      </c>
      <c r="J27" cm="1">
        <f t="array" ref="J27">_xlfn.SWITCH(I27, 20230127, -1, 20230516, 0, 20230929, 1, 20240129, 2)</f>
        <v>0</v>
      </c>
    </row>
    <row r="28" spans="1:10" hidden="1">
      <c r="A28" t="s">
        <v>32</v>
      </c>
      <c r="B28">
        <v>0.81577344701583399</v>
      </c>
      <c r="C28">
        <v>0.96680876979293595</v>
      </c>
      <c r="D28">
        <v>0.85292326431181498</v>
      </c>
      <c r="E28">
        <v>0.57338611449451904</v>
      </c>
      <c r="F28">
        <v>0.66961023142509102</v>
      </c>
      <c r="G28">
        <v>0.53745432399512805</v>
      </c>
      <c r="H28">
        <v>0.84926918392204598</v>
      </c>
      <c r="I28">
        <f>VLOOKUP(A28, Sheet3!A:B, 2, FALSE)</f>
        <v>20230516</v>
      </c>
      <c r="J28" cm="1">
        <f t="array" ref="J28">_xlfn.SWITCH(I28, 20230127, -1, 20230516, 0, 20230929, 1, 20240129, 2)</f>
        <v>0</v>
      </c>
    </row>
    <row r="29" spans="1:10" hidden="1">
      <c r="A29" t="s">
        <v>33</v>
      </c>
      <c r="B29">
        <v>0.98150394178289901</v>
      </c>
      <c r="C29">
        <v>0.95785324439053998</v>
      </c>
      <c r="D29">
        <v>0.61582777440873304</v>
      </c>
      <c r="E29">
        <v>0.92935112189205604</v>
      </c>
      <c r="F29">
        <v>0.95300181928441496</v>
      </c>
      <c r="G29">
        <v>0.65888417222559104</v>
      </c>
      <c r="H29">
        <v>0.135536688902365</v>
      </c>
      <c r="I29">
        <f>VLOOKUP(A29, Sheet3!A:B, 2, FALSE)</f>
        <v>20230516</v>
      </c>
      <c r="J29" cm="1">
        <f t="array" ref="J29">_xlfn.SWITCH(I29, 20230127, -1, 20230516, 0, 20230929, 1, 20240129, 2)</f>
        <v>0</v>
      </c>
    </row>
    <row r="30" spans="1:10" hidden="1">
      <c r="A30" t="s">
        <v>34</v>
      </c>
      <c r="B30">
        <v>0.67980594299575503</v>
      </c>
      <c r="C30">
        <v>0.81200727713765897</v>
      </c>
      <c r="D30">
        <v>0.89417828987265002</v>
      </c>
      <c r="E30">
        <v>0.90479078229229803</v>
      </c>
      <c r="F30">
        <v>0.783201940570042</v>
      </c>
      <c r="G30">
        <v>0.30958156458459701</v>
      </c>
      <c r="H30">
        <v>0.77653123104912103</v>
      </c>
      <c r="I30">
        <f>VLOOKUP(A30, Sheet3!A:B, 2, FALSE)</f>
        <v>20230516</v>
      </c>
      <c r="J30" cm="1">
        <f t="array" ref="J30">_xlfn.SWITCH(I30, 20230127, -1, 20230516, 0, 20230929, 1, 20240129, 2)</f>
        <v>0</v>
      </c>
    </row>
    <row r="31" spans="1:10" hidden="1">
      <c r="A31" t="s">
        <v>35</v>
      </c>
      <c r="B31">
        <v>0.95962355798421395</v>
      </c>
      <c r="C31">
        <v>0.95658773527625995</v>
      </c>
      <c r="D31">
        <v>0.87826350941105003</v>
      </c>
      <c r="E31">
        <v>0.92076502732240395</v>
      </c>
      <c r="F31">
        <v>0.94808743169398901</v>
      </c>
      <c r="G31">
        <v>0.65846994535519099</v>
      </c>
      <c r="H31">
        <v>0.21645415907710999</v>
      </c>
      <c r="I31">
        <f>VLOOKUP(A31, Sheet3!A:B, 2, FALSE)</f>
        <v>20230516</v>
      </c>
      <c r="J31" cm="1">
        <f t="array" ref="J31">_xlfn.SWITCH(I31, 20230127, -1, 20230516, 0, 20230929, 1, 20240129, 2)</f>
        <v>0</v>
      </c>
    </row>
    <row r="32" spans="1:10" hidden="1">
      <c r="A32" t="s">
        <v>36</v>
      </c>
      <c r="B32">
        <v>0.89391599752933903</v>
      </c>
      <c r="C32">
        <v>0.86226065472513902</v>
      </c>
      <c r="D32">
        <v>0.71957998764669595</v>
      </c>
      <c r="E32">
        <v>0.86689314391599703</v>
      </c>
      <c r="F32">
        <v>0.80342804200123497</v>
      </c>
      <c r="G32">
        <v>0.59635577516985805</v>
      </c>
      <c r="H32">
        <v>0.81578134651019096</v>
      </c>
      <c r="I32">
        <f>VLOOKUP(A32, Sheet3!A:B, 2, FALSE)</f>
        <v>20230516</v>
      </c>
      <c r="J32" cm="1">
        <f t="array" ref="J32">_xlfn.SWITCH(I32, 20230127, -1, 20230516, 0, 20230929, 1, 20240129, 2)</f>
        <v>0</v>
      </c>
    </row>
    <row r="33" spans="1:10" hidden="1">
      <c r="A33" t="s">
        <v>37</v>
      </c>
      <c r="B33">
        <v>0.96937537901758597</v>
      </c>
      <c r="C33">
        <v>0.95300181928441496</v>
      </c>
      <c r="D33">
        <v>0.56246209824135796</v>
      </c>
      <c r="E33">
        <v>0.89357186173438496</v>
      </c>
      <c r="F33">
        <v>0.991813220133414</v>
      </c>
      <c r="G33">
        <v>0.64857489387507605</v>
      </c>
      <c r="H33">
        <v>0.25500303214069098</v>
      </c>
      <c r="I33">
        <f>VLOOKUP(A33, Sheet3!A:B, 2, FALSE)</f>
        <v>20230516</v>
      </c>
      <c r="J33" cm="1">
        <f t="array" ref="J33">_xlfn.SWITCH(I33, 20230127, -1, 20230516, 0, 20230929, 1, 20240129, 2)</f>
        <v>0</v>
      </c>
    </row>
    <row r="34" spans="1:10" hidden="1">
      <c r="A34" t="s">
        <v>38</v>
      </c>
      <c r="B34">
        <v>0.90018203883495096</v>
      </c>
      <c r="C34">
        <v>0.80552184466019405</v>
      </c>
      <c r="D34">
        <v>0.99908980582524298</v>
      </c>
      <c r="E34">
        <v>0.99484223300970898</v>
      </c>
      <c r="F34">
        <v>0.99059466019417497</v>
      </c>
      <c r="G34">
        <v>0.65867718446601897</v>
      </c>
      <c r="H34">
        <v>0.92445388349514601</v>
      </c>
      <c r="I34">
        <f>VLOOKUP(A34, Sheet3!A:B, 2, FALSE)</f>
        <v>20230516</v>
      </c>
      <c r="J34" cm="1">
        <f t="array" ref="J34">_xlfn.SWITCH(I34, 20230127, -1, 20230516, 0, 20230929, 1, 20240129, 2)</f>
        <v>0</v>
      </c>
    </row>
    <row r="35" spans="1:10" hidden="1">
      <c r="A35" t="s">
        <v>39</v>
      </c>
      <c r="B35">
        <v>0.91444174757281504</v>
      </c>
      <c r="C35">
        <v>0.74726941747572795</v>
      </c>
      <c r="D35">
        <v>0.86498786407767003</v>
      </c>
      <c r="E35">
        <v>0.886832524271845</v>
      </c>
      <c r="F35">
        <v>0.66110436893203905</v>
      </c>
      <c r="G35">
        <v>0.309769417475728</v>
      </c>
      <c r="H35">
        <v>0.46753640776699001</v>
      </c>
      <c r="I35">
        <f>VLOOKUP(A35, Sheet3!A:B, 2, FALSE)</f>
        <v>20230516</v>
      </c>
      <c r="J35" cm="1">
        <f t="array" ref="J35">_xlfn.SWITCH(I35, 20230127, -1, 20230516, 0, 20230929, 1, 20240129, 2)</f>
        <v>0</v>
      </c>
    </row>
    <row r="36" spans="1:10" hidden="1">
      <c r="A36" t="s">
        <v>40</v>
      </c>
      <c r="B36">
        <v>0.728458737864078</v>
      </c>
      <c r="C36">
        <v>0.89259708737864096</v>
      </c>
      <c r="D36">
        <v>0.84921116504854399</v>
      </c>
      <c r="E36">
        <v>0.79338592233009697</v>
      </c>
      <c r="F36">
        <v>0.41019417475728198</v>
      </c>
      <c r="G36">
        <v>0.309769417475728</v>
      </c>
      <c r="H36">
        <v>0.91201456310679596</v>
      </c>
      <c r="I36">
        <f>VLOOKUP(A36, Sheet3!A:B, 2, FALSE)</f>
        <v>20230516</v>
      </c>
      <c r="J36" cm="1">
        <f t="array" ref="J36">_xlfn.SWITCH(I36, 20230127, -1, 20230516, 0, 20230929, 1, 20240129, 2)</f>
        <v>0</v>
      </c>
    </row>
    <row r="37" spans="1:10" hidden="1">
      <c r="A37" t="s">
        <v>41</v>
      </c>
      <c r="B37">
        <v>0.95057610673135196</v>
      </c>
      <c r="C37">
        <v>0.98392965433596102</v>
      </c>
      <c r="D37">
        <v>0.89448150394178305</v>
      </c>
      <c r="E37">
        <v>0.95148574893875104</v>
      </c>
      <c r="F37">
        <v>0.77774408732565203</v>
      </c>
      <c r="G37">
        <v>0.84354154032747097</v>
      </c>
      <c r="H37">
        <v>0.94299575500303201</v>
      </c>
      <c r="I37">
        <f>VLOOKUP(A37, Sheet3!A:B, 2, FALSE)</f>
        <v>20230516</v>
      </c>
      <c r="J37" cm="1">
        <f t="array" ref="J37">_xlfn.SWITCH(I37, 20230127, -1, 20230516, 0, 20230929, 1, 20240129, 2)</f>
        <v>0</v>
      </c>
    </row>
    <row r="38" spans="1:10" hidden="1">
      <c r="A38" t="s">
        <v>42</v>
      </c>
      <c r="B38">
        <v>0.91712204007286002</v>
      </c>
      <c r="C38">
        <v>0.99423193685488798</v>
      </c>
      <c r="D38">
        <v>0.86429872495446303</v>
      </c>
      <c r="E38">
        <v>0.82604735883424396</v>
      </c>
      <c r="F38">
        <v>0.88129933211900402</v>
      </c>
      <c r="G38">
        <v>0.41499696417729198</v>
      </c>
      <c r="H38">
        <v>0.70036429872495398</v>
      </c>
      <c r="I38">
        <f>VLOOKUP(A38, Sheet3!A:B, 2, FALSE)</f>
        <v>20230516</v>
      </c>
      <c r="J38" cm="1">
        <f t="array" ref="J38">_xlfn.SWITCH(I38, 20230127, -1, 20230516, 0, 20230929, 1, 20240129, 2)</f>
        <v>0</v>
      </c>
    </row>
    <row r="39" spans="1:10" hidden="1">
      <c r="A39" t="s">
        <v>43</v>
      </c>
      <c r="B39">
        <v>0.88433515482695801</v>
      </c>
      <c r="C39">
        <v>0.86004857316332695</v>
      </c>
      <c r="D39">
        <v>0.87644201578627801</v>
      </c>
      <c r="E39">
        <v>0.89647844565877399</v>
      </c>
      <c r="F39">
        <v>0.95051608986035196</v>
      </c>
      <c r="G39">
        <v>0.65907710989678203</v>
      </c>
      <c r="H39">
        <v>0.88372799028536697</v>
      </c>
      <c r="I39">
        <f>VLOOKUP(A39, Sheet3!A:B, 2, FALSE)</f>
        <v>20230516</v>
      </c>
      <c r="J39" cm="1">
        <f t="array" ref="J39">_xlfn.SWITCH(I39, 20230127, -1, 20230516, 0, 20230929, 1, 20240129, 2)</f>
        <v>0</v>
      </c>
    </row>
    <row r="40" spans="1:10" hidden="1">
      <c r="A40" t="s">
        <v>44</v>
      </c>
      <c r="B40">
        <v>0.81633272616879204</v>
      </c>
      <c r="C40">
        <v>0.94687310261080804</v>
      </c>
      <c r="D40">
        <v>0.81451123254401903</v>
      </c>
      <c r="E40">
        <v>0.97844565877352796</v>
      </c>
      <c r="F40">
        <v>0.89951426836672699</v>
      </c>
      <c r="G40">
        <v>0.65907710989678203</v>
      </c>
      <c r="H40">
        <v>0.61596842744383695</v>
      </c>
      <c r="I40">
        <f>VLOOKUP(A40, Sheet3!A:B, 2, FALSE)</f>
        <v>20230516</v>
      </c>
      <c r="J40" cm="1">
        <f t="array" ref="J40">_xlfn.SWITCH(I40, 20230127, -1, 20230516, 0, 20230929, 1, 20240129, 2)</f>
        <v>0</v>
      </c>
    </row>
    <row r="41" spans="1:10" hidden="1">
      <c r="A41" t="s">
        <v>45</v>
      </c>
      <c r="B41">
        <v>0.73831208257437797</v>
      </c>
      <c r="C41">
        <v>0.71068609593199805</v>
      </c>
      <c r="D41">
        <v>0.83211900425015195</v>
      </c>
      <c r="E41">
        <v>0.92622950819672101</v>
      </c>
      <c r="F41">
        <v>0.76168791742562203</v>
      </c>
      <c r="G41">
        <v>0.30995749848208898</v>
      </c>
      <c r="H41">
        <v>0.82483302975106298</v>
      </c>
      <c r="I41">
        <f>VLOOKUP(A41, Sheet3!A:B, 2, FALSE)</f>
        <v>20230516</v>
      </c>
      <c r="J41" cm="1">
        <f t="array" ref="J41">_xlfn.SWITCH(I41, 20230127, -1, 20230516, 0, 20230929, 1, 20240129, 2)</f>
        <v>0</v>
      </c>
    </row>
    <row r="42" spans="1:10" hidden="1">
      <c r="A42" t="s">
        <v>46</v>
      </c>
      <c r="B42">
        <v>0.98755312689738906</v>
      </c>
      <c r="C42">
        <v>0.72950819672131195</v>
      </c>
      <c r="D42">
        <v>0.68214936247723101</v>
      </c>
      <c r="E42">
        <v>0.82361870066788101</v>
      </c>
      <c r="F42">
        <v>0.73861566484517305</v>
      </c>
      <c r="G42">
        <v>0.41499696417729198</v>
      </c>
      <c r="H42">
        <v>0.331208257437766</v>
      </c>
      <c r="I42">
        <f>VLOOKUP(A42, Sheet3!A:B, 2, FALSE)</f>
        <v>20230516</v>
      </c>
      <c r="J42" cm="1">
        <f t="array" ref="J42">_xlfn.SWITCH(I42, 20230127, -1, 20230516, 0, 20230929, 1, 20240129, 2)</f>
        <v>0</v>
      </c>
    </row>
    <row r="43" spans="1:10" hidden="1">
      <c r="A43" t="s">
        <v>47</v>
      </c>
      <c r="B43">
        <v>0.99180327868852503</v>
      </c>
      <c r="C43">
        <v>0.98998178506375201</v>
      </c>
      <c r="D43">
        <v>0.968123861566485</v>
      </c>
      <c r="E43">
        <v>0.87219186399514304</v>
      </c>
      <c r="F43">
        <v>0.83697632058287796</v>
      </c>
      <c r="G43">
        <v>0.65907710989678203</v>
      </c>
      <c r="H43">
        <v>6.1627200971463202E-2</v>
      </c>
      <c r="I43">
        <f>VLOOKUP(A43, Sheet3!A:B, 2, FALSE)</f>
        <v>20230516</v>
      </c>
      <c r="J43" cm="1">
        <f t="array" ref="J43">_xlfn.SWITCH(I43, 20230127, -1, 20230516, 0, 20230929, 1, 20240129, 2)</f>
        <v>0</v>
      </c>
    </row>
    <row r="44" spans="1:10" hidden="1">
      <c r="A44" t="s">
        <v>48</v>
      </c>
      <c r="B44">
        <v>0.90801457194899804</v>
      </c>
      <c r="C44">
        <v>0.97298117789921101</v>
      </c>
      <c r="D44">
        <v>0.96144505160898597</v>
      </c>
      <c r="E44">
        <v>0.98998178506375201</v>
      </c>
      <c r="F44">
        <v>0.96873102610807504</v>
      </c>
      <c r="G44">
        <v>0.65907710989678203</v>
      </c>
      <c r="H44">
        <v>0.80297510625379498</v>
      </c>
      <c r="I44">
        <f>VLOOKUP(A44, Sheet3!A:B, 2, FALSE)</f>
        <v>20230516</v>
      </c>
      <c r="J44" cm="1">
        <f t="array" ref="J44">_xlfn.SWITCH(I44, 20230127, -1, 20230516, 0, 20230929, 1, 20240129, 2)</f>
        <v>0</v>
      </c>
    </row>
    <row r="45" spans="1:10" hidden="1">
      <c r="A45" t="s">
        <v>49</v>
      </c>
      <c r="B45">
        <v>0.98216444981862105</v>
      </c>
      <c r="C45">
        <v>0.95072551390568305</v>
      </c>
      <c r="D45">
        <v>0.88845223700120901</v>
      </c>
      <c r="E45">
        <v>0.97853688029020602</v>
      </c>
      <c r="F45">
        <v>0.75604594921402701</v>
      </c>
      <c r="G45">
        <v>0.41203143893591299</v>
      </c>
      <c r="H45">
        <v>0.30622732769044703</v>
      </c>
      <c r="I45">
        <f>VLOOKUP(A45, Sheet3!A:B, 2, FALSE)</f>
        <v>20230516</v>
      </c>
      <c r="J45" cm="1">
        <f t="array" ref="J45">_xlfn.SWITCH(I45, 20230127, -1, 20230516, 0, 20230929, 1, 20240129, 2)</f>
        <v>0</v>
      </c>
    </row>
    <row r="46" spans="1:10" hidden="1">
      <c r="A46" t="s">
        <v>50</v>
      </c>
      <c r="B46">
        <v>0.72708082026538001</v>
      </c>
      <c r="C46">
        <v>0.99004825090470405</v>
      </c>
      <c r="D46">
        <v>0.96471652593486101</v>
      </c>
      <c r="E46">
        <v>0.81755126658624799</v>
      </c>
      <c r="F46">
        <v>0.95808202653799801</v>
      </c>
      <c r="G46">
        <v>0.65892641737032598</v>
      </c>
      <c r="H46">
        <v>0.339867310012063</v>
      </c>
      <c r="I46">
        <f>VLOOKUP(A46, Sheet3!A:B, 2, FALSE)</f>
        <v>20230516</v>
      </c>
      <c r="J46" cm="1">
        <f t="array" ref="J46">_xlfn.SWITCH(I46, 20230127, -1, 20230516, 0, 20230929, 1, 20240129, 2)</f>
        <v>0</v>
      </c>
    </row>
    <row r="47" spans="1:10">
      <c r="A47" t="s">
        <v>51</v>
      </c>
      <c r="B47">
        <v>0.761075949367089</v>
      </c>
      <c r="C47">
        <v>0.85411392405063302</v>
      </c>
      <c r="D47">
        <v>0.70284810126582298</v>
      </c>
      <c r="E47">
        <v>0.612341772151899</v>
      </c>
      <c r="F47">
        <v>0.85664556962025296</v>
      </c>
      <c r="G47">
        <v>0.44335443037974698</v>
      </c>
      <c r="H47">
        <v>0.18006329113923999</v>
      </c>
      <c r="I47">
        <f>VLOOKUP(A47, Sheet3!A:B, 2, FALSE)</f>
        <v>20230929</v>
      </c>
      <c r="J47" cm="1">
        <f t="array" ref="J47">_xlfn.SWITCH(I47, 20230127, -1, 20230516, 0, 20230929, 1, 20240129, 2)</f>
        <v>1</v>
      </c>
    </row>
    <row r="48" spans="1:10" hidden="1">
      <c r="A48" t="s">
        <v>52</v>
      </c>
      <c r="B48">
        <v>0.80319469559975898</v>
      </c>
      <c r="C48">
        <v>0.86166365280289303</v>
      </c>
      <c r="D48">
        <v>0.83212778782398999</v>
      </c>
      <c r="E48">
        <v>0.89059674502712505</v>
      </c>
      <c r="F48">
        <v>0.90446051838456898</v>
      </c>
      <c r="G48">
        <v>0.65913200723327303</v>
      </c>
      <c r="H48">
        <v>0.18535262206148301</v>
      </c>
      <c r="I48">
        <f>VLOOKUP(A48, Sheet3!A:B, 2, FALSE)</f>
        <v>20230516</v>
      </c>
      <c r="J48" cm="1">
        <f t="array" ref="J48">_xlfn.SWITCH(I48, 20230127, -1, 20230516, 0, 20230929, 1, 20240129, 2)</f>
        <v>0</v>
      </c>
    </row>
    <row r="49" spans="1:10">
      <c r="A49" t="s">
        <v>53</v>
      </c>
      <c r="B49">
        <v>0.84946555819477398</v>
      </c>
      <c r="C49">
        <v>0.87915676959620004</v>
      </c>
      <c r="D49">
        <v>0.72951306413301698</v>
      </c>
      <c r="E49">
        <v>0.96466745843230395</v>
      </c>
      <c r="F49">
        <v>0.83402612826603295</v>
      </c>
      <c r="G49">
        <v>0.65766033254156797</v>
      </c>
      <c r="H49">
        <v>0.30552256532066502</v>
      </c>
      <c r="I49">
        <f>VLOOKUP(A49, Sheet3!A:B, 2, FALSE)</f>
        <v>20230929</v>
      </c>
      <c r="J49" cm="1">
        <f t="array" ref="J49">_xlfn.SWITCH(I49, 20230127, -1, 20230516, 0, 20230929, 1, 20240129, 2)</f>
        <v>1</v>
      </c>
    </row>
    <row r="50" spans="1:10">
      <c r="A50" t="s">
        <v>54</v>
      </c>
      <c r="B50">
        <v>0.84937611408199598</v>
      </c>
      <c r="C50">
        <v>0.97415329768270897</v>
      </c>
      <c r="D50">
        <v>0.76797385620915004</v>
      </c>
      <c r="E50">
        <v>0.92543077837195498</v>
      </c>
      <c r="F50">
        <v>0.92424242424242398</v>
      </c>
      <c r="G50">
        <v>0.65745692216280405</v>
      </c>
      <c r="H50">
        <v>0.50059417706476494</v>
      </c>
      <c r="I50">
        <f>VLOOKUP(A50, Sheet3!A:B, 2, FALSE)</f>
        <v>20230929</v>
      </c>
      <c r="J50" cm="1">
        <f t="array" ref="J50">_xlfn.SWITCH(I50, 20230127, -1, 20230516, 0, 20230929, 1, 20240129, 2)</f>
        <v>1</v>
      </c>
    </row>
    <row r="51" spans="1:10">
      <c r="A51" t="s">
        <v>55</v>
      </c>
      <c r="B51">
        <v>0.79774720893141904</v>
      </c>
      <c r="C51">
        <v>0.93411084529505595</v>
      </c>
      <c r="D51">
        <v>0.90201355661881999</v>
      </c>
      <c r="E51">
        <v>0.61553030303030298</v>
      </c>
      <c r="F51">
        <v>0.887460127591707</v>
      </c>
      <c r="G51">
        <v>0.50309011164274298</v>
      </c>
      <c r="H51">
        <v>0.47956539074960097</v>
      </c>
      <c r="I51">
        <f>VLOOKUP(A51, Sheet3!A:B, 2, FALSE)</f>
        <v>20230929</v>
      </c>
      <c r="J51" cm="1">
        <f t="array" ref="J51">_xlfn.SWITCH(I51, 20230127, -1, 20230516, 0, 20230929, 1, 20240129, 2)</f>
        <v>1</v>
      </c>
    </row>
    <row r="52" spans="1:10">
      <c r="A52" t="s">
        <v>56</v>
      </c>
      <c r="B52">
        <v>0.95895745955662104</v>
      </c>
      <c r="C52">
        <v>0.82893948472139001</v>
      </c>
      <c r="D52">
        <v>0.93499101258238504</v>
      </c>
      <c r="E52">
        <v>0.90982624325943695</v>
      </c>
      <c r="F52">
        <v>0.91402037147992798</v>
      </c>
      <c r="G52">
        <v>0.52696225284601605</v>
      </c>
      <c r="H52">
        <v>0.85290593169562601</v>
      </c>
      <c r="I52">
        <f>VLOOKUP(A52, Sheet3!A:B, 2, FALSE)</f>
        <v>20230929</v>
      </c>
      <c r="J52" cm="1">
        <f t="array" ref="J52">_xlfn.SWITCH(I52, 20230127, -1, 20230516, 0, 20230929, 1, 20240129, 2)</f>
        <v>1</v>
      </c>
    </row>
    <row r="53" spans="1:10" hidden="1">
      <c r="A53" t="s">
        <v>117</v>
      </c>
      <c r="B53">
        <f t="shared" ref="B53:H53" si="0">AVERAGE(B2:B52)</f>
        <v>0.84119439252605466</v>
      </c>
      <c r="C53">
        <f t="shared" si="0"/>
        <v>0.85804424512824251</v>
      </c>
      <c r="D53">
        <f t="shared" si="0"/>
        <v>0.82471793797093096</v>
      </c>
      <c r="E53">
        <f t="shared" si="0"/>
        <v>0.82776859391546775</v>
      </c>
      <c r="F53">
        <f t="shared" si="0"/>
        <v>0.81856750276330537</v>
      </c>
      <c r="G53">
        <f t="shared" si="0"/>
        <v>0.56616898576866681</v>
      </c>
      <c r="H53">
        <f t="shared" si="0"/>
        <v>0.53383233581016853</v>
      </c>
      <c r="I53" t="e">
        <f>VLOOKUP(A53, Sheet3!A:B, 2, FALSE)</f>
        <v>#N/A</v>
      </c>
      <c r="J53" t="e" cm="1">
        <f t="array" ref="J53">_xlfn.SWITCH(I53, 20230127, -1, 20230516, 0, 20230929, 1, 20240129, 2)</f>
        <v>#N/A</v>
      </c>
    </row>
    <row r="54" spans="1:10" hidden="1">
      <c r="A54" s="4" t="s">
        <v>128</v>
      </c>
      <c r="B54" s="1">
        <f>MEDIAN(B2:B52)</f>
        <v>0.90018203883495096</v>
      </c>
      <c r="C54" s="1">
        <f t="shared" ref="C54:H54" si="1">MEDIAN(C2:C52)</f>
        <v>0.89259708737864096</v>
      </c>
      <c r="D54" s="1">
        <f t="shared" si="1"/>
        <v>0.87659963436928701</v>
      </c>
      <c r="E54" s="1">
        <f t="shared" si="1"/>
        <v>0.886832524271845</v>
      </c>
      <c r="F54" s="1">
        <f t="shared" si="1"/>
        <v>0.86624009750152298</v>
      </c>
      <c r="G54" s="1">
        <f t="shared" si="1"/>
        <v>0.65802318486882205</v>
      </c>
      <c r="H54" s="1">
        <f t="shared" si="1"/>
        <v>0.50578738958269898</v>
      </c>
      <c r="I54" t="e">
        <f>VLOOKUP(A54, Sheet3!A:B, 2, FALSE)</f>
        <v>#N/A</v>
      </c>
      <c r="J54" t="e" cm="1">
        <f t="array" ref="J54">_xlfn.SWITCH(I54, 20230127, -1, 20230516, 0, 20230929, 1, 20240129, 2)</f>
        <v>#N/A</v>
      </c>
    </row>
    <row r="55" spans="1:10" hidden="1">
      <c r="A55" s="4" t="s">
        <v>131</v>
      </c>
      <c r="B55" s="1">
        <f>STDEV(B2:B52)</f>
        <v>0.166666232171752</v>
      </c>
      <c r="C55" s="1">
        <f t="shared" ref="C55:H55" si="2">STDEV(C2:C52)</f>
        <v>0.1534857569431031</v>
      </c>
      <c r="D55" s="1">
        <f t="shared" si="2"/>
        <v>0.16989102846967205</v>
      </c>
      <c r="E55" s="1">
        <f t="shared" si="2"/>
        <v>0.17343117458302526</v>
      </c>
      <c r="F55" s="1">
        <f t="shared" si="2"/>
        <v>0.16641939446267279</v>
      </c>
      <c r="G55" s="1">
        <f t="shared" si="2"/>
        <v>0.16124345804125484</v>
      </c>
      <c r="H55" s="1">
        <f t="shared" si="2"/>
        <v>0.28280805508602486</v>
      </c>
      <c r="I55" t="e">
        <f>VLOOKUP(A55, Sheet3!A:B, 2, FALSE)</f>
        <v>#N/A</v>
      </c>
      <c r="J55" t="e" cm="1">
        <f t="array" ref="J55">_xlfn.SWITCH(I55, 20230127, -1, 20230516, 0, 20230929, 1, 20240129, 2)</f>
        <v>#N/A</v>
      </c>
    </row>
  </sheetData>
  <autoFilter ref="A1:J55" xr:uid="{00000000-0001-0000-0E00-000000000000}">
    <filterColumn colId="9">
      <filters>
        <filter val="1"/>
      </filters>
    </filterColumn>
  </autoFilter>
  <phoneticPr fontId="1" type="noConversion"/>
  <pageMargins left="0.75" right="0.75" top="1" bottom="1" header="0.5" footer="0.5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5"/>
  <sheetViews>
    <sheetView zoomScale="109" workbookViewId="0">
      <selection activeCell="M49" sqref="M49"/>
    </sheetView>
  </sheetViews>
  <sheetFormatPr baseColWidth="10" defaultColWidth="9" defaultRowHeight="16"/>
  <cols>
    <col min="2" max="7" width="12.6640625" style="1" customWidth="1"/>
    <col min="8" max="8" width="12.6640625"/>
    <col min="9" max="9" width="10.33203125" bestFit="1" customWidth="1"/>
  </cols>
  <sheetData>
    <row r="1" spans="1:9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s="4" t="s">
        <v>268</v>
      </c>
    </row>
    <row r="2" spans="1:9">
      <c r="A2" t="s">
        <v>58</v>
      </c>
      <c r="B2">
        <v>0.95198265179677799</v>
      </c>
      <c r="C2">
        <v>0.62608426270136297</v>
      </c>
      <c r="D2">
        <v>0.81815365551425001</v>
      </c>
      <c r="E2">
        <v>0.95631970260222998</v>
      </c>
      <c r="F2">
        <v>0.84789343246592297</v>
      </c>
      <c r="G2">
        <v>0.91914498141263901</v>
      </c>
      <c r="H2">
        <v>4.6468401486989197E-3</v>
      </c>
      <c r="I2">
        <f>VLOOKUP(A2, Sheet3!A:B, 2, FALSE)</f>
        <v>20230127</v>
      </c>
    </row>
    <row r="3" spans="1:9">
      <c r="A3" t="s">
        <v>7</v>
      </c>
      <c r="B3">
        <v>0.95263157894736805</v>
      </c>
      <c r="C3">
        <v>0.99535603715170295</v>
      </c>
      <c r="D3">
        <v>0.89690402476780196</v>
      </c>
      <c r="E3">
        <v>0.943962848297214</v>
      </c>
      <c r="F3">
        <v>0.91671826625386998</v>
      </c>
      <c r="G3">
        <v>0.83126934984520096</v>
      </c>
      <c r="H3">
        <v>0.65665634674922602</v>
      </c>
      <c r="I3">
        <f>VLOOKUP(A3, Sheet3!A:B, 2, FALSE)</f>
        <v>20230127</v>
      </c>
    </row>
    <row r="4" spans="1:9">
      <c r="A4" t="s">
        <v>8</v>
      </c>
      <c r="B4">
        <v>0.78593749999999996</v>
      </c>
      <c r="C4">
        <v>0.85281249999999997</v>
      </c>
      <c r="D4">
        <v>0.86968749999999995</v>
      </c>
      <c r="E4">
        <v>0.96843749999999995</v>
      </c>
      <c r="F4">
        <v>0.83343750000000005</v>
      </c>
      <c r="G4">
        <v>0.68031249999999999</v>
      </c>
      <c r="H4">
        <v>0.36281249999999998</v>
      </c>
      <c r="I4">
        <f>VLOOKUP(A4, Sheet3!A:B, 2, FALSE)</f>
        <v>20230127</v>
      </c>
    </row>
    <row r="5" spans="1:9">
      <c r="A5" t="s">
        <v>9</v>
      </c>
      <c r="B5">
        <v>0.70539033457249101</v>
      </c>
      <c r="C5">
        <v>0.891263940520446</v>
      </c>
      <c r="D5">
        <v>0.93463444857496902</v>
      </c>
      <c r="E5">
        <v>0.95384138785625805</v>
      </c>
      <c r="F5">
        <v>0.883209417596035</v>
      </c>
      <c r="G5">
        <v>0.91914498141263901</v>
      </c>
      <c r="H5">
        <v>0.71034696406443598</v>
      </c>
      <c r="I5">
        <f>VLOOKUP(A5, Sheet3!A:B, 2, FALSE)</f>
        <v>20230127</v>
      </c>
    </row>
    <row r="6" spans="1:9">
      <c r="A6" t="s">
        <v>10</v>
      </c>
      <c r="B6">
        <v>0.85408921933085502</v>
      </c>
      <c r="C6">
        <v>0.79708798017348204</v>
      </c>
      <c r="D6">
        <v>0.87949194547707599</v>
      </c>
      <c r="E6">
        <v>0.74690210656753397</v>
      </c>
      <c r="F6">
        <v>0.98234200743494404</v>
      </c>
      <c r="G6">
        <v>0.91914498141263901</v>
      </c>
      <c r="H6">
        <v>0.65148698884758405</v>
      </c>
      <c r="I6">
        <f>VLOOKUP(A6, Sheet3!A:B, 2, FALSE)</f>
        <v>20230127</v>
      </c>
    </row>
    <row r="7" spans="1:9">
      <c r="A7" t="s">
        <v>11</v>
      </c>
      <c r="B7">
        <v>0.75743494423791802</v>
      </c>
      <c r="C7">
        <v>0.99721189591078097</v>
      </c>
      <c r="D7">
        <v>0.93587360594795499</v>
      </c>
      <c r="E7">
        <v>0.81195786864931796</v>
      </c>
      <c r="F7">
        <v>0.80824039653035895</v>
      </c>
      <c r="G7">
        <v>0.677509293680297</v>
      </c>
      <c r="H7">
        <v>0.95012391573729904</v>
      </c>
      <c r="I7">
        <f>VLOOKUP(A7, Sheet3!A:B, 2, FALSE)</f>
        <v>20230127</v>
      </c>
    </row>
    <row r="8" spans="1:9">
      <c r="A8" t="s">
        <v>12</v>
      </c>
      <c r="B8">
        <v>0.85285006195786905</v>
      </c>
      <c r="C8">
        <v>0.97242874845105298</v>
      </c>
      <c r="D8">
        <v>0.91171003717472099</v>
      </c>
      <c r="E8">
        <v>0.98482032218091697</v>
      </c>
      <c r="F8">
        <v>0.95879801734820302</v>
      </c>
      <c r="G8">
        <v>0.677509293680297</v>
      </c>
      <c r="H8">
        <v>0.62546468401486999</v>
      </c>
      <c r="I8">
        <f>VLOOKUP(A8, Sheet3!A:B, 2, FALSE)</f>
        <v>20230127</v>
      </c>
    </row>
    <row r="9" spans="1:9">
      <c r="A9" t="s">
        <v>13</v>
      </c>
      <c r="B9">
        <v>0.55173463177115001</v>
      </c>
      <c r="C9">
        <v>0.54848853722864699</v>
      </c>
      <c r="D9">
        <v>0.50020288090890597</v>
      </c>
      <c r="E9">
        <v>0.53895313451004301</v>
      </c>
      <c r="F9">
        <v>0.58602150537634401</v>
      </c>
      <c r="G9">
        <v>0.46997362548184202</v>
      </c>
      <c r="H9">
        <v>0.51663623453033103</v>
      </c>
      <c r="I9">
        <f>VLOOKUP(A9, Sheet3!A:B, 2, FALSE)</f>
        <v>20230516</v>
      </c>
    </row>
    <row r="10" spans="1:9">
      <c r="A10" t="s">
        <v>14</v>
      </c>
      <c r="B10">
        <v>0.60204081632653095</v>
      </c>
      <c r="C10">
        <v>0.481216367143873</v>
      </c>
      <c r="D10">
        <v>0.55868616103157698</v>
      </c>
      <c r="E10">
        <v>0.65920398009950298</v>
      </c>
      <c r="F10">
        <v>0.30069042542390101</v>
      </c>
      <c r="G10">
        <v>0.40059904558838499</v>
      </c>
      <c r="H10">
        <v>0.73971976850441701</v>
      </c>
      <c r="I10">
        <f>VLOOKUP(A10, Sheet3!A:B, 2, FALSE)</f>
        <v>20230516</v>
      </c>
    </row>
    <row r="11" spans="1:9">
      <c r="A11" t="s">
        <v>15</v>
      </c>
      <c r="B11">
        <v>0.98438456827924103</v>
      </c>
      <c r="C11">
        <v>0.91947336191059403</v>
      </c>
      <c r="D11">
        <v>0.77985303123086303</v>
      </c>
      <c r="E11">
        <v>0.93233312921004297</v>
      </c>
      <c r="F11">
        <v>0.88028169014084501</v>
      </c>
      <c r="G11">
        <v>0.67881200244947903</v>
      </c>
      <c r="H11">
        <v>0.97274954072259601</v>
      </c>
      <c r="I11">
        <f>VLOOKUP(A11, Sheet3!A:B, 2, FALSE)</f>
        <v>20230516</v>
      </c>
    </row>
    <row r="12" spans="1:9">
      <c r="A12" t="s">
        <v>16</v>
      </c>
      <c r="B12">
        <v>0.31718464351005499</v>
      </c>
      <c r="C12">
        <v>0.339122486288848</v>
      </c>
      <c r="D12">
        <v>0.21968312004875101</v>
      </c>
      <c r="E12">
        <v>0.26294942108470398</v>
      </c>
      <c r="F12">
        <v>0.65112736136502103</v>
      </c>
      <c r="G12">
        <v>0.272090188909202</v>
      </c>
      <c r="H12">
        <v>0.96191346739792805</v>
      </c>
      <c r="I12">
        <f>VLOOKUP(A12, Sheet3!A:B, 2, FALSE)</f>
        <v>20230516</v>
      </c>
    </row>
    <row r="13" spans="1:9">
      <c r="A13" t="s">
        <v>17</v>
      </c>
      <c r="B13">
        <v>0.31737804878048798</v>
      </c>
      <c r="C13">
        <v>0.34908536585365901</v>
      </c>
      <c r="D13">
        <v>0.34115853658536599</v>
      </c>
      <c r="E13">
        <v>0.29908536585365902</v>
      </c>
      <c r="F13">
        <v>0.34115853658536599</v>
      </c>
      <c r="G13">
        <v>0.62103658536585404</v>
      </c>
      <c r="H13">
        <v>0.69847560975609801</v>
      </c>
      <c r="I13">
        <f>VLOOKUP(A13, Sheet3!A:B, 2, FALSE)</f>
        <v>20230516</v>
      </c>
    </row>
    <row r="14" spans="1:9">
      <c r="A14" t="s">
        <v>18</v>
      </c>
      <c r="B14">
        <v>0.91427699816961605</v>
      </c>
      <c r="C14">
        <v>0.97467968273337402</v>
      </c>
      <c r="D14">
        <v>0.82763880414887103</v>
      </c>
      <c r="E14">
        <v>0.76479560707748595</v>
      </c>
      <c r="F14">
        <v>0.97589993898718697</v>
      </c>
      <c r="G14">
        <v>0.67754728492983496</v>
      </c>
      <c r="H14">
        <v>0.87705918242831005</v>
      </c>
      <c r="I14">
        <f>VLOOKUP(A14, Sheet3!A:B, 2, FALSE)</f>
        <v>20230516</v>
      </c>
    </row>
    <row r="15" spans="1:9">
      <c r="A15" t="s">
        <v>19</v>
      </c>
      <c r="B15">
        <v>0.94112263575350796</v>
      </c>
      <c r="C15">
        <v>0.95881635143380095</v>
      </c>
      <c r="D15">
        <v>0.81970713849908505</v>
      </c>
      <c r="E15">
        <v>0.94844417327638797</v>
      </c>
      <c r="F15">
        <v>0.60250152532031698</v>
      </c>
      <c r="G15">
        <v>0.67754728492983496</v>
      </c>
      <c r="H15">
        <v>0.65741305674191597</v>
      </c>
      <c r="I15">
        <f>VLOOKUP(A15, Sheet3!A:B, 2, FALSE)</f>
        <v>20230516</v>
      </c>
    </row>
    <row r="16" spans="1:9">
      <c r="A16" t="s">
        <v>20</v>
      </c>
      <c r="B16">
        <v>0.98872638634978705</v>
      </c>
      <c r="C16">
        <v>0.68220597196831201</v>
      </c>
      <c r="D16">
        <v>0.89366240097501504</v>
      </c>
      <c r="E16">
        <v>0.89914686166971403</v>
      </c>
      <c r="F16">
        <v>0.93022547227300401</v>
      </c>
      <c r="G16">
        <v>0.67794028031688003</v>
      </c>
      <c r="H16">
        <v>0.92535039609993897</v>
      </c>
      <c r="I16">
        <f>VLOOKUP(A16, Sheet3!A:B, 2, FALSE)</f>
        <v>20230516</v>
      </c>
    </row>
    <row r="17" spans="1:9">
      <c r="A17" t="s">
        <v>21</v>
      </c>
      <c r="B17">
        <v>0.80956733698964001</v>
      </c>
      <c r="C17">
        <v>0.78031687995124899</v>
      </c>
      <c r="D17">
        <v>0.96861669713589305</v>
      </c>
      <c r="E17">
        <v>0.97775746496038995</v>
      </c>
      <c r="F17">
        <v>0.89975624619134698</v>
      </c>
      <c r="G17">
        <v>0.67794028031688003</v>
      </c>
      <c r="H17">
        <v>0.54082876294942095</v>
      </c>
      <c r="I17">
        <f>VLOOKUP(A17, Sheet3!A:B, 2, FALSE)</f>
        <v>20230516</v>
      </c>
    </row>
    <row r="18" spans="1:9">
      <c r="A18" t="s">
        <v>22</v>
      </c>
      <c r="B18">
        <v>0.962522851919561</v>
      </c>
      <c r="C18">
        <v>0.82297379646557001</v>
      </c>
      <c r="D18">
        <v>0.97410115783059104</v>
      </c>
      <c r="E18">
        <v>0.86806825106642305</v>
      </c>
      <c r="F18">
        <v>0.96678854357099298</v>
      </c>
      <c r="G18">
        <v>0.67794028031688003</v>
      </c>
      <c r="H18">
        <v>0.96496039000609402</v>
      </c>
      <c r="I18">
        <f>VLOOKUP(A18, Sheet3!A:B, 2, FALSE)</f>
        <v>20230516</v>
      </c>
    </row>
    <row r="19" spans="1:9">
      <c r="A19" t="s">
        <v>23</v>
      </c>
      <c r="B19">
        <v>0.88756855575868399</v>
      </c>
      <c r="C19">
        <v>0.71755027422303497</v>
      </c>
      <c r="D19">
        <v>0.95825716026812902</v>
      </c>
      <c r="E19">
        <v>0.98567946374162096</v>
      </c>
      <c r="F19">
        <v>0.89366240097501504</v>
      </c>
      <c r="G19">
        <v>0.67794028031688003</v>
      </c>
      <c r="H19">
        <v>0.43784277879341899</v>
      </c>
      <c r="I19">
        <f>VLOOKUP(A19, Sheet3!A:B, 2, FALSE)</f>
        <v>20230516</v>
      </c>
    </row>
    <row r="20" spans="1:9">
      <c r="A20" t="s">
        <v>24</v>
      </c>
      <c r="B20">
        <v>0.895490554539915</v>
      </c>
      <c r="C20">
        <v>0.97227300426569196</v>
      </c>
      <c r="D20">
        <v>0.95764777574649596</v>
      </c>
      <c r="E20">
        <v>0.94728823887873204</v>
      </c>
      <c r="F20">
        <v>0.99116392443631895</v>
      </c>
      <c r="G20">
        <v>0.67794028031688003</v>
      </c>
      <c r="H20">
        <v>0.74862888482632495</v>
      </c>
      <c r="I20">
        <f>VLOOKUP(A20, Sheet3!A:B, 2, FALSE)</f>
        <v>20230516</v>
      </c>
    </row>
    <row r="21" spans="1:9">
      <c r="A21" t="s">
        <v>26</v>
      </c>
      <c r="B21">
        <v>0.98507007921998802</v>
      </c>
      <c r="C21">
        <v>0.915600243753809</v>
      </c>
      <c r="D21">
        <v>0.93083485679463696</v>
      </c>
      <c r="E21">
        <v>0.93083485679463696</v>
      </c>
      <c r="F21">
        <v>0.92595978062157203</v>
      </c>
      <c r="G21">
        <v>0.67854966483851298</v>
      </c>
      <c r="H21">
        <v>0.79920780012187698</v>
      </c>
      <c r="I21">
        <f>VLOOKUP(A21, Sheet3!A:B, 2, FALSE)</f>
        <v>20230516</v>
      </c>
    </row>
    <row r="22" spans="1:9">
      <c r="A22" t="s">
        <v>30</v>
      </c>
      <c r="B22">
        <v>0.93331303288672396</v>
      </c>
      <c r="C22">
        <v>0.69945188794153501</v>
      </c>
      <c r="D22">
        <v>0.79567600487210699</v>
      </c>
      <c r="E22">
        <v>0.90895249695493296</v>
      </c>
      <c r="F22">
        <v>0.755481120584653</v>
      </c>
      <c r="G22">
        <v>0.67813641900121802</v>
      </c>
      <c r="H22">
        <v>0.94610231425091396</v>
      </c>
      <c r="I22">
        <f>VLOOKUP(A22, Sheet3!A:B, 2, FALSE)</f>
        <v>20230516</v>
      </c>
    </row>
    <row r="23" spans="1:9">
      <c r="A23" t="s">
        <v>31</v>
      </c>
      <c r="B23">
        <v>0.94792935444579796</v>
      </c>
      <c r="C23">
        <v>0.82673568818513998</v>
      </c>
      <c r="D23">
        <v>0.90651644336175397</v>
      </c>
      <c r="E23">
        <v>0.61906211936662603</v>
      </c>
      <c r="F23">
        <v>0.75</v>
      </c>
      <c r="G23">
        <v>0.67813641900121802</v>
      </c>
      <c r="H23">
        <v>0.89372716199756397</v>
      </c>
      <c r="I23">
        <f>VLOOKUP(A23, Sheet3!A:B, 2, FALSE)</f>
        <v>20230516</v>
      </c>
    </row>
    <row r="24" spans="1:9">
      <c r="A24" t="s">
        <v>32</v>
      </c>
      <c r="B24">
        <v>0.81820950060901299</v>
      </c>
      <c r="C24">
        <v>0.91808769792935396</v>
      </c>
      <c r="D24">
        <v>0.92661388550548096</v>
      </c>
      <c r="E24">
        <v>0.88276492082825797</v>
      </c>
      <c r="F24">
        <v>0.81942752740560298</v>
      </c>
      <c r="G24">
        <v>0.91869671132764896</v>
      </c>
      <c r="H24">
        <v>0.83099878197320298</v>
      </c>
      <c r="I24">
        <f>VLOOKUP(A24, Sheet3!A:B, 2, FALSE)</f>
        <v>20230516</v>
      </c>
    </row>
    <row r="25" spans="1:9">
      <c r="A25" t="s">
        <v>33</v>
      </c>
      <c r="B25">
        <v>0.84141904184354199</v>
      </c>
      <c r="C25">
        <v>0.99605821710127396</v>
      </c>
      <c r="D25">
        <v>0.97180109157064898</v>
      </c>
      <c r="E25">
        <v>0.98574893875075797</v>
      </c>
      <c r="F25">
        <v>0.96027895694360199</v>
      </c>
      <c r="G25">
        <v>0.67647058823529405</v>
      </c>
      <c r="H25">
        <v>0.92510612492419697</v>
      </c>
      <c r="I25">
        <f>VLOOKUP(A25, Sheet3!A:B, 2, FALSE)</f>
        <v>20230516</v>
      </c>
    </row>
    <row r="26" spans="1:9">
      <c r="A26" t="s">
        <v>34</v>
      </c>
      <c r="B26">
        <v>0.92965433596118896</v>
      </c>
      <c r="C26">
        <v>0.76288659793814395</v>
      </c>
      <c r="D26">
        <v>0.89539114614918103</v>
      </c>
      <c r="E26">
        <v>0.85021224984839305</v>
      </c>
      <c r="F26">
        <v>0.37325651910248597</v>
      </c>
      <c r="G26">
        <v>0.40145542753183699</v>
      </c>
      <c r="H26">
        <v>0.73013947847180105</v>
      </c>
      <c r="I26">
        <f>VLOOKUP(A26, Sheet3!A:B, 2, FALSE)</f>
        <v>20230516</v>
      </c>
    </row>
    <row r="27" spans="1:9">
      <c r="A27" t="s">
        <v>35</v>
      </c>
      <c r="B27">
        <v>0.97540983606557397</v>
      </c>
      <c r="C27">
        <v>0.96448087431693996</v>
      </c>
      <c r="D27">
        <v>0.91408621736490603</v>
      </c>
      <c r="E27">
        <v>0.94383727990285404</v>
      </c>
      <c r="F27">
        <v>0.95901639344262302</v>
      </c>
      <c r="G27">
        <v>0.67607771706132402</v>
      </c>
      <c r="H27">
        <v>1.0018214936247801E-2</v>
      </c>
      <c r="I27">
        <f>VLOOKUP(A27, Sheet3!A:B, 2, FALSE)</f>
        <v>20230516</v>
      </c>
    </row>
    <row r="28" spans="1:9">
      <c r="A28" t="s">
        <v>36</v>
      </c>
      <c r="B28">
        <v>0.94101297096973402</v>
      </c>
      <c r="C28">
        <v>0.817325509573811</v>
      </c>
      <c r="D28">
        <v>0.80667078443483597</v>
      </c>
      <c r="E28">
        <v>0.93051266213712203</v>
      </c>
      <c r="F28">
        <v>0.74366893143916002</v>
      </c>
      <c r="G28">
        <v>0.58492896849907305</v>
      </c>
      <c r="H28">
        <v>0.40812229771463898</v>
      </c>
      <c r="I28">
        <f>VLOOKUP(A28, Sheet3!A:B, 2, FALSE)</f>
        <v>20230516</v>
      </c>
    </row>
    <row r="29" spans="1:9">
      <c r="A29" t="s">
        <v>37</v>
      </c>
      <c r="B29">
        <v>0.86203759854457296</v>
      </c>
      <c r="C29">
        <v>0.90509399636143095</v>
      </c>
      <c r="D29">
        <v>0.82080048514251103</v>
      </c>
      <c r="E29">
        <v>0.74317768344451196</v>
      </c>
      <c r="F29">
        <v>0.98999393571861705</v>
      </c>
      <c r="G29">
        <v>0.66919345057610702</v>
      </c>
      <c r="H29">
        <v>7.3074590661006605E-2</v>
      </c>
      <c r="I29">
        <f>VLOOKUP(A29, Sheet3!A:B, 2, FALSE)</f>
        <v>20230516</v>
      </c>
    </row>
    <row r="30" spans="1:9">
      <c r="A30" t="s">
        <v>38</v>
      </c>
      <c r="B30">
        <v>0.99726941747572795</v>
      </c>
      <c r="C30">
        <v>0.76061893203883502</v>
      </c>
      <c r="D30">
        <v>0.97239077669902896</v>
      </c>
      <c r="E30">
        <v>0.91656553398058205</v>
      </c>
      <c r="F30">
        <v>0.978458737864078</v>
      </c>
      <c r="G30">
        <v>0.67627427184466005</v>
      </c>
      <c r="H30">
        <v>0.29156553398058199</v>
      </c>
      <c r="I30">
        <f>VLOOKUP(A30, Sheet3!A:B, 2, FALSE)</f>
        <v>20230516</v>
      </c>
    </row>
    <row r="31" spans="1:9">
      <c r="A31" t="s">
        <v>39</v>
      </c>
      <c r="B31">
        <v>0.81735436893203905</v>
      </c>
      <c r="C31">
        <v>0.89896844660194197</v>
      </c>
      <c r="D31">
        <v>0.80400485436893199</v>
      </c>
      <c r="E31">
        <v>0.84010922330097104</v>
      </c>
      <c r="F31">
        <v>0.43294902912621402</v>
      </c>
      <c r="G31">
        <v>0.401395631067961</v>
      </c>
      <c r="H31">
        <v>0.70175970873786397</v>
      </c>
      <c r="I31">
        <f>VLOOKUP(A31, Sheet3!A:B, 2, FALSE)</f>
        <v>20230516</v>
      </c>
    </row>
    <row r="32" spans="1:9">
      <c r="A32" t="s">
        <v>40</v>
      </c>
      <c r="B32">
        <v>0.74666262135922301</v>
      </c>
      <c r="C32">
        <v>0.89745145631068002</v>
      </c>
      <c r="D32">
        <v>0.96086165048543704</v>
      </c>
      <c r="E32">
        <v>0.91717233009708699</v>
      </c>
      <c r="F32">
        <v>0.40958737864077699</v>
      </c>
      <c r="G32">
        <v>0.40169902912621402</v>
      </c>
      <c r="H32">
        <v>0.69902912621359203</v>
      </c>
      <c r="I32">
        <f>VLOOKUP(A32, Sheet3!A:B, 2, FALSE)</f>
        <v>20230516</v>
      </c>
    </row>
    <row r="33" spans="1:9">
      <c r="A33" t="s">
        <v>41</v>
      </c>
      <c r="B33">
        <v>0.95512431776834406</v>
      </c>
      <c r="C33">
        <v>0.92298362644026699</v>
      </c>
      <c r="D33">
        <v>0.83838690115221304</v>
      </c>
      <c r="E33">
        <v>0.98756822316555504</v>
      </c>
      <c r="F33">
        <v>0.86992116434202504</v>
      </c>
      <c r="G33">
        <v>0.85172832019405698</v>
      </c>
      <c r="H33">
        <v>0.55457853244390498</v>
      </c>
      <c r="I33">
        <f>VLOOKUP(A33, Sheet3!A:B, 2, FALSE)</f>
        <v>20230516</v>
      </c>
    </row>
    <row r="34" spans="1:9">
      <c r="A34" t="s">
        <v>42</v>
      </c>
      <c r="B34">
        <v>0.89526411657559202</v>
      </c>
      <c r="C34">
        <v>0.62629022465088002</v>
      </c>
      <c r="D34">
        <v>0.85519125683060104</v>
      </c>
      <c r="E34">
        <v>0.81451123254401903</v>
      </c>
      <c r="F34">
        <v>0.98573163327261704</v>
      </c>
      <c r="G34">
        <v>0.70279295689131804</v>
      </c>
      <c r="H34">
        <v>0.50182149362477202</v>
      </c>
      <c r="I34">
        <f>VLOOKUP(A34, Sheet3!A:B, 2, FALSE)</f>
        <v>20230516</v>
      </c>
    </row>
    <row r="35" spans="1:9">
      <c r="A35" t="s">
        <v>43</v>
      </c>
      <c r="B35">
        <v>0.98694596235579801</v>
      </c>
      <c r="C35">
        <v>0.94505160898603502</v>
      </c>
      <c r="D35">
        <v>0.95780206435944104</v>
      </c>
      <c r="E35">
        <v>0.75622343655130497</v>
      </c>
      <c r="F35">
        <v>0.80540376442015804</v>
      </c>
      <c r="G35">
        <v>0.67668488160291396</v>
      </c>
      <c r="H35">
        <v>0.47692774741955102</v>
      </c>
      <c r="I35">
        <f>VLOOKUP(A35, Sheet3!A:B, 2, FALSE)</f>
        <v>20230516</v>
      </c>
    </row>
    <row r="36" spans="1:9">
      <c r="A36" t="s">
        <v>44</v>
      </c>
      <c r="B36">
        <v>0.88737097753491201</v>
      </c>
      <c r="C36">
        <v>0.94383727990285404</v>
      </c>
      <c r="D36">
        <v>0.904371584699454</v>
      </c>
      <c r="E36">
        <v>0.94748026715239797</v>
      </c>
      <c r="F36">
        <v>0.99058894960534305</v>
      </c>
      <c r="G36">
        <v>0.67668488160291396</v>
      </c>
      <c r="H36">
        <v>0.63357619914996999</v>
      </c>
      <c r="I36">
        <f>VLOOKUP(A36, Sheet3!A:B, 2, FALSE)</f>
        <v>20230516</v>
      </c>
    </row>
    <row r="37" spans="1:9">
      <c r="A37" t="s">
        <v>45</v>
      </c>
      <c r="B37">
        <v>0.89921068609593202</v>
      </c>
      <c r="C37">
        <v>0.83242258652094703</v>
      </c>
      <c r="D37">
        <v>0.83606557377049195</v>
      </c>
      <c r="E37">
        <v>0.80449301760777203</v>
      </c>
      <c r="F37">
        <v>0.74377656344869503</v>
      </c>
      <c r="G37">
        <v>0.40194292653308999</v>
      </c>
      <c r="H37">
        <v>0.27777777777777801</v>
      </c>
      <c r="I37">
        <f>VLOOKUP(A37, Sheet3!A:B, 2, FALSE)</f>
        <v>20230516</v>
      </c>
    </row>
    <row r="38" spans="1:9">
      <c r="A38" t="s">
        <v>46</v>
      </c>
      <c r="B38">
        <v>0.776867030965392</v>
      </c>
      <c r="C38">
        <v>0.77565270188221003</v>
      </c>
      <c r="D38">
        <v>0.99605343047966</v>
      </c>
      <c r="E38">
        <v>0.94808743169398901</v>
      </c>
      <c r="F38">
        <v>0.75865209471766804</v>
      </c>
      <c r="G38">
        <v>0.70279295689131804</v>
      </c>
      <c r="H38">
        <v>8.0449301760777206E-2</v>
      </c>
      <c r="I38">
        <f>VLOOKUP(A38, Sheet3!A:B, 2, FALSE)</f>
        <v>20230516</v>
      </c>
    </row>
    <row r="39" spans="1:9">
      <c r="A39" t="s">
        <v>47</v>
      </c>
      <c r="B39">
        <v>0.993017607771706</v>
      </c>
      <c r="C39">
        <v>0.70704310868245301</v>
      </c>
      <c r="D39">
        <v>0.97965998785670905</v>
      </c>
      <c r="E39">
        <v>0.82483302975106298</v>
      </c>
      <c r="F39">
        <v>0.99666059502125104</v>
      </c>
      <c r="G39">
        <v>0.67668488160291396</v>
      </c>
      <c r="H39">
        <v>0.90012143290831803</v>
      </c>
      <c r="I39">
        <f>VLOOKUP(A39, Sheet3!A:B, 2, FALSE)</f>
        <v>20230516</v>
      </c>
    </row>
    <row r="40" spans="1:9">
      <c r="A40" t="s">
        <v>48</v>
      </c>
      <c r="B40">
        <v>0.84851244687310301</v>
      </c>
      <c r="C40">
        <v>0.85640558591378302</v>
      </c>
      <c r="D40">
        <v>0.94565877352762595</v>
      </c>
      <c r="E40">
        <v>0.94201578627808102</v>
      </c>
      <c r="F40">
        <v>0.88919247115968403</v>
      </c>
      <c r="G40">
        <v>0.67668488160291396</v>
      </c>
      <c r="H40">
        <v>0.66575591985428095</v>
      </c>
      <c r="I40">
        <f>VLOOKUP(A40, Sheet3!A:B, 2, FALSE)</f>
        <v>20230516</v>
      </c>
    </row>
    <row r="41" spans="1:9">
      <c r="A41" t="s">
        <v>49</v>
      </c>
      <c r="B41">
        <v>0.90356711003627599</v>
      </c>
      <c r="C41">
        <v>0.697400241837969</v>
      </c>
      <c r="D41">
        <v>0.83222490931076198</v>
      </c>
      <c r="E41">
        <v>0.80804111245465504</v>
      </c>
      <c r="F41">
        <v>0.79474002418379697</v>
      </c>
      <c r="G41">
        <v>0.70344619105199502</v>
      </c>
      <c r="H41">
        <v>0.74637243047158397</v>
      </c>
      <c r="I41">
        <f>VLOOKUP(A41, Sheet3!A:B, 2, FALSE)</f>
        <v>20230516</v>
      </c>
    </row>
    <row r="42" spans="1:9">
      <c r="A42" t="s">
        <v>50</v>
      </c>
      <c r="B42">
        <v>0.97195416164053094</v>
      </c>
      <c r="C42">
        <v>0.87726176115802201</v>
      </c>
      <c r="D42">
        <v>0.87183353437876998</v>
      </c>
      <c r="E42">
        <v>0.82720144752714098</v>
      </c>
      <c r="F42">
        <v>0.92671893848009601</v>
      </c>
      <c r="G42">
        <v>0.67702050663449898</v>
      </c>
      <c r="H42">
        <v>0.100422195416164</v>
      </c>
      <c r="I42">
        <f>VLOOKUP(A42, Sheet3!A:B, 2, FALSE)</f>
        <v>20230516</v>
      </c>
    </row>
    <row r="43" spans="1:9">
      <c r="A43" t="s">
        <v>52</v>
      </c>
      <c r="B43">
        <v>0.95629897528631702</v>
      </c>
      <c r="C43">
        <v>0.981012658227848</v>
      </c>
      <c r="D43">
        <v>0.94122965641953005</v>
      </c>
      <c r="E43">
        <v>0.95147679324894496</v>
      </c>
      <c r="F43">
        <v>0.93339361060880099</v>
      </c>
      <c r="G43">
        <v>0.677215189873418</v>
      </c>
      <c r="H43">
        <v>0.78872814948764303</v>
      </c>
      <c r="I43">
        <f>VLOOKUP(A43, Sheet3!A:B, 2, FALSE)</f>
        <v>20230516</v>
      </c>
    </row>
    <row r="44" spans="1:9">
      <c r="A44" t="s">
        <v>25</v>
      </c>
      <c r="B44">
        <v>0.52872340425531905</v>
      </c>
      <c r="C44">
        <v>0.58315602836879399</v>
      </c>
      <c r="D44">
        <v>0.64131205673758895</v>
      </c>
      <c r="E44">
        <v>0.61684397163120597</v>
      </c>
      <c r="F44">
        <v>0.39255319148936202</v>
      </c>
      <c r="G44">
        <v>0.50726950354609901</v>
      </c>
      <c r="H44">
        <v>0.59645390070922</v>
      </c>
      <c r="I44">
        <f>VLOOKUP(A44, Sheet3!A:B, 2, FALSE)</f>
        <v>20230929</v>
      </c>
    </row>
    <row r="45" spans="1:9">
      <c r="A45" t="s">
        <v>27</v>
      </c>
      <c r="B45">
        <v>0.908897014015844</v>
      </c>
      <c r="C45">
        <v>0.91986593540524098</v>
      </c>
      <c r="D45">
        <v>0.90950639853747695</v>
      </c>
      <c r="E45">
        <v>0.87842778793418597</v>
      </c>
      <c r="F45">
        <v>0.99177330895795202</v>
      </c>
      <c r="G45">
        <v>0.91803778184034102</v>
      </c>
      <c r="H45">
        <v>0.55484460694698301</v>
      </c>
      <c r="I45">
        <f>VLOOKUP(A45, Sheet3!A:B, 2, FALSE)</f>
        <v>20230929</v>
      </c>
    </row>
    <row r="46" spans="1:9">
      <c r="A46" t="s">
        <v>28</v>
      </c>
      <c r="B46">
        <v>0.64772727272727304</v>
      </c>
      <c r="C46">
        <v>0.73802211302211296</v>
      </c>
      <c r="D46">
        <v>0.70976658476658505</v>
      </c>
      <c r="E46">
        <v>0.62991400491400495</v>
      </c>
      <c r="F46">
        <v>0.82524570024569999</v>
      </c>
      <c r="G46">
        <v>0.242936117936118</v>
      </c>
      <c r="H46">
        <v>0.39158476658476699</v>
      </c>
      <c r="I46">
        <f>VLOOKUP(A46, Sheet3!A:B, 2, FALSE)</f>
        <v>20230929</v>
      </c>
    </row>
    <row r="47" spans="1:9">
      <c r="A47" t="s">
        <v>29</v>
      </c>
      <c r="B47">
        <v>0.64266755142667598</v>
      </c>
      <c r="C47">
        <v>0.93994691439946898</v>
      </c>
      <c r="D47">
        <v>0.82514930325149305</v>
      </c>
      <c r="E47">
        <v>0.99369608493696104</v>
      </c>
      <c r="F47">
        <v>0.71964167219641695</v>
      </c>
      <c r="G47">
        <v>0.92070338420703401</v>
      </c>
      <c r="H47">
        <v>0.55839416058394198</v>
      </c>
      <c r="I47">
        <f>VLOOKUP(A47, Sheet3!A:B, 2, FALSE)</f>
        <v>20230929</v>
      </c>
    </row>
    <row r="48" spans="1:9">
      <c r="A48" t="s">
        <v>51</v>
      </c>
      <c r="B48">
        <v>0.60664556962025296</v>
      </c>
      <c r="C48">
        <v>0.83449367088607596</v>
      </c>
      <c r="D48">
        <v>0.89145569620253196</v>
      </c>
      <c r="E48">
        <v>0.76044303797468404</v>
      </c>
      <c r="F48">
        <v>0.73132911392405098</v>
      </c>
      <c r="G48">
        <v>0.70474683544303796</v>
      </c>
      <c r="H48">
        <v>0.41234177215189899</v>
      </c>
      <c r="I48">
        <f>VLOOKUP(A48, Sheet3!A:B, 2, FALSE)</f>
        <v>20230929</v>
      </c>
    </row>
    <row r="49" spans="1:9">
      <c r="A49" t="s">
        <v>53</v>
      </c>
      <c r="B49">
        <v>0.81621140142517801</v>
      </c>
      <c r="C49">
        <v>0.95338479809976295</v>
      </c>
      <c r="D49">
        <v>0.95516627078384797</v>
      </c>
      <c r="E49">
        <v>0.92606888361045103</v>
      </c>
      <c r="F49">
        <v>0.84174584323040402</v>
      </c>
      <c r="G49">
        <v>0.67725653206650804</v>
      </c>
      <c r="H49">
        <v>0.55671021377672203</v>
      </c>
      <c r="I49">
        <f>VLOOKUP(A49, Sheet3!A:B, 2, FALSE)</f>
        <v>20230929</v>
      </c>
    </row>
    <row r="50" spans="1:9">
      <c r="A50" t="s">
        <v>54</v>
      </c>
      <c r="B50">
        <v>0.97534165181223997</v>
      </c>
      <c r="C50">
        <v>0.92959001782531203</v>
      </c>
      <c r="D50">
        <v>0.97712418300653603</v>
      </c>
      <c r="E50">
        <v>0.78461081402257904</v>
      </c>
      <c r="F50">
        <v>0.96524064171123003</v>
      </c>
      <c r="G50">
        <v>0.67706476530005899</v>
      </c>
      <c r="H50">
        <v>0.79055258467023204</v>
      </c>
      <c r="I50">
        <f>VLOOKUP(A50, Sheet3!A:B, 2, FALSE)</f>
        <v>20230929</v>
      </c>
    </row>
    <row r="51" spans="1:9">
      <c r="A51" t="s">
        <v>55</v>
      </c>
      <c r="B51">
        <v>0.57187001594896303</v>
      </c>
      <c r="C51">
        <v>0.72278708133971303</v>
      </c>
      <c r="D51">
        <v>0.59978070175438603</v>
      </c>
      <c r="E51">
        <v>0.72916666666666696</v>
      </c>
      <c r="F51">
        <v>0.86852073365231297</v>
      </c>
      <c r="G51">
        <v>0.58442982456140302</v>
      </c>
      <c r="H51">
        <v>0.36094497607655501</v>
      </c>
      <c r="I51">
        <f>VLOOKUP(A51, Sheet3!A:B, 2, FALSE)</f>
        <v>20230929</v>
      </c>
    </row>
    <row r="52" spans="1:9">
      <c r="A52" t="s">
        <v>56</v>
      </c>
      <c r="B52">
        <v>0.65698022768124598</v>
      </c>
      <c r="C52">
        <v>0.58208508088675903</v>
      </c>
      <c r="D52">
        <v>0.89604553624925098</v>
      </c>
      <c r="E52">
        <v>0.96854403834631497</v>
      </c>
      <c r="F52">
        <v>0.96315158777711196</v>
      </c>
      <c r="G52">
        <v>0.919412822049131</v>
      </c>
      <c r="H52">
        <v>0.53774715398442197</v>
      </c>
      <c r="I52">
        <f>VLOOKUP(A52, Sheet3!A:B, 2, FALSE)</f>
        <v>20230929</v>
      </c>
    </row>
    <row r="53" spans="1:9">
      <c r="A53" t="s">
        <v>117</v>
      </c>
      <c r="B53">
        <f t="shared" ref="B53:H53" si="0">AVERAGE(B2:B52)</f>
        <v>0.82856576429649953</v>
      </c>
      <c r="C53">
        <f t="shared" si="0"/>
        <v>0.81195882386009577</v>
      </c>
      <c r="D53">
        <f t="shared" si="0"/>
        <v>0.84539417024883778</v>
      </c>
      <c r="E53">
        <f t="shared" si="0"/>
        <v>0.8395792978627622</v>
      </c>
      <c r="F53">
        <f t="shared" si="0"/>
        <v>0.81062699061978549</v>
      </c>
      <c r="G53">
        <f t="shared" si="0"/>
        <v>0.66329202431813117</v>
      </c>
      <c r="H53">
        <f t="shared" si="0"/>
        <v>0.60388377964905648</v>
      </c>
      <c r="I53" t="e">
        <f>VLOOKUP(A53, Sheet3!A:B, 2, FALSE)</f>
        <v>#N/A</v>
      </c>
    </row>
    <row r="54" spans="1:9">
      <c r="A54" s="4" t="s">
        <v>128</v>
      </c>
      <c r="B54" s="1">
        <f t="shared" ref="B54:H54" si="1">MEDIAN(B2:B52)</f>
        <v>0.88756855575868399</v>
      </c>
      <c r="C54" s="1">
        <f t="shared" si="1"/>
        <v>0.85281249999999997</v>
      </c>
      <c r="D54" s="1">
        <f t="shared" si="1"/>
        <v>0.89539114614918103</v>
      </c>
      <c r="E54" s="1">
        <f t="shared" si="1"/>
        <v>0.89914686166971403</v>
      </c>
      <c r="F54" s="1">
        <f t="shared" si="1"/>
        <v>0.86992116434202504</v>
      </c>
      <c r="G54" s="1">
        <f t="shared" si="1"/>
        <v>0.677509293680297</v>
      </c>
      <c r="H54" s="1">
        <f t="shared" si="1"/>
        <v>0.65148698884758405</v>
      </c>
      <c r="I54" t="e">
        <f>VLOOKUP(A54, Sheet3!A:B, 2, FALSE)</f>
        <v>#N/A</v>
      </c>
    </row>
    <row r="55" spans="1:9">
      <c r="A55" s="4" t="s">
        <v>131</v>
      </c>
      <c r="B55" s="1">
        <f t="shared" ref="B55:H55" si="2">STDEV(B2:B52)</f>
        <v>0.16662767206183368</v>
      </c>
      <c r="C55" s="1">
        <f t="shared" si="2"/>
        <v>0.16183198293740009</v>
      </c>
      <c r="D55" s="1">
        <f t="shared" si="2"/>
        <v>0.158129896957626</v>
      </c>
      <c r="E55" s="1">
        <f t="shared" si="2"/>
        <v>0.1601899297304491</v>
      </c>
      <c r="F55" s="1">
        <f t="shared" si="2"/>
        <v>0.19126537282376815</v>
      </c>
      <c r="G55" s="1">
        <f t="shared" si="2"/>
        <v>0.16013399946150134</v>
      </c>
      <c r="H55" s="1">
        <f t="shared" si="2"/>
        <v>0.26123802807603413</v>
      </c>
      <c r="I55" t="e">
        <f>VLOOKUP(A55, Sheet3!A:B, 2, FALSE)</f>
        <v>#N/A</v>
      </c>
    </row>
  </sheetData>
  <autoFilter ref="A1:I55" xr:uid="{00000000-0001-0000-0F00-000000000000}">
    <sortState xmlns:xlrd2="http://schemas.microsoft.com/office/spreadsheetml/2017/richdata2" ref="A2:I55">
      <sortCondition ref="I1:I55"/>
    </sortState>
  </autoFilter>
  <phoneticPr fontId="1" type="noConversion"/>
  <pageMargins left="0.75" right="0.75" top="1" bottom="1" header="0.5" footer="0.5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5"/>
  <sheetViews>
    <sheetView workbookViewId="0">
      <selection activeCell="M46" sqref="M46"/>
    </sheetView>
  </sheetViews>
  <sheetFormatPr baseColWidth="10" defaultColWidth="9" defaultRowHeight="16"/>
  <cols>
    <col min="2" max="7" width="12.6640625" style="1" customWidth="1"/>
    <col min="8" max="8" width="12.6640625"/>
  </cols>
  <sheetData>
    <row r="1" spans="1:8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>
      <c r="A2" t="s">
        <v>58</v>
      </c>
      <c r="B2">
        <v>0.97552664188351901</v>
      </c>
      <c r="C2">
        <v>0.99039653035935604</v>
      </c>
      <c r="D2">
        <v>0.995972738537794</v>
      </c>
      <c r="E2">
        <v>0.90427509293680297</v>
      </c>
      <c r="F2">
        <v>0.98853779429987598</v>
      </c>
      <c r="G2">
        <v>0.96499380421313496</v>
      </c>
      <c r="H2">
        <v>0.91480793060718701</v>
      </c>
    </row>
    <row r="3" spans="1:8">
      <c r="A3" t="s">
        <v>7</v>
      </c>
      <c r="B3">
        <v>0.99535603715170295</v>
      </c>
      <c r="C3">
        <v>0.63869969040247698</v>
      </c>
      <c r="D3">
        <v>0.859133126934985</v>
      </c>
      <c r="E3">
        <v>0.83374613003095999</v>
      </c>
      <c r="F3">
        <v>0.94024767801857601</v>
      </c>
      <c r="G3">
        <v>0.81950464396284795</v>
      </c>
      <c r="H3">
        <v>0.121671826625387</v>
      </c>
    </row>
    <row r="4" spans="1:8">
      <c r="A4" t="s">
        <v>8</v>
      </c>
      <c r="B4">
        <v>0.98031250000000003</v>
      </c>
      <c r="C4">
        <v>0.9815625</v>
      </c>
      <c r="D4">
        <v>0.92906250000000001</v>
      </c>
      <c r="E4">
        <v>0.65593749999999995</v>
      </c>
      <c r="F4">
        <v>0.8253125</v>
      </c>
      <c r="G4">
        <v>0.64718750000000003</v>
      </c>
      <c r="H4">
        <v>0.28093750000000001</v>
      </c>
    </row>
    <row r="5" spans="1:8">
      <c r="A5" t="s">
        <v>9</v>
      </c>
      <c r="B5">
        <v>0.97862453531598503</v>
      </c>
      <c r="C5">
        <v>0.98977695167286195</v>
      </c>
      <c r="D5">
        <v>0.92596034696406404</v>
      </c>
      <c r="E5">
        <v>0.89684014869888495</v>
      </c>
      <c r="F5">
        <v>0.85223048327137496</v>
      </c>
      <c r="G5">
        <v>0.96499380421313496</v>
      </c>
      <c r="H5">
        <v>0.22521685254027299</v>
      </c>
    </row>
    <row r="6" spans="1:8">
      <c r="A6" t="s">
        <v>10</v>
      </c>
      <c r="B6">
        <v>0.90551425030978905</v>
      </c>
      <c r="C6">
        <v>0.67317224287484501</v>
      </c>
      <c r="D6">
        <v>0.90179677819083004</v>
      </c>
      <c r="E6">
        <v>0.886926889714994</v>
      </c>
      <c r="F6">
        <v>0.73884758364312297</v>
      </c>
      <c r="G6">
        <v>0.96499380421313496</v>
      </c>
      <c r="H6">
        <v>0.25185873605948</v>
      </c>
    </row>
    <row r="7" spans="1:8">
      <c r="A7" t="s">
        <v>11</v>
      </c>
      <c r="B7">
        <v>0.923482032218092</v>
      </c>
      <c r="C7">
        <v>0.81319702602230504</v>
      </c>
      <c r="D7">
        <v>0.68308550185873596</v>
      </c>
      <c r="E7">
        <v>0.96251548946716203</v>
      </c>
      <c r="F7">
        <v>0.99349442379182196</v>
      </c>
      <c r="G7">
        <v>0.64776951672862404</v>
      </c>
      <c r="H7">
        <v>0.106877323420074</v>
      </c>
    </row>
    <row r="8" spans="1:8">
      <c r="A8" t="s">
        <v>12</v>
      </c>
      <c r="B8">
        <v>0.766109045848823</v>
      </c>
      <c r="C8">
        <v>0.92967781908302305</v>
      </c>
      <c r="D8">
        <v>0.90179677819083004</v>
      </c>
      <c r="E8">
        <v>0.96809169764560099</v>
      </c>
      <c r="F8">
        <v>0.80824039653035895</v>
      </c>
      <c r="G8">
        <v>0.64776951672862404</v>
      </c>
      <c r="H8">
        <v>0.49721189591078102</v>
      </c>
    </row>
    <row r="9" spans="1:8">
      <c r="A9" t="s">
        <v>13</v>
      </c>
      <c r="B9">
        <v>0.58987624264556704</v>
      </c>
      <c r="C9">
        <v>0.53611280178535203</v>
      </c>
      <c r="D9">
        <v>0.52536011361330903</v>
      </c>
      <c r="E9">
        <v>0.62497463988638702</v>
      </c>
      <c r="F9">
        <v>0.55173463177115001</v>
      </c>
      <c r="G9">
        <v>0.60793264353824294</v>
      </c>
      <c r="H9">
        <v>0.18330290119699699</v>
      </c>
    </row>
    <row r="10" spans="1:8">
      <c r="A10" t="s">
        <v>14</v>
      </c>
      <c r="B10">
        <v>0.60031475276677804</v>
      </c>
      <c r="C10">
        <v>0.52629708599857905</v>
      </c>
      <c r="D10">
        <v>0.60092395167021995</v>
      </c>
      <c r="E10">
        <v>0.63026703218600899</v>
      </c>
      <c r="F10">
        <v>0.38536907300233503</v>
      </c>
      <c r="G10">
        <v>0.42263173926286901</v>
      </c>
      <c r="H10">
        <v>0.55939689308559204</v>
      </c>
    </row>
    <row r="11" spans="1:8">
      <c r="A11" t="s">
        <v>15</v>
      </c>
      <c r="B11">
        <v>0.93233312921004297</v>
      </c>
      <c r="C11">
        <v>0.97030006123698698</v>
      </c>
      <c r="D11">
        <v>0.98315982853643602</v>
      </c>
      <c r="E11">
        <v>0.88763012859767298</v>
      </c>
      <c r="F11">
        <v>0.77127985303123103</v>
      </c>
      <c r="G11">
        <v>0.64941824862216802</v>
      </c>
      <c r="H11">
        <v>0.88946723821188001</v>
      </c>
    </row>
    <row r="12" spans="1:8">
      <c r="A12" t="s">
        <v>16</v>
      </c>
      <c r="B12">
        <v>0.22577696526508201</v>
      </c>
      <c r="C12">
        <v>0.32754418037781902</v>
      </c>
      <c r="D12">
        <v>0.30865326020719103</v>
      </c>
      <c r="E12">
        <v>0.22029250457038399</v>
      </c>
      <c r="F12">
        <v>0.48171846435100601</v>
      </c>
      <c r="G12">
        <v>0.895490554539915</v>
      </c>
      <c r="H12">
        <v>0.53290676416819005</v>
      </c>
    </row>
    <row r="13" spans="1:8">
      <c r="A13" t="s">
        <v>17</v>
      </c>
      <c r="B13">
        <v>0.28628048780487803</v>
      </c>
      <c r="C13">
        <v>0.43384146341463398</v>
      </c>
      <c r="D13">
        <v>0.41676829268292698</v>
      </c>
      <c r="E13">
        <v>0.23749999999999999</v>
      </c>
      <c r="F13">
        <v>0.32469512195122002</v>
      </c>
      <c r="G13">
        <v>0.51554878048780495</v>
      </c>
      <c r="H13">
        <v>0.26310975609756099</v>
      </c>
    </row>
    <row r="14" spans="1:8">
      <c r="A14" t="s">
        <v>18</v>
      </c>
      <c r="B14">
        <v>0.85753508236729703</v>
      </c>
      <c r="C14">
        <v>0.93563148261134799</v>
      </c>
      <c r="D14">
        <v>0.858145210494204</v>
      </c>
      <c r="E14">
        <v>0.87034777303233701</v>
      </c>
      <c r="F14">
        <v>0.81421598535692497</v>
      </c>
      <c r="G14">
        <v>0.64887126296522302</v>
      </c>
      <c r="H14">
        <v>0.59151921903599802</v>
      </c>
    </row>
    <row r="15" spans="1:8">
      <c r="A15" t="s">
        <v>19</v>
      </c>
      <c r="B15">
        <v>0.93746186699206802</v>
      </c>
      <c r="C15">
        <v>0.99847467968273296</v>
      </c>
      <c r="D15">
        <v>0.96186699206833404</v>
      </c>
      <c r="E15">
        <v>0.72757779133618095</v>
      </c>
      <c r="F15">
        <v>0.98322147651006697</v>
      </c>
      <c r="G15">
        <v>0.64887126296522302</v>
      </c>
      <c r="H15">
        <v>0.69829164124466103</v>
      </c>
    </row>
    <row r="16" spans="1:8">
      <c r="A16" t="s">
        <v>20</v>
      </c>
      <c r="B16">
        <v>0.86928702010968895</v>
      </c>
      <c r="C16">
        <v>0.761425959780622</v>
      </c>
      <c r="D16">
        <v>0.83455210237660005</v>
      </c>
      <c r="E16">
        <v>0.98567946374162096</v>
      </c>
      <c r="F16">
        <v>0.67550274223034701</v>
      </c>
      <c r="G16">
        <v>0.64868982327848901</v>
      </c>
      <c r="H16">
        <v>0.72303473491773296</v>
      </c>
    </row>
    <row r="17" spans="1:8">
      <c r="A17" t="s">
        <v>21</v>
      </c>
      <c r="B17">
        <v>0.84430225472273002</v>
      </c>
      <c r="C17">
        <v>0.94728823887873204</v>
      </c>
      <c r="D17">
        <v>0.99177330895795202</v>
      </c>
      <c r="E17">
        <v>0.84247410115783095</v>
      </c>
      <c r="F17">
        <v>0.94850700792199905</v>
      </c>
      <c r="G17">
        <v>0.64868982327848901</v>
      </c>
      <c r="H17">
        <v>0.94789762340036599</v>
      </c>
    </row>
    <row r="18" spans="1:8">
      <c r="A18" t="s">
        <v>22</v>
      </c>
      <c r="B18">
        <v>0.89366240097501504</v>
      </c>
      <c r="C18">
        <v>0.87903717245582003</v>
      </c>
      <c r="D18">
        <v>0.92169408897014005</v>
      </c>
      <c r="E18">
        <v>0.84491163924436297</v>
      </c>
      <c r="F18">
        <v>0.96435100548446095</v>
      </c>
      <c r="G18">
        <v>0.64868982327848901</v>
      </c>
      <c r="H18">
        <v>0.75350396099939099</v>
      </c>
    </row>
    <row r="19" spans="1:8">
      <c r="A19" t="s">
        <v>23</v>
      </c>
      <c r="B19">
        <v>0.92352224253504001</v>
      </c>
      <c r="C19">
        <v>0.94424131627056695</v>
      </c>
      <c r="D19">
        <v>0.88513101767215097</v>
      </c>
      <c r="E19">
        <v>0.93875685557586797</v>
      </c>
      <c r="F19">
        <v>0.97105423522242496</v>
      </c>
      <c r="G19">
        <v>0.64868982327848901</v>
      </c>
      <c r="H19">
        <v>0.89183424741011597</v>
      </c>
    </row>
    <row r="20" spans="1:8">
      <c r="A20" t="s">
        <v>24</v>
      </c>
      <c r="B20">
        <v>0.955819622181597</v>
      </c>
      <c r="C20">
        <v>0.79250457038391198</v>
      </c>
      <c r="D20">
        <v>0.99482023156611799</v>
      </c>
      <c r="E20">
        <v>0.58592321755027399</v>
      </c>
      <c r="F20">
        <v>0.99299207800121903</v>
      </c>
      <c r="G20">
        <v>0.64868982327848901</v>
      </c>
      <c r="H20">
        <v>0.24344911639244399</v>
      </c>
    </row>
    <row r="21" spans="1:8">
      <c r="A21" t="s">
        <v>25</v>
      </c>
      <c r="B21">
        <v>0.55141843971631199</v>
      </c>
      <c r="C21">
        <v>0.61542553191489402</v>
      </c>
      <c r="D21">
        <v>0.58368794326241102</v>
      </c>
      <c r="E21">
        <v>0.60478723404255297</v>
      </c>
      <c r="F21">
        <v>0.45301418439716301</v>
      </c>
      <c r="G21">
        <v>0.55053191489361697</v>
      </c>
      <c r="H21">
        <v>0.62748226950354602</v>
      </c>
    </row>
    <row r="22" spans="1:8">
      <c r="A22" t="s">
        <v>26</v>
      </c>
      <c r="B22">
        <v>0.65843997562461898</v>
      </c>
      <c r="C22">
        <v>0.78031687995124899</v>
      </c>
      <c r="D22">
        <v>0.996039000609384</v>
      </c>
      <c r="E22">
        <v>0.80347349177330896</v>
      </c>
      <c r="F22">
        <v>0.908897014015844</v>
      </c>
      <c r="G22">
        <v>0.64868982327848901</v>
      </c>
      <c r="H22">
        <v>0.22273004265691701</v>
      </c>
    </row>
    <row r="23" spans="1:8">
      <c r="A23" t="s">
        <v>27</v>
      </c>
      <c r="B23">
        <v>0.83759902498476502</v>
      </c>
      <c r="C23">
        <v>0.88269347958561895</v>
      </c>
      <c r="D23">
        <v>0.81627056672760501</v>
      </c>
      <c r="E23">
        <v>0.90036563071298004</v>
      </c>
      <c r="F23">
        <v>0.748019500304692</v>
      </c>
      <c r="G23">
        <v>0.96556977452772697</v>
      </c>
      <c r="H23">
        <v>0.12096282754418</v>
      </c>
    </row>
    <row r="24" spans="1:8">
      <c r="A24" t="s">
        <v>28</v>
      </c>
      <c r="B24">
        <v>0.71038083538083496</v>
      </c>
      <c r="C24">
        <v>0.83568796068796103</v>
      </c>
      <c r="D24">
        <v>0.70546683046683001</v>
      </c>
      <c r="E24">
        <v>0.65386977886977904</v>
      </c>
      <c r="F24">
        <v>0.70300982800982803</v>
      </c>
      <c r="G24">
        <v>0.17475429975430001</v>
      </c>
      <c r="H24">
        <v>0.43642506142506099</v>
      </c>
    </row>
    <row r="25" spans="1:8">
      <c r="A25" t="s">
        <v>29</v>
      </c>
      <c r="B25">
        <v>0.98440610484406099</v>
      </c>
      <c r="C25">
        <v>0.92269409422694104</v>
      </c>
      <c r="D25">
        <v>0.94658261446582603</v>
      </c>
      <c r="E25">
        <v>0.87558062375580603</v>
      </c>
      <c r="F25">
        <v>0.88221632382216297</v>
      </c>
      <c r="G25">
        <v>0.96648971466489697</v>
      </c>
      <c r="H25">
        <v>0.32282680822826798</v>
      </c>
    </row>
    <row r="26" spans="1:8">
      <c r="A26" t="s">
        <v>30</v>
      </c>
      <c r="B26">
        <v>0.89068209500608997</v>
      </c>
      <c r="C26">
        <v>0.97411693057247295</v>
      </c>
      <c r="D26">
        <v>0.67265529841656502</v>
      </c>
      <c r="E26">
        <v>0.94610231425091396</v>
      </c>
      <c r="F26">
        <v>0.89433617539585897</v>
      </c>
      <c r="G26">
        <v>0.64829476248477502</v>
      </c>
      <c r="H26">
        <v>0.87484774665042597</v>
      </c>
    </row>
    <row r="27" spans="1:8">
      <c r="A27" t="s">
        <v>31</v>
      </c>
      <c r="B27">
        <v>0.98325213154689395</v>
      </c>
      <c r="C27">
        <v>0.88885505481120597</v>
      </c>
      <c r="D27">
        <v>0.96985383678440895</v>
      </c>
      <c r="E27">
        <v>0.72685749086479901</v>
      </c>
      <c r="F27">
        <v>0.89372716199756397</v>
      </c>
      <c r="G27">
        <v>0.64829476248477502</v>
      </c>
      <c r="H27">
        <v>0.67996345919610202</v>
      </c>
    </row>
    <row r="28" spans="1:8">
      <c r="A28" t="s">
        <v>32</v>
      </c>
      <c r="B28">
        <v>0.90225334957369097</v>
      </c>
      <c r="C28">
        <v>0.60749086479902603</v>
      </c>
      <c r="D28">
        <v>0.88093788063337397</v>
      </c>
      <c r="E28">
        <v>0.734165651644336</v>
      </c>
      <c r="F28">
        <v>0.87180267965895297</v>
      </c>
      <c r="G28">
        <v>0.96559074299634595</v>
      </c>
      <c r="H28">
        <v>0.52831912302070605</v>
      </c>
    </row>
    <row r="29" spans="1:8">
      <c r="A29" t="s">
        <v>33</v>
      </c>
      <c r="B29">
        <v>0.97362037598544604</v>
      </c>
      <c r="C29">
        <v>0.86506973923590103</v>
      </c>
      <c r="D29">
        <v>0.80078835657974501</v>
      </c>
      <c r="E29">
        <v>0.93117040630685299</v>
      </c>
      <c r="F29">
        <v>0.92510612492419697</v>
      </c>
      <c r="G29">
        <v>0.64857489387507605</v>
      </c>
      <c r="H29">
        <v>0.88023044269254103</v>
      </c>
    </row>
    <row r="30" spans="1:8">
      <c r="A30" t="s">
        <v>34</v>
      </c>
      <c r="B30">
        <v>0.872953305033354</v>
      </c>
      <c r="C30">
        <v>0.78259551243177705</v>
      </c>
      <c r="D30">
        <v>0.86203759854457296</v>
      </c>
      <c r="E30">
        <v>0.89539114614918103</v>
      </c>
      <c r="F30">
        <v>0.72468162522741097</v>
      </c>
      <c r="G30">
        <v>0.31655548817465101</v>
      </c>
      <c r="H30">
        <v>0.55457853244390498</v>
      </c>
    </row>
    <row r="31" spans="1:8">
      <c r="A31" t="s">
        <v>35</v>
      </c>
      <c r="B31">
        <v>0.81268973891924701</v>
      </c>
      <c r="C31">
        <v>0.93412264723740102</v>
      </c>
      <c r="D31">
        <v>0.91226472374013401</v>
      </c>
      <c r="E31">
        <v>0.83879781420764998</v>
      </c>
      <c r="F31">
        <v>0.86915604128718904</v>
      </c>
      <c r="G31">
        <v>0.64814814814814803</v>
      </c>
      <c r="H31">
        <v>0.20248937462052199</v>
      </c>
    </row>
    <row r="32" spans="1:8">
      <c r="A32" t="s">
        <v>36</v>
      </c>
      <c r="B32">
        <v>0.78458925262507695</v>
      </c>
      <c r="C32">
        <v>0.82365657813465099</v>
      </c>
      <c r="D32">
        <v>0.75571340333539205</v>
      </c>
      <c r="E32">
        <v>0.84789993823347698</v>
      </c>
      <c r="F32">
        <v>0.76961087090796798</v>
      </c>
      <c r="G32">
        <v>0.60098826436071695</v>
      </c>
      <c r="H32">
        <v>0.74181593576281601</v>
      </c>
    </row>
    <row r="33" spans="1:8">
      <c r="A33" t="s">
        <v>37</v>
      </c>
      <c r="B33">
        <v>0.84323832625833794</v>
      </c>
      <c r="C33">
        <v>0.92995755003032099</v>
      </c>
      <c r="D33">
        <v>0.71406913280776196</v>
      </c>
      <c r="E33">
        <v>0.82565191024863505</v>
      </c>
      <c r="F33">
        <v>0.85415403274711899</v>
      </c>
      <c r="G33">
        <v>0.63583990297149795</v>
      </c>
      <c r="H33">
        <v>0.46543359611885998</v>
      </c>
    </row>
    <row r="34" spans="1:8">
      <c r="A34" t="s">
        <v>38</v>
      </c>
      <c r="B34">
        <v>0.96692961165048497</v>
      </c>
      <c r="C34">
        <v>0.78671116504854399</v>
      </c>
      <c r="D34">
        <v>0.97299757281553401</v>
      </c>
      <c r="E34">
        <v>0.83040048543689304</v>
      </c>
      <c r="F34">
        <v>0.997876213592233</v>
      </c>
      <c r="G34">
        <v>0.64836165048543704</v>
      </c>
      <c r="H34">
        <v>0.76668689320388395</v>
      </c>
    </row>
    <row r="35" spans="1:8">
      <c r="A35" t="s">
        <v>39</v>
      </c>
      <c r="B35">
        <v>0.95509708737864096</v>
      </c>
      <c r="C35">
        <v>0.86104368932038799</v>
      </c>
      <c r="D35">
        <v>0.81371359223300999</v>
      </c>
      <c r="E35">
        <v>0.872876213592233</v>
      </c>
      <c r="F35">
        <v>0.49484223300970898</v>
      </c>
      <c r="G35">
        <v>0.31674757281553401</v>
      </c>
      <c r="H35">
        <v>0.72997572815533995</v>
      </c>
    </row>
    <row r="36" spans="1:8">
      <c r="A36" t="s">
        <v>40</v>
      </c>
      <c r="B36">
        <v>0.90746359223300999</v>
      </c>
      <c r="C36">
        <v>0.93355582524271796</v>
      </c>
      <c r="D36">
        <v>0.81735436893203905</v>
      </c>
      <c r="E36">
        <v>0.92870145631068002</v>
      </c>
      <c r="F36">
        <v>0.804915048543689</v>
      </c>
      <c r="G36">
        <v>0.31674757281553401</v>
      </c>
      <c r="H36">
        <v>0.92172330097087396</v>
      </c>
    </row>
    <row r="37" spans="1:8">
      <c r="A37" t="s">
        <v>41</v>
      </c>
      <c r="B37">
        <v>0.89023650697392398</v>
      </c>
      <c r="C37">
        <v>0.92298362644026699</v>
      </c>
      <c r="D37">
        <v>0.87355973317161895</v>
      </c>
      <c r="E37">
        <v>0.89539114614918103</v>
      </c>
      <c r="F37">
        <v>0.88902365069739198</v>
      </c>
      <c r="G37">
        <v>0.37901758641601002</v>
      </c>
      <c r="H37">
        <v>0.671315949060036</v>
      </c>
    </row>
    <row r="38" spans="1:8">
      <c r="A38" t="s">
        <v>42</v>
      </c>
      <c r="B38">
        <v>0.96265938069216805</v>
      </c>
      <c r="C38">
        <v>0.76775956284153002</v>
      </c>
      <c r="D38">
        <v>0.92622950819672101</v>
      </c>
      <c r="E38">
        <v>0.79326047358834295</v>
      </c>
      <c r="F38">
        <v>0.89222829386763802</v>
      </c>
      <c r="G38">
        <v>0.10837887067395301</v>
      </c>
      <c r="H38">
        <v>0.72161505768063094</v>
      </c>
    </row>
    <row r="39" spans="1:8">
      <c r="A39" t="s">
        <v>43</v>
      </c>
      <c r="B39">
        <v>0.83272616879174299</v>
      </c>
      <c r="C39">
        <v>0.98573163327261704</v>
      </c>
      <c r="D39">
        <v>0.93837279902853699</v>
      </c>
      <c r="E39">
        <v>0.915300546448087</v>
      </c>
      <c r="F39">
        <v>0.691256830601093</v>
      </c>
      <c r="G39">
        <v>0.64814814814814803</v>
      </c>
      <c r="H39">
        <v>0.36035215543412302</v>
      </c>
    </row>
    <row r="40" spans="1:8">
      <c r="A40" t="s">
        <v>44</v>
      </c>
      <c r="B40">
        <v>0.95962355798421395</v>
      </c>
      <c r="C40">
        <v>0.89647844565877399</v>
      </c>
      <c r="D40">
        <v>0.62689738919247096</v>
      </c>
      <c r="E40">
        <v>0.89647844565877399</v>
      </c>
      <c r="F40">
        <v>0.99241044323011496</v>
      </c>
      <c r="G40">
        <v>0.64814814814814803</v>
      </c>
      <c r="H40">
        <v>0.73193685488767501</v>
      </c>
    </row>
    <row r="41" spans="1:8">
      <c r="A41" t="s">
        <v>45</v>
      </c>
      <c r="B41">
        <v>0.81026108075288406</v>
      </c>
      <c r="C41">
        <v>0.85761991499696399</v>
      </c>
      <c r="D41">
        <v>0.90376442015786296</v>
      </c>
      <c r="E41">
        <v>0.86612021857923505</v>
      </c>
      <c r="F41">
        <v>0.356102003642987</v>
      </c>
      <c r="G41">
        <v>0.31663630843958701</v>
      </c>
      <c r="H41">
        <v>0.70947176684881597</v>
      </c>
    </row>
    <row r="42" spans="1:8">
      <c r="A42" t="s">
        <v>46</v>
      </c>
      <c r="B42">
        <v>0.98876745598057103</v>
      </c>
      <c r="C42">
        <v>0.99787492410443202</v>
      </c>
      <c r="D42">
        <v>0.94808743169398901</v>
      </c>
      <c r="E42">
        <v>0.89162112932604698</v>
      </c>
      <c r="F42">
        <v>0.76411657559198498</v>
      </c>
      <c r="G42">
        <v>0.10837887067395301</v>
      </c>
      <c r="H42">
        <v>6.0412871888281698E-2</v>
      </c>
    </row>
    <row r="43" spans="1:8">
      <c r="A43" t="s">
        <v>47</v>
      </c>
      <c r="B43">
        <v>0.890406800242866</v>
      </c>
      <c r="C43">
        <v>0.99787492410443202</v>
      </c>
      <c r="D43">
        <v>0.92683667273831205</v>
      </c>
      <c r="E43">
        <v>0.90376442015786296</v>
      </c>
      <c r="F43">
        <v>0.92197935640558604</v>
      </c>
      <c r="G43">
        <v>0.64814814814814803</v>
      </c>
      <c r="H43">
        <v>0.88190649666059495</v>
      </c>
    </row>
    <row r="44" spans="1:8">
      <c r="A44" t="s">
        <v>48</v>
      </c>
      <c r="B44">
        <v>0.94262295081967196</v>
      </c>
      <c r="C44">
        <v>0.90315725561627203</v>
      </c>
      <c r="D44">
        <v>0.91347905282331499</v>
      </c>
      <c r="E44">
        <v>0.93351548269581097</v>
      </c>
      <c r="F44">
        <v>0.58500303582270796</v>
      </c>
      <c r="G44">
        <v>0.64814814814814803</v>
      </c>
      <c r="H44">
        <v>0.89829993928354601</v>
      </c>
    </row>
    <row r="45" spans="1:8">
      <c r="A45" t="s">
        <v>49</v>
      </c>
      <c r="B45">
        <v>0.922309552599758</v>
      </c>
      <c r="C45">
        <v>0.91686819830713395</v>
      </c>
      <c r="D45">
        <v>0.92049576783554998</v>
      </c>
      <c r="E45">
        <v>0.96825876662636001</v>
      </c>
      <c r="F45">
        <v>0.75181378476420802</v>
      </c>
      <c r="G45">
        <v>0.108524788391777</v>
      </c>
      <c r="H45">
        <v>0.46402660217654201</v>
      </c>
    </row>
    <row r="46" spans="1:8">
      <c r="A46" t="s">
        <v>50</v>
      </c>
      <c r="B46">
        <v>0.93697225572979503</v>
      </c>
      <c r="C46">
        <v>0.931544028950543</v>
      </c>
      <c r="D46">
        <v>0.96592279855247298</v>
      </c>
      <c r="E46">
        <v>0.67521109770808196</v>
      </c>
      <c r="F46">
        <v>0.92732207478890205</v>
      </c>
      <c r="G46">
        <v>0.64806996381182103</v>
      </c>
      <c r="H46">
        <v>9.2581423401688803E-2</v>
      </c>
    </row>
    <row r="47" spans="1:8">
      <c r="A47" t="s">
        <v>51</v>
      </c>
      <c r="B47">
        <v>0.93006329113924002</v>
      </c>
      <c r="C47">
        <v>0.84778481012658202</v>
      </c>
      <c r="D47">
        <v>0.82183544303797496</v>
      </c>
      <c r="E47">
        <v>0.67816455696202504</v>
      </c>
      <c r="F47">
        <v>0.966772151898734</v>
      </c>
      <c r="G47">
        <v>0.112974683544304</v>
      </c>
      <c r="H47">
        <v>0.280063291139241</v>
      </c>
    </row>
    <row r="48" spans="1:8">
      <c r="A48" t="s">
        <v>52</v>
      </c>
      <c r="B48">
        <v>0.81946955997588899</v>
      </c>
      <c r="C48">
        <v>0.95268233875828801</v>
      </c>
      <c r="D48">
        <v>0.55123568414707702</v>
      </c>
      <c r="E48">
        <v>0.94544906570222997</v>
      </c>
      <c r="F48">
        <v>0.86407474382157901</v>
      </c>
      <c r="G48">
        <v>0.64828209764918598</v>
      </c>
      <c r="H48">
        <v>0.79897528631705805</v>
      </c>
    </row>
    <row r="49" spans="1:8">
      <c r="A49" t="s">
        <v>53</v>
      </c>
      <c r="B49">
        <v>0.92131828978622299</v>
      </c>
      <c r="C49">
        <v>0.82452494061757697</v>
      </c>
      <c r="D49">
        <v>0.96763657957244698</v>
      </c>
      <c r="E49">
        <v>0.99614014251781502</v>
      </c>
      <c r="F49">
        <v>0.68675771971496402</v>
      </c>
      <c r="G49">
        <v>0.65053444180522602</v>
      </c>
      <c r="H49">
        <v>0.261579572446556</v>
      </c>
    </row>
    <row r="50" spans="1:8">
      <c r="A50" t="s">
        <v>54</v>
      </c>
      <c r="B50">
        <v>0.98425430778372003</v>
      </c>
      <c r="C50">
        <v>0.86244800950683298</v>
      </c>
      <c r="D50">
        <v>0.71093285799168104</v>
      </c>
      <c r="E50">
        <v>0.96642899584076103</v>
      </c>
      <c r="F50">
        <v>0.98425430778372003</v>
      </c>
      <c r="G50">
        <v>0.65032679738562105</v>
      </c>
      <c r="H50">
        <v>0.81075460487225204</v>
      </c>
    </row>
    <row r="51" spans="1:8">
      <c r="A51" t="s">
        <v>55</v>
      </c>
      <c r="B51">
        <v>0.65859250398724101</v>
      </c>
      <c r="C51">
        <v>0.69986044657097302</v>
      </c>
      <c r="D51">
        <v>0.69427830940988799</v>
      </c>
      <c r="E51">
        <v>0.55432615629983994</v>
      </c>
      <c r="F51">
        <v>0.79276315789473695</v>
      </c>
      <c r="G51">
        <v>0.16796251993620401</v>
      </c>
      <c r="H51">
        <v>0.28658293460925</v>
      </c>
    </row>
    <row r="52" spans="1:8">
      <c r="A52" t="s">
        <v>56</v>
      </c>
      <c r="B52">
        <v>0.95715997603355296</v>
      </c>
      <c r="C52">
        <v>0.97932893948472099</v>
      </c>
      <c r="D52">
        <v>0.91461953265428397</v>
      </c>
      <c r="E52">
        <v>0.89364889155182703</v>
      </c>
      <c r="F52">
        <v>0.89005392450569198</v>
      </c>
      <c r="G52">
        <v>0.96614739364889202</v>
      </c>
      <c r="H52">
        <v>0.263331336129419</v>
      </c>
    </row>
    <row r="53" spans="1:8">
      <c r="A53" t="s">
        <v>117</v>
      </c>
      <c r="B53">
        <f t="shared" ref="B53:H53" si="0">AVERAGE(B2:B52)</f>
        <v>0.85261870581054955</v>
      </c>
      <c r="C53">
        <f t="shared" si="0"/>
        <v>0.83995484854668612</v>
      </c>
      <c r="D53">
        <f t="shared" si="0"/>
        <v>0.8294955464716004</v>
      </c>
      <c r="E53">
        <f t="shared" si="0"/>
        <v>0.81360469054089568</v>
      </c>
      <c r="F53">
        <f t="shared" si="0"/>
        <v>0.79927156171104208</v>
      </c>
      <c r="G53">
        <f t="shared" si="0"/>
        <v>0.59700847848105931</v>
      </c>
      <c r="H53">
        <f t="shared" si="0"/>
        <v>0.53031359698732872</v>
      </c>
    </row>
    <row r="54" spans="1:8">
      <c r="A54" s="4" t="s">
        <v>128</v>
      </c>
      <c r="B54" s="1">
        <f>MEDIAN(B2:B52)</f>
        <v>0.90551425030978905</v>
      </c>
      <c r="C54" s="1">
        <f t="shared" ref="C54:H54" si="1">MEDIAN(C2:C52)</f>
        <v>0.88269347958561895</v>
      </c>
      <c r="D54" s="1">
        <f t="shared" si="1"/>
        <v>0.88513101767215097</v>
      </c>
      <c r="E54" s="1">
        <f t="shared" si="1"/>
        <v>0.872876213592233</v>
      </c>
      <c r="F54" s="1">
        <f t="shared" si="1"/>
        <v>0.85415403274711899</v>
      </c>
      <c r="G54" s="1">
        <f t="shared" si="1"/>
        <v>0.64814814814814803</v>
      </c>
      <c r="H54" s="1">
        <f t="shared" si="1"/>
        <v>0.55457853244390498</v>
      </c>
    </row>
    <row r="55" spans="1:8">
      <c r="A55" s="4" t="s">
        <v>131</v>
      </c>
      <c r="B55" s="1">
        <f>STDEV(B2:B52)</f>
        <v>0.16375016653602945</v>
      </c>
      <c r="C55" s="1">
        <f t="shared" ref="C55:H55" si="2">STDEV(C2:C52)</f>
        <v>0.15309587005937586</v>
      </c>
      <c r="D55" s="1">
        <f t="shared" si="2"/>
        <v>0.15808414560101605</v>
      </c>
      <c r="E55" s="1">
        <f t="shared" si="2"/>
        <v>0.16590521032803188</v>
      </c>
      <c r="F55" s="1">
        <f t="shared" si="2"/>
        <v>0.17846991619428013</v>
      </c>
      <c r="G55" s="1">
        <f t="shared" si="2"/>
        <v>0.23963427392789874</v>
      </c>
      <c r="H55" s="1">
        <f t="shared" si="2"/>
        <v>0.27565359782520288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FD12-0266-484B-90D7-D2049BE6B24F}">
  <dimension ref="A1:B51"/>
  <sheetViews>
    <sheetView workbookViewId="0">
      <selection activeCell="K41" sqref="K41"/>
    </sheetView>
  </sheetViews>
  <sheetFormatPr baseColWidth="10" defaultRowHeight="16"/>
  <cols>
    <col min="1" max="1" width="34.5" customWidth="1"/>
  </cols>
  <sheetData>
    <row r="1" spans="1:2">
      <c r="A1" t="s">
        <v>58</v>
      </c>
      <c r="B1">
        <v>20230127</v>
      </c>
    </row>
    <row r="2" spans="1:2">
      <c r="A2" t="s">
        <v>7</v>
      </c>
      <c r="B2">
        <v>20230127</v>
      </c>
    </row>
    <row r="3" spans="1:2">
      <c r="A3" t="s">
        <v>8</v>
      </c>
      <c r="B3">
        <v>20230127</v>
      </c>
    </row>
    <row r="4" spans="1:2">
      <c r="A4" t="s">
        <v>9</v>
      </c>
      <c r="B4">
        <v>20230127</v>
      </c>
    </row>
    <row r="5" spans="1:2">
      <c r="A5" t="s">
        <v>10</v>
      </c>
      <c r="B5">
        <v>20230127</v>
      </c>
    </row>
    <row r="6" spans="1:2">
      <c r="A6" t="s">
        <v>11</v>
      </c>
      <c r="B6">
        <v>20230127</v>
      </c>
    </row>
    <row r="7" spans="1:2">
      <c r="A7" t="s">
        <v>12</v>
      </c>
      <c r="B7">
        <v>20230127</v>
      </c>
    </row>
    <row r="8" spans="1:2">
      <c r="A8" t="s">
        <v>13</v>
      </c>
      <c r="B8">
        <v>20230516</v>
      </c>
    </row>
    <row r="9" spans="1:2">
      <c r="A9" t="s">
        <v>14</v>
      </c>
      <c r="B9">
        <v>20230516</v>
      </c>
    </row>
    <row r="10" spans="1:2">
      <c r="A10" t="s">
        <v>15</v>
      </c>
      <c r="B10">
        <v>20230516</v>
      </c>
    </row>
    <row r="11" spans="1:2">
      <c r="A11" t="s">
        <v>16</v>
      </c>
      <c r="B11">
        <v>20230516</v>
      </c>
    </row>
    <row r="12" spans="1:2">
      <c r="A12" t="s">
        <v>17</v>
      </c>
      <c r="B12">
        <v>20230516</v>
      </c>
    </row>
    <row r="13" spans="1:2">
      <c r="A13" t="s">
        <v>18</v>
      </c>
      <c r="B13">
        <v>20230516</v>
      </c>
    </row>
    <row r="14" spans="1:2">
      <c r="A14" t="s">
        <v>19</v>
      </c>
      <c r="B14">
        <v>20230516</v>
      </c>
    </row>
    <row r="15" spans="1:2">
      <c r="A15" t="s">
        <v>20</v>
      </c>
      <c r="B15">
        <v>20230516</v>
      </c>
    </row>
    <row r="16" spans="1:2">
      <c r="A16" t="s">
        <v>21</v>
      </c>
      <c r="B16">
        <v>20230516</v>
      </c>
    </row>
    <row r="17" spans="1:2">
      <c r="A17" t="s">
        <v>22</v>
      </c>
      <c r="B17">
        <v>20230516</v>
      </c>
    </row>
    <row r="18" spans="1:2">
      <c r="A18" t="s">
        <v>23</v>
      </c>
      <c r="B18">
        <v>20230516</v>
      </c>
    </row>
    <row r="19" spans="1:2">
      <c r="A19" t="s">
        <v>24</v>
      </c>
      <c r="B19">
        <v>20230516</v>
      </c>
    </row>
    <row r="20" spans="1:2">
      <c r="A20" t="s">
        <v>25</v>
      </c>
      <c r="B20">
        <v>20230929</v>
      </c>
    </row>
    <row r="21" spans="1:2">
      <c r="A21" t="s">
        <v>26</v>
      </c>
      <c r="B21">
        <v>20230516</v>
      </c>
    </row>
    <row r="22" spans="1:2">
      <c r="A22" t="s">
        <v>27</v>
      </c>
      <c r="B22">
        <v>20230929</v>
      </c>
    </row>
    <row r="23" spans="1:2">
      <c r="A23" t="s">
        <v>28</v>
      </c>
      <c r="B23">
        <v>20230929</v>
      </c>
    </row>
    <row r="24" spans="1:2">
      <c r="A24" t="s">
        <v>29</v>
      </c>
      <c r="B24">
        <v>20230929</v>
      </c>
    </row>
    <row r="25" spans="1:2">
      <c r="A25" t="s">
        <v>30</v>
      </c>
      <c r="B25">
        <v>20230516</v>
      </c>
    </row>
    <row r="26" spans="1:2">
      <c r="A26" t="s">
        <v>31</v>
      </c>
      <c r="B26">
        <v>20230516</v>
      </c>
    </row>
    <row r="27" spans="1:2">
      <c r="A27" t="s">
        <v>32</v>
      </c>
      <c r="B27">
        <v>20230516</v>
      </c>
    </row>
    <row r="28" spans="1:2">
      <c r="A28" t="s">
        <v>33</v>
      </c>
      <c r="B28">
        <v>20230516</v>
      </c>
    </row>
    <row r="29" spans="1:2">
      <c r="A29" t="s">
        <v>34</v>
      </c>
      <c r="B29">
        <v>20230516</v>
      </c>
    </row>
    <row r="30" spans="1:2">
      <c r="A30" t="s">
        <v>35</v>
      </c>
      <c r="B30">
        <v>20230516</v>
      </c>
    </row>
    <row r="31" spans="1:2">
      <c r="A31" t="s">
        <v>36</v>
      </c>
      <c r="B31">
        <v>20230516</v>
      </c>
    </row>
    <row r="32" spans="1:2">
      <c r="A32" t="s">
        <v>37</v>
      </c>
      <c r="B32">
        <v>20230516</v>
      </c>
    </row>
    <row r="33" spans="1:2">
      <c r="A33" t="s">
        <v>38</v>
      </c>
      <c r="B33">
        <v>20230516</v>
      </c>
    </row>
    <row r="34" spans="1:2">
      <c r="A34" t="s">
        <v>39</v>
      </c>
      <c r="B34">
        <v>20230516</v>
      </c>
    </row>
    <row r="35" spans="1:2">
      <c r="A35" t="s">
        <v>40</v>
      </c>
      <c r="B35">
        <v>20230516</v>
      </c>
    </row>
    <row r="36" spans="1:2">
      <c r="A36" t="s">
        <v>41</v>
      </c>
      <c r="B36">
        <v>20230516</v>
      </c>
    </row>
    <row r="37" spans="1:2">
      <c r="A37" t="s">
        <v>42</v>
      </c>
      <c r="B37">
        <v>20230516</v>
      </c>
    </row>
    <row r="38" spans="1:2">
      <c r="A38" t="s">
        <v>43</v>
      </c>
      <c r="B38">
        <v>20230516</v>
      </c>
    </row>
    <row r="39" spans="1:2">
      <c r="A39" t="s">
        <v>44</v>
      </c>
      <c r="B39">
        <v>20230516</v>
      </c>
    </row>
    <row r="40" spans="1:2">
      <c r="A40" t="s">
        <v>45</v>
      </c>
      <c r="B40">
        <v>20230516</v>
      </c>
    </row>
    <row r="41" spans="1:2">
      <c r="A41" t="s">
        <v>46</v>
      </c>
      <c r="B41">
        <v>20230516</v>
      </c>
    </row>
    <row r="42" spans="1:2">
      <c r="A42" t="s">
        <v>47</v>
      </c>
      <c r="B42">
        <v>20230516</v>
      </c>
    </row>
    <row r="43" spans="1:2">
      <c r="A43" t="s">
        <v>48</v>
      </c>
      <c r="B43">
        <v>20230516</v>
      </c>
    </row>
    <row r="44" spans="1:2">
      <c r="A44" t="s">
        <v>49</v>
      </c>
      <c r="B44">
        <v>20230516</v>
      </c>
    </row>
    <row r="45" spans="1:2">
      <c r="A45" t="s">
        <v>50</v>
      </c>
      <c r="B45">
        <v>20230516</v>
      </c>
    </row>
    <row r="46" spans="1:2">
      <c r="A46" t="s">
        <v>51</v>
      </c>
      <c r="B46">
        <v>20230929</v>
      </c>
    </row>
    <row r="47" spans="1:2">
      <c r="A47" t="s">
        <v>52</v>
      </c>
      <c r="B47">
        <v>20230516</v>
      </c>
    </row>
    <row r="48" spans="1:2">
      <c r="A48" t="s">
        <v>53</v>
      </c>
      <c r="B48">
        <v>20230929</v>
      </c>
    </row>
    <row r="49" spans="1:2">
      <c r="A49" t="s">
        <v>54</v>
      </c>
      <c r="B49">
        <v>20230929</v>
      </c>
    </row>
    <row r="50" spans="1:2">
      <c r="A50" t="s">
        <v>55</v>
      </c>
      <c r="B50">
        <v>20230929</v>
      </c>
    </row>
    <row r="51" spans="1:2">
      <c r="A51" t="s">
        <v>56</v>
      </c>
      <c r="B51">
        <v>20230929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7DF0-4C3B-6E4F-B57E-43C921A5D3BC}">
  <dimension ref="A1:J71"/>
  <sheetViews>
    <sheetView workbookViewId="0">
      <selection activeCell="M46" sqref="M46"/>
    </sheetView>
  </sheetViews>
  <sheetFormatPr baseColWidth="10" defaultRowHeight="16"/>
  <sheetData>
    <row r="1" spans="1:10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10">
      <c r="A2" t="s">
        <v>13</v>
      </c>
      <c r="B2">
        <v>0.58805031446540901</v>
      </c>
      <c r="C2">
        <v>0.55599513085818597</v>
      </c>
      <c r="D2">
        <v>0.44258470277946799</v>
      </c>
      <c r="E2">
        <v>0.61706228443903399</v>
      </c>
      <c r="F2">
        <v>0.66757963075674598</v>
      </c>
      <c r="G2">
        <v>0.159362953946034</v>
      </c>
      <c r="H2">
        <v>0.57851491174680503</v>
      </c>
      <c r="I2">
        <v>20230516</v>
      </c>
      <c r="J2">
        <v>1</v>
      </c>
    </row>
    <row r="3" spans="1:10">
      <c r="A3" t="s">
        <v>14</v>
      </c>
      <c r="B3">
        <v>0.536755000507666</v>
      </c>
      <c r="C3">
        <v>0.51350390902629695</v>
      </c>
      <c r="D3">
        <v>0.491775814803533</v>
      </c>
      <c r="E3">
        <v>0.54223779063864397</v>
      </c>
      <c r="F3">
        <v>0.42730226418925799</v>
      </c>
      <c r="G3">
        <v>0.63189156259518697</v>
      </c>
      <c r="H3">
        <v>0.462128134836024</v>
      </c>
      <c r="I3">
        <v>20230516</v>
      </c>
      <c r="J3">
        <v>1</v>
      </c>
    </row>
    <row r="4" spans="1:10">
      <c r="A4" t="s">
        <v>15</v>
      </c>
      <c r="B4">
        <v>0.96111451316595198</v>
      </c>
      <c r="C4">
        <v>0.96662584200857304</v>
      </c>
      <c r="D4">
        <v>0.88395590936925905</v>
      </c>
      <c r="E4">
        <v>0.94274341702388198</v>
      </c>
      <c r="F4">
        <v>0.91028781383955903</v>
      </c>
      <c r="G4">
        <v>0.63410900183711005</v>
      </c>
      <c r="H4">
        <v>0.703919167176975</v>
      </c>
      <c r="I4">
        <v>20230516</v>
      </c>
      <c r="J4">
        <v>1</v>
      </c>
    </row>
    <row r="5" spans="1:10">
      <c r="A5" t="s">
        <v>16</v>
      </c>
      <c r="B5">
        <v>0.15630712979890299</v>
      </c>
      <c r="C5">
        <v>0.25441803778184002</v>
      </c>
      <c r="D5">
        <v>0.218464351005485</v>
      </c>
      <c r="E5">
        <v>0.27452772699573402</v>
      </c>
      <c r="F5">
        <v>0.56764168190127995</v>
      </c>
      <c r="G5">
        <v>0.99969530773918303</v>
      </c>
      <c r="H5">
        <v>0.14290067032297399</v>
      </c>
      <c r="I5">
        <v>20230516</v>
      </c>
      <c r="J5">
        <v>1</v>
      </c>
    </row>
    <row r="6" spans="1:10">
      <c r="A6" t="s">
        <v>17</v>
      </c>
      <c r="B6">
        <v>0.34603658536585402</v>
      </c>
      <c r="C6">
        <v>0.30030487804877998</v>
      </c>
      <c r="D6">
        <v>0.46554878048780501</v>
      </c>
      <c r="E6">
        <v>0.32774390243902402</v>
      </c>
      <c r="F6">
        <v>0.747256097560976</v>
      </c>
      <c r="G6">
        <v>0.71432926829268295</v>
      </c>
      <c r="H6">
        <v>0.96371951219512197</v>
      </c>
      <c r="I6">
        <v>20230516</v>
      </c>
      <c r="J6">
        <v>1</v>
      </c>
    </row>
    <row r="7" spans="1:10">
      <c r="A7" t="s">
        <v>18</v>
      </c>
      <c r="B7">
        <v>0.76479560707748595</v>
      </c>
      <c r="C7">
        <v>0.83557046979865801</v>
      </c>
      <c r="D7">
        <v>0.955155582672361</v>
      </c>
      <c r="E7">
        <v>0.96491763270286801</v>
      </c>
      <c r="F7">
        <v>0.89109212934716298</v>
      </c>
      <c r="G7">
        <v>0.63483831604636998</v>
      </c>
      <c r="H7">
        <v>0.91000610128126902</v>
      </c>
      <c r="I7">
        <v>20230516</v>
      </c>
      <c r="J7">
        <v>1</v>
      </c>
    </row>
    <row r="8" spans="1:10">
      <c r="A8" t="s">
        <v>19</v>
      </c>
      <c r="B8">
        <v>0.82885906040268498</v>
      </c>
      <c r="C8">
        <v>0.84838316046369699</v>
      </c>
      <c r="D8">
        <v>0.87034777303233701</v>
      </c>
      <c r="E8">
        <v>0.95454545454545503</v>
      </c>
      <c r="F8">
        <v>0.97162904209884104</v>
      </c>
      <c r="G8">
        <v>0.63483831604636998</v>
      </c>
      <c r="H8">
        <v>0.57748627211714498</v>
      </c>
      <c r="I8">
        <v>20230516</v>
      </c>
      <c r="J8">
        <v>1</v>
      </c>
    </row>
    <row r="9" spans="1:10">
      <c r="A9" t="s">
        <v>20</v>
      </c>
      <c r="B9">
        <v>0.98324192565508794</v>
      </c>
      <c r="C9">
        <v>0.76995734308348596</v>
      </c>
      <c r="D9">
        <v>0.87477148080438705</v>
      </c>
      <c r="E9">
        <v>0.95399146861669704</v>
      </c>
      <c r="F9">
        <v>0.81322364411943904</v>
      </c>
      <c r="G9">
        <v>0.63528336380255901</v>
      </c>
      <c r="H9">
        <v>0.96069469835466204</v>
      </c>
      <c r="I9">
        <v>20230516</v>
      </c>
      <c r="J9">
        <v>1</v>
      </c>
    </row>
    <row r="10" spans="1:10">
      <c r="A10" t="s">
        <v>21</v>
      </c>
      <c r="B10">
        <v>0.96617915904936003</v>
      </c>
      <c r="C10">
        <v>0.79372333942717899</v>
      </c>
      <c r="D10">
        <v>0.67123705057891503</v>
      </c>
      <c r="E10">
        <v>0.78945764777574601</v>
      </c>
      <c r="F10">
        <v>0.90463132236441202</v>
      </c>
      <c r="G10">
        <v>0.63528336380255901</v>
      </c>
      <c r="H10">
        <v>0.59567336989640496</v>
      </c>
      <c r="I10">
        <v>20230516</v>
      </c>
      <c r="J10">
        <v>1</v>
      </c>
    </row>
    <row r="11" spans="1:10">
      <c r="A11" t="s">
        <v>22</v>
      </c>
      <c r="B11">
        <v>0.91194393662400997</v>
      </c>
      <c r="C11">
        <v>0.82906764168190095</v>
      </c>
      <c r="D11">
        <v>0.88574040219378403</v>
      </c>
      <c r="E11">
        <v>0.90706886045094404</v>
      </c>
      <c r="F11">
        <v>0.81992687385740404</v>
      </c>
      <c r="G11">
        <v>0.63528336380255901</v>
      </c>
      <c r="H11">
        <v>0.60542352224253504</v>
      </c>
      <c r="I11">
        <v>20230516</v>
      </c>
      <c r="J11">
        <v>1</v>
      </c>
    </row>
    <row r="12" spans="1:10">
      <c r="A12" t="s">
        <v>23</v>
      </c>
      <c r="B12">
        <v>0.78884826325411295</v>
      </c>
      <c r="C12">
        <v>0.97714808043875701</v>
      </c>
      <c r="D12">
        <v>0.97592931139549099</v>
      </c>
      <c r="E12">
        <v>0.94667885435709898</v>
      </c>
      <c r="F12">
        <v>0.78397318708104802</v>
      </c>
      <c r="G12">
        <v>0.63528336380255901</v>
      </c>
      <c r="H12">
        <v>0.45612431444241303</v>
      </c>
      <c r="I12">
        <v>20230516</v>
      </c>
      <c r="J12">
        <v>1</v>
      </c>
    </row>
    <row r="13" spans="1:10">
      <c r="A13" t="s">
        <v>24</v>
      </c>
      <c r="B13">
        <v>0.97531992687385705</v>
      </c>
      <c r="C13">
        <v>0.997257769652651</v>
      </c>
      <c r="D13">
        <v>0.73644119439366196</v>
      </c>
      <c r="E13">
        <v>0.99177330895795202</v>
      </c>
      <c r="F13">
        <v>0.80956733698964001</v>
      </c>
      <c r="G13">
        <v>0.63528336380255901</v>
      </c>
      <c r="H13">
        <v>6.8555758683729498E-2</v>
      </c>
      <c r="I13">
        <v>20230516</v>
      </c>
      <c r="J13">
        <v>1</v>
      </c>
    </row>
    <row r="14" spans="1:10">
      <c r="A14" t="s">
        <v>26</v>
      </c>
      <c r="B14">
        <v>0.91072516758074296</v>
      </c>
      <c r="C14">
        <v>0.76325411334552096</v>
      </c>
      <c r="D14">
        <v>0.78214503351614895</v>
      </c>
      <c r="E14">
        <v>0.96008531383302897</v>
      </c>
      <c r="F14">
        <v>0.64564290067032304</v>
      </c>
      <c r="G14">
        <v>0.63467397928092595</v>
      </c>
      <c r="H14">
        <v>0.92291285801340595</v>
      </c>
      <c r="I14">
        <v>20230516</v>
      </c>
      <c r="J14">
        <v>1</v>
      </c>
    </row>
    <row r="15" spans="1:10">
      <c r="A15" t="s">
        <v>30</v>
      </c>
      <c r="B15">
        <v>0.96680876979293595</v>
      </c>
      <c r="C15">
        <v>0.89250913520097397</v>
      </c>
      <c r="D15">
        <v>0.84805115712545698</v>
      </c>
      <c r="E15">
        <v>0.85962241169305698</v>
      </c>
      <c r="F15">
        <v>0.94001218026796596</v>
      </c>
      <c r="G15">
        <v>0.63428745432399503</v>
      </c>
      <c r="H15">
        <v>0.94305724725943996</v>
      </c>
      <c r="I15">
        <v>20230516</v>
      </c>
      <c r="J15">
        <v>1</v>
      </c>
    </row>
    <row r="16" spans="1:10">
      <c r="A16" t="s">
        <v>31</v>
      </c>
      <c r="B16">
        <v>0.88520097442143697</v>
      </c>
      <c r="C16">
        <v>0.92235079171741796</v>
      </c>
      <c r="D16">
        <v>0.99056029232643095</v>
      </c>
      <c r="E16">
        <v>0.95158343483556596</v>
      </c>
      <c r="F16">
        <v>0.99908647990255794</v>
      </c>
      <c r="G16">
        <v>0.63428745432399503</v>
      </c>
      <c r="H16">
        <v>0.42904993909866002</v>
      </c>
      <c r="I16">
        <v>20230516</v>
      </c>
      <c r="J16">
        <v>1</v>
      </c>
    </row>
    <row r="17" spans="1:10">
      <c r="A17" t="s">
        <v>32</v>
      </c>
      <c r="B17">
        <v>0.84317904993909898</v>
      </c>
      <c r="C17">
        <v>0.96071863580998795</v>
      </c>
      <c r="D17">
        <v>0.90408038976857497</v>
      </c>
      <c r="E17">
        <v>0.88885505481120597</v>
      </c>
      <c r="F17">
        <v>0.83587088915956198</v>
      </c>
      <c r="G17">
        <v>0.64403166869671102</v>
      </c>
      <c r="H17">
        <v>0.84622411693057198</v>
      </c>
      <c r="I17">
        <v>20230516</v>
      </c>
      <c r="J17">
        <v>1</v>
      </c>
    </row>
    <row r="18" spans="1:10">
      <c r="A18" t="s">
        <v>33</v>
      </c>
      <c r="B18">
        <v>0.92813826561552504</v>
      </c>
      <c r="C18">
        <v>0.87659187386294701</v>
      </c>
      <c r="D18">
        <v>0.933596118859915</v>
      </c>
      <c r="E18">
        <v>0.99545178896300801</v>
      </c>
      <c r="F18">
        <v>0.91540327471194705</v>
      </c>
      <c r="G18">
        <v>0.63462704669496695</v>
      </c>
      <c r="H18">
        <v>0.88144329896907203</v>
      </c>
      <c r="I18">
        <v>20230516</v>
      </c>
      <c r="J18">
        <v>1</v>
      </c>
    </row>
    <row r="19" spans="1:10">
      <c r="A19" t="s">
        <v>34</v>
      </c>
      <c r="B19">
        <v>0.918435415403275</v>
      </c>
      <c r="C19">
        <v>0.83505154639175305</v>
      </c>
      <c r="D19">
        <v>0.70224378411158295</v>
      </c>
      <c r="E19">
        <v>0.73923590054578503</v>
      </c>
      <c r="F19">
        <v>0.32777440873256503</v>
      </c>
      <c r="G19">
        <v>0.60764099454214704</v>
      </c>
      <c r="H19">
        <v>0.55942995755003</v>
      </c>
      <c r="I19">
        <v>20230516</v>
      </c>
      <c r="J19">
        <v>1</v>
      </c>
    </row>
    <row r="20" spans="1:10">
      <c r="A20" t="s">
        <v>35</v>
      </c>
      <c r="B20">
        <v>0.730115361262902</v>
      </c>
      <c r="C20">
        <v>0.71493624772313302</v>
      </c>
      <c r="D20">
        <v>0.63357619914996999</v>
      </c>
      <c r="E20">
        <v>0.94626593806921699</v>
      </c>
      <c r="F20">
        <v>0.67425622343655101</v>
      </c>
      <c r="G20">
        <v>0.63479052823315096</v>
      </c>
      <c r="H20">
        <v>0.51457194899817804</v>
      </c>
      <c r="I20">
        <v>20230516</v>
      </c>
      <c r="J20">
        <v>1</v>
      </c>
    </row>
    <row r="21" spans="1:10">
      <c r="A21" t="s">
        <v>36</v>
      </c>
      <c r="B21">
        <v>0.86982705373687497</v>
      </c>
      <c r="C21">
        <v>0.85747374922791797</v>
      </c>
      <c r="D21">
        <v>0.73316862260654703</v>
      </c>
      <c r="E21">
        <v>0.87276096355775201</v>
      </c>
      <c r="F21">
        <v>0.73409512044471903</v>
      </c>
      <c r="G21">
        <v>0.59882643607164898</v>
      </c>
      <c r="H21">
        <v>0.63125386040765896</v>
      </c>
      <c r="I21">
        <v>20230516</v>
      </c>
      <c r="J21">
        <v>1</v>
      </c>
    </row>
    <row r="22" spans="1:10">
      <c r="A22" t="s">
        <v>37</v>
      </c>
      <c r="B22">
        <v>0.90570042449969701</v>
      </c>
      <c r="C22">
        <v>0.90691328077622801</v>
      </c>
      <c r="D22">
        <v>0.97119466343238303</v>
      </c>
      <c r="E22">
        <v>0.82625833838690099</v>
      </c>
      <c r="F22">
        <v>0.86446331109763497</v>
      </c>
      <c r="G22">
        <v>0.62128562765312301</v>
      </c>
      <c r="H22">
        <v>0.23377804730139501</v>
      </c>
      <c r="I22">
        <v>20230516</v>
      </c>
      <c r="J22">
        <v>1</v>
      </c>
    </row>
    <row r="23" spans="1:10">
      <c r="A23" t="s">
        <v>38</v>
      </c>
      <c r="B23">
        <v>0.92081310679611605</v>
      </c>
      <c r="C23">
        <v>0.87591019417475702</v>
      </c>
      <c r="D23">
        <v>0.97421116504854399</v>
      </c>
      <c r="E23">
        <v>0.77336165048543704</v>
      </c>
      <c r="F23">
        <v>0.80855582524271796</v>
      </c>
      <c r="G23">
        <v>0.63440533980582503</v>
      </c>
      <c r="H23">
        <v>0.85224514563106801</v>
      </c>
      <c r="I23">
        <v>20230516</v>
      </c>
      <c r="J23">
        <v>1</v>
      </c>
    </row>
    <row r="24" spans="1:10">
      <c r="A24" t="s">
        <v>39</v>
      </c>
      <c r="B24">
        <v>0.79702669902912604</v>
      </c>
      <c r="C24">
        <v>0.81189320388349495</v>
      </c>
      <c r="D24">
        <v>0.76850728155339798</v>
      </c>
      <c r="E24">
        <v>0.77336165048543704</v>
      </c>
      <c r="F24">
        <v>0.66353155339805803</v>
      </c>
      <c r="G24">
        <v>0.60800970873786397</v>
      </c>
      <c r="H24">
        <v>0.70145631067961201</v>
      </c>
      <c r="I24">
        <v>20230516</v>
      </c>
      <c r="J24">
        <v>1</v>
      </c>
    </row>
    <row r="25" spans="1:10">
      <c r="A25" t="s">
        <v>40</v>
      </c>
      <c r="B25">
        <v>0.92324029126213603</v>
      </c>
      <c r="C25">
        <v>0.76729368932038799</v>
      </c>
      <c r="D25">
        <v>0.84890776699029102</v>
      </c>
      <c r="E25">
        <v>0.93507281553398103</v>
      </c>
      <c r="F25">
        <v>0.35436893203883502</v>
      </c>
      <c r="G25">
        <v>0.60800970873786397</v>
      </c>
      <c r="H25">
        <v>0.61468446601941695</v>
      </c>
      <c r="I25">
        <v>20230516</v>
      </c>
      <c r="J25">
        <v>1</v>
      </c>
    </row>
    <row r="26" spans="1:10">
      <c r="A26" t="s">
        <v>41</v>
      </c>
      <c r="B26">
        <v>0.87719830200121296</v>
      </c>
      <c r="C26">
        <v>0.91964827167980601</v>
      </c>
      <c r="D26">
        <v>0.86719223771983001</v>
      </c>
      <c r="E26">
        <v>0.79866585809581603</v>
      </c>
      <c r="F26">
        <v>0.96634323832625801</v>
      </c>
      <c r="G26">
        <v>0.59187386294724098</v>
      </c>
      <c r="H26">
        <v>0.75257731958762897</v>
      </c>
      <c r="I26">
        <v>20230516</v>
      </c>
      <c r="J26">
        <v>1</v>
      </c>
    </row>
    <row r="27" spans="1:10">
      <c r="A27" t="s">
        <v>42</v>
      </c>
      <c r="B27">
        <v>0.69368548876745595</v>
      </c>
      <c r="C27">
        <v>0.77868852459016402</v>
      </c>
      <c r="D27">
        <v>0.79629629629629595</v>
      </c>
      <c r="E27">
        <v>0.84486945962355797</v>
      </c>
      <c r="F27">
        <v>0.68397085610200403</v>
      </c>
      <c r="G27">
        <v>0.160595021250759</v>
      </c>
      <c r="H27">
        <v>3.7340619307832501E-2</v>
      </c>
      <c r="I27">
        <v>20230516</v>
      </c>
      <c r="J27">
        <v>1</v>
      </c>
    </row>
    <row r="28" spans="1:10">
      <c r="A28" t="s">
        <v>43</v>
      </c>
      <c r="B28">
        <v>0.87462052216150599</v>
      </c>
      <c r="C28">
        <v>0.98330297510625397</v>
      </c>
      <c r="D28">
        <v>0.90012143290831803</v>
      </c>
      <c r="E28">
        <v>0.968123861566485</v>
      </c>
      <c r="F28">
        <v>0.85458409228901</v>
      </c>
      <c r="G28">
        <v>0.63418336369156003</v>
      </c>
      <c r="H28">
        <v>0.96326654523375799</v>
      </c>
      <c r="I28">
        <v>20230516</v>
      </c>
      <c r="J28">
        <v>1</v>
      </c>
    </row>
    <row r="29" spans="1:10">
      <c r="A29" t="s">
        <v>44</v>
      </c>
      <c r="B29">
        <v>0.84304796599878595</v>
      </c>
      <c r="C29">
        <v>0.793867638129933</v>
      </c>
      <c r="D29">
        <v>0.98876745598057103</v>
      </c>
      <c r="E29">
        <v>0.98816029143897999</v>
      </c>
      <c r="F29">
        <v>0.99180327868852503</v>
      </c>
      <c r="G29">
        <v>0.63418336369156003</v>
      </c>
      <c r="H29">
        <v>0.71129326047358798</v>
      </c>
      <c r="I29">
        <v>20230516</v>
      </c>
      <c r="J29">
        <v>1</v>
      </c>
    </row>
    <row r="30" spans="1:10">
      <c r="A30" t="s">
        <v>45</v>
      </c>
      <c r="B30">
        <v>0.76290224650880401</v>
      </c>
      <c r="C30">
        <v>0.83788706739526397</v>
      </c>
      <c r="D30">
        <v>0.70431086824529399</v>
      </c>
      <c r="E30">
        <v>0.87279902853673297</v>
      </c>
      <c r="F30">
        <v>0.51153612629022505</v>
      </c>
      <c r="G30">
        <v>0.60807528840315705</v>
      </c>
      <c r="H30">
        <v>0.78840315725561605</v>
      </c>
      <c r="I30">
        <v>20230516</v>
      </c>
      <c r="J30">
        <v>1</v>
      </c>
    </row>
    <row r="31" spans="1:10">
      <c r="A31" t="s">
        <v>46</v>
      </c>
      <c r="B31">
        <v>0.87462052216150599</v>
      </c>
      <c r="C31">
        <v>0.80358227079538602</v>
      </c>
      <c r="D31">
        <v>0.943230115361263</v>
      </c>
      <c r="E31">
        <v>0.80722525804492995</v>
      </c>
      <c r="F31">
        <v>0.790831815421979</v>
      </c>
      <c r="G31">
        <v>0.15998785670916801</v>
      </c>
      <c r="H31">
        <v>0.64875531268973896</v>
      </c>
      <c r="I31">
        <v>20230516</v>
      </c>
      <c r="J31">
        <v>1</v>
      </c>
    </row>
    <row r="32" spans="1:10">
      <c r="A32" t="s">
        <v>47</v>
      </c>
      <c r="B32">
        <v>0.96873102610807504</v>
      </c>
      <c r="C32">
        <v>0.96630236794171198</v>
      </c>
      <c r="D32">
        <v>0.94140862173649098</v>
      </c>
      <c r="E32">
        <v>0.94201578627808102</v>
      </c>
      <c r="F32">
        <v>0.64936247723133</v>
      </c>
      <c r="G32">
        <v>0.63418336369156003</v>
      </c>
      <c r="H32">
        <v>0.87704918032786905</v>
      </c>
      <c r="I32">
        <v>20230516</v>
      </c>
      <c r="J32">
        <v>1</v>
      </c>
    </row>
    <row r="33" spans="1:10">
      <c r="A33" t="s">
        <v>48</v>
      </c>
      <c r="B33">
        <v>0.88858530661809398</v>
      </c>
      <c r="C33">
        <v>0.99969641772920503</v>
      </c>
      <c r="D33">
        <v>0.99483910139647802</v>
      </c>
      <c r="E33">
        <v>0.80661809350333902</v>
      </c>
      <c r="F33">
        <v>0.78536733454766205</v>
      </c>
      <c r="G33">
        <v>0.63418336369156003</v>
      </c>
      <c r="H33">
        <v>0.24559805707346699</v>
      </c>
      <c r="I33">
        <v>20230516</v>
      </c>
      <c r="J33">
        <v>1</v>
      </c>
    </row>
    <row r="34" spans="1:10">
      <c r="A34" t="s">
        <v>49</v>
      </c>
      <c r="B34">
        <v>0.84371221281741204</v>
      </c>
      <c r="C34">
        <v>0.91444981862152397</v>
      </c>
      <c r="D34">
        <v>0.82194679564691697</v>
      </c>
      <c r="E34">
        <v>0.78022974607013296</v>
      </c>
      <c r="F34">
        <v>0.78204353083434097</v>
      </c>
      <c r="G34">
        <v>0.15931076178960099</v>
      </c>
      <c r="H34">
        <v>0.16414752116082201</v>
      </c>
      <c r="I34">
        <v>20230516</v>
      </c>
      <c r="J34">
        <v>1</v>
      </c>
    </row>
    <row r="35" spans="1:10">
      <c r="A35" t="s">
        <v>50</v>
      </c>
      <c r="B35">
        <v>0.94240048250904696</v>
      </c>
      <c r="C35">
        <v>0.94843184559710503</v>
      </c>
      <c r="D35">
        <v>0.94420989143546397</v>
      </c>
      <c r="E35">
        <v>0.76749095295536796</v>
      </c>
      <c r="F35">
        <v>0.97979493365500603</v>
      </c>
      <c r="G35">
        <v>0.63238841978287097</v>
      </c>
      <c r="H35">
        <v>0.74819059107358299</v>
      </c>
      <c r="I35">
        <v>20230516</v>
      </c>
      <c r="J35">
        <v>1</v>
      </c>
    </row>
    <row r="36" spans="1:10">
      <c r="A36" t="s">
        <v>52</v>
      </c>
      <c r="B36">
        <v>0.83875828812537701</v>
      </c>
      <c r="C36">
        <v>0.93761301989150103</v>
      </c>
      <c r="D36">
        <v>0.99789029535865004</v>
      </c>
      <c r="E36">
        <v>0.92495479204340003</v>
      </c>
      <c r="F36">
        <v>0.88939119951778201</v>
      </c>
      <c r="G36">
        <v>0.63261000602772799</v>
      </c>
      <c r="H36">
        <v>0.75557564798071097</v>
      </c>
      <c r="I36">
        <v>20230516</v>
      </c>
      <c r="J36">
        <v>1</v>
      </c>
    </row>
    <row r="37" spans="1:10">
      <c r="A37" t="s">
        <v>25</v>
      </c>
      <c r="B37">
        <v>0.53563829787233996</v>
      </c>
      <c r="C37">
        <v>0.58421985815602795</v>
      </c>
      <c r="D37">
        <v>0.52198581560283697</v>
      </c>
      <c r="E37">
        <v>0.56879432624113502</v>
      </c>
      <c r="F37">
        <v>0.43599290780141903</v>
      </c>
      <c r="G37">
        <v>0.40868794326241098</v>
      </c>
      <c r="H37">
        <v>0.41897163120567399</v>
      </c>
      <c r="I37">
        <v>20230929</v>
      </c>
      <c r="J37">
        <v>1</v>
      </c>
    </row>
    <row r="38" spans="1:10">
      <c r="A38" t="s">
        <v>27</v>
      </c>
      <c r="B38">
        <v>0.92595978062157203</v>
      </c>
      <c r="C38">
        <v>0.82906764168190095</v>
      </c>
      <c r="D38">
        <v>0.781535648994516</v>
      </c>
      <c r="E38">
        <v>0.99664838513101806</v>
      </c>
      <c r="F38">
        <v>0.76325411334552096</v>
      </c>
      <c r="G38">
        <v>0.53778184034125498</v>
      </c>
      <c r="H38">
        <v>0.38482632541133499</v>
      </c>
      <c r="I38">
        <v>20230929</v>
      </c>
      <c r="J38">
        <v>1</v>
      </c>
    </row>
    <row r="39" spans="1:10">
      <c r="A39" t="s">
        <v>28</v>
      </c>
      <c r="B39">
        <v>0.67536855036855004</v>
      </c>
      <c r="C39">
        <v>0.75952088452088495</v>
      </c>
      <c r="D39">
        <v>0.69993857493857503</v>
      </c>
      <c r="E39">
        <v>0.64404176904176902</v>
      </c>
      <c r="F39">
        <v>0.83937346437346405</v>
      </c>
      <c r="G39">
        <v>0.74662162162162204</v>
      </c>
      <c r="H39">
        <v>0.164312039312039</v>
      </c>
      <c r="I39">
        <v>20230929</v>
      </c>
      <c r="J39">
        <v>1</v>
      </c>
    </row>
    <row r="40" spans="1:10">
      <c r="A40" t="s">
        <v>29</v>
      </c>
      <c r="B40">
        <v>0.85899137358991395</v>
      </c>
      <c r="C40">
        <v>0.87956204379561997</v>
      </c>
      <c r="D40">
        <v>0.88818845388188505</v>
      </c>
      <c r="E40">
        <v>0.70637027206370295</v>
      </c>
      <c r="F40">
        <v>0.95852687458526897</v>
      </c>
      <c r="G40">
        <v>0.59289980092899797</v>
      </c>
      <c r="H40">
        <v>0.22063702720636999</v>
      </c>
      <c r="I40">
        <v>20230929</v>
      </c>
      <c r="J40">
        <v>1</v>
      </c>
    </row>
    <row r="41" spans="1:10">
      <c r="A41" t="s">
        <v>51</v>
      </c>
      <c r="B41">
        <v>0.761075949367089</v>
      </c>
      <c r="C41">
        <v>0.85411392405063302</v>
      </c>
      <c r="D41">
        <v>0.70284810126582298</v>
      </c>
      <c r="E41">
        <v>0.612341772151899</v>
      </c>
      <c r="F41">
        <v>0.85664556962025296</v>
      </c>
      <c r="G41">
        <v>0.44335443037974698</v>
      </c>
      <c r="H41">
        <v>0.18006329113923999</v>
      </c>
      <c r="I41">
        <v>20230929</v>
      </c>
      <c r="J41">
        <v>1</v>
      </c>
    </row>
    <row r="42" spans="1:10">
      <c r="A42" t="s">
        <v>53</v>
      </c>
      <c r="B42">
        <v>0.84946555819477398</v>
      </c>
      <c r="C42">
        <v>0.87915676959620004</v>
      </c>
      <c r="D42">
        <v>0.72951306413301698</v>
      </c>
      <c r="E42">
        <v>0.96466745843230395</v>
      </c>
      <c r="F42">
        <v>0.83402612826603295</v>
      </c>
      <c r="G42">
        <v>0.65766033254156797</v>
      </c>
      <c r="H42">
        <v>0.30552256532066502</v>
      </c>
      <c r="I42">
        <v>20230929</v>
      </c>
      <c r="J42">
        <v>1</v>
      </c>
    </row>
    <row r="43" spans="1:10">
      <c r="A43" t="s">
        <v>54</v>
      </c>
      <c r="B43">
        <v>0.84937611408199598</v>
      </c>
      <c r="C43">
        <v>0.97415329768270897</v>
      </c>
      <c r="D43">
        <v>0.76797385620915004</v>
      </c>
      <c r="E43">
        <v>0.92543077837195498</v>
      </c>
      <c r="F43">
        <v>0.92424242424242398</v>
      </c>
      <c r="G43">
        <v>0.65745692216280405</v>
      </c>
      <c r="H43">
        <v>0.50059417706476494</v>
      </c>
      <c r="I43">
        <v>20230929</v>
      </c>
      <c r="J43">
        <v>1</v>
      </c>
    </row>
    <row r="44" spans="1:10">
      <c r="A44" t="s">
        <v>55</v>
      </c>
      <c r="B44">
        <v>0.79774720893141904</v>
      </c>
      <c r="C44">
        <v>0.93411084529505595</v>
      </c>
      <c r="D44">
        <v>0.90201355661881999</v>
      </c>
      <c r="E44">
        <v>0.61553030303030298</v>
      </c>
      <c r="F44">
        <v>0.887460127591707</v>
      </c>
      <c r="G44">
        <v>0.50309011164274298</v>
      </c>
      <c r="H44">
        <v>0.47956539074960097</v>
      </c>
      <c r="I44">
        <v>20230929</v>
      </c>
      <c r="J44">
        <v>1</v>
      </c>
    </row>
    <row r="45" spans="1:10">
      <c r="A45" t="s">
        <v>56</v>
      </c>
      <c r="B45">
        <v>0.95895745955662104</v>
      </c>
      <c r="C45">
        <v>0.82893948472139001</v>
      </c>
      <c r="D45">
        <v>0.93499101258238504</v>
      </c>
      <c r="E45">
        <v>0.90982624325943695</v>
      </c>
      <c r="F45">
        <v>0.91402037147992798</v>
      </c>
      <c r="G45">
        <v>0.52696225284601605</v>
      </c>
      <c r="H45">
        <v>0.85290593169562601</v>
      </c>
      <c r="I45">
        <v>20230929</v>
      </c>
      <c r="J45">
        <v>1</v>
      </c>
    </row>
    <row r="46" spans="1:10">
      <c r="A46" t="s">
        <v>117</v>
      </c>
      <c r="B46">
        <f>AVERAGE(B2:B45)</f>
        <v>0.8188069240441318</v>
      </c>
      <c r="C46">
        <f t="shared" ref="C46:H46" si="0">AVERAGE(C2:C45)</f>
        <v>0.82348106887915473</v>
      </c>
      <c r="D46">
        <f t="shared" si="0"/>
        <v>0.80434990964359809</v>
      </c>
      <c r="E46">
        <f t="shared" si="0"/>
        <v>0.82226063740963184</v>
      </c>
      <c r="F46">
        <f t="shared" si="0"/>
        <v>0.78126688607771222</v>
      </c>
      <c r="G46">
        <f t="shared" si="0"/>
        <v>0.58264653227322427</v>
      </c>
      <c r="H46">
        <f t="shared" si="0"/>
        <v>0.57624657321419326</v>
      </c>
    </row>
    <row r="47" spans="1:10">
      <c r="A47" s="4" t="s">
        <v>128</v>
      </c>
      <c r="B47" s="1">
        <f>MEDIAN(B2:B45)</f>
        <v>0.86440921366339452</v>
      </c>
      <c r="C47" s="1">
        <f t="shared" ref="C47:H47" si="1">MEDIAN(C2:C45)</f>
        <v>0.85124854225716495</v>
      </c>
      <c r="D47" s="1">
        <f t="shared" si="1"/>
        <v>0.85805000235506057</v>
      </c>
      <c r="E47" s="1">
        <f t="shared" si="1"/>
        <v>0.87277999604724243</v>
      </c>
      <c r="F47" s="1">
        <f t="shared" si="1"/>
        <v>0.81657525898842154</v>
      </c>
      <c r="G47" s="1">
        <f t="shared" si="1"/>
        <v>0.63418336369156003</v>
      </c>
      <c r="H47" s="1">
        <f t="shared" si="1"/>
        <v>0.60054844606947</v>
      </c>
      <c r="I47" s="1"/>
    </row>
    <row r="48" spans="1:10">
      <c r="A48" s="4" t="s">
        <v>131</v>
      </c>
      <c r="B48" s="1">
        <f>STDEV(B2:B45)</f>
        <v>0.16775899325318591</v>
      </c>
      <c r="C48" s="1">
        <f t="shared" ref="C48:H48" si="2">STDEV(C2:C45)</f>
        <v>0.1628303042219657</v>
      </c>
      <c r="D48" s="1">
        <f t="shared" si="2"/>
        <v>0.17271169404688222</v>
      </c>
      <c r="E48" s="1">
        <f t="shared" si="2"/>
        <v>0.17042763821638207</v>
      </c>
      <c r="F48" s="1">
        <f t="shared" si="2"/>
        <v>0.17053563835416718</v>
      </c>
      <c r="G48" s="1">
        <f t="shared" si="2"/>
        <v>0.15774715263324629</v>
      </c>
      <c r="H48" s="1">
        <f t="shared" si="2"/>
        <v>0.27324762374685524</v>
      </c>
      <c r="I48" s="1"/>
    </row>
    <row r="51" spans="1:10">
      <c r="A51" t="s">
        <v>25</v>
      </c>
      <c r="B51">
        <v>0.51489361702127701</v>
      </c>
      <c r="C51">
        <v>0.50939716312056704</v>
      </c>
      <c r="D51">
        <v>0.51294326241134702</v>
      </c>
      <c r="E51">
        <v>0.52677304964538996</v>
      </c>
      <c r="F51">
        <v>0.417198581560284</v>
      </c>
      <c r="G51">
        <v>0.59308510638297895</v>
      </c>
      <c r="H51">
        <v>0.649113475177305</v>
      </c>
      <c r="J51">
        <v>2</v>
      </c>
    </row>
    <row r="52" spans="1:10">
      <c r="A52" t="s">
        <v>27</v>
      </c>
      <c r="B52">
        <v>0.72181596587446695</v>
      </c>
      <c r="C52">
        <v>0.80773918342474105</v>
      </c>
      <c r="D52">
        <v>0.92047531992687404</v>
      </c>
      <c r="E52">
        <v>0.96496039000609402</v>
      </c>
      <c r="F52">
        <v>0.93753808653260196</v>
      </c>
      <c r="G52">
        <v>0.64503351614868998</v>
      </c>
      <c r="H52">
        <v>7.5868372943327197E-2</v>
      </c>
      <c r="J52">
        <v>2</v>
      </c>
    </row>
    <row r="53" spans="1:10">
      <c r="A53" t="s">
        <v>28</v>
      </c>
      <c r="B53">
        <v>0.67905405405405395</v>
      </c>
      <c r="C53">
        <v>0.87008599508599505</v>
      </c>
      <c r="D53">
        <v>0.86455773955773996</v>
      </c>
      <c r="E53">
        <v>0.79269041769041804</v>
      </c>
      <c r="F53">
        <v>0.56848894348894297</v>
      </c>
      <c r="G53">
        <v>0.57217444717444699</v>
      </c>
      <c r="H53">
        <v>0.33138820638820599</v>
      </c>
      <c r="J53">
        <v>2</v>
      </c>
    </row>
    <row r="54" spans="1:10">
      <c r="A54" t="s">
        <v>29</v>
      </c>
      <c r="B54">
        <v>0.97179827471798297</v>
      </c>
      <c r="C54">
        <v>0.72495023224950195</v>
      </c>
      <c r="D54">
        <v>0.81121433311214297</v>
      </c>
      <c r="E54">
        <v>0.87425348374253498</v>
      </c>
      <c r="F54">
        <v>0.75746516257465202</v>
      </c>
      <c r="G54">
        <v>0.31552753815527601</v>
      </c>
      <c r="H54">
        <v>4.67816854678169E-2</v>
      </c>
      <c r="J54">
        <v>2</v>
      </c>
    </row>
    <row r="55" spans="1:10">
      <c r="A55" t="s">
        <v>51</v>
      </c>
      <c r="B55">
        <v>0.74715189873417698</v>
      </c>
      <c r="C55">
        <v>0.75221518987341796</v>
      </c>
      <c r="D55">
        <v>0.83765822784810096</v>
      </c>
      <c r="E55">
        <v>0.97753164556962002</v>
      </c>
      <c r="F55">
        <v>0.70031645569620204</v>
      </c>
      <c r="G55">
        <v>0.16487341772151901</v>
      </c>
      <c r="H55">
        <v>0.34208860759493698</v>
      </c>
      <c r="J55">
        <v>2</v>
      </c>
    </row>
    <row r="56" spans="1:10">
      <c r="A56" t="s">
        <v>53</v>
      </c>
      <c r="B56">
        <v>0.92547505938242303</v>
      </c>
      <c r="C56">
        <v>0.94625890736342</v>
      </c>
      <c r="D56">
        <v>0.99020190023752996</v>
      </c>
      <c r="E56">
        <v>0.99138954869358697</v>
      </c>
      <c r="F56">
        <v>0.84887173396674598</v>
      </c>
      <c r="G56">
        <v>0.64400237529691196</v>
      </c>
      <c r="H56">
        <v>0.202197149643705</v>
      </c>
      <c r="J56">
        <v>2</v>
      </c>
    </row>
    <row r="57" spans="1:10">
      <c r="A57" t="s">
        <v>54</v>
      </c>
      <c r="B57">
        <v>0.97296494355317897</v>
      </c>
      <c r="C57">
        <v>0.70083184789067099</v>
      </c>
      <c r="D57">
        <v>0.98960190136660697</v>
      </c>
      <c r="E57">
        <v>0.75311942959001799</v>
      </c>
      <c r="F57">
        <v>0.86601307189542498</v>
      </c>
      <c r="G57">
        <v>0.63547237076648799</v>
      </c>
      <c r="H57">
        <v>2.5846702317290599E-2</v>
      </c>
      <c r="J57">
        <v>2</v>
      </c>
    </row>
    <row r="58" spans="1:10">
      <c r="A58" t="s">
        <v>55</v>
      </c>
      <c r="B58">
        <v>0.89025119617224902</v>
      </c>
      <c r="C58">
        <v>0.88885566188197795</v>
      </c>
      <c r="D58">
        <v>0.50667862838915501</v>
      </c>
      <c r="E58">
        <v>0.57127192982456099</v>
      </c>
      <c r="F58">
        <v>0.84100877192982504</v>
      </c>
      <c r="G58">
        <v>0.13785885167464099</v>
      </c>
      <c r="H58">
        <v>0.35974880382775098</v>
      </c>
      <c r="J58">
        <v>2</v>
      </c>
    </row>
    <row r="59" spans="1:10">
      <c r="A59" t="s">
        <v>56</v>
      </c>
      <c r="B59">
        <v>0.64919113241462001</v>
      </c>
      <c r="C59">
        <v>0.86968244457759103</v>
      </c>
      <c r="D59">
        <v>0.91402037147992798</v>
      </c>
      <c r="E59">
        <v>0.96494907130018004</v>
      </c>
      <c r="F59">
        <v>0.94397843019772298</v>
      </c>
      <c r="G59">
        <v>0.64619532654283995</v>
      </c>
      <c r="H59">
        <v>0.392150988615938</v>
      </c>
      <c r="J59">
        <v>2</v>
      </c>
    </row>
    <row r="60" spans="1:10">
      <c r="A60" t="s">
        <v>117</v>
      </c>
      <c r="B60">
        <f>AVERAGE(B51:B59)</f>
        <v>0.78584401576938101</v>
      </c>
      <c r="C60">
        <f t="shared" ref="C60:H60" si="3">AVERAGE(C51:C59)</f>
        <v>0.78555740282976483</v>
      </c>
      <c r="D60">
        <f t="shared" si="3"/>
        <v>0.81637240936993605</v>
      </c>
      <c r="E60">
        <f t="shared" si="3"/>
        <v>0.82410432956248914</v>
      </c>
      <c r="F60">
        <f t="shared" si="3"/>
        <v>0.76454213753804479</v>
      </c>
      <c r="G60">
        <f t="shared" si="3"/>
        <v>0.48380254998486577</v>
      </c>
      <c r="H60">
        <f t="shared" si="3"/>
        <v>0.26946488799736401</v>
      </c>
    </row>
    <row r="61" spans="1:10">
      <c r="A61" s="4" t="s">
        <v>128</v>
      </c>
      <c r="B61" s="1">
        <f>MEDIAN(B51:B59)</f>
        <v>0.74715189873417698</v>
      </c>
      <c r="C61" s="1">
        <f t="shared" ref="C61:H61" si="4">MEDIAN(C51:C59)</f>
        <v>0.80773918342474105</v>
      </c>
      <c r="D61" s="1">
        <f t="shared" si="4"/>
        <v>0.86455773955773996</v>
      </c>
      <c r="E61" s="1">
        <f t="shared" si="4"/>
        <v>0.87425348374253498</v>
      </c>
      <c r="F61" s="1">
        <f t="shared" si="4"/>
        <v>0.84100877192982504</v>
      </c>
      <c r="G61" s="1">
        <f t="shared" si="4"/>
        <v>0.59308510638297895</v>
      </c>
      <c r="H61" s="1">
        <f t="shared" si="4"/>
        <v>0.33138820638820599</v>
      </c>
      <c r="I61" s="1"/>
    </row>
    <row r="62" spans="1:10">
      <c r="A62" s="4" t="s">
        <v>131</v>
      </c>
      <c r="B62" s="1">
        <f>STDEV(B51:B59)</f>
        <v>0.16166315745402365</v>
      </c>
      <c r="C62" s="1">
        <f t="shared" ref="C62:H62" si="5">STDEV(C51:C59)</f>
        <v>0.13202152796864491</v>
      </c>
      <c r="D62" s="1">
        <f t="shared" si="5"/>
        <v>0.18418017413318286</v>
      </c>
      <c r="E62" s="1">
        <f t="shared" si="5"/>
        <v>0.177507991650483</v>
      </c>
      <c r="F62" s="1">
        <f t="shared" si="5"/>
        <v>0.17629498772624758</v>
      </c>
      <c r="G62" s="1">
        <f t="shared" si="5"/>
        <v>0.21520227103039491</v>
      </c>
      <c r="H62" s="1">
        <f t="shared" si="5"/>
        <v>0.20229526837220368</v>
      </c>
      <c r="I62" s="1"/>
    </row>
    <row r="66" spans="2:8">
      <c r="B66">
        <v>0.8188069240441318</v>
      </c>
      <c r="C66">
        <v>0.82348106887915473</v>
      </c>
      <c r="D66">
        <v>0.80434990964359809</v>
      </c>
      <c r="E66">
        <v>0.82226063740963184</v>
      </c>
      <c r="F66">
        <v>0.78126688607771222</v>
      </c>
      <c r="G66">
        <v>0.58264653227322427</v>
      </c>
      <c r="H66">
        <v>0.57624657321419326</v>
      </c>
    </row>
    <row r="67" spans="2:8">
      <c r="B67">
        <v>0.86440921366339452</v>
      </c>
      <c r="C67">
        <v>0.85124854225716495</v>
      </c>
      <c r="D67">
        <v>0.85805000235506057</v>
      </c>
      <c r="E67">
        <v>0.87277999604724243</v>
      </c>
      <c r="F67">
        <v>0.81657525898842154</v>
      </c>
      <c r="G67">
        <v>0.63418336369156003</v>
      </c>
      <c r="H67">
        <v>0.60054844606947</v>
      </c>
    </row>
    <row r="68" spans="2:8">
      <c r="B68">
        <v>0.16775899325318591</v>
      </c>
      <c r="C68">
        <v>0.1628303042219657</v>
      </c>
      <c r="D68">
        <v>0.17271169404688222</v>
      </c>
      <c r="E68">
        <v>0.17042763821638207</v>
      </c>
      <c r="F68">
        <v>0.17053563835416718</v>
      </c>
      <c r="G68">
        <v>0.15774715263324629</v>
      </c>
      <c r="H68">
        <v>0.27324762374685524</v>
      </c>
    </row>
    <row r="69" spans="2:8">
      <c r="B69">
        <v>0.78584401576938101</v>
      </c>
      <c r="C69">
        <v>0.78555740282976483</v>
      </c>
      <c r="D69">
        <v>0.81637240936993605</v>
      </c>
      <c r="E69">
        <v>0.82410432956248914</v>
      </c>
      <c r="F69">
        <v>0.76454213753804479</v>
      </c>
      <c r="G69">
        <v>0.48380254998486577</v>
      </c>
      <c r="H69">
        <v>0.26946488799736401</v>
      </c>
    </row>
    <row r="70" spans="2:8">
      <c r="B70">
        <v>0.74715189873417698</v>
      </c>
      <c r="C70">
        <v>0.80773918342474105</v>
      </c>
      <c r="D70">
        <v>0.86455773955773996</v>
      </c>
      <c r="E70">
        <v>0.87425348374253498</v>
      </c>
      <c r="F70">
        <v>0.84100877192982504</v>
      </c>
      <c r="G70">
        <v>0.59308510638297895</v>
      </c>
      <c r="H70">
        <v>0.33138820638820599</v>
      </c>
    </row>
    <row r="71" spans="2:8">
      <c r="B71">
        <v>0.16166315745402365</v>
      </c>
      <c r="C71">
        <v>0.13202152796864491</v>
      </c>
      <c r="D71">
        <v>0.18418017413318286</v>
      </c>
      <c r="E71">
        <v>0.177507991650483</v>
      </c>
      <c r="F71">
        <v>0.17629498772624758</v>
      </c>
      <c r="G71">
        <v>0.21520227103039491</v>
      </c>
      <c r="H71">
        <v>0.20229526837220368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opLeftCell="A24" workbookViewId="0">
      <selection activeCell="B54" sqref="B54"/>
    </sheetView>
  </sheetViews>
  <sheetFormatPr baseColWidth="10" defaultColWidth="11" defaultRowHeight="16"/>
  <cols>
    <col min="1" max="1" width="44.33203125" style="1" customWidth="1"/>
    <col min="2" max="2" width="14.83203125" style="1" customWidth="1"/>
    <col min="3" max="3" width="21.1640625" style="1" customWidth="1"/>
    <col min="4" max="6" width="14.83203125" style="1" customWidth="1"/>
    <col min="7" max="7" width="23" style="1" customWidth="1"/>
  </cols>
  <sheetData>
    <row r="1" spans="1:7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customHeight="1">
      <c r="A2" s="2" t="s">
        <v>7</v>
      </c>
      <c r="B2" s="2">
        <v>0.50277949351451501</v>
      </c>
      <c r="C2" s="2">
        <v>0.50277949351451501</v>
      </c>
      <c r="D2" s="2">
        <v>0.50277949351451501</v>
      </c>
      <c r="E2" s="2">
        <v>0.50277949351451501</v>
      </c>
      <c r="F2" s="2">
        <v>0.50277949351451501</v>
      </c>
      <c r="G2" s="2">
        <v>0.50030883261272296</v>
      </c>
    </row>
    <row r="3" spans="1:7" ht="17" customHeight="1">
      <c r="A3" s="2" t="s">
        <v>8</v>
      </c>
      <c r="B3" s="2">
        <v>0.50654613466334097</v>
      </c>
      <c r="C3" s="2">
        <v>0.50654613466334097</v>
      </c>
      <c r="D3" s="2">
        <v>0.50654613466334097</v>
      </c>
      <c r="E3" s="2">
        <v>0.50654613466334097</v>
      </c>
      <c r="F3" s="2">
        <v>0.50654613466334097</v>
      </c>
      <c r="G3" s="2">
        <v>0.50654613466334097</v>
      </c>
    </row>
    <row r="4" spans="1:7" ht="17" customHeight="1">
      <c r="A4" s="2" t="s">
        <v>9</v>
      </c>
      <c r="B4" s="2">
        <v>0.62484548825710695</v>
      </c>
      <c r="C4" s="2">
        <v>0.62484548825710695</v>
      </c>
      <c r="D4" s="2">
        <v>0.62484548825710695</v>
      </c>
      <c r="E4" s="2">
        <v>0.62484548825710695</v>
      </c>
      <c r="F4" s="2">
        <v>0.62484548825710695</v>
      </c>
      <c r="G4" s="2">
        <v>0.62484548825710695</v>
      </c>
    </row>
    <row r="5" spans="1:7" ht="17" customHeight="1">
      <c r="A5" s="2" t="s">
        <v>10</v>
      </c>
      <c r="B5" s="2">
        <v>1</v>
      </c>
      <c r="C5" s="2">
        <v>0.99969097651421501</v>
      </c>
      <c r="D5" s="2">
        <v>1</v>
      </c>
      <c r="E5" s="2">
        <v>1</v>
      </c>
      <c r="F5" s="2">
        <v>1</v>
      </c>
      <c r="G5" s="2">
        <v>0.85877626699629095</v>
      </c>
    </row>
    <row r="6" spans="1:7" ht="17" customHeight="1">
      <c r="A6" s="2" t="s">
        <v>11</v>
      </c>
      <c r="B6" s="2">
        <v>0.99969097651421501</v>
      </c>
      <c r="C6" s="2">
        <v>1</v>
      </c>
      <c r="D6" s="2">
        <v>0.99969097651421501</v>
      </c>
      <c r="E6" s="2">
        <v>0.99969097651421501</v>
      </c>
      <c r="F6" s="2">
        <v>0.99969097651421501</v>
      </c>
      <c r="G6" s="2">
        <v>0.50092707045735396</v>
      </c>
    </row>
    <row r="7" spans="1:7" ht="17" customHeight="1">
      <c r="A7" s="2" t="s">
        <v>12</v>
      </c>
      <c r="B7" s="2">
        <v>0.99969097651421501</v>
      </c>
      <c r="C7" s="2">
        <v>1</v>
      </c>
      <c r="D7" s="2">
        <v>0.99969097651421501</v>
      </c>
      <c r="E7" s="2">
        <v>0.99969097651421501</v>
      </c>
      <c r="F7" s="2">
        <v>0.99969097651421501</v>
      </c>
      <c r="G7" s="2">
        <v>0.50092707045735396</v>
      </c>
    </row>
    <row r="8" spans="1:7" ht="17" customHeight="1">
      <c r="A8" s="2" t="s">
        <v>13</v>
      </c>
      <c r="B8" s="2">
        <v>0.79108409321175199</v>
      </c>
      <c r="C8" s="2">
        <v>0.79108409321175199</v>
      </c>
      <c r="D8" s="2">
        <v>0.79108409321175199</v>
      </c>
      <c r="E8" s="2">
        <v>0.79108409321175199</v>
      </c>
      <c r="F8" s="2">
        <v>0.79108409321175199</v>
      </c>
      <c r="G8" s="2">
        <v>0.80587639311043502</v>
      </c>
    </row>
    <row r="9" spans="1:7" ht="17" customHeight="1">
      <c r="A9" s="2" t="s">
        <v>14</v>
      </c>
      <c r="B9" s="2">
        <v>0.67948457792207795</v>
      </c>
      <c r="C9" s="2">
        <v>0.67948457792207795</v>
      </c>
      <c r="D9" s="2">
        <v>0.67948457792207795</v>
      </c>
      <c r="E9" s="2">
        <v>0.67948457792207795</v>
      </c>
      <c r="F9" s="2">
        <v>0.67948457792207795</v>
      </c>
      <c r="G9" s="2">
        <v>0.97326501623376604</v>
      </c>
    </row>
    <row r="10" spans="1:7" ht="17" customHeight="1">
      <c r="A10" s="2" t="s">
        <v>15</v>
      </c>
      <c r="B10" s="2">
        <v>0.99969418960244605</v>
      </c>
      <c r="C10" s="2">
        <v>0.99969418960244605</v>
      </c>
      <c r="D10" s="2">
        <v>1</v>
      </c>
      <c r="E10" s="2">
        <v>1</v>
      </c>
      <c r="F10" s="2">
        <v>0.99969418960244605</v>
      </c>
      <c r="G10" s="2">
        <v>0.98899082568807295</v>
      </c>
    </row>
    <row r="11" spans="1:7" ht="17" customHeight="1">
      <c r="A11" s="2" t="s">
        <v>16</v>
      </c>
      <c r="B11" s="2">
        <v>0.69020085209981696</v>
      </c>
      <c r="C11" s="2">
        <v>0.69020085209981696</v>
      </c>
      <c r="D11" s="2">
        <v>0.69020085209981696</v>
      </c>
      <c r="E11" s="2">
        <v>0.69020085209981696</v>
      </c>
      <c r="F11" s="2">
        <v>0.69020085209981696</v>
      </c>
      <c r="G11" s="2">
        <v>0.89409616555082105</v>
      </c>
    </row>
    <row r="12" spans="1:7" ht="17" customHeight="1">
      <c r="A12" s="2" t="s">
        <v>17</v>
      </c>
      <c r="B12" s="2">
        <v>0.84683313032886698</v>
      </c>
      <c r="C12" s="2">
        <v>0.84683313032886698</v>
      </c>
      <c r="D12" s="2">
        <v>0.84683313032886698</v>
      </c>
      <c r="E12" s="2">
        <v>0.84683313032886698</v>
      </c>
      <c r="F12" s="2">
        <v>0.84683313032886698</v>
      </c>
      <c r="G12" s="2">
        <v>0.55420219244823299</v>
      </c>
    </row>
    <row r="13" spans="1:7" ht="17" customHeight="1">
      <c r="A13" s="2" t="s">
        <v>18</v>
      </c>
      <c r="B13" s="2">
        <v>1</v>
      </c>
      <c r="C13" s="2">
        <v>0.99756246191346698</v>
      </c>
      <c r="D13" s="2">
        <v>1</v>
      </c>
      <c r="E13" s="2">
        <v>1</v>
      </c>
      <c r="F13" s="2">
        <v>1</v>
      </c>
      <c r="G13" s="2">
        <v>0.50426569165143198</v>
      </c>
    </row>
    <row r="14" spans="1:7" ht="17" customHeight="1">
      <c r="A14" s="2" t="s">
        <v>19</v>
      </c>
      <c r="B14" s="2">
        <v>1</v>
      </c>
      <c r="C14" s="2">
        <v>0.99756246191346698</v>
      </c>
      <c r="D14" s="2">
        <v>1</v>
      </c>
      <c r="E14" s="2">
        <v>1</v>
      </c>
      <c r="F14" s="2">
        <v>1</v>
      </c>
      <c r="G14" s="2">
        <v>0.50700792199878097</v>
      </c>
    </row>
    <row r="15" spans="1:7" ht="17" customHeight="1">
      <c r="A15" s="2" t="s">
        <v>20</v>
      </c>
      <c r="B15" s="2">
        <v>1</v>
      </c>
      <c r="C15" s="2">
        <v>0.99726110772976195</v>
      </c>
      <c r="D15" s="2">
        <v>1</v>
      </c>
      <c r="E15" s="2">
        <v>1</v>
      </c>
      <c r="F15" s="2">
        <v>1</v>
      </c>
      <c r="G15" s="2">
        <v>0.81953743152769298</v>
      </c>
    </row>
    <row r="16" spans="1:7" ht="17" customHeight="1">
      <c r="A16" s="2" t="s">
        <v>21</v>
      </c>
      <c r="B16" s="2">
        <v>1</v>
      </c>
      <c r="C16" s="2">
        <v>0.99726110772976195</v>
      </c>
      <c r="D16" s="2">
        <v>1</v>
      </c>
      <c r="E16" s="2">
        <v>1</v>
      </c>
      <c r="F16" s="2">
        <v>1</v>
      </c>
      <c r="G16" s="2">
        <v>0.83840535605599498</v>
      </c>
    </row>
    <row r="17" spans="1:7" ht="17" customHeight="1">
      <c r="A17" s="2" t="s">
        <v>22</v>
      </c>
      <c r="B17" s="2">
        <v>1</v>
      </c>
      <c r="C17" s="2">
        <v>0.99726110772976195</v>
      </c>
      <c r="D17" s="2">
        <v>1</v>
      </c>
      <c r="E17" s="2">
        <v>1</v>
      </c>
      <c r="F17" s="2">
        <v>1</v>
      </c>
      <c r="G17" s="2">
        <v>0.84144856968959203</v>
      </c>
    </row>
    <row r="18" spans="1:7" ht="17" customHeight="1">
      <c r="A18" s="2" t="s">
        <v>23</v>
      </c>
      <c r="B18" s="2">
        <v>1</v>
      </c>
      <c r="C18" s="2">
        <v>0.99726110772976195</v>
      </c>
      <c r="D18" s="2">
        <v>1</v>
      </c>
      <c r="E18" s="2">
        <v>1</v>
      </c>
      <c r="F18" s="2">
        <v>1</v>
      </c>
      <c r="G18" s="2">
        <v>0.50030432136335901</v>
      </c>
    </row>
    <row r="19" spans="1:7" ht="17" customHeight="1">
      <c r="A19" s="2" t="s">
        <v>24</v>
      </c>
      <c r="B19" s="2">
        <v>1</v>
      </c>
      <c r="C19" s="2">
        <v>0.99726110772976195</v>
      </c>
      <c r="D19" s="2">
        <v>1</v>
      </c>
      <c r="E19" s="2">
        <v>1</v>
      </c>
      <c r="F19" s="2">
        <v>1</v>
      </c>
      <c r="G19" s="2">
        <v>0.50699939135727301</v>
      </c>
    </row>
    <row r="20" spans="1:7" ht="17" customHeight="1">
      <c r="A20" s="2" t="s">
        <v>25</v>
      </c>
      <c r="B20" s="2">
        <v>0.99680397727272696</v>
      </c>
      <c r="C20" s="2">
        <v>0.99751420454545403</v>
      </c>
      <c r="D20" s="2">
        <v>0.99680397727272696</v>
      </c>
      <c r="E20" s="2">
        <v>0.99680397727272696</v>
      </c>
      <c r="F20" s="2">
        <v>0.99680397727272696</v>
      </c>
      <c r="G20" s="2">
        <v>0.87562144886363602</v>
      </c>
    </row>
    <row r="21" spans="1:7" ht="17" customHeight="1">
      <c r="A21" s="2" t="s">
        <v>26</v>
      </c>
      <c r="B21" s="2">
        <v>1</v>
      </c>
      <c r="C21" s="2">
        <v>0.99695678636640195</v>
      </c>
      <c r="D21" s="2">
        <v>1</v>
      </c>
      <c r="E21" s="2">
        <v>1</v>
      </c>
      <c r="F21" s="2">
        <v>1</v>
      </c>
      <c r="G21" s="2">
        <v>0.66737674984783901</v>
      </c>
    </row>
    <row r="22" spans="1:7" ht="17" customHeight="1">
      <c r="A22" s="2" t="s">
        <v>27</v>
      </c>
      <c r="B22" s="2">
        <v>0.99969567863663999</v>
      </c>
      <c r="C22" s="2">
        <v>0.99695678636640195</v>
      </c>
      <c r="D22" s="2">
        <v>0.99969567863663999</v>
      </c>
      <c r="E22" s="2">
        <v>0.99786975045648196</v>
      </c>
      <c r="F22" s="2">
        <v>0.99969567863663999</v>
      </c>
      <c r="G22" s="2">
        <v>0.50791235544735203</v>
      </c>
    </row>
    <row r="23" spans="1:7" ht="17" customHeight="1">
      <c r="A23" s="2" t="s">
        <v>28</v>
      </c>
      <c r="B23" s="2">
        <v>0.67914110429447805</v>
      </c>
      <c r="C23" s="2">
        <v>0.67914110429447805</v>
      </c>
      <c r="D23" s="2">
        <v>0.67914110429447805</v>
      </c>
      <c r="E23" s="2">
        <v>0.67914110429447805</v>
      </c>
      <c r="F23" s="2">
        <v>0.67914110429447805</v>
      </c>
      <c r="G23" s="2">
        <v>0.67822085889570505</v>
      </c>
    </row>
    <row r="24" spans="1:7" ht="17" customHeight="1">
      <c r="A24" s="2" t="s">
        <v>29</v>
      </c>
      <c r="B24" s="2">
        <v>1</v>
      </c>
      <c r="C24" s="2">
        <v>0.99834217506631295</v>
      </c>
      <c r="D24" s="2">
        <v>1</v>
      </c>
      <c r="E24" s="2">
        <v>0.99900530503978702</v>
      </c>
      <c r="F24" s="2">
        <v>1</v>
      </c>
      <c r="G24" s="2">
        <v>0.72049071618037097</v>
      </c>
    </row>
    <row r="25" spans="1:7" ht="17" customHeight="1">
      <c r="A25" s="2" t="s">
        <v>30</v>
      </c>
      <c r="B25" s="2">
        <v>1</v>
      </c>
      <c r="C25" s="2">
        <v>0.99695863746958602</v>
      </c>
      <c r="D25" s="2">
        <v>1</v>
      </c>
      <c r="E25" s="2">
        <v>1</v>
      </c>
      <c r="F25" s="2">
        <v>1</v>
      </c>
      <c r="G25" s="2">
        <v>0.66818734793187295</v>
      </c>
    </row>
    <row r="26" spans="1:7" ht="17" customHeight="1">
      <c r="A26" s="2" t="s">
        <v>31</v>
      </c>
      <c r="B26" s="2">
        <v>1</v>
      </c>
      <c r="C26" s="2">
        <v>0.99695863746958602</v>
      </c>
      <c r="D26" s="2">
        <v>1</v>
      </c>
      <c r="E26" s="2">
        <v>1</v>
      </c>
      <c r="F26" s="2">
        <v>1</v>
      </c>
      <c r="G26" s="2">
        <v>0.66666666666666596</v>
      </c>
    </row>
    <row r="27" spans="1:7" ht="17" customHeight="1">
      <c r="A27" s="2" t="s">
        <v>32</v>
      </c>
      <c r="B27" s="2">
        <v>0.99969586374695796</v>
      </c>
      <c r="C27" s="2">
        <v>0.99695863746958602</v>
      </c>
      <c r="D27" s="2">
        <v>0.99969586374695796</v>
      </c>
      <c r="E27" s="2">
        <v>0.99969586374695796</v>
      </c>
      <c r="F27" s="2">
        <v>0.99969586374695796</v>
      </c>
      <c r="G27" s="2">
        <v>0.71897810218978098</v>
      </c>
    </row>
    <row r="28" spans="1:7" ht="17" customHeight="1">
      <c r="A28" s="2" t="s">
        <v>33</v>
      </c>
      <c r="B28" s="2">
        <v>1</v>
      </c>
      <c r="C28" s="2">
        <v>0.99636803874091995</v>
      </c>
      <c r="D28" s="2">
        <v>1</v>
      </c>
      <c r="E28" s="2">
        <v>1</v>
      </c>
      <c r="F28" s="2">
        <v>1</v>
      </c>
      <c r="G28" s="2">
        <v>0.66737288135593198</v>
      </c>
    </row>
    <row r="29" spans="1:7" ht="17" customHeight="1">
      <c r="A29" s="2" t="s">
        <v>34</v>
      </c>
      <c r="B29" s="2">
        <v>0.67403147699757804</v>
      </c>
      <c r="C29" s="2">
        <v>0.67403147699757804</v>
      </c>
      <c r="D29" s="2">
        <v>0.67403147699757804</v>
      </c>
      <c r="E29" s="2">
        <v>0.67403147699757804</v>
      </c>
      <c r="F29" s="2">
        <v>0.67403147699757804</v>
      </c>
      <c r="G29" s="2">
        <v>0.97518159806295401</v>
      </c>
    </row>
    <row r="30" spans="1:7" ht="17" customHeight="1">
      <c r="A30" s="2" t="s">
        <v>35</v>
      </c>
      <c r="B30" s="2">
        <v>1</v>
      </c>
      <c r="C30" s="2">
        <v>0.99666666666666603</v>
      </c>
      <c r="D30" s="2">
        <v>1</v>
      </c>
      <c r="E30" s="2">
        <v>0.99969696969696897</v>
      </c>
      <c r="F30" s="2">
        <v>1</v>
      </c>
      <c r="G30" s="2">
        <v>0.99848484848484798</v>
      </c>
    </row>
    <row r="31" spans="1:7" ht="17" customHeight="1">
      <c r="A31" s="2" t="s">
        <v>36</v>
      </c>
      <c r="B31" s="2">
        <v>0.66784833538840904</v>
      </c>
      <c r="C31" s="2">
        <v>0.66784833538840904</v>
      </c>
      <c r="D31" s="2">
        <v>0.66784833538840904</v>
      </c>
      <c r="E31" s="2">
        <v>0.66784833538840904</v>
      </c>
      <c r="F31" s="2">
        <v>0.66784833538840904</v>
      </c>
      <c r="G31" s="2">
        <v>0.50077065351418004</v>
      </c>
    </row>
    <row r="32" spans="1:7" ht="17" customHeight="1">
      <c r="A32" s="2" t="s">
        <v>37</v>
      </c>
      <c r="B32" s="2">
        <v>0.81719128329297797</v>
      </c>
      <c r="C32" s="2">
        <v>0.81719128329297797</v>
      </c>
      <c r="D32" s="2">
        <v>0.81719128329297797</v>
      </c>
      <c r="E32" s="2">
        <v>0.81719128329297797</v>
      </c>
      <c r="F32" s="2">
        <v>0.81719128329297797</v>
      </c>
      <c r="G32" s="2">
        <v>0.50121065375302598</v>
      </c>
    </row>
    <row r="33" spans="1:7" ht="17" customHeight="1">
      <c r="A33" s="2" t="s">
        <v>38</v>
      </c>
      <c r="B33" s="2">
        <v>1</v>
      </c>
      <c r="C33" s="2">
        <v>0.99636583888552299</v>
      </c>
      <c r="D33" s="2">
        <v>1</v>
      </c>
      <c r="E33" s="2">
        <v>1</v>
      </c>
      <c r="F33" s="2">
        <v>1</v>
      </c>
      <c r="G33" s="2">
        <v>0.99848576620230101</v>
      </c>
    </row>
    <row r="34" spans="1:7" ht="17" customHeight="1">
      <c r="A34" s="2" t="s">
        <v>39</v>
      </c>
      <c r="B34" s="2">
        <v>0.67489400363416097</v>
      </c>
      <c r="C34" s="2">
        <v>0.67489400363416097</v>
      </c>
      <c r="D34" s="2">
        <v>0.67489400363416097</v>
      </c>
      <c r="E34" s="2">
        <v>0.67489400363416097</v>
      </c>
      <c r="F34" s="2">
        <v>0.67489400363416097</v>
      </c>
      <c r="G34" s="2">
        <v>0.97546941247728602</v>
      </c>
    </row>
    <row r="35" spans="1:7" ht="17" customHeight="1">
      <c r="A35" s="2" t="s">
        <v>40</v>
      </c>
      <c r="B35" s="2">
        <v>0.67383403997577196</v>
      </c>
      <c r="C35" s="2">
        <v>0.67383403997577196</v>
      </c>
      <c r="D35" s="2">
        <v>0.67383403997577196</v>
      </c>
      <c r="E35" s="2">
        <v>0.67383403997577196</v>
      </c>
      <c r="F35" s="2">
        <v>0.67383403997577196</v>
      </c>
      <c r="G35" s="2">
        <v>0.97546941247728602</v>
      </c>
    </row>
    <row r="36" spans="1:7" ht="17" customHeight="1">
      <c r="A36" s="2" t="s">
        <v>41</v>
      </c>
      <c r="B36" s="2">
        <v>0.70399515738498797</v>
      </c>
      <c r="C36" s="2">
        <v>0.70399515738498797</v>
      </c>
      <c r="D36" s="2">
        <v>0.70399515738498797</v>
      </c>
      <c r="E36" s="2">
        <v>0.70399515738498797</v>
      </c>
      <c r="F36" s="2">
        <v>0.70399515738498797</v>
      </c>
      <c r="G36" s="2">
        <v>0.71322639225181494</v>
      </c>
    </row>
    <row r="37" spans="1:7" ht="17" customHeight="1">
      <c r="A37" s="2" t="s">
        <v>42</v>
      </c>
      <c r="B37" s="2">
        <v>0.99727272727272698</v>
      </c>
      <c r="C37" s="2">
        <v>1</v>
      </c>
      <c r="D37" s="2">
        <v>0.99939393939393895</v>
      </c>
      <c r="E37" s="2">
        <v>0.99575757575757495</v>
      </c>
      <c r="F37" s="2">
        <v>0.99727272727272698</v>
      </c>
      <c r="G37" s="2">
        <v>0.87999999999999901</v>
      </c>
    </row>
    <row r="38" spans="1:7" ht="17" customHeight="1">
      <c r="A38" s="2" t="s">
        <v>43</v>
      </c>
      <c r="B38" s="2">
        <v>1</v>
      </c>
      <c r="C38" s="2">
        <v>0.99636363636363601</v>
      </c>
      <c r="D38" s="2">
        <v>1</v>
      </c>
      <c r="E38" s="2">
        <v>0.99939393939393895</v>
      </c>
      <c r="F38" s="2">
        <v>1</v>
      </c>
      <c r="G38" s="2">
        <v>0.998787878787878</v>
      </c>
    </row>
    <row r="39" spans="1:7" ht="17" customHeight="1">
      <c r="A39" s="2" t="s">
        <v>44</v>
      </c>
      <c r="B39" s="2">
        <v>1</v>
      </c>
      <c r="C39" s="2">
        <v>0.99636363636363601</v>
      </c>
      <c r="D39" s="2">
        <v>1</v>
      </c>
      <c r="E39" s="2">
        <v>0.99939393939393895</v>
      </c>
      <c r="F39" s="2">
        <v>1</v>
      </c>
      <c r="G39" s="2">
        <v>0.998787878787878</v>
      </c>
    </row>
    <row r="40" spans="1:7" ht="17" customHeight="1">
      <c r="A40" s="2" t="s">
        <v>45</v>
      </c>
      <c r="B40" s="2">
        <v>0.99924242424242404</v>
      </c>
      <c r="C40" s="2">
        <v>0.99590909090908997</v>
      </c>
      <c r="D40" s="2">
        <v>0.99924242424242404</v>
      </c>
      <c r="E40" s="2">
        <v>0.99984848484848399</v>
      </c>
      <c r="F40" s="2">
        <v>0.99924242424242404</v>
      </c>
      <c r="G40" s="2">
        <v>0.97030303030303</v>
      </c>
    </row>
    <row r="41" spans="1:7" ht="17" customHeight="1">
      <c r="A41" s="2" t="s">
        <v>46</v>
      </c>
      <c r="B41" s="2">
        <v>0.99575757575757495</v>
      </c>
      <c r="C41" s="2">
        <v>1</v>
      </c>
      <c r="D41" s="2">
        <v>0.998787878787878</v>
      </c>
      <c r="E41" s="2">
        <v>0.99575757575757495</v>
      </c>
      <c r="F41" s="2">
        <v>0.99575757575757495</v>
      </c>
      <c r="G41" s="2">
        <v>0.88272727272727203</v>
      </c>
    </row>
    <row r="42" spans="1:7" ht="17" customHeight="1">
      <c r="A42" s="2" t="s">
        <v>47</v>
      </c>
      <c r="B42" s="2">
        <v>1</v>
      </c>
      <c r="C42" s="2">
        <v>0.99636363636363601</v>
      </c>
      <c r="D42" s="2">
        <v>1</v>
      </c>
      <c r="E42" s="2">
        <v>0.99909090909090903</v>
      </c>
      <c r="F42" s="2">
        <v>1</v>
      </c>
      <c r="G42" s="2">
        <v>0.998787878787878</v>
      </c>
    </row>
    <row r="43" spans="1:7" ht="17" customHeight="1">
      <c r="A43" s="2" t="s">
        <v>48</v>
      </c>
      <c r="B43" s="2">
        <v>1</v>
      </c>
      <c r="C43" s="2">
        <v>0.99575757575757495</v>
      </c>
      <c r="D43" s="2">
        <v>1</v>
      </c>
      <c r="E43" s="2">
        <v>1</v>
      </c>
      <c r="F43" s="2">
        <v>1</v>
      </c>
      <c r="G43" s="2">
        <v>0.99909090909090903</v>
      </c>
    </row>
    <row r="44" spans="1:7" ht="17" customHeight="1">
      <c r="A44" s="2" t="s">
        <v>49</v>
      </c>
      <c r="B44" s="2">
        <v>0.99879663056558299</v>
      </c>
      <c r="C44" s="2">
        <v>0.99578820697954196</v>
      </c>
      <c r="D44" s="2">
        <v>0.99969915764139505</v>
      </c>
      <c r="E44" s="2">
        <v>1</v>
      </c>
      <c r="F44" s="2">
        <v>0.99879663056558299</v>
      </c>
      <c r="G44" s="2">
        <v>0.89771359807460804</v>
      </c>
    </row>
    <row r="45" spans="1:7" ht="17" customHeight="1">
      <c r="A45" s="2" t="s">
        <v>50</v>
      </c>
      <c r="B45" s="2">
        <v>1</v>
      </c>
      <c r="C45" s="2">
        <v>0.99459783913565403</v>
      </c>
      <c r="D45" s="2">
        <v>0.99879951980792303</v>
      </c>
      <c r="E45" s="2">
        <v>1</v>
      </c>
      <c r="F45" s="2">
        <v>1</v>
      </c>
      <c r="G45" s="2">
        <v>0.82112845138055202</v>
      </c>
    </row>
    <row r="46" spans="1:7" ht="17" customHeight="1">
      <c r="A46" s="2" t="s">
        <v>51</v>
      </c>
      <c r="B46" s="2">
        <v>0.99905243209096595</v>
      </c>
      <c r="C46" s="2">
        <v>0.99589387239418803</v>
      </c>
      <c r="D46" s="2">
        <v>0.99968414403032202</v>
      </c>
      <c r="E46" s="2">
        <v>1</v>
      </c>
      <c r="F46" s="2">
        <v>0.99905243209096595</v>
      </c>
      <c r="G46" s="2">
        <v>0.62097283638660705</v>
      </c>
    </row>
    <row r="47" spans="1:7" ht="17" customHeight="1">
      <c r="A47" s="2" t="s">
        <v>52</v>
      </c>
      <c r="B47" s="2">
        <v>1</v>
      </c>
      <c r="C47" s="2">
        <v>0.994601079784043</v>
      </c>
      <c r="D47" s="2">
        <v>0.99880023995200895</v>
      </c>
      <c r="E47" s="2">
        <v>0.99970005998800204</v>
      </c>
      <c r="F47" s="2">
        <v>1</v>
      </c>
      <c r="G47" s="2">
        <v>0.81733653269346096</v>
      </c>
    </row>
    <row r="48" spans="1:7" ht="17" customHeight="1">
      <c r="A48" s="2" t="s">
        <v>53</v>
      </c>
      <c r="B48" s="2">
        <v>1</v>
      </c>
      <c r="C48" s="2">
        <v>0.99408633944411595</v>
      </c>
      <c r="D48" s="2">
        <v>1</v>
      </c>
      <c r="E48" s="2">
        <v>1</v>
      </c>
      <c r="F48" s="2">
        <v>1</v>
      </c>
      <c r="G48" s="2">
        <v>0.83796570076877597</v>
      </c>
    </row>
    <row r="49" spans="1:7" ht="17" customHeight="1">
      <c r="A49" s="2" t="s">
        <v>54</v>
      </c>
      <c r="B49" s="2">
        <v>1</v>
      </c>
      <c r="C49" s="2">
        <v>0.99437869822485203</v>
      </c>
      <c r="D49" s="2">
        <v>1</v>
      </c>
      <c r="E49" s="2">
        <v>1</v>
      </c>
      <c r="F49" s="2">
        <v>1</v>
      </c>
      <c r="G49" s="2">
        <v>0.99733727810650796</v>
      </c>
    </row>
    <row r="50" spans="1:7" ht="17" customHeight="1">
      <c r="A50" s="2" t="s">
        <v>55</v>
      </c>
      <c r="B50" s="2">
        <v>0.88679808841099095</v>
      </c>
      <c r="C50" s="2">
        <v>0.88510553564316996</v>
      </c>
      <c r="D50" s="2">
        <v>0.88689765033850998</v>
      </c>
      <c r="E50" s="2">
        <v>0.88689765033850998</v>
      </c>
      <c r="F50" s="2">
        <v>0.88679808841099095</v>
      </c>
      <c r="G50" s="2">
        <v>0.85463958582238098</v>
      </c>
    </row>
    <row r="51" spans="1:7" ht="17" customHeight="1">
      <c r="A51" s="2" t="s">
        <v>56</v>
      </c>
      <c r="B51" s="2">
        <v>0.99970077797725898</v>
      </c>
      <c r="C51" s="2">
        <v>0.99700777977259103</v>
      </c>
      <c r="D51" s="2">
        <v>0.99850388988629502</v>
      </c>
      <c r="E51" s="2">
        <v>0.99730700179533205</v>
      </c>
      <c r="F51" s="2">
        <v>0.99970077797725898</v>
      </c>
      <c r="G51" s="2">
        <v>0.81119090365050806</v>
      </c>
    </row>
    <row r="52" spans="1:7" ht="17" customHeight="1">
      <c r="A52" s="2" t="s">
        <v>57</v>
      </c>
      <c r="B52" s="2">
        <v>0.90809202979141102</v>
      </c>
      <c r="C52" s="2">
        <v>0.90631576271480796</v>
      </c>
      <c r="D52" s="2">
        <v>0.90816190975462596</v>
      </c>
      <c r="E52" s="2">
        <v>0.90796620253142901</v>
      </c>
      <c r="F52" s="2">
        <v>0.90809202979141102</v>
      </c>
      <c r="G52" s="2">
        <v>0.76845251480181398</v>
      </c>
    </row>
    <row r="100" ht="17" customHeight="1"/>
  </sheetData>
  <phoneticPr fontId="1" type="noConversion"/>
  <pageMargins left="0.7" right="0.7" top="0.75" bottom="0.75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opLeftCell="A29" workbookViewId="0">
      <selection activeCell="B54" sqref="B54"/>
    </sheetView>
  </sheetViews>
  <sheetFormatPr baseColWidth="10" defaultColWidth="11" defaultRowHeight="16"/>
  <sheetData>
    <row r="1" spans="1:7" ht="5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58</v>
      </c>
      <c r="B2">
        <v>0.68448702101359704</v>
      </c>
      <c r="C2">
        <v>0.68448702101359704</v>
      </c>
      <c r="D2">
        <v>0.68448702101359704</v>
      </c>
      <c r="E2">
        <v>0.68448702101359704</v>
      </c>
      <c r="F2">
        <v>0.68448702101359704</v>
      </c>
      <c r="G2">
        <v>0.68448702101359704</v>
      </c>
    </row>
    <row r="3" spans="1:7">
      <c r="A3" t="s">
        <v>7</v>
      </c>
      <c r="B3">
        <v>0.50277949351451501</v>
      </c>
      <c r="C3">
        <v>0.50277949351451501</v>
      </c>
      <c r="D3">
        <v>0.50277949351451501</v>
      </c>
      <c r="E3">
        <v>0.50277949351451501</v>
      </c>
      <c r="F3">
        <v>0.50277949351451501</v>
      </c>
      <c r="G3">
        <v>0.50030883261272296</v>
      </c>
    </row>
    <row r="4" spans="1:7">
      <c r="A4" t="s">
        <v>8</v>
      </c>
      <c r="B4">
        <v>0.50654613466334097</v>
      </c>
      <c r="C4">
        <v>0.50654613466334097</v>
      </c>
      <c r="D4">
        <v>0.50654613466334097</v>
      </c>
      <c r="E4">
        <v>0.50654613466334097</v>
      </c>
      <c r="F4">
        <v>0.50654613466334097</v>
      </c>
      <c r="G4">
        <v>0.50654613466334097</v>
      </c>
    </row>
    <row r="5" spans="1:7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0.62484548825710695</v>
      </c>
    </row>
    <row r="6" spans="1:7">
      <c r="A6" t="s">
        <v>10</v>
      </c>
      <c r="B6">
        <v>1</v>
      </c>
      <c r="C6">
        <v>0.99969097651421501</v>
      </c>
      <c r="D6">
        <v>1</v>
      </c>
      <c r="E6">
        <v>1</v>
      </c>
      <c r="F6">
        <v>1</v>
      </c>
      <c r="G6">
        <v>0.85877626699629095</v>
      </c>
    </row>
    <row r="7" spans="1:7">
      <c r="A7" t="s">
        <v>11</v>
      </c>
      <c r="B7">
        <v>0.99969097651421501</v>
      </c>
      <c r="C7">
        <v>1</v>
      </c>
      <c r="D7">
        <v>0.99969097651421501</v>
      </c>
      <c r="E7">
        <v>0.99969097651421501</v>
      </c>
      <c r="F7">
        <v>0.99969097651421501</v>
      </c>
      <c r="G7">
        <v>0.50092707045735396</v>
      </c>
    </row>
    <row r="8" spans="1:7">
      <c r="A8" t="s">
        <v>12</v>
      </c>
      <c r="B8">
        <v>0.99969097651421501</v>
      </c>
      <c r="C8">
        <v>0.99969097651421501</v>
      </c>
      <c r="D8">
        <v>0.99969097651421501</v>
      </c>
      <c r="E8">
        <v>1</v>
      </c>
      <c r="F8">
        <v>0.99969097651421501</v>
      </c>
      <c r="G8">
        <v>0.50092707045735396</v>
      </c>
    </row>
    <row r="9" spans="1:7">
      <c r="A9" t="s">
        <v>13</v>
      </c>
      <c r="B9">
        <v>0.79108409321175199</v>
      </c>
      <c r="C9">
        <v>0.79108409321175199</v>
      </c>
      <c r="D9">
        <v>0.79108409321175199</v>
      </c>
      <c r="E9">
        <v>0.79108409321175199</v>
      </c>
      <c r="F9">
        <v>0.79108409321175199</v>
      </c>
      <c r="G9">
        <v>0.80587639311043502</v>
      </c>
    </row>
    <row r="10" spans="1:7">
      <c r="A10" t="s">
        <v>14</v>
      </c>
      <c r="B10">
        <v>0.67948457792207795</v>
      </c>
      <c r="C10">
        <v>0.67948457792207795</v>
      </c>
      <c r="D10">
        <v>0.67948457792207795</v>
      </c>
      <c r="E10">
        <v>0.67948457792207795</v>
      </c>
      <c r="F10">
        <v>0.67948457792207795</v>
      </c>
      <c r="G10">
        <v>0.68136160714285698</v>
      </c>
    </row>
    <row r="11" spans="1:7">
      <c r="A11" t="s">
        <v>15</v>
      </c>
      <c r="B11">
        <v>0.99969418960244605</v>
      </c>
      <c r="C11">
        <v>0.99969418960244605</v>
      </c>
      <c r="D11">
        <v>1</v>
      </c>
      <c r="E11">
        <v>1</v>
      </c>
      <c r="F11">
        <v>0.99969418960244605</v>
      </c>
      <c r="G11">
        <v>0.84006116207950998</v>
      </c>
    </row>
    <row r="12" spans="1:7">
      <c r="A12" t="s">
        <v>16</v>
      </c>
      <c r="B12">
        <v>0.69020085209981696</v>
      </c>
      <c r="C12">
        <v>0.69020085209981696</v>
      </c>
      <c r="D12">
        <v>0.69020085209981696</v>
      </c>
      <c r="E12">
        <v>0.69020085209981696</v>
      </c>
      <c r="F12">
        <v>0.69020085209981696</v>
      </c>
      <c r="G12">
        <v>0.89409616555082105</v>
      </c>
    </row>
    <row r="13" spans="1:7">
      <c r="A13" t="s">
        <v>17</v>
      </c>
      <c r="B13">
        <v>0.84683313032886698</v>
      </c>
      <c r="C13">
        <v>0.84683313032886698</v>
      </c>
      <c r="D13">
        <v>0.84683313032886698</v>
      </c>
      <c r="E13">
        <v>0.84683313032886698</v>
      </c>
      <c r="F13">
        <v>0.84683313032886698</v>
      </c>
      <c r="G13">
        <v>0.55420219244823299</v>
      </c>
    </row>
    <row r="14" spans="1:7">
      <c r="A14" t="s">
        <v>18</v>
      </c>
      <c r="B14">
        <v>1</v>
      </c>
      <c r="C14">
        <v>0.99756246191346698</v>
      </c>
      <c r="D14">
        <v>1</v>
      </c>
      <c r="E14">
        <v>1</v>
      </c>
      <c r="F14">
        <v>1</v>
      </c>
      <c r="G14">
        <v>0.50426569165143198</v>
      </c>
    </row>
    <row r="15" spans="1:7">
      <c r="A15" t="s">
        <v>19</v>
      </c>
      <c r="B15">
        <v>1</v>
      </c>
      <c r="C15">
        <v>0.99756246191346698</v>
      </c>
      <c r="D15">
        <v>1</v>
      </c>
      <c r="E15">
        <v>1</v>
      </c>
      <c r="F15">
        <v>1</v>
      </c>
      <c r="G15">
        <v>0.50700792199878097</v>
      </c>
    </row>
    <row r="16" spans="1:7">
      <c r="A16" t="s">
        <v>20</v>
      </c>
      <c r="B16">
        <v>1</v>
      </c>
      <c r="C16">
        <v>0.99726110772976195</v>
      </c>
      <c r="D16">
        <v>1</v>
      </c>
      <c r="E16">
        <v>1</v>
      </c>
      <c r="F16">
        <v>1</v>
      </c>
      <c r="G16">
        <v>0.81953743152769298</v>
      </c>
    </row>
    <row r="17" spans="1:7">
      <c r="A17" t="s">
        <v>21</v>
      </c>
      <c r="B17">
        <v>1</v>
      </c>
      <c r="C17">
        <v>0.99726110772976195</v>
      </c>
      <c r="D17">
        <v>1</v>
      </c>
      <c r="E17">
        <v>1</v>
      </c>
      <c r="F17">
        <v>1</v>
      </c>
      <c r="G17">
        <v>0.83840535605599498</v>
      </c>
    </row>
    <row r="18" spans="1:7">
      <c r="A18" t="s">
        <v>22</v>
      </c>
      <c r="B18">
        <v>1</v>
      </c>
      <c r="C18">
        <v>0.99726110772976195</v>
      </c>
      <c r="D18">
        <v>1</v>
      </c>
      <c r="E18">
        <v>1</v>
      </c>
      <c r="F18">
        <v>1</v>
      </c>
      <c r="G18">
        <v>0.84144856968959203</v>
      </c>
    </row>
    <row r="19" spans="1:7">
      <c r="A19" t="s">
        <v>23</v>
      </c>
      <c r="B19">
        <v>1</v>
      </c>
      <c r="C19">
        <v>0.99726110772976195</v>
      </c>
      <c r="D19">
        <v>1</v>
      </c>
      <c r="E19">
        <v>1</v>
      </c>
      <c r="F19">
        <v>1</v>
      </c>
      <c r="G19">
        <v>0.50030432136335901</v>
      </c>
    </row>
    <row r="20" spans="1:7">
      <c r="A20" t="s">
        <v>24</v>
      </c>
      <c r="B20">
        <v>1</v>
      </c>
      <c r="C20">
        <v>0.99726110772976195</v>
      </c>
      <c r="D20">
        <v>1</v>
      </c>
      <c r="E20">
        <v>1</v>
      </c>
      <c r="F20">
        <v>1</v>
      </c>
      <c r="G20">
        <v>0.50699939135727301</v>
      </c>
    </row>
    <row r="21" spans="1:7">
      <c r="A21" t="s">
        <v>25</v>
      </c>
      <c r="B21">
        <v>0.99680397727272696</v>
      </c>
      <c r="C21">
        <v>0.99751420454545403</v>
      </c>
      <c r="D21">
        <v>0.99680397727272696</v>
      </c>
      <c r="E21">
        <v>0.99680397727272696</v>
      </c>
      <c r="F21">
        <v>0.99680397727272696</v>
      </c>
      <c r="G21">
        <v>0.87562144886363602</v>
      </c>
    </row>
    <row r="22" spans="1:7">
      <c r="A22" t="s">
        <v>26</v>
      </c>
      <c r="B22">
        <v>1</v>
      </c>
      <c r="C22">
        <v>0.99939135727327999</v>
      </c>
      <c r="D22">
        <v>1</v>
      </c>
      <c r="E22">
        <v>0.99756542909312196</v>
      </c>
      <c r="F22">
        <v>1</v>
      </c>
      <c r="G22">
        <v>0.99817407181984097</v>
      </c>
    </row>
    <row r="23" spans="1:7">
      <c r="A23" t="s">
        <v>27</v>
      </c>
      <c r="B23">
        <v>0.99969567863663999</v>
      </c>
      <c r="C23">
        <v>0.99695678636640195</v>
      </c>
      <c r="D23">
        <v>0.99969567863663999</v>
      </c>
      <c r="E23">
        <v>0.99786975045648196</v>
      </c>
      <c r="F23">
        <v>0.99969567863663999</v>
      </c>
      <c r="G23">
        <v>0.50791235544735203</v>
      </c>
    </row>
    <row r="24" spans="1:7">
      <c r="A24" t="s">
        <v>28</v>
      </c>
      <c r="B24">
        <v>0.67914110429447805</v>
      </c>
      <c r="C24">
        <v>0.67914110429447805</v>
      </c>
      <c r="D24">
        <v>0.67914110429447805</v>
      </c>
      <c r="E24">
        <v>0.67914110429447805</v>
      </c>
      <c r="F24">
        <v>0.67914110429447805</v>
      </c>
      <c r="G24">
        <v>0.67975460122699305</v>
      </c>
    </row>
    <row r="25" spans="1:7">
      <c r="A25" t="s">
        <v>29</v>
      </c>
      <c r="B25">
        <v>1</v>
      </c>
      <c r="C25">
        <v>0.99834217506631295</v>
      </c>
      <c r="D25">
        <v>1</v>
      </c>
      <c r="E25">
        <v>0.99900530503978702</v>
      </c>
      <c r="F25">
        <v>1</v>
      </c>
      <c r="G25">
        <v>0.72049071618037097</v>
      </c>
    </row>
    <row r="26" spans="1:7">
      <c r="A26" t="s">
        <v>30</v>
      </c>
      <c r="B26">
        <v>1</v>
      </c>
      <c r="C26">
        <v>0.99695863746958602</v>
      </c>
      <c r="D26">
        <v>1</v>
      </c>
      <c r="E26">
        <v>1</v>
      </c>
      <c r="F26">
        <v>1</v>
      </c>
      <c r="G26">
        <v>0.99695863746958602</v>
      </c>
    </row>
    <row r="27" spans="1:7">
      <c r="A27" t="s">
        <v>31</v>
      </c>
      <c r="B27">
        <v>1</v>
      </c>
      <c r="C27">
        <v>0.99726277372262695</v>
      </c>
      <c r="D27">
        <v>1</v>
      </c>
      <c r="E27">
        <v>0.99969586374695796</v>
      </c>
      <c r="F27">
        <v>1</v>
      </c>
      <c r="G27">
        <v>0.66666666666666596</v>
      </c>
    </row>
    <row r="28" spans="1:7">
      <c r="A28" t="s">
        <v>32</v>
      </c>
      <c r="B28">
        <v>0.99969586374695796</v>
      </c>
      <c r="C28">
        <v>0.99695863746958602</v>
      </c>
      <c r="D28">
        <v>0.99969586374695796</v>
      </c>
      <c r="E28">
        <v>0.99969586374695796</v>
      </c>
      <c r="F28">
        <v>0.99969586374695796</v>
      </c>
      <c r="G28">
        <v>0.71897810218978098</v>
      </c>
    </row>
    <row r="29" spans="1:7">
      <c r="A29" t="s">
        <v>33</v>
      </c>
      <c r="B29">
        <v>1</v>
      </c>
      <c r="C29">
        <v>0.99667070217917597</v>
      </c>
      <c r="D29">
        <v>1</v>
      </c>
      <c r="E29">
        <v>0.99969733656174298</v>
      </c>
      <c r="F29">
        <v>1</v>
      </c>
      <c r="G29">
        <v>0.66737288135593198</v>
      </c>
    </row>
    <row r="30" spans="1:7">
      <c r="A30" t="s">
        <v>34</v>
      </c>
      <c r="B30">
        <v>0.67403147699757804</v>
      </c>
      <c r="C30">
        <v>0.67403147699757804</v>
      </c>
      <c r="D30">
        <v>0.67403147699757804</v>
      </c>
      <c r="E30">
        <v>0.67403147699757804</v>
      </c>
      <c r="F30">
        <v>0.67403147699757804</v>
      </c>
      <c r="G30">
        <v>0.97518159806295401</v>
      </c>
    </row>
    <row r="31" spans="1:7">
      <c r="A31" t="s">
        <v>35</v>
      </c>
      <c r="B31">
        <v>1</v>
      </c>
      <c r="C31">
        <v>0.99666666666666603</v>
      </c>
      <c r="D31">
        <v>1</v>
      </c>
      <c r="E31">
        <v>0.99969696969696897</v>
      </c>
      <c r="F31">
        <v>1</v>
      </c>
      <c r="G31">
        <v>0.99848484848484798</v>
      </c>
    </row>
    <row r="32" spans="1:7">
      <c r="A32" t="s">
        <v>36</v>
      </c>
      <c r="B32">
        <v>0.66784833538840904</v>
      </c>
      <c r="C32">
        <v>0.66784833538840904</v>
      </c>
      <c r="D32">
        <v>0.66784833538840904</v>
      </c>
      <c r="E32">
        <v>0.66784833538840904</v>
      </c>
      <c r="F32">
        <v>0.66784833538840904</v>
      </c>
      <c r="G32">
        <v>0.50077065351418004</v>
      </c>
    </row>
    <row r="33" spans="1:7">
      <c r="A33" t="s">
        <v>37</v>
      </c>
      <c r="B33">
        <v>0.81719128329297797</v>
      </c>
      <c r="C33">
        <v>0.81719128329297797</v>
      </c>
      <c r="D33">
        <v>0.81719128329297797</v>
      </c>
      <c r="E33">
        <v>0.81719128329297797</v>
      </c>
      <c r="F33">
        <v>0.81719128329297797</v>
      </c>
      <c r="G33">
        <v>0.50121065375302598</v>
      </c>
    </row>
    <row r="34" spans="1:7">
      <c r="A34" t="s">
        <v>38</v>
      </c>
      <c r="B34">
        <v>1</v>
      </c>
      <c r="C34">
        <v>0.99636583888552299</v>
      </c>
      <c r="D34">
        <v>1</v>
      </c>
      <c r="E34">
        <v>0.99939430648091998</v>
      </c>
      <c r="F34">
        <v>1</v>
      </c>
      <c r="G34">
        <v>0.99848576620230101</v>
      </c>
    </row>
    <row r="35" spans="1:7">
      <c r="A35" t="s">
        <v>39</v>
      </c>
      <c r="B35">
        <v>0.99636583888552299</v>
      </c>
      <c r="C35">
        <v>0.99606299212598404</v>
      </c>
      <c r="D35">
        <v>0.99621441550575396</v>
      </c>
      <c r="E35">
        <v>0.99954572986069001</v>
      </c>
      <c r="F35">
        <v>0.99636583888552299</v>
      </c>
      <c r="G35">
        <v>0.97546941247728602</v>
      </c>
    </row>
    <row r="36" spans="1:7">
      <c r="A36" t="s">
        <v>40</v>
      </c>
      <c r="B36">
        <v>0.99636583888552299</v>
      </c>
      <c r="C36">
        <v>0.995911568746214</v>
      </c>
      <c r="D36">
        <v>0.99621441550575396</v>
      </c>
      <c r="E36">
        <v>0.99954572986069001</v>
      </c>
      <c r="F36">
        <v>0.99636583888552299</v>
      </c>
      <c r="G36">
        <v>0.97546941247728602</v>
      </c>
    </row>
    <row r="37" spans="1:7">
      <c r="A37" t="s">
        <v>41</v>
      </c>
      <c r="B37">
        <v>0.70399515738498797</v>
      </c>
      <c r="C37">
        <v>0.70399515738498797</v>
      </c>
      <c r="D37">
        <v>0.70399515738498797</v>
      </c>
      <c r="E37">
        <v>0.70399515738498797</v>
      </c>
      <c r="F37">
        <v>0.70399515738498797</v>
      </c>
      <c r="G37">
        <v>0.71322639225181494</v>
      </c>
    </row>
    <row r="38" spans="1:7">
      <c r="A38" t="s">
        <v>42</v>
      </c>
      <c r="B38">
        <v>0.99606060606060598</v>
      </c>
      <c r="C38">
        <v>1</v>
      </c>
      <c r="D38">
        <v>0.99939393939393895</v>
      </c>
      <c r="E38">
        <v>0.99575757575757495</v>
      </c>
      <c r="F38">
        <v>0.99606060606060598</v>
      </c>
      <c r="G38">
        <v>0.87999999999999901</v>
      </c>
    </row>
    <row r="39" spans="1:7">
      <c r="A39" t="s">
        <v>43</v>
      </c>
      <c r="B39">
        <v>1</v>
      </c>
      <c r="C39">
        <v>0.99636363636363601</v>
      </c>
      <c r="D39">
        <v>1</v>
      </c>
      <c r="E39">
        <v>0.99939393939393895</v>
      </c>
      <c r="F39">
        <v>1</v>
      </c>
      <c r="G39">
        <v>0.998787878787878</v>
      </c>
    </row>
    <row r="40" spans="1:7">
      <c r="A40" t="s">
        <v>44</v>
      </c>
      <c r="B40">
        <v>1</v>
      </c>
      <c r="C40">
        <v>0.99636363636363601</v>
      </c>
      <c r="D40">
        <v>1</v>
      </c>
      <c r="E40">
        <v>0.99939393939393895</v>
      </c>
      <c r="F40">
        <v>1</v>
      </c>
      <c r="G40">
        <v>0.998787878787878</v>
      </c>
    </row>
    <row r="41" spans="1:7">
      <c r="A41" t="s">
        <v>45</v>
      </c>
      <c r="B41">
        <v>0.99924242424242404</v>
      </c>
      <c r="C41">
        <v>0.99590909090908997</v>
      </c>
      <c r="D41">
        <v>0.99924242424242404</v>
      </c>
      <c r="E41">
        <v>0.99984848484848399</v>
      </c>
      <c r="F41">
        <v>0.99924242424242404</v>
      </c>
      <c r="G41">
        <v>0.97030303030303</v>
      </c>
    </row>
    <row r="42" spans="1:7">
      <c r="A42" t="s">
        <v>46</v>
      </c>
      <c r="B42">
        <v>0.99575757575757495</v>
      </c>
      <c r="C42">
        <v>1</v>
      </c>
      <c r="D42">
        <v>0.998787878787878</v>
      </c>
      <c r="E42">
        <v>0.99575757575757495</v>
      </c>
      <c r="F42">
        <v>0.99575757575757495</v>
      </c>
      <c r="G42">
        <v>0.88272727272727203</v>
      </c>
    </row>
    <row r="43" spans="1:7">
      <c r="A43" t="s">
        <v>47</v>
      </c>
      <c r="B43">
        <v>1</v>
      </c>
      <c r="C43">
        <v>0.99575757575757495</v>
      </c>
      <c r="D43">
        <v>1</v>
      </c>
      <c r="E43">
        <v>1</v>
      </c>
      <c r="F43">
        <v>1</v>
      </c>
      <c r="G43">
        <v>0.998787878787878</v>
      </c>
    </row>
    <row r="44" spans="1:7">
      <c r="A44" t="s">
        <v>48</v>
      </c>
      <c r="B44">
        <v>1</v>
      </c>
      <c r="C44">
        <v>0.99666666666666603</v>
      </c>
      <c r="D44">
        <v>1</v>
      </c>
      <c r="E44">
        <v>0.99909090909090903</v>
      </c>
      <c r="F44">
        <v>1</v>
      </c>
      <c r="G44">
        <v>0.99909090909090903</v>
      </c>
    </row>
    <row r="45" spans="1:7">
      <c r="A45" t="s">
        <v>49</v>
      </c>
      <c r="B45">
        <v>0.99879663056558299</v>
      </c>
      <c r="C45">
        <v>0.99578820697954196</v>
      </c>
      <c r="D45">
        <v>0.99939831528279099</v>
      </c>
      <c r="E45">
        <v>1</v>
      </c>
      <c r="F45">
        <v>0.99879663056558299</v>
      </c>
      <c r="G45">
        <v>0.89771359807460804</v>
      </c>
    </row>
    <row r="46" spans="1:7">
      <c r="A46" t="s">
        <v>50</v>
      </c>
      <c r="B46">
        <v>1</v>
      </c>
      <c r="C46">
        <v>0.99459783913565403</v>
      </c>
      <c r="D46">
        <v>0.99879951980792303</v>
      </c>
      <c r="E46">
        <v>1</v>
      </c>
      <c r="F46">
        <v>1</v>
      </c>
      <c r="G46">
        <v>0.82112845138055202</v>
      </c>
    </row>
    <row r="47" spans="1:7">
      <c r="A47" t="s">
        <v>51</v>
      </c>
      <c r="B47">
        <v>0.99905243209096595</v>
      </c>
      <c r="C47">
        <v>0.99589387239418803</v>
      </c>
      <c r="D47">
        <v>0.99968414403032202</v>
      </c>
      <c r="E47">
        <v>1</v>
      </c>
      <c r="F47">
        <v>0.99905243209096595</v>
      </c>
      <c r="G47">
        <v>0.62097283638660705</v>
      </c>
    </row>
    <row r="48" spans="1:7">
      <c r="A48" t="s">
        <v>52</v>
      </c>
      <c r="B48">
        <v>1</v>
      </c>
      <c r="C48">
        <v>0.99430113977204504</v>
      </c>
      <c r="D48">
        <v>0.99880023995200895</v>
      </c>
      <c r="E48">
        <v>1</v>
      </c>
      <c r="F48">
        <v>1</v>
      </c>
      <c r="G48">
        <v>0.81793641271745599</v>
      </c>
    </row>
    <row r="49" spans="1:7">
      <c r="A49" t="s">
        <v>53</v>
      </c>
      <c r="B49">
        <v>1</v>
      </c>
      <c r="C49">
        <v>0.99408633944411595</v>
      </c>
      <c r="D49">
        <v>1</v>
      </c>
      <c r="E49">
        <v>1</v>
      </c>
      <c r="F49">
        <v>1</v>
      </c>
      <c r="G49">
        <v>0.99763453577764605</v>
      </c>
    </row>
    <row r="50" spans="1:7">
      <c r="A50" t="s">
        <v>54</v>
      </c>
      <c r="B50">
        <v>1</v>
      </c>
      <c r="C50">
        <v>0.99437869822485203</v>
      </c>
      <c r="D50">
        <v>1</v>
      </c>
      <c r="E50">
        <v>1</v>
      </c>
      <c r="F50">
        <v>1</v>
      </c>
      <c r="G50">
        <v>0.99733727810650796</v>
      </c>
    </row>
    <row r="51" spans="1:7">
      <c r="A51" t="s">
        <v>55</v>
      </c>
      <c r="B51">
        <v>0.88679808841099095</v>
      </c>
      <c r="C51">
        <v>0.88510553564316996</v>
      </c>
      <c r="D51">
        <v>0.88689765033850998</v>
      </c>
      <c r="E51">
        <v>0.88689765033850998</v>
      </c>
      <c r="F51">
        <v>0.88679808841099095</v>
      </c>
      <c r="G51">
        <v>0.85463958582238098</v>
      </c>
    </row>
    <row r="52" spans="1:7">
      <c r="A52" t="s">
        <v>56</v>
      </c>
      <c r="B52">
        <v>0.99970077797725898</v>
      </c>
      <c r="C52">
        <v>0.99700777977259103</v>
      </c>
      <c r="D52">
        <v>0.99970077797725898</v>
      </c>
      <c r="E52">
        <v>0.99730700179533205</v>
      </c>
      <c r="F52">
        <v>0.99970077797725898</v>
      </c>
      <c r="G52">
        <v>0.81119090365050806</v>
      </c>
    </row>
    <row r="53" spans="1:7">
      <c r="A53" t="s">
        <v>57</v>
      </c>
      <c r="B53">
        <v>0.923667343828942</v>
      </c>
      <c r="C53">
        <v>0.92198846319926597</v>
      </c>
      <c r="D53">
        <v>0.923771252031798</v>
      </c>
      <c r="E53">
        <v>0.92363288185921399</v>
      </c>
      <c r="F53">
        <v>0.923667343828942</v>
      </c>
      <c r="G53">
        <v>0.77426766190742602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workbookViewId="0">
      <selection activeCell="B54" sqref="B54"/>
    </sheetView>
  </sheetViews>
  <sheetFormatPr baseColWidth="10" defaultColWidth="11" defaultRowHeight="16"/>
  <sheetData>
    <row r="1" spans="1:7" ht="5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58</v>
      </c>
      <c r="B2">
        <v>0.68448702101359704</v>
      </c>
      <c r="C2">
        <v>0.68448702101359704</v>
      </c>
      <c r="D2">
        <v>0.68448702101359704</v>
      </c>
      <c r="E2">
        <v>0.68448702101359704</v>
      </c>
      <c r="F2">
        <v>0.68448702101359704</v>
      </c>
      <c r="G2">
        <v>0.68448702101359704</v>
      </c>
    </row>
    <row r="3" spans="1:7">
      <c r="A3" t="s">
        <v>7</v>
      </c>
      <c r="B3">
        <v>0.50277949351451501</v>
      </c>
      <c r="C3">
        <v>0.50277949351451501</v>
      </c>
      <c r="D3">
        <v>0.50277949351451501</v>
      </c>
      <c r="E3">
        <v>0.50277949351451501</v>
      </c>
      <c r="F3">
        <v>0.50277949351451501</v>
      </c>
      <c r="G3">
        <v>0.50030883261272296</v>
      </c>
    </row>
    <row r="4" spans="1:7">
      <c r="A4" t="s">
        <v>8</v>
      </c>
      <c r="B4">
        <v>0.50654613466334097</v>
      </c>
      <c r="C4">
        <v>0.50654613466334097</v>
      </c>
      <c r="D4">
        <v>0.50654613466334097</v>
      </c>
      <c r="E4">
        <v>0.50654613466334097</v>
      </c>
      <c r="F4">
        <v>0.50654613466334097</v>
      </c>
      <c r="G4">
        <v>0.50654613466334097</v>
      </c>
    </row>
    <row r="5" spans="1:7">
      <c r="A5" t="s">
        <v>9</v>
      </c>
      <c r="B5">
        <v>0.99969097651421501</v>
      </c>
      <c r="C5">
        <v>1</v>
      </c>
      <c r="D5">
        <v>0.99969097651421501</v>
      </c>
      <c r="E5">
        <v>0.99969097651421501</v>
      </c>
      <c r="F5">
        <v>0.99969097651421501</v>
      </c>
      <c r="G5">
        <v>0.62484548825710695</v>
      </c>
    </row>
    <row r="6" spans="1:7">
      <c r="A6" t="s">
        <v>10</v>
      </c>
      <c r="B6">
        <v>1</v>
      </c>
      <c r="C6">
        <v>0.99969097651421501</v>
      </c>
      <c r="D6">
        <v>1</v>
      </c>
      <c r="E6">
        <v>1</v>
      </c>
      <c r="F6">
        <v>1</v>
      </c>
      <c r="G6">
        <v>0.85877626699629095</v>
      </c>
    </row>
    <row r="7" spans="1:7">
      <c r="A7" t="s">
        <v>11</v>
      </c>
      <c r="B7">
        <v>0.99969097651421501</v>
      </c>
      <c r="C7">
        <v>1</v>
      </c>
      <c r="D7">
        <v>0.99969097651421501</v>
      </c>
      <c r="E7">
        <v>0.99969097651421501</v>
      </c>
      <c r="F7">
        <v>0.99969097651421501</v>
      </c>
      <c r="G7">
        <v>0.50092707045735396</v>
      </c>
    </row>
    <row r="8" spans="1:7">
      <c r="A8" t="s">
        <v>12</v>
      </c>
      <c r="B8">
        <v>0.99969097651421501</v>
      </c>
      <c r="C8">
        <v>0.99969097651421501</v>
      </c>
      <c r="D8">
        <v>0.99969097651421501</v>
      </c>
      <c r="E8">
        <v>1</v>
      </c>
      <c r="F8">
        <v>0.99969097651421501</v>
      </c>
      <c r="G8">
        <v>0.50092707045735396</v>
      </c>
    </row>
    <row r="9" spans="1:7">
      <c r="A9" t="s">
        <v>13</v>
      </c>
      <c r="B9">
        <v>0.79108409321175199</v>
      </c>
      <c r="C9">
        <v>0.79108409321175199</v>
      </c>
      <c r="D9">
        <v>0.79108409321175199</v>
      </c>
      <c r="E9">
        <v>0.79108409321175199</v>
      </c>
      <c r="F9">
        <v>0.79108409321175199</v>
      </c>
      <c r="G9">
        <v>0.804255319148936</v>
      </c>
    </row>
    <row r="10" spans="1:7">
      <c r="A10" t="s">
        <v>14</v>
      </c>
      <c r="B10">
        <v>0.67948457792207795</v>
      </c>
      <c r="C10">
        <v>0.67948457792207795</v>
      </c>
      <c r="D10">
        <v>0.67948457792207795</v>
      </c>
      <c r="E10">
        <v>0.67948457792207795</v>
      </c>
      <c r="F10">
        <v>0.67948457792207795</v>
      </c>
      <c r="G10">
        <v>0.67948457792207795</v>
      </c>
    </row>
    <row r="11" spans="1:7">
      <c r="A11" t="s">
        <v>15</v>
      </c>
      <c r="B11">
        <v>1</v>
      </c>
      <c r="C11">
        <v>0.99969418960244605</v>
      </c>
      <c r="D11">
        <v>1</v>
      </c>
      <c r="E11">
        <v>0.997859327217125</v>
      </c>
      <c r="F11">
        <v>1</v>
      </c>
      <c r="G11">
        <v>0.50856269113149799</v>
      </c>
    </row>
    <row r="12" spans="1:7">
      <c r="A12" t="s">
        <v>16</v>
      </c>
      <c r="B12">
        <v>0.69020085209981696</v>
      </c>
      <c r="C12">
        <v>0.69020085209981696</v>
      </c>
      <c r="D12">
        <v>0.69020085209981696</v>
      </c>
      <c r="E12">
        <v>0.69020085209981696</v>
      </c>
      <c r="F12">
        <v>0.69020085209981696</v>
      </c>
      <c r="G12">
        <v>0.89409616555082105</v>
      </c>
    </row>
    <row r="13" spans="1:7">
      <c r="A13" t="s">
        <v>17</v>
      </c>
      <c r="B13">
        <v>0.84683313032886698</v>
      </c>
      <c r="C13">
        <v>0.84683313032886698</v>
      </c>
      <c r="D13">
        <v>0.84683313032886698</v>
      </c>
      <c r="E13">
        <v>0.84683313032886698</v>
      </c>
      <c r="F13">
        <v>0.84683313032886698</v>
      </c>
      <c r="G13">
        <v>0.55420219244823299</v>
      </c>
    </row>
    <row r="14" spans="1:7">
      <c r="A14" t="s">
        <v>18</v>
      </c>
      <c r="B14">
        <v>1</v>
      </c>
      <c r="C14">
        <v>0.99756246191346698</v>
      </c>
      <c r="D14">
        <v>1</v>
      </c>
      <c r="E14">
        <v>1</v>
      </c>
      <c r="F14">
        <v>1</v>
      </c>
      <c r="G14">
        <v>0.50426569165143198</v>
      </c>
    </row>
    <row r="15" spans="1:7">
      <c r="A15" t="s">
        <v>19</v>
      </c>
      <c r="B15">
        <v>1</v>
      </c>
      <c r="C15">
        <v>0.99756246191346698</v>
      </c>
      <c r="D15">
        <v>1</v>
      </c>
      <c r="E15">
        <v>1</v>
      </c>
      <c r="F15">
        <v>1</v>
      </c>
      <c r="G15">
        <v>0.50700792199878097</v>
      </c>
    </row>
    <row r="16" spans="1:7">
      <c r="A16" t="s">
        <v>20</v>
      </c>
      <c r="B16">
        <v>1</v>
      </c>
      <c r="C16">
        <v>0.99726110772976195</v>
      </c>
      <c r="D16">
        <v>1</v>
      </c>
      <c r="E16">
        <v>1</v>
      </c>
      <c r="F16">
        <v>1</v>
      </c>
      <c r="G16">
        <v>0.81953743152769298</v>
      </c>
    </row>
    <row r="17" spans="1:7">
      <c r="A17" t="s">
        <v>21</v>
      </c>
      <c r="B17">
        <v>1</v>
      </c>
      <c r="C17">
        <v>0.99726110772976195</v>
      </c>
      <c r="D17">
        <v>1</v>
      </c>
      <c r="E17">
        <v>1</v>
      </c>
      <c r="F17">
        <v>1</v>
      </c>
      <c r="G17">
        <v>0.83840535605599498</v>
      </c>
    </row>
    <row r="18" spans="1:7">
      <c r="A18" t="s">
        <v>22</v>
      </c>
      <c r="B18">
        <v>1</v>
      </c>
      <c r="C18">
        <v>0.99726110772976195</v>
      </c>
      <c r="D18">
        <v>1</v>
      </c>
      <c r="E18">
        <v>1</v>
      </c>
      <c r="F18">
        <v>1</v>
      </c>
      <c r="G18">
        <v>0.50912964090079105</v>
      </c>
    </row>
    <row r="19" spans="1:7">
      <c r="A19" t="s">
        <v>23</v>
      </c>
      <c r="B19">
        <v>1</v>
      </c>
      <c r="C19">
        <v>0.99726110772976195</v>
      </c>
      <c r="D19">
        <v>1</v>
      </c>
      <c r="E19">
        <v>1</v>
      </c>
      <c r="F19">
        <v>1</v>
      </c>
      <c r="G19">
        <v>0.50030432136335901</v>
      </c>
    </row>
    <row r="20" spans="1:7">
      <c r="A20" t="s">
        <v>24</v>
      </c>
      <c r="B20">
        <v>1</v>
      </c>
      <c r="C20">
        <v>0.99726110772976195</v>
      </c>
      <c r="D20">
        <v>1</v>
      </c>
      <c r="E20">
        <v>1</v>
      </c>
      <c r="F20">
        <v>1</v>
      </c>
      <c r="G20">
        <v>0.50699939135727301</v>
      </c>
    </row>
    <row r="21" spans="1:7">
      <c r="A21" t="s">
        <v>25</v>
      </c>
      <c r="B21">
        <v>0.99680397727272696</v>
      </c>
      <c r="C21">
        <v>0.99751420454545403</v>
      </c>
      <c r="D21">
        <v>0.99680397727272696</v>
      </c>
      <c r="E21">
        <v>0.99680397727272696</v>
      </c>
      <c r="F21">
        <v>0.99680397727272696</v>
      </c>
      <c r="G21">
        <v>0.87562144886363602</v>
      </c>
    </row>
    <row r="22" spans="1:7">
      <c r="A22" t="s">
        <v>26</v>
      </c>
      <c r="B22">
        <v>1</v>
      </c>
      <c r="C22">
        <v>0.99939135727327999</v>
      </c>
      <c r="D22">
        <v>1</v>
      </c>
      <c r="E22">
        <v>0.99756542909312196</v>
      </c>
      <c r="F22">
        <v>1</v>
      </c>
      <c r="G22">
        <v>0.66585514303103999</v>
      </c>
    </row>
    <row r="23" spans="1:7">
      <c r="A23" t="s">
        <v>27</v>
      </c>
      <c r="B23">
        <v>0.99969567863663999</v>
      </c>
      <c r="C23">
        <v>0.99726110772976195</v>
      </c>
      <c r="D23">
        <v>0.99969567863663999</v>
      </c>
      <c r="E23">
        <v>0.99756542909312196</v>
      </c>
      <c r="F23">
        <v>0.99969567863663999</v>
      </c>
      <c r="G23">
        <v>0.50791235544735203</v>
      </c>
    </row>
    <row r="24" spans="1:7">
      <c r="A24" t="s">
        <v>28</v>
      </c>
      <c r="B24">
        <v>0.67914110429447805</v>
      </c>
      <c r="C24">
        <v>0.67914110429447805</v>
      </c>
      <c r="D24">
        <v>0.67914110429447805</v>
      </c>
      <c r="E24">
        <v>0.67914110429447805</v>
      </c>
      <c r="F24">
        <v>0.67914110429447805</v>
      </c>
      <c r="G24">
        <v>0.67975460122699305</v>
      </c>
    </row>
    <row r="25" spans="1:7">
      <c r="A25" t="s">
        <v>29</v>
      </c>
      <c r="B25">
        <v>1</v>
      </c>
      <c r="C25">
        <v>0.99834217506631295</v>
      </c>
      <c r="D25">
        <v>1</v>
      </c>
      <c r="E25">
        <v>0.99900530503978702</v>
      </c>
      <c r="F25">
        <v>1</v>
      </c>
      <c r="G25">
        <v>0.93103448275862</v>
      </c>
    </row>
    <row r="26" spans="1:7">
      <c r="A26" t="s">
        <v>30</v>
      </c>
      <c r="B26">
        <v>1</v>
      </c>
      <c r="C26">
        <v>0.99726277372262695</v>
      </c>
      <c r="D26">
        <v>1</v>
      </c>
      <c r="E26">
        <v>0.99939172749391703</v>
      </c>
      <c r="F26">
        <v>1</v>
      </c>
      <c r="G26">
        <v>0.99695863746958602</v>
      </c>
    </row>
    <row r="27" spans="1:7">
      <c r="A27" t="s">
        <v>31</v>
      </c>
      <c r="B27">
        <v>1</v>
      </c>
      <c r="C27">
        <v>0.99726277372262695</v>
      </c>
      <c r="D27">
        <v>1</v>
      </c>
      <c r="E27">
        <v>0.99939172749391703</v>
      </c>
      <c r="F27">
        <v>1</v>
      </c>
      <c r="G27">
        <v>0.99847931873479301</v>
      </c>
    </row>
    <row r="28" spans="1:7">
      <c r="A28" t="s">
        <v>32</v>
      </c>
      <c r="B28">
        <v>0.99969586374695796</v>
      </c>
      <c r="C28">
        <v>0.99695863746958602</v>
      </c>
      <c r="D28">
        <v>0.99969586374695796</v>
      </c>
      <c r="E28">
        <v>0.99969586374695796</v>
      </c>
      <c r="F28">
        <v>0.99969586374695796</v>
      </c>
      <c r="G28">
        <v>0.71897810218978098</v>
      </c>
    </row>
    <row r="29" spans="1:7">
      <c r="A29" t="s">
        <v>33</v>
      </c>
      <c r="B29">
        <v>1</v>
      </c>
      <c r="C29">
        <v>0.99667070217917597</v>
      </c>
      <c r="D29">
        <v>1</v>
      </c>
      <c r="E29">
        <v>0.99969733656174298</v>
      </c>
      <c r="F29">
        <v>1</v>
      </c>
      <c r="G29">
        <v>0.99878934624697302</v>
      </c>
    </row>
    <row r="30" spans="1:7">
      <c r="A30" t="s">
        <v>34</v>
      </c>
      <c r="B30">
        <v>0.67403147699757804</v>
      </c>
      <c r="C30">
        <v>0.67403147699757804</v>
      </c>
      <c r="D30">
        <v>0.67403147699757804</v>
      </c>
      <c r="E30">
        <v>0.67403147699757804</v>
      </c>
      <c r="F30">
        <v>0.67403147699757804</v>
      </c>
      <c r="G30">
        <v>0.97518159806295401</v>
      </c>
    </row>
    <row r="31" spans="1:7">
      <c r="A31" t="s">
        <v>35</v>
      </c>
      <c r="B31">
        <v>1</v>
      </c>
      <c r="C31">
        <v>0.99636363636363601</v>
      </c>
      <c r="D31">
        <v>1</v>
      </c>
      <c r="E31">
        <v>1</v>
      </c>
      <c r="F31">
        <v>1</v>
      </c>
      <c r="G31">
        <v>0.99848484848484798</v>
      </c>
    </row>
    <row r="32" spans="1:7">
      <c r="A32" t="s">
        <v>36</v>
      </c>
      <c r="B32">
        <v>0.66784833538840904</v>
      </c>
      <c r="C32">
        <v>0.66784833538840904</v>
      </c>
      <c r="D32">
        <v>0.66784833538840904</v>
      </c>
      <c r="E32">
        <v>0.66784833538840904</v>
      </c>
      <c r="F32">
        <v>0.66784833538840904</v>
      </c>
      <c r="G32">
        <v>0.99429716399506696</v>
      </c>
    </row>
    <row r="33" spans="1:7">
      <c r="A33" t="s">
        <v>37</v>
      </c>
      <c r="B33">
        <v>0.81688861985472105</v>
      </c>
      <c r="C33">
        <v>0.81749394673123399</v>
      </c>
      <c r="D33">
        <v>0.81688861985472105</v>
      </c>
      <c r="E33">
        <v>0.81688861985472105</v>
      </c>
      <c r="F33">
        <v>0.81688861985472105</v>
      </c>
      <c r="G33">
        <v>0.50121065375302598</v>
      </c>
    </row>
    <row r="34" spans="1:7">
      <c r="A34" t="s">
        <v>38</v>
      </c>
      <c r="B34">
        <v>1</v>
      </c>
      <c r="C34">
        <v>0.99636583888552299</v>
      </c>
      <c r="D34">
        <v>1</v>
      </c>
      <c r="E34">
        <v>1</v>
      </c>
      <c r="F34">
        <v>1</v>
      </c>
      <c r="G34">
        <v>0.99848576620230101</v>
      </c>
    </row>
    <row r="35" spans="1:7">
      <c r="A35" t="s">
        <v>39</v>
      </c>
      <c r="B35">
        <v>0.99636583888552299</v>
      </c>
      <c r="C35">
        <v>0.99606299212598404</v>
      </c>
      <c r="D35">
        <v>0.99621441550575396</v>
      </c>
      <c r="E35">
        <v>0.99954572986069001</v>
      </c>
      <c r="F35">
        <v>0.99636583888552299</v>
      </c>
      <c r="G35">
        <v>0.97546941247728602</v>
      </c>
    </row>
    <row r="36" spans="1:7">
      <c r="A36" t="s">
        <v>40</v>
      </c>
      <c r="B36">
        <v>0.99636583888552299</v>
      </c>
      <c r="C36">
        <v>0.995911568746214</v>
      </c>
      <c r="D36">
        <v>0.99621441550575396</v>
      </c>
      <c r="E36">
        <v>0.99954572986069001</v>
      </c>
      <c r="F36">
        <v>0.99636583888552299</v>
      </c>
      <c r="G36">
        <v>0.97546941247728602</v>
      </c>
    </row>
    <row r="37" spans="1:7">
      <c r="A37" t="s">
        <v>41</v>
      </c>
      <c r="B37">
        <v>0.70399515738498797</v>
      </c>
      <c r="C37">
        <v>0.70399515738498797</v>
      </c>
      <c r="D37">
        <v>0.70399515738498797</v>
      </c>
      <c r="E37">
        <v>0.70399515738498797</v>
      </c>
      <c r="F37">
        <v>0.70399515738498797</v>
      </c>
      <c r="G37">
        <v>0.71322639225181494</v>
      </c>
    </row>
    <row r="38" spans="1:7">
      <c r="A38" t="s">
        <v>42</v>
      </c>
      <c r="B38">
        <v>0.99606060606060598</v>
      </c>
      <c r="C38">
        <v>1</v>
      </c>
      <c r="D38">
        <v>0.998787878787878</v>
      </c>
      <c r="E38">
        <v>0.99575757575757495</v>
      </c>
      <c r="F38">
        <v>0.99606060606060598</v>
      </c>
      <c r="G38">
        <v>0.87999999999999901</v>
      </c>
    </row>
    <row r="39" spans="1:7">
      <c r="A39" t="s">
        <v>43</v>
      </c>
      <c r="B39">
        <v>1</v>
      </c>
      <c r="C39">
        <v>0.99636363636363601</v>
      </c>
      <c r="D39">
        <v>1</v>
      </c>
      <c r="E39">
        <v>0.99939393939393895</v>
      </c>
      <c r="F39">
        <v>1</v>
      </c>
      <c r="G39">
        <v>0.998787878787878</v>
      </c>
    </row>
    <row r="40" spans="1:7">
      <c r="A40" t="s">
        <v>44</v>
      </c>
      <c r="B40">
        <v>1</v>
      </c>
      <c r="C40">
        <v>0.99666666666666603</v>
      </c>
      <c r="D40">
        <v>1</v>
      </c>
      <c r="E40">
        <v>0.99909090909090903</v>
      </c>
      <c r="F40">
        <v>1</v>
      </c>
      <c r="G40">
        <v>0.998787878787878</v>
      </c>
    </row>
    <row r="41" spans="1:7">
      <c r="A41" t="s">
        <v>45</v>
      </c>
      <c r="B41">
        <v>0.99924242424242404</v>
      </c>
      <c r="C41">
        <v>0.99651515151515102</v>
      </c>
      <c r="D41">
        <v>0.99893939393939302</v>
      </c>
      <c r="E41">
        <v>0.99954545454545396</v>
      </c>
      <c r="F41">
        <v>0.99924242424242404</v>
      </c>
      <c r="G41">
        <v>0.97030303030303</v>
      </c>
    </row>
    <row r="42" spans="1:7">
      <c r="A42" t="s">
        <v>46</v>
      </c>
      <c r="B42">
        <v>0.998787878787878</v>
      </c>
      <c r="C42">
        <v>0.99575757575757495</v>
      </c>
      <c r="D42">
        <v>0.99939393939393895</v>
      </c>
      <c r="E42">
        <v>1</v>
      </c>
      <c r="F42">
        <v>0.998787878787878</v>
      </c>
      <c r="G42">
        <v>0.88272727272727203</v>
      </c>
    </row>
    <row r="43" spans="1:7">
      <c r="A43" t="s">
        <v>47</v>
      </c>
      <c r="B43">
        <v>1</v>
      </c>
      <c r="C43">
        <v>0.99636363636363601</v>
      </c>
      <c r="D43">
        <v>1</v>
      </c>
      <c r="E43">
        <v>0.99909090909090903</v>
      </c>
      <c r="F43">
        <v>1</v>
      </c>
      <c r="G43">
        <v>0.998787878787878</v>
      </c>
    </row>
    <row r="44" spans="1:7">
      <c r="A44" t="s">
        <v>48</v>
      </c>
      <c r="B44">
        <v>1</v>
      </c>
      <c r="C44">
        <v>0.99666666666666603</v>
      </c>
      <c r="D44">
        <v>1</v>
      </c>
      <c r="E44">
        <v>0.99909090909090903</v>
      </c>
      <c r="F44">
        <v>1</v>
      </c>
      <c r="G44">
        <v>0.99909090909090903</v>
      </c>
    </row>
    <row r="45" spans="1:7">
      <c r="A45" t="s">
        <v>49</v>
      </c>
      <c r="B45">
        <v>0.99879663056558299</v>
      </c>
      <c r="C45">
        <v>0.99608904933814602</v>
      </c>
      <c r="D45">
        <v>0.99939831528279099</v>
      </c>
      <c r="E45">
        <v>0.99969915764139505</v>
      </c>
      <c r="F45">
        <v>0.99879663056558299</v>
      </c>
      <c r="G45">
        <v>0.89771359807460804</v>
      </c>
    </row>
    <row r="46" spans="1:7">
      <c r="A46" t="s">
        <v>50</v>
      </c>
      <c r="B46">
        <v>1</v>
      </c>
      <c r="C46">
        <v>0.99489795918367296</v>
      </c>
      <c r="D46">
        <v>0.99879951980792303</v>
      </c>
      <c r="E46">
        <v>0.99969987995197995</v>
      </c>
      <c r="F46">
        <v>1</v>
      </c>
      <c r="G46">
        <v>0.823829531812725</v>
      </c>
    </row>
    <row r="47" spans="1:7">
      <c r="A47" t="s">
        <v>51</v>
      </c>
      <c r="B47">
        <v>0.99905243209096595</v>
      </c>
      <c r="C47">
        <v>0.99589387239418803</v>
      </c>
      <c r="D47">
        <v>1</v>
      </c>
      <c r="E47">
        <v>1</v>
      </c>
      <c r="F47">
        <v>0.99905243209096595</v>
      </c>
      <c r="G47">
        <v>0.62097283638660705</v>
      </c>
    </row>
    <row r="48" spans="1:7">
      <c r="A48" t="s">
        <v>52</v>
      </c>
      <c r="B48">
        <v>1</v>
      </c>
      <c r="C48">
        <v>0.994601079784043</v>
      </c>
      <c r="D48">
        <v>0.99880023995200895</v>
      </c>
      <c r="E48">
        <v>0.99970005998800204</v>
      </c>
      <c r="F48">
        <v>1</v>
      </c>
      <c r="G48">
        <v>0.50209958008398303</v>
      </c>
    </row>
    <row r="49" spans="1:7">
      <c r="A49" t="s">
        <v>53</v>
      </c>
      <c r="B49">
        <v>1</v>
      </c>
      <c r="C49">
        <v>0.99408633944411595</v>
      </c>
      <c r="D49">
        <v>1</v>
      </c>
      <c r="E49">
        <v>1</v>
      </c>
      <c r="F49">
        <v>1</v>
      </c>
      <c r="G49">
        <v>0.99763453577764605</v>
      </c>
    </row>
    <row r="50" spans="1:7">
      <c r="A50" t="s">
        <v>54</v>
      </c>
      <c r="B50">
        <v>1</v>
      </c>
      <c r="C50">
        <v>0.99437869822485203</v>
      </c>
      <c r="D50">
        <v>1</v>
      </c>
      <c r="E50">
        <v>1</v>
      </c>
      <c r="F50">
        <v>1</v>
      </c>
      <c r="G50">
        <v>0.99733727810650796</v>
      </c>
    </row>
    <row r="51" spans="1:7">
      <c r="A51" t="s">
        <v>55</v>
      </c>
      <c r="B51">
        <v>0.88679808841099095</v>
      </c>
      <c r="C51">
        <v>0.88510553564316996</v>
      </c>
      <c r="D51">
        <v>0.88689765033850998</v>
      </c>
      <c r="E51">
        <v>0.88689765033850998</v>
      </c>
      <c r="F51">
        <v>0.88679808841099095</v>
      </c>
      <c r="G51">
        <v>0.79769016328156095</v>
      </c>
    </row>
    <row r="52" spans="1:7">
      <c r="A52" t="s">
        <v>56</v>
      </c>
      <c r="B52">
        <v>0.99970077797725898</v>
      </c>
      <c r="C52">
        <v>0.99700777977259103</v>
      </c>
      <c r="D52">
        <v>0.99970077797725898</v>
      </c>
      <c r="E52">
        <v>0.99730700179533205</v>
      </c>
      <c r="F52">
        <v>0.99970077797725898</v>
      </c>
      <c r="G52">
        <v>0.81119090365050806</v>
      </c>
    </row>
    <row r="53" spans="1:7">
      <c r="A53" t="s">
        <v>57</v>
      </c>
      <c r="B53">
        <v>0.92372076395646796</v>
      </c>
      <c r="C53">
        <v>0.92196457536481502</v>
      </c>
      <c r="D53">
        <v>0.92375950965420195</v>
      </c>
      <c r="E53">
        <v>0.92360868586512301</v>
      </c>
      <c r="F53">
        <v>0.92372076395646796</v>
      </c>
      <c r="G53">
        <v>0.774220206761706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5"/>
  <sheetViews>
    <sheetView topLeftCell="A32" zoomScale="159" workbookViewId="0">
      <selection activeCell="B54" sqref="B54"/>
    </sheetView>
  </sheetViews>
  <sheetFormatPr baseColWidth="10" defaultColWidth="11" defaultRowHeight="16"/>
  <sheetData>
    <row r="1" spans="1:7" ht="5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58</v>
      </c>
      <c r="B2">
        <v>0.68448702101359704</v>
      </c>
      <c r="C2">
        <v>0.68448702101359704</v>
      </c>
      <c r="D2">
        <v>0.68448702101359704</v>
      </c>
      <c r="E2">
        <v>0.68448702101359704</v>
      </c>
      <c r="F2">
        <v>0.68448702101359704</v>
      </c>
      <c r="G2">
        <v>0.68448702101359704</v>
      </c>
    </row>
    <row r="3" spans="1:7">
      <c r="A3" t="s">
        <v>7</v>
      </c>
      <c r="B3">
        <v>0.83693638048177799</v>
      </c>
      <c r="C3">
        <v>0.83693638048177799</v>
      </c>
      <c r="D3">
        <v>0.83693638048177799</v>
      </c>
      <c r="E3">
        <v>0.83693638048177799</v>
      </c>
      <c r="F3">
        <v>0.83693638048177799</v>
      </c>
      <c r="G3">
        <v>0.50030883261272296</v>
      </c>
    </row>
    <row r="4" spans="1:7">
      <c r="A4" t="s">
        <v>8</v>
      </c>
      <c r="B4">
        <v>0.83821695760598502</v>
      </c>
      <c r="C4">
        <v>0.83821695760598502</v>
      </c>
      <c r="D4">
        <v>0.83821695760598502</v>
      </c>
      <c r="E4">
        <v>0.83821695760598502</v>
      </c>
      <c r="F4">
        <v>0.83821695760598502</v>
      </c>
      <c r="G4">
        <v>0.50654613466334097</v>
      </c>
    </row>
    <row r="5" spans="1:7">
      <c r="A5" t="s">
        <v>9</v>
      </c>
      <c r="B5">
        <v>0.99969097651421501</v>
      </c>
      <c r="C5">
        <v>1</v>
      </c>
      <c r="D5">
        <v>0.99969097651421501</v>
      </c>
      <c r="E5">
        <v>0.99969097651421501</v>
      </c>
      <c r="F5">
        <v>0.99969097651421501</v>
      </c>
      <c r="G5">
        <v>0.62484548825710695</v>
      </c>
    </row>
    <row r="6" spans="1:7">
      <c r="A6" t="s">
        <v>10</v>
      </c>
      <c r="B6">
        <v>1</v>
      </c>
      <c r="C6">
        <v>0.99969097651421501</v>
      </c>
      <c r="D6">
        <v>1</v>
      </c>
      <c r="E6">
        <v>1</v>
      </c>
      <c r="F6">
        <v>1</v>
      </c>
      <c r="G6">
        <v>0.85877626699629095</v>
      </c>
    </row>
    <row r="7" spans="1:7">
      <c r="A7" t="s">
        <v>11</v>
      </c>
      <c r="B7">
        <v>0.99969097651421501</v>
      </c>
      <c r="C7">
        <v>1</v>
      </c>
      <c r="D7">
        <v>0.99969097651421501</v>
      </c>
      <c r="E7">
        <v>0.99969097651421501</v>
      </c>
      <c r="F7">
        <v>0.99969097651421501</v>
      </c>
      <c r="G7">
        <v>0.50092707045735396</v>
      </c>
    </row>
    <row r="8" spans="1:7">
      <c r="A8" t="s">
        <v>12</v>
      </c>
      <c r="B8">
        <v>0.99969097651421501</v>
      </c>
      <c r="C8">
        <v>0.99969097651421501</v>
      </c>
      <c r="D8">
        <v>0.99969097651421501</v>
      </c>
      <c r="E8">
        <v>1</v>
      </c>
      <c r="F8">
        <v>0.99969097651421501</v>
      </c>
      <c r="G8">
        <v>0.50092707045735396</v>
      </c>
    </row>
    <row r="9" spans="1:7">
      <c r="A9" t="s">
        <v>13</v>
      </c>
      <c r="B9">
        <v>0.79108409321175199</v>
      </c>
      <c r="C9">
        <v>0.79108409321175199</v>
      </c>
      <c r="D9">
        <v>0.79108409321175199</v>
      </c>
      <c r="E9">
        <v>0.79108409321175199</v>
      </c>
      <c r="F9">
        <v>0.79108409321175199</v>
      </c>
      <c r="G9">
        <v>0.77639311043566295</v>
      </c>
    </row>
    <row r="10" spans="1:7">
      <c r="A10" t="s">
        <v>14</v>
      </c>
      <c r="B10">
        <v>0.67948457792207795</v>
      </c>
      <c r="C10">
        <v>0.67948457792207795</v>
      </c>
      <c r="D10">
        <v>0.67948457792207795</v>
      </c>
      <c r="E10">
        <v>0.67948457792207795</v>
      </c>
      <c r="F10">
        <v>0.67948457792207795</v>
      </c>
      <c r="G10">
        <v>0.97326501623376604</v>
      </c>
    </row>
    <row r="11" spans="1:7">
      <c r="A11" t="s">
        <v>15</v>
      </c>
      <c r="B11">
        <v>1</v>
      </c>
      <c r="C11">
        <v>0.99969418960244605</v>
      </c>
      <c r="D11">
        <v>1</v>
      </c>
      <c r="E11">
        <v>0.997859327217125</v>
      </c>
      <c r="F11">
        <v>1</v>
      </c>
      <c r="G11">
        <v>0.50856269113149799</v>
      </c>
    </row>
    <row r="12" spans="1:7">
      <c r="A12" t="s">
        <v>16</v>
      </c>
      <c r="B12">
        <v>0.69020085209981696</v>
      </c>
      <c r="C12">
        <v>0.69020085209981696</v>
      </c>
      <c r="D12">
        <v>0.69020085209981696</v>
      </c>
      <c r="E12">
        <v>0.69020085209981696</v>
      </c>
      <c r="F12">
        <v>0.69020085209981696</v>
      </c>
      <c r="G12">
        <v>0.89409616555082105</v>
      </c>
    </row>
    <row r="13" spans="1:7">
      <c r="A13" t="s">
        <v>17</v>
      </c>
      <c r="B13">
        <v>0.84683313032886698</v>
      </c>
      <c r="C13">
        <v>0.84683313032886698</v>
      </c>
      <c r="D13">
        <v>0.84683313032886698</v>
      </c>
      <c r="E13">
        <v>0.84683313032886698</v>
      </c>
      <c r="F13">
        <v>0.84683313032886698</v>
      </c>
      <c r="G13">
        <v>0.55420219244823299</v>
      </c>
    </row>
    <row r="14" spans="1:7">
      <c r="A14" t="s">
        <v>18</v>
      </c>
      <c r="B14">
        <v>1</v>
      </c>
      <c r="C14">
        <v>0.99756246191346698</v>
      </c>
      <c r="D14">
        <v>1</v>
      </c>
      <c r="E14">
        <v>1</v>
      </c>
      <c r="F14">
        <v>1</v>
      </c>
      <c r="G14">
        <v>0.50426569165143198</v>
      </c>
    </row>
    <row r="15" spans="1:7">
      <c r="A15" t="s">
        <v>19</v>
      </c>
      <c r="B15">
        <v>1</v>
      </c>
      <c r="C15">
        <v>0.99756246191346698</v>
      </c>
      <c r="D15">
        <v>1</v>
      </c>
      <c r="E15">
        <v>1</v>
      </c>
      <c r="F15">
        <v>1</v>
      </c>
      <c r="G15">
        <v>0.50700792199878097</v>
      </c>
    </row>
    <row r="16" spans="1:7">
      <c r="A16" t="s">
        <v>20</v>
      </c>
      <c r="B16">
        <v>1</v>
      </c>
      <c r="C16">
        <v>0.99726110772976195</v>
      </c>
      <c r="D16">
        <v>1</v>
      </c>
      <c r="E16">
        <v>1</v>
      </c>
      <c r="F16">
        <v>1</v>
      </c>
      <c r="G16">
        <v>0.66768107121119902</v>
      </c>
    </row>
    <row r="17" spans="1:7">
      <c r="A17" t="s">
        <v>21</v>
      </c>
      <c r="B17">
        <v>1</v>
      </c>
      <c r="C17">
        <v>0.83627510651247705</v>
      </c>
      <c r="D17">
        <v>1</v>
      </c>
      <c r="E17">
        <v>1</v>
      </c>
      <c r="F17">
        <v>1</v>
      </c>
      <c r="G17">
        <v>0.50730371272063202</v>
      </c>
    </row>
    <row r="18" spans="1:7">
      <c r="A18" t="s">
        <v>22</v>
      </c>
      <c r="B18">
        <v>1</v>
      </c>
      <c r="C18">
        <v>0.99726110772976195</v>
      </c>
      <c r="D18">
        <v>1</v>
      </c>
      <c r="E18">
        <v>1</v>
      </c>
      <c r="F18">
        <v>1</v>
      </c>
      <c r="G18">
        <v>0.50912964090079105</v>
      </c>
    </row>
    <row r="19" spans="1:7">
      <c r="A19" t="s">
        <v>23</v>
      </c>
      <c r="B19">
        <v>1</v>
      </c>
      <c r="C19">
        <v>0.99726110772976195</v>
      </c>
      <c r="D19">
        <v>1</v>
      </c>
      <c r="E19">
        <v>1</v>
      </c>
      <c r="F19">
        <v>1</v>
      </c>
      <c r="G19">
        <v>0.50030432136335901</v>
      </c>
    </row>
    <row r="20" spans="1:7">
      <c r="A20" t="s">
        <v>24</v>
      </c>
      <c r="B20">
        <v>1</v>
      </c>
      <c r="C20">
        <v>0.99726110772976195</v>
      </c>
      <c r="D20">
        <v>1</v>
      </c>
      <c r="E20">
        <v>1</v>
      </c>
      <c r="F20">
        <v>1</v>
      </c>
      <c r="G20">
        <v>0.50699939135727301</v>
      </c>
    </row>
    <row r="21" spans="1:7">
      <c r="A21" t="s">
        <v>25</v>
      </c>
      <c r="B21">
        <v>0.99680397727272696</v>
      </c>
      <c r="C21">
        <v>0.99751420454545403</v>
      </c>
      <c r="D21">
        <v>0.99680397727272696</v>
      </c>
      <c r="E21">
        <v>0.99680397727272696</v>
      </c>
      <c r="F21">
        <v>0.99680397727272696</v>
      </c>
      <c r="G21">
        <v>0.87562144886363602</v>
      </c>
    </row>
    <row r="22" spans="1:7">
      <c r="A22" t="s">
        <v>26</v>
      </c>
      <c r="B22">
        <v>1</v>
      </c>
      <c r="C22">
        <v>0.99939135727327999</v>
      </c>
      <c r="D22">
        <v>1</v>
      </c>
      <c r="E22">
        <v>0.99756542909312196</v>
      </c>
      <c r="F22">
        <v>1</v>
      </c>
      <c r="G22">
        <v>0.99817407181984097</v>
      </c>
    </row>
    <row r="23" spans="1:7">
      <c r="A23" t="s">
        <v>27</v>
      </c>
      <c r="B23">
        <v>0.99969567863663999</v>
      </c>
      <c r="C23">
        <v>0.99726110772976195</v>
      </c>
      <c r="D23">
        <v>0.99969567863663999</v>
      </c>
      <c r="E23">
        <v>0.99756542909312196</v>
      </c>
      <c r="F23">
        <v>0.99969567863663999</v>
      </c>
      <c r="G23">
        <v>0.82592818015824698</v>
      </c>
    </row>
    <row r="24" spans="1:7">
      <c r="A24" t="s">
        <v>28</v>
      </c>
      <c r="B24">
        <v>0.67914110429447805</v>
      </c>
      <c r="C24">
        <v>0.67914110429447805</v>
      </c>
      <c r="D24">
        <v>0.67914110429447805</v>
      </c>
      <c r="E24">
        <v>0.67914110429447805</v>
      </c>
      <c r="F24">
        <v>0.67914110429447805</v>
      </c>
      <c r="G24">
        <v>0.67975460122699305</v>
      </c>
    </row>
    <row r="25" spans="1:7">
      <c r="A25" t="s">
        <v>29</v>
      </c>
      <c r="B25">
        <v>1</v>
      </c>
      <c r="C25">
        <v>0.99701591511936305</v>
      </c>
      <c r="D25">
        <v>1</v>
      </c>
      <c r="E25">
        <v>0.99966843501326197</v>
      </c>
      <c r="F25">
        <v>0.99966843501326197</v>
      </c>
      <c r="G25">
        <v>0.93103448275862</v>
      </c>
    </row>
    <row r="26" spans="1:7">
      <c r="A26" t="s">
        <v>30</v>
      </c>
      <c r="B26">
        <v>1</v>
      </c>
      <c r="C26">
        <v>0.99726277372262695</v>
      </c>
      <c r="D26">
        <v>1</v>
      </c>
      <c r="E26">
        <v>0.99939172749391703</v>
      </c>
      <c r="F26">
        <v>1</v>
      </c>
      <c r="G26">
        <v>0.99695863746958602</v>
      </c>
    </row>
    <row r="27" spans="1:7">
      <c r="A27" t="s">
        <v>31</v>
      </c>
      <c r="B27">
        <v>1</v>
      </c>
      <c r="C27">
        <v>0.66666666666666596</v>
      </c>
      <c r="D27">
        <v>1</v>
      </c>
      <c r="E27">
        <v>1</v>
      </c>
      <c r="F27">
        <v>1</v>
      </c>
      <c r="G27">
        <v>0.99847931873479301</v>
      </c>
    </row>
    <row r="28" spans="1:7">
      <c r="A28" t="s">
        <v>32</v>
      </c>
      <c r="B28">
        <v>0.99969586374695796</v>
      </c>
      <c r="C28">
        <v>0.99695863746958602</v>
      </c>
      <c r="D28">
        <v>0.99969586374695796</v>
      </c>
      <c r="E28">
        <v>0.99969586374695796</v>
      </c>
      <c r="F28">
        <v>0.99969586374695796</v>
      </c>
      <c r="G28">
        <v>0.71897810218978098</v>
      </c>
    </row>
    <row r="29" spans="1:7">
      <c r="A29" t="s">
        <v>33</v>
      </c>
      <c r="B29">
        <v>1</v>
      </c>
      <c r="C29">
        <v>0.99667070217917597</v>
      </c>
      <c r="D29">
        <v>1</v>
      </c>
      <c r="E29">
        <v>0.99969733656174298</v>
      </c>
      <c r="F29">
        <v>1</v>
      </c>
      <c r="G29">
        <v>0.99878934624697302</v>
      </c>
    </row>
    <row r="30" spans="1:7">
      <c r="A30" t="s">
        <v>34</v>
      </c>
      <c r="B30">
        <v>0.67403147699757804</v>
      </c>
      <c r="C30">
        <v>0.67403147699757804</v>
      </c>
      <c r="D30">
        <v>0.67403147699757804</v>
      </c>
      <c r="E30">
        <v>0.67403147699757804</v>
      </c>
      <c r="F30">
        <v>0.67403147699757804</v>
      </c>
      <c r="G30">
        <v>0.97518159806295401</v>
      </c>
    </row>
    <row r="31" spans="1:7">
      <c r="A31" t="s">
        <v>35</v>
      </c>
      <c r="B31">
        <v>1</v>
      </c>
      <c r="C31">
        <v>0.99636363636363601</v>
      </c>
      <c r="D31">
        <v>1</v>
      </c>
      <c r="E31">
        <v>1</v>
      </c>
      <c r="F31">
        <v>1</v>
      </c>
      <c r="G31">
        <v>0.99848484848484798</v>
      </c>
    </row>
    <row r="32" spans="1:7">
      <c r="A32" t="s">
        <v>36</v>
      </c>
      <c r="B32">
        <v>0.66754007398273696</v>
      </c>
      <c r="C32">
        <v>0.66784833538840904</v>
      </c>
      <c r="D32">
        <v>0.66754007398273696</v>
      </c>
      <c r="E32">
        <v>0.66754007398273696</v>
      </c>
      <c r="F32">
        <v>0.66754007398273696</v>
      </c>
      <c r="G32">
        <v>0.99429716399506696</v>
      </c>
    </row>
    <row r="33" spans="1:7">
      <c r="A33" t="s">
        <v>37</v>
      </c>
      <c r="B33">
        <v>0.81688861985472105</v>
      </c>
      <c r="C33">
        <v>0.81749394673123399</v>
      </c>
      <c r="D33">
        <v>0.81688861985472105</v>
      </c>
      <c r="E33">
        <v>0.81688861985472105</v>
      </c>
      <c r="F33">
        <v>0.81688861985472105</v>
      </c>
      <c r="G33">
        <v>0.50121065375302598</v>
      </c>
    </row>
    <row r="34" spans="1:7">
      <c r="A34" t="s">
        <v>38</v>
      </c>
      <c r="B34">
        <v>1</v>
      </c>
      <c r="C34">
        <v>0.99636583888552299</v>
      </c>
      <c r="D34">
        <v>1</v>
      </c>
      <c r="E34">
        <v>1</v>
      </c>
      <c r="F34">
        <v>1</v>
      </c>
      <c r="G34">
        <v>0.99848576620230101</v>
      </c>
    </row>
    <row r="35" spans="1:7">
      <c r="A35" t="s">
        <v>39</v>
      </c>
      <c r="B35">
        <v>0.99636583888552299</v>
      </c>
      <c r="C35">
        <v>0.99621441550575396</v>
      </c>
      <c r="D35">
        <v>0.99621441550575396</v>
      </c>
      <c r="E35">
        <v>0.99954572986069001</v>
      </c>
      <c r="F35">
        <v>0.99636583888552299</v>
      </c>
      <c r="G35">
        <v>0.97546941247728602</v>
      </c>
    </row>
    <row r="36" spans="1:7">
      <c r="A36" t="s">
        <v>40</v>
      </c>
      <c r="B36">
        <v>0.99924288310114995</v>
      </c>
      <c r="C36">
        <v>0.67383403997577196</v>
      </c>
      <c r="D36">
        <v>0.99894003634161099</v>
      </c>
      <c r="E36">
        <v>0.99984857662022997</v>
      </c>
      <c r="F36">
        <v>0.99924288310114995</v>
      </c>
      <c r="G36">
        <v>0.97546941247728602</v>
      </c>
    </row>
    <row r="37" spans="1:7">
      <c r="A37" t="s">
        <v>41</v>
      </c>
      <c r="B37">
        <v>0.70399515738498797</v>
      </c>
      <c r="C37">
        <v>0.70399515738498797</v>
      </c>
      <c r="D37">
        <v>0.70399515738498797</v>
      </c>
      <c r="E37">
        <v>0.70399515738498797</v>
      </c>
      <c r="F37">
        <v>0.70399515738498797</v>
      </c>
      <c r="G37">
        <v>0.69476392251815899</v>
      </c>
    </row>
    <row r="38" spans="1:7">
      <c r="A38" t="s">
        <v>42</v>
      </c>
      <c r="B38">
        <v>0.99606060606060598</v>
      </c>
      <c r="C38">
        <v>1</v>
      </c>
      <c r="D38">
        <v>0.998787878787878</v>
      </c>
      <c r="E38">
        <v>0.99575757575757495</v>
      </c>
      <c r="F38">
        <v>0.99606060606060598</v>
      </c>
      <c r="G38">
        <v>0.87999999999999901</v>
      </c>
    </row>
    <row r="39" spans="1:7">
      <c r="A39" t="s">
        <v>43</v>
      </c>
      <c r="B39">
        <v>1</v>
      </c>
      <c r="C39">
        <v>0.99666666666666603</v>
      </c>
      <c r="D39">
        <v>1</v>
      </c>
      <c r="E39">
        <v>0.99909090909090903</v>
      </c>
      <c r="F39">
        <v>1</v>
      </c>
      <c r="G39">
        <v>0.998787878787878</v>
      </c>
    </row>
    <row r="40" spans="1:7">
      <c r="A40" t="s">
        <v>44</v>
      </c>
      <c r="B40">
        <v>1</v>
      </c>
      <c r="C40">
        <v>0.58575757575757503</v>
      </c>
      <c r="D40">
        <v>1</v>
      </c>
      <c r="E40">
        <v>1</v>
      </c>
      <c r="F40">
        <v>1</v>
      </c>
      <c r="G40">
        <v>0.998787878787878</v>
      </c>
    </row>
    <row r="41" spans="1:7">
      <c r="A41" t="s">
        <v>45</v>
      </c>
      <c r="B41">
        <v>0.99924242424242404</v>
      </c>
      <c r="C41">
        <v>0.99651515151515102</v>
      </c>
      <c r="D41">
        <v>0.99893939393939302</v>
      </c>
      <c r="E41">
        <v>0.99924242424242404</v>
      </c>
      <c r="F41">
        <v>0.99924242424242404</v>
      </c>
      <c r="G41">
        <v>0.97030303030303</v>
      </c>
    </row>
    <row r="42" spans="1:7">
      <c r="A42" t="s">
        <v>46</v>
      </c>
      <c r="B42">
        <v>0.998787878787878</v>
      </c>
      <c r="C42">
        <v>0.99666666666666603</v>
      </c>
      <c r="D42">
        <v>0.99939393939393895</v>
      </c>
      <c r="E42">
        <v>0.99909090909090903</v>
      </c>
      <c r="F42">
        <v>0.998787878787878</v>
      </c>
      <c r="G42">
        <v>0.88272727272727203</v>
      </c>
    </row>
    <row r="43" spans="1:7">
      <c r="A43" t="s">
        <v>47</v>
      </c>
      <c r="B43">
        <v>1</v>
      </c>
      <c r="C43">
        <v>0.99636363636363601</v>
      </c>
      <c r="D43">
        <v>1</v>
      </c>
      <c r="E43">
        <v>0.99909090909090903</v>
      </c>
      <c r="F43">
        <v>1</v>
      </c>
      <c r="G43">
        <v>0.998787878787878</v>
      </c>
    </row>
    <row r="44" spans="1:7">
      <c r="A44" t="s">
        <v>48</v>
      </c>
      <c r="B44">
        <v>1</v>
      </c>
      <c r="C44">
        <v>0.67151515151515095</v>
      </c>
      <c r="D44">
        <v>1</v>
      </c>
      <c r="E44">
        <v>1</v>
      </c>
      <c r="F44">
        <v>1</v>
      </c>
      <c r="G44">
        <v>0.99909090909090903</v>
      </c>
    </row>
    <row r="45" spans="1:7">
      <c r="A45" t="s">
        <v>49</v>
      </c>
      <c r="B45">
        <v>0.99879663056558299</v>
      </c>
      <c r="C45">
        <v>0.99608904933814602</v>
      </c>
      <c r="D45">
        <v>0.99939831528279099</v>
      </c>
      <c r="E45">
        <v>0.99969915764139505</v>
      </c>
      <c r="F45">
        <v>0.99879663056558299</v>
      </c>
      <c r="G45">
        <v>0.71149217809867604</v>
      </c>
    </row>
    <row r="46" spans="1:7">
      <c r="A46" t="s">
        <v>50</v>
      </c>
      <c r="B46">
        <v>1</v>
      </c>
      <c r="C46">
        <v>0.99489795918367296</v>
      </c>
      <c r="D46">
        <v>0.99879951980792303</v>
      </c>
      <c r="E46">
        <v>0.99969987995197995</v>
      </c>
      <c r="F46">
        <v>1</v>
      </c>
      <c r="G46">
        <v>0.50390156062424896</v>
      </c>
    </row>
    <row r="47" spans="1:7">
      <c r="A47" t="s">
        <v>51</v>
      </c>
      <c r="B47">
        <v>0.99905243209096595</v>
      </c>
      <c r="C47">
        <v>0.99589387239418803</v>
      </c>
      <c r="D47">
        <v>1</v>
      </c>
      <c r="E47">
        <v>1</v>
      </c>
      <c r="F47">
        <v>0.99905243209096595</v>
      </c>
      <c r="G47">
        <v>0.62097283638660705</v>
      </c>
    </row>
    <row r="48" spans="1:7">
      <c r="A48" t="s">
        <v>52</v>
      </c>
      <c r="B48">
        <v>1</v>
      </c>
      <c r="C48">
        <v>0.994601079784043</v>
      </c>
      <c r="D48">
        <v>0.99880023995200895</v>
      </c>
      <c r="E48">
        <v>0.99970005998800204</v>
      </c>
      <c r="F48">
        <v>1</v>
      </c>
      <c r="G48">
        <v>0.50209958008398303</v>
      </c>
    </row>
    <row r="49" spans="1:7">
      <c r="A49" t="s">
        <v>53</v>
      </c>
      <c r="B49">
        <v>1</v>
      </c>
      <c r="C49">
        <v>0.99408633944411595</v>
      </c>
      <c r="D49">
        <v>1</v>
      </c>
      <c r="E49">
        <v>1</v>
      </c>
      <c r="F49">
        <v>1</v>
      </c>
      <c r="G49">
        <v>0.99763453577764605</v>
      </c>
    </row>
    <row r="50" spans="1:7">
      <c r="A50" t="s">
        <v>54</v>
      </c>
      <c r="B50">
        <v>1</v>
      </c>
      <c r="C50">
        <v>0.99437869822485203</v>
      </c>
      <c r="D50">
        <v>1</v>
      </c>
      <c r="E50">
        <v>1</v>
      </c>
      <c r="F50">
        <v>1</v>
      </c>
      <c r="G50">
        <v>0.99733727810650796</v>
      </c>
    </row>
    <row r="51" spans="1:7">
      <c r="A51" t="s">
        <v>55</v>
      </c>
      <c r="B51">
        <v>0.88679808841099095</v>
      </c>
      <c r="C51">
        <v>0.88510553564316996</v>
      </c>
      <c r="D51">
        <v>0.88689765033850998</v>
      </c>
      <c r="E51">
        <v>0.88699721226602901</v>
      </c>
      <c r="F51">
        <v>0.88679808841099095</v>
      </c>
      <c r="G51">
        <v>0.85463958582238098</v>
      </c>
    </row>
    <row r="52" spans="1:7">
      <c r="A52" t="s">
        <v>56</v>
      </c>
      <c r="B52">
        <v>0.99970077797725898</v>
      </c>
      <c r="C52">
        <v>0.99700777977259103</v>
      </c>
      <c r="D52">
        <v>0.99970077797725898</v>
      </c>
      <c r="E52">
        <v>0.99730700179533205</v>
      </c>
      <c r="F52">
        <v>0.99970077797725898</v>
      </c>
      <c r="G52">
        <v>0.81119090365050806</v>
      </c>
    </row>
    <row r="53" spans="1:7">
      <c r="A53" t="s">
        <v>57</v>
      </c>
      <c r="B53">
        <v>0.93682657753920995</v>
      </c>
      <c r="C53">
        <v>0.90463408029521797</v>
      </c>
      <c r="D53">
        <v>0.936862354151067</v>
      </c>
      <c r="E53">
        <v>0.93669684841363099</v>
      </c>
      <c r="F53">
        <v>0.93682007626496</v>
      </c>
      <c r="G53">
        <v>0.77354633501835302</v>
      </c>
    </row>
    <row r="54" spans="1:7">
      <c r="A54" s="4" t="s">
        <v>128</v>
      </c>
      <c r="B54">
        <f>MEDIAN(B2:B53)</f>
        <v>0.99969577119179898</v>
      </c>
      <c r="C54">
        <f t="shared" ref="C54:G54" si="0">MEDIAN(C2:C53)</f>
        <v>0.99628902593469504</v>
      </c>
      <c r="D54">
        <f t="shared" si="0"/>
        <v>0.9996933275754275</v>
      </c>
      <c r="E54">
        <f t="shared" si="0"/>
        <v>0.99960708243697605</v>
      </c>
      <c r="F54">
        <f t="shared" si="0"/>
        <v>0.9996933275754275</v>
      </c>
      <c r="G54">
        <f t="shared" si="0"/>
        <v>0.81855954190437752</v>
      </c>
    </row>
    <row r="55" spans="1:7">
      <c r="A55" s="4" t="s">
        <v>131</v>
      </c>
      <c r="B55">
        <f>STDEV(B2:B53)</f>
        <v>0.11447509161311042</v>
      </c>
      <c r="C55">
        <f t="shared" ref="C55:G55" si="1">STDEV(C2:C53)</f>
        <v>0.13519043025005165</v>
      </c>
      <c r="D55">
        <f t="shared" si="1"/>
        <v>0.11449186830235043</v>
      </c>
      <c r="E55">
        <f t="shared" si="1"/>
        <v>0.11440055937048305</v>
      </c>
      <c r="F55">
        <f t="shared" si="1"/>
        <v>0.11447151304000902</v>
      </c>
      <c r="G55">
        <f t="shared" si="1"/>
        <v>0.20276124557664271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汇总</vt:lpstr>
      <vt:lpstr>时间开销</vt:lpstr>
      <vt:lpstr>time cost</vt:lpstr>
      <vt:lpstr>flaky 检验</vt:lpstr>
      <vt:lpstr>Sheet1</vt:lpstr>
      <vt:lpstr>ML</vt:lpstr>
      <vt:lpstr>显著性检验</vt:lpstr>
      <vt:lpstr>flaky汇总</vt:lpstr>
      <vt:lpstr>Total横向分析</vt:lpstr>
      <vt:lpstr>检验3结果</vt:lpstr>
      <vt:lpstr>稳定性-检验-3</vt:lpstr>
      <vt:lpstr>检验2结果</vt:lpstr>
      <vt:lpstr>稳定性-检验-2</vt:lpstr>
      <vt:lpstr>检验1结果</vt:lpstr>
      <vt:lpstr>稳定性-检验-1</vt:lpstr>
      <vt:lpstr>sim-all-delay</vt:lpstr>
      <vt:lpstr>coverage</vt:lpstr>
      <vt:lpstr>coverage-1</vt:lpstr>
      <vt:lpstr>coverage-2</vt:lpstr>
      <vt:lpstr>coverage-3</vt:lpstr>
      <vt:lpstr>stability-all</vt:lpstr>
      <vt:lpstr>sim-all</vt:lpstr>
      <vt:lpstr>sim-3</vt:lpstr>
      <vt:lpstr>sim-2</vt:lpstr>
      <vt:lpstr>sim-1</vt:lpstr>
      <vt:lpstr>similarity</vt:lpstr>
      <vt:lpstr>IR-15</vt:lpstr>
      <vt:lpstr>IR-10</vt:lpstr>
      <vt:lpstr>IR-5</vt:lpstr>
      <vt:lpstr>IR-0</vt:lpstr>
      <vt:lpstr>CG</vt:lpstr>
      <vt:lpstr>CG-10</vt:lpstr>
      <vt:lpstr>CG-15</vt:lpstr>
      <vt:lpstr>CG-5</vt:lpstr>
      <vt:lpstr>similarity-20230127</vt:lpstr>
      <vt:lpstr>similarity-20230516</vt:lpstr>
      <vt:lpstr>similarity-20230929</vt:lpstr>
      <vt:lpstr>similarity-20240129</vt:lpstr>
      <vt:lpstr>Sheet3</vt:lpstr>
      <vt:lpstr>Sheet5</vt:lpstr>
      <vt:lpstr>history-15</vt:lpstr>
      <vt:lpstr>history-10</vt:lpstr>
      <vt:lpstr>history-5</vt:lpstr>
      <vt:lpstr>history-0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2024-04-03T03:56:00Z</dcterms:created>
  <dcterms:modified xsi:type="dcterms:W3CDTF">2025-01-27T03:18:51Z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C759FA7F0E2B447C87D314D2CC08A7F2_12</vt:lpwstr>
  </property>
  <property fmtid="{D5CDD505-2E9C-101B-9397-08002B2CF9AE}" pid="3" name="KSOProductBuildVer">
    <vt:lpwstr>2052-12.1.0.16120</vt:lpwstr>
  </property>
</Properties>
</file>