
<file path=[Content_Types].xml><?xml version="1.0" encoding="utf-8"?>
<Types xmlns="http://schemas.openxmlformats.org/package/2006/content-types">
  <Default Extension="png" ContentType="image/png"/>
  <Default Extension="wmf" ContentType="image/x-wm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ellimages.xml" ContentType="application/vnd.wps-officedocument.cellimag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340" windowHeight="9975"/>
  </bookViews>
  <sheets>
    <sheet name="Sheet" sheetId="1" r:id="rId1"/>
    <sheet name="Sheet3" sheetId="4" r:id="rId2"/>
  </sheets>
  <definedNames>
    <definedName name="_xlnm._FilterDatabase" localSheetId="0" hidden="1">Sheet!$C$1:$C$272</definedName>
  </definedNames>
  <calcPr calcId="144525"/>
</workbook>
</file>

<file path=xl/cellimages.xml><?xml version="1.0" encoding="utf-8"?>
<etc:cellImages xmlns:xdr="http://schemas.openxmlformats.org/drawingml/2006/spreadsheetDrawing" xmlns:r="http://schemas.openxmlformats.org/officeDocument/2006/relationships" xmlns:a="http://schemas.openxmlformats.org/drawingml/2006/main" xmlns:etc="http://www.wps.cn/officeDocument/2017/etCustomData">
  <etc:cellImage>
    <xdr:pic>
      <xdr:nvPicPr>
        <xdr:cNvPr id="234" name="ID_FDEC780BAC8746449557FD1E322C727A" descr="w16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757160" y="7620"/>
          <a:ext cx="4838700" cy="4269740"/>
        </a:xfrm>
        <a:prstGeom prst="rect">
          <a:avLst/>
        </a:prstGeom>
      </xdr:spPr>
    </xdr:pic>
  </etc:cellImage>
  <etc:cellImage>
    <xdr:pic>
      <xdr:nvPicPr>
        <xdr:cNvPr id="2" name="ID_863676E92F8D4DF68B05B271B2BB7FEB" descr="Picture"/>
        <xdr:cNvPicPr/>
      </xdr:nvPicPr>
      <xdr:blipFill>
        <a:blip r:embed="rId2" cstate="print"/>
        <a:stretch>
          <a:fillRect/>
        </a:stretch>
      </xdr:blipFill>
      <xdr:spPr>
        <a:xfrm>
          <a:off x="0" y="0"/>
          <a:ext cx="4762500" cy="1428750"/>
        </a:xfrm>
        <a:prstGeom prst="rect">
          <a:avLst/>
        </a:prstGeom>
      </xdr:spPr>
    </xdr:pic>
  </etc:cellImage>
  <etc:cellImage>
    <xdr:pic>
      <xdr:nvPicPr>
        <xdr:cNvPr id="3" name="ID_952A8AB6958D4A05BA1D3F219CA53993" descr="Picture"/>
        <xdr:cNvPicPr/>
      </xdr:nvPicPr>
      <xdr:blipFill>
        <a:blip r:embed="rId3" cstate="print"/>
        <a:stretch>
          <a:fillRect/>
        </a:stretch>
      </xdr:blipFill>
      <xdr:spPr>
        <a:xfrm>
          <a:off x="0" y="1511300"/>
          <a:ext cx="4762500" cy="1428750"/>
        </a:xfrm>
        <a:prstGeom prst="rect">
          <a:avLst/>
        </a:prstGeom>
      </xdr:spPr>
    </xdr:pic>
  </etc:cellImage>
  <etc:cellImage>
    <xdr:pic>
      <xdr:nvPicPr>
        <xdr:cNvPr id="4" name="ID_8F612F7EE053465CA2BC2E56846A4748" descr="Picture"/>
        <xdr:cNvPicPr/>
      </xdr:nvPicPr>
      <xdr:blipFill>
        <a:blip r:embed="rId4" cstate="print"/>
        <a:stretch>
          <a:fillRect/>
        </a:stretch>
      </xdr:blipFill>
      <xdr:spPr>
        <a:xfrm>
          <a:off x="0" y="4051300"/>
          <a:ext cx="4762500" cy="5715000"/>
        </a:xfrm>
        <a:prstGeom prst="rect">
          <a:avLst/>
        </a:prstGeom>
      </xdr:spPr>
    </xdr:pic>
  </etc:cellImage>
  <etc:cellImage>
    <xdr:pic>
      <xdr:nvPicPr>
        <xdr:cNvPr id="5" name="ID_F69D92E631B44D57A7E96CF3B7B9AE9C" descr="Picture"/>
        <xdr:cNvPicPr/>
      </xdr:nvPicPr>
      <xdr:blipFill>
        <a:blip r:embed="rId5" cstate="print"/>
        <a:stretch>
          <a:fillRect/>
        </a:stretch>
      </xdr:blipFill>
      <xdr:spPr>
        <a:xfrm>
          <a:off x="0" y="9251950"/>
          <a:ext cx="4762500" cy="1905000"/>
        </a:xfrm>
        <a:prstGeom prst="rect">
          <a:avLst/>
        </a:prstGeom>
      </xdr:spPr>
    </xdr:pic>
  </etc:cellImage>
  <etc:cellImage>
    <xdr:pic>
      <xdr:nvPicPr>
        <xdr:cNvPr id="6" name="ID_08F694D67AC747ADB3E198ED0A5F4EF5" descr="Picture"/>
        <xdr:cNvPicPr/>
      </xdr:nvPicPr>
      <xdr:blipFill>
        <a:blip r:embed="rId6" cstate="print"/>
        <a:stretch>
          <a:fillRect/>
        </a:stretch>
      </xdr:blipFill>
      <xdr:spPr>
        <a:xfrm>
          <a:off x="0" y="12630150"/>
          <a:ext cx="4762500" cy="1428750"/>
        </a:xfrm>
        <a:prstGeom prst="rect">
          <a:avLst/>
        </a:prstGeom>
      </xdr:spPr>
    </xdr:pic>
  </etc:cellImage>
  <etc:cellImage>
    <xdr:pic>
      <xdr:nvPicPr>
        <xdr:cNvPr id="7" name="ID_3AE6754F51FB4BED95B519935408E59C" descr="Picture"/>
        <xdr:cNvPicPr/>
      </xdr:nvPicPr>
      <xdr:blipFill>
        <a:blip r:embed="rId7" cstate="print"/>
        <a:stretch>
          <a:fillRect/>
        </a:stretch>
      </xdr:blipFill>
      <xdr:spPr>
        <a:xfrm>
          <a:off x="0" y="15170150"/>
          <a:ext cx="4762500" cy="1428750"/>
        </a:xfrm>
        <a:prstGeom prst="rect">
          <a:avLst/>
        </a:prstGeom>
      </xdr:spPr>
    </xdr:pic>
  </etc:cellImage>
  <etc:cellImage>
    <xdr:pic>
      <xdr:nvPicPr>
        <xdr:cNvPr id="8" name="ID_26ED5CEC5D284CCD9404F2AC3E0794FB" descr="Picture"/>
        <xdr:cNvPicPr/>
      </xdr:nvPicPr>
      <xdr:blipFill>
        <a:blip r:embed="rId8" cstate="print"/>
        <a:stretch>
          <a:fillRect/>
        </a:stretch>
      </xdr:blipFill>
      <xdr:spPr>
        <a:xfrm>
          <a:off x="0" y="17710150"/>
          <a:ext cx="4762500" cy="1428750"/>
        </a:xfrm>
        <a:prstGeom prst="rect">
          <a:avLst/>
        </a:prstGeom>
      </xdr:spPr>
    </xdr:pic>
  </etc:cellImage>
  <etc:cellImage>
    <xdr:pic>
      <xdr:nvPicPr>
        <xdr:cNvPr id="9" name="ID_7C2E3735EC0E49848ED13C5C6C598D7D" descr="Picture"/>
        <xdr:cNvPicPr/>
      </xdr:nvPicPr>
      <xdr:blipFill>
        <a:blip r:embed="rId9" cstate="print"/>
        <a:stretch>
          <a:fillRect/>
        </a:stretch>
      </xdr:blipFill>
      <xdr:spPr>
        <a:xfrm>
          <a:off x="0" y="20250150"/>
          <a:ext cx="4762500" cy="2857500"/>
        </a:xfrm>
        <a:prstGeom prst="rect">
          <a:avLst/>
        </a:prstGeom>
      </xdr:spPr>
    </xdr:pic>
  </etc:cellImage>
  <etc:cellImage>
    <xdr:pic>
      <xdr:nvPicPr>
        <xdr:cNvPr id="10" name="ID_E5D9F52A560D42DDABE4783E43507CDF" descr="Picture"/>
        <xdr:cNvPicPr/>
      </xdr:nvPicPr>
      <xdr:blipFill>
        <a:blip r:embed="rId10" cstate="print"/>
        <a:stretch>
          <a:fillRect/>
        </a:stretch>
      </xdr:blipFill>
      <xdr:spPr>
        <a:xfrm>
          <a:off x="0" y="22320250"/>
          <a:ext cx="4762500" cy="952500"/>
        </a:xfrm>
        <a:prstGeom prst="rect">
          <a:avLst/>
        </a:prstGeom>
      </xdr:spPr>
    </xdr:pic>
  </etc:cellImage>
  <etc:cellImage>
    <xdr:pic>
      <xdr:nvPicPr>
        <xdr:cNvPr id="11" name="ID_C50729B6ED90481D869B4D15944F76DB" descr="Picture"/>
        <xdr:cNvPicPr/>
      </xdr:nvPicPr>
      <xdr:blipFill>
        <a:blip r:embed="rId11" cstate="print"/>
        <a:stretch>
          <a:fillRect/>
        </a:stretch>
      </xdr:blipFill>
      <xdr:spPr>
        <a:xfrm>
          <a:off x="0" y="23590250"/>
          <a:ext cx="4762500" cy="1428750"/>
        </a:xfrm>
        <a:prstGeom prst="rect">
          <a:avLst/>
        </a:prstGeom>
      </xdr:spPr>
    </xdr:pic>
  </etc:cellImage>
  <etc:cellImage>
    <xdr:pic>
      <xdr:nvPicPr>
        <xdr:cNvPr id="236" name="ID_4CE47DB3339941B09ABDCD9705E841BE" descr="pne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7757160" y="3431540"/>
          <a:ext cx="4400550" cy="4405630"/>
        </a:xfrm>
        <a:prstGeom prst="rect">
          <a:avLst/>
        </a:prstGeom>
      </xdr:spPr>
    </xdr:pic>
  </etc:cellImage>
  <etc:cellImage>
    <xdr:pic>
      <xdr:nvPicPr>
        <xdr:cNvPr id="238" name="ID_B876BA237634425DA81F9B10E8F7AA77" descr="pm10 - 副本 (3) - 副本 - 副本 - 副本 - 副本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7757160" y="12012930"/>
          <a:ext cx="3604260" cy="3609340"/>
        </a:xfrm>
        <a:prstGeom prst="rect">
          <a:avLst/>
        </a:prstGeom>
      </xdr:spPr>
    </xdr:pic>
  </etc:cellImage>
  <etc:cellImage>
    <xdr:pic>
      <xdr:nvPicPr>
        <xdr:cNvPr id="15" name="ID_D81AEED69C0A4AC9ABAEF6EC737C2F1B" descr="Picture"/>
        <xdr:cNvPicPr/>
      </xdr:nvPicPr>
      <xdr:blipFill>
        <a:blip r:embed="rId14" cstate="print"/>
        <a:stretch>
          <a:fillRect/>
        </a:stretch>
      </xdr:blipFill>
      <xdr:spPr>
        <a:xfrm>
          <a:off x="0" y="32416750"/>
          <a:ext cx="4762500" cy="4286250"/>
        </a:xfrm>
        <a:prstGeom prst="rect">
          <a:avLst/>
        </a:prstGeom>
      </xdr:spPr>
    </xdr:pic>
  </etc:cellImage>
  <etc:cellImage>
    <xdr:pic>
      <xdr:nvPicPr>
        <xdr:cNvPr id="12" name="ID_7E964A48A0944D338122ABBDA40BFD03" descr="Picture"/>
        <xdr:cNvPicPr/>
      </xdr:nvPicPr>
      <xdr:blipFill>
        <a:blip r:embed="rId15" cstate="print"/>
        <a:stretch>
          <a:fillRect/>
        </a:stretch>
      </xdr:blipFill>
      <xdr:spPr>
        <a:xfrm>
          <a:off x="0" y="24796750"/>
          <a:ext cx="4762500" cy="1428750"/>
        </a:xfrm>
        <a:prstGeom prst="rect">
          <a:avLst/>
        </a:prstGeom>
      </xdr:spPr>
    </xdr:pic>
  </etc:cellImage>
  <etc:cellImage>
    <xdr:pic>
      <xdr:nvPicPr>
        <xdr:cNvPr id="13" name="ID_DF6E5CDA07D14BD38F36B9DE20FB2DC1" descr="Picture"/>
        <xdr:cNvPicPr/>
      </xdr:nvPicPr>
      <xdr:blipFill>
        <a:blip r:embed="rId16" cstate="print"/>
        <a:stretch>
          <a:fillRect/>
        </a:stretch>
      </xdr:blipFill>
      <xdr:spPr>
        <a:xfrm>
          <a:off x="0" y="27336750"/>
          <a:ext cx="4762500" cy="1428750"/>
        </a:xfrm>
        <a:prstGeom prst="rect">
          <a:avLst/>
        </a:prstGeom>
      </xdr:spPr>
    </xdr:pic>
  </etc:cellImage>
  <etc:cellImage>
    <xdr:pic>
      <xdr:nvPicPr>
        <xdr:cNvPr id="14" name="ID_82FBAEEE6DCE42B985B0E2D5C485E3E8" descr="Picture"/>
        <xdr:cNvPicPr/>
      </xdr:nvPicPr>
      <xdr:blipFill>
        <a:blip r:embed="rId17" cstate="print"/>
        <a:stretch>
          <a:fillRect/>
        </a:stretch>
      </xdr:blipFill>
      <xdr:spPr>
        <a:xfrm>
          <a:off x="0" y="29876750"/>
          <a:ext cx="4762500" cy="1428750"/>
        </a:xfrm>
        <a:prstGeom prst="rect">
          <a:avLst/>
        </a:prstGeom>
      </xdr:spPr>
    </xdr:pic>
  </etc:cellImage>
  <etc:cellImage>
    <xdr:pic>
      <xdr:nvPicPr>
        <xdr:cNvPr id="16" name="ID_9A07B88B765C4B68AF8D625CD17B2997" descr="Picture"/>
        <xdr:cNvPicPr/>
      </xdr:nvPicPr>
      <xdr:blipFill>
        <a:blip r:embed="rId18" cstate="print"/>
        <a:stretch>
          <a:fillRect/>
        </a:stretch>
      </xdr:blipFill>
      <xdr:spPr>
        <a:xfrm>
          <a:off x="0" y="37617400"/>
          <a:ext cx="4762500" cy="5715000"/>
        </a:xfrm>
        <a:prstGeom prst="rect">
          <a:avLst/>
        </a:prstGeom>
      </xdr:spPr>
    </xdr:pic>
  </etc:cellImage>
  <etc:cellImage>
    <xdr:pic>
      <xdr:nvPicPr>
        <xdr:cNvPr id="17" name="ID_236B05CAD00E41798837D9210C9A9897" descr="Picture"/>
        <xdr:cNvPicPr/>
      </xdr:nvPicPr>
      <xdr:blipFill>
        <a:blip r:embed="rId19" cstate="print"/>
        <a:stretch>
          <a:fillRect/>
        </a:stretch>
      </xdr:blipFill>
      <xdr:spPr>
        <a:xfrm>
          <a:off x="0" y="42818050"/>
          <a:ext cx="4762500" cy="1428750"/>
        </a:xfrm>
        <a:prstGeom prst="rect">
          <a:avLst/>
        </a:prstGeom>
      </xdr:spPr>
    </xdr:pic>
  </etc:cellImage>
  <etc:cellImage>
    <xdr:pic>
      <xdr:nvPicPr>
        <xdr:cNvPr id="18" name="ID_22252CA284FD4D57A3C53F14EA1BF634" descr="Picture"/>
        <xdr:cNvPicPr/>
      </xdr:nvPicPr>
      <xdr:blipFill>
        <a:blip r:embed="rId20" cstate="print"/>
        <a:stretch>
          <a:fillRect/>
        </a:stretch>
      </xdr:blipFill>
      <xdr:spPr>
        <a:xfrm>
          <a:off x="0" y="45358050"/>
          <a:ext cx="4762500" cy="1428750"/>
        </a:xfrm>
        <a:prstGeom prst="rect">
          <a:avLst/>
        </a:prstGeom>
      </xdr:spPr>
    </xdr:pic>
  </etc:cellImage>
  <etc:cellImage>
    <xdr:pic>
      <xdr:nvPicPr>
        <xdr:cNvPr id="19" name="ID_4E50FAA3C8CE44B189A1BD69F455BB2D" descr="Picture"/>
        <xdr:cNvPicPr/>
      </xdr:nvPicPr>
      <xdr:blipFill>
        <a:blip r:embed="rId21" cstate="print"/>
        <a:stretch>
          <a:fillRect/>
        </a:stretch>
      </xdr:blipFill>
      <xdr:spPr>
        <a:xfrm>
          <a:off x="0" y="47898050"/>
          <a:ext cx="4762500" cy="952500"/>
        </a:xfrm>
        <a:prstGeom prst="rect">
          <a:avLst/>
        </a:prstGeom>
      </xdr:spPr>
    </xdr:pic>
  </etc:cellImage>
  <etc:cellImage>
    <xdr:pic>
      <xdr:nvPicPr>
        <xdr:cNvPr id="20" name="ID_11C82693A8E94909ACE7A92E3E1A734D" descr="Picture"/>
        <xdr:cNvPicPr/>
      </xdr:nvPicPr>
      <xdr:blipFill>
        <a:blip r:embed="rId22" cstate="print"/>
        <a:stretch>
          <a:fillRect/>
        </a:stretch>
      </xdr:blipFill>
      <xdr:spPr>
        <a:xfrm>
          <a:off x="0" y="49587150"/>
          <a:ext cx="4762500" cy="1428750"/>
        </a:xfrm>
        <a:prstGeom prst="rect">
          <a:avLst/>
        </a:prstGeom>
      </xdr:spPr>
    </xdr:pic>
  </etc:cellImage>
  <etc:cellImage>
    <xdr:pic>
      <xdr:nvPicPr>
        <xdr:cNvPr id="21" name="ID_4E8F86739CB840349CBEA06EFC4321A0" descr="Picture"/>
        <xdr:cNvPicPr/>
      </xdr:nvPicPr>
      <xdr:blipFill>
        <a:blip r:embed="rId23" cstate="print"/>
        <a:stretch>
          <a:fillRect/>
        </a:stretch>
      </xdr:blipFill>
      <xdr:spPr>
        <a:xfrm>
          <a:off x="0" y="52127150"/>
          <a:ext cx="4762500" cy="2381250"/>
        </a:xfrm>
        <a:prstGeom prst="rect">
          <a:avLst/>
        </a:prstGeom>
      </xdr:spPr>
    </xdr:pic>
  </etc:cellImage>
  <etc:cellImage>
    <xdr:pic>
      <xdr:nvPicPr>
        <xdr:cNvPr id="22" name="ID_7181B0D451A9492E886BDC1BB1873B30" descr="Picture"/>
        <xdr:cNvPicPr/>
      </xdr:nvPicPr>
      <xdr:blipFill>
        <a:blip r:embed="rId24" cstate="print"/>
        <a:stretch>
          <a:fillRect/>
        </a:stretch>
      </xdr:blipFill>
      <xdr:spPr>
        <a:xfrm>
          <a:off x="0" y="56356250"/>
          <a:ext cx="4762500" cy="952500"/>
        </a:xfrm>
        <a:prstGeom prst="rect">
          <a:avLst/>
        </a:prstGeom>
      </xdr:spPr>
    </xdr:pic>
  </etc:cellImage>
  <etc:cellImage>
    <xdr:pic>
      <xdr:nvPicPr>
        <xdr:cNvPr id="23" name="ID_AF0CD79F36474F7D8FDC4D5C56D08232" descr="Picture"/>
        <xdr:cNvPicPr/>
      </xdr:nvPicPr>
      <xdr:blipFill>
        <a:blip r:embed="rId25" cstate="print"/>
        <a:stretch>
          <a:fillRect/>
        </a:stretch>
      </xdr:blipFill>
      <xdr:spPr>
        <a:xfrm>
          <a:off x="0" y="58045350"/>
          <a:ext cx="4762500" cy="1428750"/>
        </a:xfrm>
        <a:prstGeom prst="rect">
          <a:avLst/>
        </a:prstGeom>
      </xdr:spPr>
    </xdr:pic>
  </etc:cellImage>
  <etc:cellImage>
    <xdr:pic>
      <xdr:nvPicPr>
        <xdr:cNvPr id="24" name="ID_B56E011F8A144F06974351EDD24AD13B" descr="Picture"/>
        <xdr:cNvPicPr/>
      </xdr:nvPicPr>
      <xdr:blipFill>
        <a:blip r:embed="rId26" cstate="print"/>
        <a:stretch>
          <a:fillRect/>
        </a:stretch>
      </xdr:blipFill>
      <xdr:spPr>
        <a:xfrm>
          <a:off x="0" y="60585350"/>
          <a:ext cx="4762500" cy="5715000"/>
        </a:xfrm>
        <a:prstGeom prst="rect">
          <a:avLst/>
        </a:prstGeom>
      </xdr:spPr>
    </xdr:pic>
  </etc:cellImage>
  <etc:cellImage>
    <xdr:pic>
      <xdr:nvPicPr>
        <xdr:cNvPr id="25" name="ID_0DF8AF0DD81446A095727A99525857D8" descr="Picture"/>
        <xdr:cNvPicPr/>
      </xdr:nvPicPr>
      <xdr:blipFill>
        <a:blip r:embed="rId27" cstate="print"/>
        <a:stretch>
          <a:fillRect/>
        </a:stretch>
      </xdr:blipFill>
      <xdr:spPr>
        <a:xfrm>
          <a:off x="0" y="65786000"/>
          <a:ext cx="4762500" cy="1428750"/>
        </a:xfrm>
        <a:prstGeom prst="rect">
          <a:avLst/>
        </a:prstGeom>
      </xdr:spPr>
    </xdr:pic>
  </etc:cellImage>
  <etc:cellImage>
    <xdr:pic>
      <xdr:nvPicPr>
        <xdr:cNvPr id="26" name="ID_5E921C95E5A043009D98CBDB0500B8DA" descr="Picture"/>
        <xdr:cNvPicPr/>
      </xdr:nvPicPr>
      <xdr:blipFill>
        <a:blip r:embed="rId28" cstate="print"/>
        <a:stretch>
          <a:fillRect/>
        </a:stretch>
      </xdr:blipFill>
      <xdr:spPr>
        <a:xfrm>
          <a:off x="0" y="68326000"/>
          <a:ext cx="4762500" cy="952500"/>
        </a:xfrm>
        <a:prstGeom prst="rect">
          <a:avLst/>
        </a:prstGeom>
      </xdr:spPr>
    </xdr:pic>
  </etc:cellImage>
  <etc:cellImage>
    <xdr:pic>
      <xdr:nvPicPr>
        <xdr:cNvPr id="27" name="ID_1A315E7C3B194777993B2BA93693AC7F" descr="Picture"/>
        <xdr:cNvPicPr/>
      </xdr:nvPicPr>
      <xdr:blipFill>
        <a:blip r:embed="rId29" cstate="print"/>
        <a:stretch>
          <a:fillRect/>
        </a:stretch>
      </xdr:blipFill>
      <xdr:spPr>
        <a:xfrm>
          <a:off x="0" y="70015100"/>
          <a:ext cx="4762500" cy="2381250"/>
        </a:xfrm>
        <a:prstGeom prst="rect">
          <a:avLst/>
        </a:prstGeom>
      </xdr:spPr>
    </xdr:pic>
  </etc:cellImage>
  <etc:cellImage>
    <xdr:pic>
      <xdr:nvPicPr>
        <xdr:cNvPr id="28" name="ID_E7DC95B44B6A4F5299B0FC54DB226BA1" descr="Picture"/>
        <xdr:cNvPicPr/>
      </xdr:nvPicPr>
      <xdr:blipFill>
        <a:blip r:embed="rId30" cstate="print"/>
        <a:stretch>
          <a:fillRect/>
        </a:stretch>
      </xdr:blipFill>
      <xdr:spPr>
        <a:xfrm>
          <a:off x="0" y="74244200"/>
          <a:ext cx="4762500" cy="1428750"/>
        </a:xfrm>
        <a:prstGeom prst="rect">
          <a:avLst/>
        </a:prstGeom>
      </xdr:spPr>
    </xdr:pic>
  </etc:cellImage>
  <etc:cellImage>
    <xdr:pic>
      <xdr:nvPicPr>
        <xdr:cNvPr id="29" name="ID_6F4A8B0EE4B74A428C2F8F710445BF21" descr="Picture"/>
        <xdr:cNvPicPr/>
      </xdr:nvPicPr>
      <xdr:blipFill>
        <a:blip r:embed="rId31" cstate="print"/>
        <a:stretch>
          <a:fillRect/>
        </a:stretch>
      </xdr:blipFill>
      <xdr:spPr>
        <a:xfrm>
          <a:off x="0" y="76784200"/>
          <a:ext cx="4762500" cy="1905000"/>
        </a:xfrm>
        <a:prstGeom prst="rect">
          <a:avLst/>
        </a:prstGeom>
      </xdr:spPr>
    </xdr:pic>
  </etc:cellImage>
  <etc:cellImage>
    <xdr:pic>
      <xdr:nvPicPr>
        <xdr:cNvPr id="30" name="ID_A56CB0E1C73C434E97A1858DC2D7CEE7" descr="Picture"/>
        <xdr:cNvPicPr/>
      </xdr:nvPicPr>
      <xdr:blipFill>
        <a:blip r:embed="rId32" cstate="print"/>
        <a:stretch>
          <a:fillRect/>
        </a:stretch>
      </xdr:blipFill>
      <xdr:spPr>
        <a:xfrm>
          <a:off x="0" y="80162400"/>
          <a:ext cx="4762500" cy="2857500"/>
        </a:xfrm>
        <a:prstGeom prst="rect">
          <a:avLst/>
        </a:prstGeom>
      </xdr:spPr>
    </xdr:pic>
  </etc:cellImage>
  <etc:cellImage>
    <xdr:pic>
      <xdr:nvPicPr>
        <xdr:cNvPr id="31" name="ID_3F055753763B4171960C35C829536027" descr="Picture"/>
        <xdr:cNvPicPr/>
      </xdr:nvPicPr>
      <xdr:blipFill>
        <a:blip r:embed="rId33" cstate="print"/>
        <a:stretch>
          <a:fillRect/>
        </a:stretch>
      </xdr:blipFill>
      <xdr:spPr>
        <a:xfrm>
          <a:off x="0" y="85242400"/>
          <a:ext cx="4762500" cy="5715000"/>
        </a:xfrm>
        <a:prstGeom prst="rect">
          <a:avLst/>
        </a:prstGeom>
      </xdr:spPr>
    </xdr:pic>
  </etc:cellImage>
  <etc:cellImage>
    <xdr:pic>
      <xdr:nvPicPr>
        <xdr:cNvPr id="32" name="ID_2839D02F5F014CCFAFA535916D3805C6" descr="Picture"/>
        <xdr:cNvPicPr/>
      </xdr:nvPicPr>
      <xdr:blipFill>
        <a:blip r:embed="rId34" cstate="print"/>
        <a:stretch>
          <a:fillRect/>
        </a:stretch>
      </xdr:blipFill>
      <xdr:spPr>
        <a:xfrm>
          <a:off x="0" y="90443050"/>
          <a:ext cx="4762500" cy="5715000"/>
        </a:xfrm>
        <a:prstGeom prst="rect">
          <a:avLst/>
        </a:prstGeom>
      </xdr:spPr>
    </xdr:pic>
  </etc:cellImage>
  <etc:cellImage>
    <xdr:pic>
      <xdr:nvPicPr>
        <xdr:cNvPr id="33" name="ID_8C062A85267B4A20B88A3BCA9D9BBA37" descr="Picture"/>
        <xdr:cNvPicPr/>
      </xdr:nvPicPr>
      <xdr:blipFill>
        <a:blip r:embed="rId35" cstate="print"/>
        <a:stretch>
          <a:fillRect/>
        </a:stretch>
      </xdr:blipFill>
      <xdr:spPr>
        <a:xfrm>
          <a:off x="0" y="95643700"/>
          <a:ext cx="4762500" cy="952500"/>
        </a:xfrm>
        <a:prstGeom prst="rect">
          <a:avLst/>
        </a:prstGeom>
      </xdr:spPr>
    </xdr:pic>
  </etc:cellImage>
  <etc:cellImage>
    <xdr:pic>
      <xdr:nvPicPr>
        <xdr:cNvPr id="34" name="ID_A5F44F72B43F4F7E9A6A451CA95F7C40" descr="Picture"/>
        <xdr:cNvPicPr/>
      </xdr:nvPicPr>
      <xdr:blipFill>
        <a:blip r:embed="rId36" cstate="print"/>
        <a:stretch>
          <a:fillRect/>
        </a:stretch>
      </xdr:blipFill>
      <xdr:spPr>
        <a:xfrm>
          <a:off x="0" y="97332800"/>
          <a:ext cx="4762500" cy="1905000"/>
        </a:xfrm>
        <a:prstGeom prst="rect">
          <a:avLst/>
        </a:prstGeom>
      </xdr:spPr>
    </xdr:pic>
  </etc:cellImage>
  <etc:cellImage>
    <xdr:pic>
      <xdr:nvPicPr>
        <xdr:cNvPr id="35" name="ID_85B0C8E183234394A5A219F3536186AE" descr="Picture"/>
        <xdr:cNvPicPr/>
      </xdr:nvPicPr>
      <xdr:blipFill>
        <a:blip r:embed="rId37" cstate="print"/>
        <a:stretch>
          <a:fillRect/>
        </a:stretch>
      </xdr:blipFill>
      <xdr:spPr>
        <a:xfrm>
          <a:off x="0" y="100711000"/>
          <a:ext cx="4762500" cy="1428750"/>
        </a:xfrm>
        <a:prstGeom prst="rect">
          <a:avLst/>
        </a:prstGeom>
      </xdr:spPr>
    </xdr:pic>
  </etc:cellImage>
  <etc:cellImage>
    <xdr:pic>
      <xdr:nvPicPr>
        <xdr:cNvPr id="36" name="ID_57F0ADCE91464FE8A0E777668C4AD573" descr="Picture"/>
        <xdr:cNvPicPr/>
      </xdr:nvPicPr>
      <xdr:blipFill>
        <a:blip r:embed="rId38" cstate="print"/>
        <a:stretch>
          <a:fillRect/>
        </a:stretch>
      </xdr:blipFill>
      <xdr:spPr>
        <a:xfrm>
          <a:off x="0" y="103251000"/>
          <a:ext cx="4762500" cy="5715000"/>
        </a:xfrm>
        <a:prstGeom prst="rect">
          <a:avLst/>
        </a:prstGeom>
      </xdr:spPr>
    </xdr:pic>
  </etc:cellImage>
  <etc:cellImage>
    <xdr:pic>
      <xdr:nvPicPr>
        <xdr:cNvPr id="37" name="ID_FD4B3F0F5C674D9C97332C8C5495589D" descr="Picture"/>
        <xdr:cNvPicPr/>
      </xdr:nvPicPr>
      <xdr:blipFill>
        <a:blip r:embed="rId39" cstate="print"/>
        <a:stretch>
          <a:fillRect/>
        </a:stretch>
      </xdr:blipFill>
      <xdr:spPr>
        <a:xfrm>
          <a:off x="0" y="108451650"/>
          <a:ext cx="4762500" cy="4286250"/>
        </a:xfrm>
        <a:prstGeom prst="rect">
          <a:avLst/>
        </a:prstGeom>
      </xdr:spPr>
    </xdr:pic>
  </etc:cellImage>
  <etc:cellImage>
    <xdr:pic>
      <xdr:nvPicPr>
        <xdr:cNvPr id="38" name="ID_3705696DA28641FCB8948815C831A92D" descr="Picture"/>
        <xdr:cNvPicPr/>
      </xdr:nvPicPr>
      <xdr:blipFill>
        <a:blip r:embed="rId40" cstate="print"/>
        <a:stretch>
          <a:fillRect/>
        </a:stretch>
      </xdr:blipFill>
      <xdr:spPr>
        <a:xfrm>
          <a:off x="0" y="113652300"/>
          <a:ext cx="4762500" cy="1428750"/>
        </a:xfrm>
        <a:prstGeom prst="rect">
          <a:avLst/>
        </a:prstGeom>
      </xdr:spPr>
    </xdr:pic>
  </etc:cellImage>
  <etc:cellImage>
    <xdr:pic>
      <xdr:nvPicPr>
        <xdr:cNvPr id="39" name="ID_AD4A038040B642FD99FC6878569E2635" descr="Picture"/>
        <xdr:cNvPicPr/>
      </xdr:nvPicPr>
      <xdr:blipFill>
        <a:blip r:embed="rId41" cstate="print"/>
        <a:stretch>
          <a:fillRect/>
        </a:stretch>
      </xdr:blipFill>
      <xdr:spPr>
        <a:xfrm>
          <a:off x="0" y="116192300"/>
          <a:ext cx="4762500" cy="3333750"/>
        </a:xfrm>
        <a:prstGeom prst="rect">
          <a:avLst/>
        </a:prstGeom>
      </xdr:spPr>
    </xdr:pic>
  </etc:cellImage>
  <etc:cellImage>
    <xdr:pic>
      <xdr:nvPicPr>
        <xdr:cNvPr id="40" name="ID_46BD0A9AE48046A7B733EB84A12C3C37" descr="Picture"/>
        <xdr:cNvPicPr/>
      </xdr:nvPicPr>
      <xdr:blipFill>
        <a:blip r:embed="rId42" cstate="print"/>
        <a:stretch>
          <a:fillRect/>
        </a:stretch>
      </xdr:blipFill>
      <xdr:spPr>
        <a:xfrm>
          <a:off x="0" y="121392950"/>
          <a:ext cx="4762500" cy="1428750"/>
        </a:xfrm>
        <a:prstGeom prst="rect">
          <a:avLst/>
        </a:prstGeom>
      </xdr:spPr>
    </xdr:pic>
  </etc:cellImage>
  <etc:cellImage>
    <xdr:pic>
      <xdr:nvPicPr>
        <xdr:cNvPr id="41" name="ID_555E7174782E43249BC79C43B53B5FB1" descr="Picture"/>
        <xdr:cNvPicPr/>
      </xdr:nvPicPr>
      <xdr:blipFill>
        <a:blip r:embed="rId43" cstate="print"/>
        <a:stretch>
          <a:fillRect/>
        </a:stretch>
      </xdr:blipFill>
      <xdr:spPr>
        <a:xfrm>
          <a:off x="0" y="123932950"/>
          <a:ext cx="4762500" cy="1905000"/>
        </a:xfrm>
        <a:prstGeom prst="rect">
          <a:avLst/>
        </a:prstGeom>
      </xdr:spPr>
    </xdr:pic>
  </etc:cellImage>
  <etc:cellImage>
    <xdr:pic>
      <xdr:nvPicPr>
        <xdr:cNvPr id="42" name="ID_0FE9BD255701457298387986178EE754" descr="Picture"/>
        <xdr:cNvPicPr/>
      </xdr:nvPicPr>
      <xdr:blipFill>
        <a:blip r:embed="rId44" cstate="print"/>
        <a:stretch>
          <a:fillRect/>
        </a:stretch>
      </xdr:blipFill>
      <xdr:spPr>
        <a:xfrm>
          <a:off x="0" y="127311150"/>
          <a:ext cx="4762500" cy="1905000"/>
        </a:xfrm>
        <a:prstGeom prst="rect">
          <a:avLst/>
        </a:prstGeom>
      </xdr:spPr>
    </xdr:pic>
  </etc:cellImage>
  <etc:cellImage>
    <xdr:pic>
      <xdr:nvPicPr>
        <xdr:cNvPr id="43" name="ID_7B7B6382595046EFAF7FF8195C421C0D" descr="Picture"/>
        <xdr:cNvPicPr/>
      </xdr:nvPicPr>
      <xdr:blipFill>
        <a:blip r:embed="rId45" cstate="print"/>
        <a:stretch>
          <a:fillRect/>
        </a:stretch>
      </xdr:blipFill>
      <xdr:spPr>
        <a:xfrm>
          <a:off x="0" y="130689350"/>
          <a:ext cx="4762500" cy="952500"/>
        </a:xfrm>
        <a:prstGeom prst="rect">
          <a:avLst/>
        </a:prstGeom>
      </xdr:spPr>
    </xdr:pic>
  </etc:cellImage>
  <etc:cellImage>
    <xdr:pic>
      <xdr:nvPicPr>
        <xdr:cNvPr id="44" name="ID_C44CA76C2B60423891038AA11A70AA9A" descr="Picture"/>
        <xdr:cNvPicPr/>
      </xdr:nvPicPr>
      <xdr:blipFill>
        <a:blip r:embed="rId46" cstate="print"/>
        <a:stretch>
          <a:fillRect/>
        </a:stretch>
      </xdr:blipFill>
      <xdr:spPr>
        <a:xfrm>
          <a:off x="0" y="132378450"/>
          <a:ext cx="4762500" cy="952500"/>
        </a:xfrm>
        <a:prstGeom prst="rect">
          <a:avLst/>
        </a:prstGeom>
      </xdr:spPr>
    </xdr:pic>
  </etc:cellImage>
  <etc:cellImage>
    <xdr:pic>
      <xdr:nvPicPr>
        <xdr:cNvPr id="45" name="ID_9809C0D772C84EE8B6BD7A9AA7F809FC" descr="Picture"/>
        <xdr:cNvPicPr/>
      </xdr:nvPicPr>
      <xdr:blipFill>
        <a:blip r:embed="rId47" cstate="print"/>
        <a:stretch>
          <a:fillRect/>
        </a:stretch>
      </xdr:blipFill>
      <xdr:spPr>
        <a:xfrm>
          <a:off x="0" y="134067550"/>
          <a:ext cx="4762500" cy="1428750"/>
        </a:xfrm>
        <a:prstGeom prst="rect">
          <a:avLst/>
        </a:prstGeom>
      </xdr:spPr>
    </xdr:pic>
  </etc:cellImage>
  <etc:cellImage>
    <xdr:pic>
      <xdr:nvPicPr>
        <xdr:cNvPr id="46" name="ID_C07CBC598E1B4282BE3951713F2D491C" descr="Picture"/>
        <xdr:cNvPicPr/>
      </xdr:nvPicPr>
      <xdr:blipFill>
        <a:blip r:embed="rId48" cstate="print"/>
        <a:stretch>
          <a:fillRect/>
        </a:stretch>
      </xdr:blipFill>
      <xdr:spPr>
        <a:xfrm>
          <a:off x="0" y="136607550"/>
          <a:ext cx="4762500" cy="5715000"/>
        </a:xfrm>
        <a:prstGeom prst="rect">
          <a:avLst/>
        </a:prstGeom>
      </xdr:spPr>
    </xdr:pic>
  </etc:cellImage>
  <etc:cellImage>
    <xdr:pic>
      <xdr:nvPicPr>
        <xdr:cNvPr id="47" name="ID_4D242DBC64C643B5B3AF02E67DAEDA48" descr="Picture"/>
        <xdr:cNvPicPr/>
      </xdr:nvPicPr>
      <xdr:blipFill>
        <a:blip r:embed="rId49" cstate="print"/>
        <a:stretch>
          <a:fillRect/>
        </a:stretch>
      </xdr:blipFill>
      <xdr:spPr>
        <a:xfrm>
          <a:off x="0" y="141808200"/>
          <a:ext cx="4762500" cy="1428750"/>
        </a:xfrm>
        <a:prstGeom prst="rect">
          <a:avLst/>
        </a:prstGeom>
      </xdr:spPr>
    </xdr:pic>
  </etc:cellImage>
  <etc:cellImage>
    <xdr:pic>
      <xdr:nvPicPr>
        <xdr:cNvPr id="48" name="ID_41721FD061D143B181D1504D487D33B0" descr="Picture"/>
        <xdr:cNvPicPr/>
      </xdr:nvPicPr>
      <xdr:blipFill>
        <a:blip r:embed="rId50" cstate="print"/>
        <a:stretch>
          <a:fillRect/>
        </a:stretch>
      </xdr:blipFill>
      <xdr:spPr>
        <a:xfrm>
          <a:off x="0" y="144348200"/>
          <a:ext cx="4762500" cy="1428750"/>
        </a:xfrm>
        <a:prstGeom prst="rect">
          <a:avLst/>
        </a:prstGeom>
      </xdr:spPr>
    </xdr:pic>
  </etc:cellImage>
  <etc:cellImage>
    <xdr:pic>
      <xdr:nvPicPr>
        <xdr:cNvPr id="49" name="ID_C5355CE349B24E41867DACD8A321271D" descr="Picture"/>
        <xdr:cNvPicPr/>
      </xdr:nvPicPr>
      <xdr:blipFill>
        <a:blip r:embed="rId51" cstate="print"/>
        <a:stretch>
          <a:fillRect/>
        </a:stretch>
      </xdr:blipFill>
      <xdr:spPr>
        <a:xfrm>
          <a:off x="0" y="146888200"/>
          <a:ext cx="4762500" cy="952500"/>
        </a:xfrm>
        <a:prstGeom prst="rect">
          <a:avLst/>
        </a:prstGeom>
      </xdr:spPr>
    </xdr:pic>
  </etc:cellImage>
  <etc:cellImage>
    <xdr:pic>
      <xdr:nvPicPr>
        <xdr:cNvPr id="50" name="ID_79DC6B5708EA4B5C9DA576AF03C8B6D5" descr="Picture"/>
        <xdr:cNvPicPr/>
      </xdr:nvPicPr>
      <xdr:blipFill>
        <a:blip r:embed="rId52" cstate="print"/>
        <a:stretch>
          <a:fillRect/>
        </a:stretch>
      </xdr:blipFill>
      <xdr:spPr>
        <a:xfrm>
          <a:off x="0" y="148577300"/>
          <a:ext cx="4762500" cy="5715000"/>
        </a:xfrm>
        <a:prstGeom prst="rect">
          <a:avLst/>
        </a:prstGeom>
      </xdr:spPr>
    </xdr:pic>
  </etc:cellImage>
  <etc:cellImage>
    <xdr:pic>
      <xdr:nvPicPr>
        <xdr:cNvPr id="51" name="ID_A3FB080022804D6A884EA2FFA523F574" descr="Picture"/>
        <xdr:cNvPicPr/>
      </xdr:nvPicPr>
      <xdr:blipFill>
        <a:blip r:embed="rId53" cstate="print"/>
        <a:stretch>
          <a:fillRect/>
        </a:stretch>
      </xdr:blipFill>
      <xdr:spPr>
        <a:xfrm>
          <a:off x="0" y="153777950"/>
          <a:ext cx="4762500" cy="5715000"/>
        </a:xfrm>
        <a:prstGeom prst="rect">
          <a:avLst/>
        </a:prstGeom>
      </xdr:spPr>
    </xdr:pic>
  </etc:cellImage>
  <etc:cellImage>
    <xdr:pic>
      <xdr:nvPicPr>
        <xdr:cNvPr id="52" name="ID_46FB0EE8661A45FB96A19A48DD6BF224" descr="Picture"/>
        <xdr:cNvPicPr/>
      </xdr:nvPicPr>
      <xdr:blipFill>
        <a:blip r:embed="rId54" cstate="print"/>
        <a:stretch>
          <a:fillRect/>
        </a:stretch>
      </xdr:blipFill>
      <xdr:spPr>
        <a:xfrm>
          <a:off x="0" y="158978600"/>
          <a:ext cx="4762500" cy="5715000"/>
        </a:xfrm>
        <a:prstGeom prst="rect">
          <a:avLst/>
        </a:prstGeom>
      </xdr:spPr>
    </xdr:pic>
  </etc:cellImage>
  <etc:cellImage>
    <xdr:pic>
      <xdr:nvPicPr>
        <xdr:cNvPr id="53" name="ID_DF9446CA179149B79D572BEF39FABA65" descr="Picture"/>
        <xdr:cNvPicPr/>
      </xdr:nvPicPr>
      <xdr:blipFill>
        <a:blip r:embed="rId55" cstate="print"/>
        <a:stretch>
          <a:fillRect/>
        </a:stretch>
      </xdr:blipFill>
      <xdr:spPr>
        <a:xfrm>
          <a:off x="0" y="164179250"/>
          <a:ext cx="4762500" cy="1428750"/>
        </a:xfrm>
        <a:prstGeom prst="rect">
          <a:avLst/>
        </a:prstGeom>
      </xdr:spPr>
    </xdr:pic>
  </etc:cellImage>
  <etc:cellImage>
    <xdr:pic>
      <xdr:nvPicPr>
        <xdr:cNvPr id="54" name="ID_97252B630EE94F36B29B5998D8BA2A04" descr="Picture"/>
        <xdr:cNvPicPr/>
      </xdr:nvPicPr>
      <xdr:blipFill>
        <a:blip r:embed="rId56" cstate="print"/>
        <a:stretch>
          <a:fillRect/>
        </a:stretch>
      </xdr:blipFill>
      <xdr:spPr>
        <a:xfrm>
          <a:off x="0" y="166719250"/>
          <a:ext cx="4762500" cy="1428750"/>
        </a:xfrm>
        <a:prstGeom prst="rect">
          <a:avLst/>
        </a:prstGeom>
      </xdr:spPr>
    </xdr:pic>
  </etc:cellImage>
  <etc:cellImage>
    <xdr:pic>
      <xdr:nvPicPr>
        <xdr:cNvPr id="55" name="ID_A2FD7A33D5FE47F2B82F2C93A3C570BD" descr="Picture"/>
        <xdr:cNvPicPr/>
      </xdr:nvPicPr>
      <xdr:blipFill>
        <a:blip r:embed="rId57" cstate="print"/>
        <a:stretch>
          <a:fillRect/>
        </a:stretch>
      </xdr:blipFill>
      <xdr:spPr>
        <a:xfrm>
          <a:off x="0" y="169259250"/>
          <a:ext cx="4762500" cy="1428750"/>
        </a:xfrm>
        <a:prstGeom prst="rect">
          <a:avLst/>
        </a:prstGeom>
      </xdr:spPr>
    </xdr:pic>
  </etc:cellImage>
  <etc:cellImage>
    <xdr:pic>
      <xdr:nvPicPr>
        <xdr:cNvPr id="56" name="ID_63F31521045E4C3BA9A28D00FD9166E2" descr="Picture"/>
        <xdr:cNvPicPr/>
      </xdr:nvPicPr>
      <xdr:blipFill>
        <a:blip r:embed="rId58" cstate="print"/>
        <a:stretch>
          <a:fillRect/>
        </a:stretch>
      </xdr:blipFill>
      <xdr:spPr>
        <a:xfrm>
          <a:off x="0" y="171799250"/>
          <a:ext cx="4762500" cy="5715000"/>
        </a:xfrm>
        <a:prstGeom prst="rect">
          <a:avLst/>
        </a:prstGeom>
      </xdr:spPr>
    </xdr:pic>
  </etc:cellImage>
  <etc:cellImage>
    <xdr:pic>
      <xdr:nvPicPr>
        <xdr:cNvPr id="57" name="ID_48B649384D404083A4174B036F1C242D" descr="Picture"/>
        <xdr:cNvPicPr/>
      </xdr:nvPicPr>
      <xdr:blipFill>
        <a:blip r:embed="rId59" cstate="print"/>
        <a:stretch>
          <a:fillRect/>
        </a:stretch>
      </xdr:blipFill>
      <xdr:spPr>
        <a:xfrm>
          <a:off x="0" y="176999900"/>
          <a:ext cx="4762500" cy="2857500"/>
        </a:xfrm>
        <a:prstGeom prst="rect">
          <a:avLst/>
        </a:prstGeom>
      </xdr:spPr>
    </xdr:pic>
  </etc:cellImage>
  <etc:cellImage>
    <xdr:pic>
      <xdr:nvPicPr>
        <xdr:cNvPr id="58" name="ID_75DEEBFCAAA34F0C834AEF684909E899" descr="Picture"/>
        <xdr:cNvPicPr/>
      </xdr:nvPicPr>
      <xdr:blipFill>
        <a:blip r:embed="rId60" cstate="print"/>
        <a:stretch>
          <a:fillRect/>
        </a:stretch>
      </xdr:blipFill>
      <xdr:spPr>
        <a:xfrm>
          <a:off x="0" y="182079900"/>
          <a:ext cx="4762500" cy="5715000"/>
        </a:xfrm>
        <a:prstGeom prst="rect">
          <a:avLst/>
        </a:prstGeom>
      </xdr:spPr>
    </xdr:pic>
  </etc:cellImage>
  <etc:cellImage>
    <xdr:pic>
      <xdr:nvPicPr>
        <xdr:cNvPr id="59" name="ID_4FFB6672C4ED4DF2B756334B19F3AA17" descr="Picture"/>
        <xdr:cNvPicPr/>
      </xdr:nvPicPr>
      <xdr:blipFill>
        <a:blip r:embed="rId61" cstate="print"/>
        <a:stretch>
          <a:fillRect/>
        </a:stretch>
      </xdr:blipFill>
      <xdr:spPr>
        <a:xfrm>
          <a:off x="0" y="187280550"/>
          <a:ext cx="4762500" cy="4286250"/>
        </a:xfrm>
        <a:prstGeom prst="rect">
          <a:avLst/>
        </a:prstGeom>
      </xdr:spPr>
    </xdr:pic>
  </etc:cellImage>
  <etc:cellImage>
    <xdr:pic>
      <xdr:nvPicPr>
        <xdr:cNvPr id="60" name="ID_BE7B7DD9509C4F19A7AAFA75F30AAC5F" descr="Picture"/>
        <xdr:cNvPicPr/>
      </xdr:nvPicPr>
      <xdr:blipFill>
        <a:blip r:embed="rId62" cstate="print"/>
        <a:stretch>
          <a:fillRect/>
        </a:stretch>
      </xdr:blipFill>
      <xdr:spPr>
        <a:xfrm>
          <a:off x="0" y="192481200"/>
          <a:ext cx="4762500" cy="2857500"/>
        </a:xfrm>
        <a:prstGeom prst="rect">
          <a:avLst/>
        </a:prstGeom>
      </xdr:spPr>
    </xdr:pic>
  </etc:cellImage>
  <etc:cellImage>
    <xdr:pic>
      <xdr:nvPicPr>
        <xdr:cNvPr id="61" name="ID_DC0CE4B31FA14CC8A111ECC9D25ADD57" descr="Picture"/>
        <xdr:cNvPicPr/>
      </xdr:nvPicPr>
      <xdr:blipFill>
        <a:blip r:embed="rId63" cstate="print"/>
        <a:stretch>
          <a:fillRect/>
        </a:stretch>
      </xdr:blipFill>
      <xdr:spPr>
        <a:xfrm>
          <a:off x="0" y="197561200"/>
          <a:ext cx="4762500" cy="2381250"/>
        </a:xfrm>
        <a:prstGeom prst="rect">
          <a:avLst/>
        </a:prstGeom>
      </xdr:spPr>
    </xdr:pic>
  </etc:cellImage>
  <etc:cellImage>
    <xdr:pic>
      <xdr:nvPicPr>
        <xdr:cNvPr id="62" name="ID_39C7DABD45C948D2BDB99FC06EB09C5D" descr="Picture"/>
        <xdr:cNvPicPr/>
      </xdr:nvPicPr>
      <xdr:blipFill>
        <a:blip r:embed="rId64" cstate="print"/>
        <a:stretch>
          <a:fillRect/>
        </a:stretch>
      </xdr:blipFill>
      <xdr:spPr>
        <a:xfrm>
          <a:off x="0" y="201790300"/>
          <a:ext cx="4762500" cy="5715000"/>
        </a:xfrm>
        <a:prstGeom prst="rect">
          <a:avLst/>
        </a:prstGeom>
      </xdr:spPr>
    </xdr:pic>
  </etc:cellImage>
  <etc:cellImage>
    <xdr:pic>
      <xdr:nvPicPr>
        <xdr:cNvPr id="63" name="ID_6B444041FB3D4A219C7B44FF4DB2F131" descr="Picture"/>
        <xdr:cNvPicPr/>
      </xdr:nvPicPr>
      <xdr:blipFill>
        <a:blip r:embed="rId65" cstate="print"/>
        <a:stretch>
          <a:fillRect/>
        </a:stretch>
      </xdr:blipFill>
      <xdr:spPr>
        <a:xfrm>
          <a:off x="0" y="206990950"/>
          <a:ext cx="4762500" cy="1428750"/>
        </a:xfrm>
        <a:prstGeom prst="rect">
          <a:avLst/>
        </a:prstGeom>
      </xdr:spPr>
    </xdr:pic>
  </etc:cellImage>
  <etc:cellImage>
    <xdr:pic>
      <xdr:nvPicPr>
        <xdr:cNvPr id="64" name="ID_D442A9BC296D4FBF87BCC25821A3FCBB" descr="Picture"/>
        <xdr:cNvPicPr/>
      </xdr:nvPicPr>
      <xdr:blipFill>
        <a:blip r:embed="rId66" cstate="print"/>
        <a:stretch>
          <a:fillRect/>
        </a:stretch>
      </xdr:blipFill>
      <xdr:spPr>
        <a:xfrm>
          <a:off x="0" y="209530950"/>
          <a:ext cx="4762500" cy="1905000"/>
        </a:xfrm>
        <a:prstGeom prst="rect">
          <a:avLst/>
        </a:prstGeom>
      </xdr:spPr>
    </xdr:pic>
  </etc:cellImage>
  <etc:cellImage>
    <xdr:pic>
      <xdr:nvPicPr>
        <xdr:cNvPr id="65" name="ID_8E6F0F2BB9B246CEAEA2E5781288E489" descr="Picture"/>
        <xdr:cNvPicPr/>
      </xdr:nvPicPr>
      <xdr:blipFill>
        <a:blip r:embed="rId67" cstate="print"/>
        <a:stretch>
          <a:fillRect/>
        </a:stretch>
      </xdr:blipFill>
      <xdr:spPr>
        <a:xfrm>
          <a:off x="0" y="212909150"/>
          <a:ext cx="4762500" cy="5715000"/>
        </a:xfrm>
        <a:prstGeom prst="rect">
          <a:avLst/>
        </a:prstGeom>
      </xdr:spPr>
    </xdr:pic>
  </etc:cellImage>
  <etc:cellImage>
    <xdr:pic>
      <xdr:nvPicPr>
        <xdr:cNvPr id="66" name="ID_76B9B76AE31D4D318A81235F60351173" descr="Picture"/>
        <xdr:cNvPicPr/>
      </xdr:nvPicPr>
      <xdr:blipFill>
        <a:blip r:embed="rId68" cstate="print"/>
        <a:stretch>
          <a:fillRect/>
        </a:stretch>
      </xdr:blipFill>
      <xdr:spPr>
        <a:xfrm>
          <a:off x="0" y="218109800"/>
          <a:ext cx="4762500" cy="1428750"/>
        </a:xfrm>
        <a:prstGeom prst="rect">
          <a:avLst/>
        </a:prstGeom>
      </xdr:spPr>
    </xdr:pic>
  </etc:cellImage>
  <etc:cellImage>
    <xdr:pic>
      <xdr:nvPicPr>
        <xdr:cNvPr id="67" name="ID_CF858B1185C44165B1A4AEA941CCB938" descr="Picture"/>
        <xdr:cNvPicPr/>
      </xdr:nvPicPr>
      <xdr:blipFill>
        <a:blip r:embed="rId69" cstate="print"/>
        <a:stretch>
          <a:fillRect/>
        </a:stretch>
      </xdr:blipFill>
      <xdr:spPr>
        <a:xfrm>
          <a:off x="0" y="220649800"/>
          <a:ext cx="4762500" cy="5715000"/>
        </a:xfrm>
        <a:prstGeom prst="rect">
          <a:avLst/>
        </a:prstGeom>
      </xdr:spPr>
    </xdr:pic>
  </etc:cellImage>
  <etc:cellImage>
    <xdr:pic>
      <xdr:nvPicPr>
        <xdr:cNvPr id="68" name="ID_000CAF4433084AA98C000BFDB9D71B82" descr="Picture"/>
        <xdr:cNvPicPr/>
      </xdr:nvPicPr>
      <xdr:blipFill>
        <a:blip r:embed="rId70" cstate="print"/>
        <a:stretch>
          <a:fillRect/>
        </a:stretch>
      </xdr:blipFill>
      <xdr:spPr>
        <a:xfrm>
          <a:off x="0" y="225850450"/>
          <a:ext cx="4762500" cy="5715000"/>
        </a:xfrm>
        <a:prstGeom prst="rect">
          <a:avLst/>
        </a:prstGeom>
      </xdr:spPr>
    </xdr:pic>
  </etc:cellImage>
  <etc:cellImage>
    <xdr:pic>
      <xdr:nvPicPr>
        <xdr:cNvPr id="69" name="ID_EE3A0A29BD684FE1850170D3B646437D" descr="Picture"/>
        <xdr:cNvPicPr/>
      </xdr:nvPicPr>
      <xdr:blipFill>
        <a:blip r:embed="rId71" cstate="print"/>
        <a:stretch>
          <a:fillRect/>
        </a:stretch>
      </xdr:blipFill>
      <xdr:spPr>
        <a:xfrm>
          <a:off x="0" y="231051100"/>
          <a:ext cx="4762500" cy="952500"/>
        </a:xfrm>
        <a:prstGeom prst="rect">
          <a:avLst/>
        </a:prstGeom>
      </xdr:spPr>
    </xdr:pic>
  </etc:cellImage>
  <etc:cellImage>
    <xdr:pic>
      <xdr:nvPicPr>
        <xdr:cNvPr id="70" name="ID_9D0C3F7D4EC449589ABA7DADC8E5A318" descr="Picture"/>
        <xdr:cNvPicPr/>
      </xdr:nvPicPr>
      <xdr:blipFill>
        <a:blip r:embed="rId72" cstate="print"/>
        <a:stretch>
          <a:fillRect/>
        </a:stretch>
      </xdr:blipFill>
      <xdr:spPr>
        <a:xfrm>
          <a:off x="0" y="232740200"/>
          <a:ext cx="4762500" cy="5715000"/>
        </a:xfrm>
        <a:prstGeom prst="rect">
          <a:avLst/>
        </a:prstGeom>
      </xdr:spPr>
    </xdr:pic>
  </etc:cellImage>
  <etc:cellImage>
    <xdr:pic>
      <xdr:nvPicPr>
        <xdr:cNvPr id="71" name="ID_5C80EDF9048845489870041221E7156D" descr="Picture"/>
        <xdr:cNvPicPr/>
      </xdr:nvPicPr>
      <xdr:blipFill>
        <a:blip r:embed="rId73" cstate="print"/>
        <a:stretch>
          <a:fillRect/>
        </a:stretch>
      </xdr:blipFill>
      <xdr:spPr>
        <a:xfrm>
          <a:off x="0" y="237940850"/>
          <a:ext cx="4762500" cy="1905000"/>
        </a:xfrm>
        <a:prstGeom prst="rect">
          <a:avLst/>
        </a:prstGeom>
      </xdr:spPr>
    </xdr:pic>
  </etc:cellImage>
  <etc:cellImage>
    <xdr:pic>
      <xdr:nvPicPr>
        <xdr:cNvPr id="72" name="ID_832C47D870484BFD9728190564D5A120" descr="Picture"/>
        <xdr:cNvPicPr/>
      </xdr:nvPicPr>
      <xdr:blipFill>
        <a:blip r:embed="rId74" cstate="print"/>
        <a:stretch>
          <a:fillRect/>
        </a:stretch>
      </xdr:blipFill>
      <xdr:spPr>
        <a:xfrm>
          <a:off x="0" y="241319050"/>
          <a:ext cx="4762500" cy="2381250"/>
        </a:xfrm>
        <a:prstGeom prst="rect">
          <a:avLst/>
        </a:prstGeom>
      </xdr:spPr>
    </xdr:pic>
  </etc:cellImage>
  <etc:cellImage>
    <xdr:pic>
      <xdr:nvPicPr>
        <xdr:cNvPr id="73" name="ID_2DEF4106071B4EE7A3D3A286A343299F" descr="Picture"/>
        <xdr:cNvPicPr/>
      </xdr:nvPicPr>
      <xdr:blipFill>
        <a:blip r:embed="rId75" cstate="print"/>
        <a:stretch>
          <a:fillRect/>
        </a:stretch>
      </xdr:blipFill>
      <xdr:spPr>
        <a:xfrm>
          <a:off x="0" y="245548150"/>
          <a:ext cx="4762500" cy="5715000"/>
        </a:xfrm>
        <a:prstGeom prst="rect">
          <a:avLst/>
        </a:prstGeom>
      </xdr:spPr>
    </xdr:pic>
  </etc:cellImage>
  <etc:cellImage>
    <xdr:pic>
      <xdr:nvPicPr>
        <xdr:cNvPr id="74" name="ID_672273772C9E4EECBBE701BD5E9927C7" descr="Picture"/>
        <xdr:cNvPicPr/>
      </xdr:nvPicPr>
      <xdr:blipFill>
        <a:blip r:embed="rId76" cstate="print"/>
        <a:stretch>
          <a:fillRect/>
        </a:stretch>
      </xdr:blipFill>
      <xdr:spPr>
        <a:xfrm>
          <a:off x="0" y="250748800"/>
          <a:ext cx="4762500" cy="5715000"/>
        </a:xfrm>
        <a:prstGeom prst="rect">
          <a:avLst/>
        </a:prstGeom>
      </xdr:spPr>
    </xdr:pic>
  </etc:cellImage>
  <etc:cellImage>
    <xdr:pic>
      <xdr:nvPicPr>
        <xdr:cNvPr id="75" name="ID_890F587EF8714FA9A0FC14E3E161D0CA" descr="Picture"/>
        <xdr:cNvPicPr/>
      </xdr:nvPicPr>
      <xdr:blipFill>
        <a:blip r:embed="rId77" cstate="print"/>
        <a:stretch>
          <a:fillRect/>
        </a:stretch>
      </xdr:blipFill>
      <xdr:spPr>
        <a:xfrm>
          <a:off x="0" y="255949450"/>
          <a:ext cx="4762500" cy="5715000"/>
        </a:xfrm>
        <a:prstGeom prst="rect">
          <a:avLst/>
        </a:prstGeom>
      </xdr:spPr>
    </xdr:pic>
  </etc:cellImage>
  <etc:cellImage>
    <xdr:pic>
      <xdr:nvPicPr>
        <xdr:cNvPr id="76" name="ID_935B5725D3414883AE45FB06A7165F60" descr="Picture"/>
        <xdr:cNvPicPr/>
      </xdr:nvPicPr>
      <xdr:blipFill>
        <a:blip r:embed="rId78" cstate="print"/>
        <a:stretch>
          <a:fillRect/>
        </a:stretch>
      </xdr:blipFill>
      <xdr:spPr>
        <a:xfrm>
          <a:off x="0" y="261150100"/>
          <a:ext cx="4762500" cy="1428750"/>
        </a:xfrm>
        <a:prstGeom prst="rect">
          <a:avLst/>
        </a:prstGeom>
      </xdr:spPr>
    </xdr:pic>
  </etc:cellImage>
  <etc:cellImage>
    <xdr:pic>
      <xdr:nvPicPr>
        <xdr:cNvPr id="77" name="ID_078CC9FB21A5444C9736C315846C3095" descr="Picture"/>
        <xdr:cNvPicPr/>
      </xdr:nvPicPr>
      <xdr:blipFill>
        <a:blip r:embed="rId79" cstate="print"/>
        <a:stretch>
          <a:fillRect/>
        </a:stretch>
      </xdr:blipFill>
      <xdr:spPr>
        <a:xfrm>
          <a:off x="0" y="263690100"/>
          <a:ext cx="4762500" cy="5715000"/>
        </a:xfrm>
        <a:prstGeom prst="rect">
          <a:avLst/>
        </a:prstGeom>
      </xdr:spPr>
    </xdr:pic>
  </etc:cellImage>
  <etc:cellImage>
    <xdr:pic>
      <xdr:nvPicPr>
        <xdr:cNvPr id="78" name="ID_D81AA9D3E4FB404E99105221F927458B" descr="Picture"/>
        <xdr:cNvPicPr/>
      </xdr:nvPicPr>
      <xdr:blipFill>
        <a:blip r:embed="rId80" cstate="print"/>
        <a:stretch>
          <a:fillRect/>
        </a:stretch>
      </xdr:blipFill>
      <xdr:spPr>
        <a:xfrm>
          <a:off x="0" y="268890750"/>
          <a:ext cx="4762500" cy="2381250"/>
        </a:xfrm>
        <a:prstGeom prst="rect">
          <a:avLst/>
        </a:prstGeom>
      </xdr:spPr>
    </xdr:pic>
  </etc:cellImage>
  <etc:cellImage>
    <xdr:pic>
      <xdr:nvPicPr>
        <xdr:cNvPr id="79" name="ID_7AEE35CE77454C349254119EFF9DFC0A" descr="Picture"/>
        <xdr:cNvPicPr/>
      </xdr:nvPicPr>
      <xdr:blipFill>
        <a:blip r:embed="rId81" cstate="print"/>
        <a:stretch>
          <a:fillRect/>
        </a:stretch>
      </xdr:blipFill>
      <xdr:spPr>
        <a:xfrm>
          <a:off x="0" y="273119850"/>
          <a:ext cx="4762500" cy="1428750"/>
        </a:xfrm>
        <a:prstGeom prst="rect">
          <a:avLst/>
        </a:prstGeom>
      </xdr:spPr>
    </xdr:pic>
  </etc:cellImage>
  <etc:cellImage>
    <xdr:pic>
      <xdr:nvPicPr>
        <xdr:cNvPr id="80" name="ID_AF39443ABE9B432481F4051B25961357" descr="Picture"/>
        <xdr:cNvPicPr/>
      </xdr:nvPicPr>
      <xdr:blipFill>
        <a:blip r:embed="rId82" cstate="print"/>
        <a:stretch>
          <a:fillRect/>
        </a:stretch>
      </xdr:blipFill>
      <xdr:spPr>
        <a:xfrm>
          <a:off x="0" y="275659850"/>
          <a:ext cx="4762500" cy="952500"/>
        </a:xfrm>
        <a:prstGeom prst="rect">
          <a:avLst/>
        </a:prstGeom>
      </xdr:spPr>
    </xdr:pic>
  </etc:cellImage>
  <etc:cellImage>
    <xdr:pic>
      <xdr:nvPicPr>
        <xdr:cNvPr id="81" name="ID_F2A4E0295F9144B1877C491CAD0FB6E4" descr="Picture"/>
        <xdr:cNvPicPr/>
      </xdr:nvPicPr>
      <xdr:blipFill>
        <a:blip r:embed="rId83" cstate="print"/>
        <a:stretch>
          <a:fillRect/>
        </a:stretch>
      </xdr:blipFill>
      <xdr:spPr>
        <a:xfrm>
          <a:off x="0" y="277348950"/>
          <a:ext cx="4762500" cy="1905000"/>
        </a:xfrm>
        <a:prstGeom prst="rect">
          <a:avLst/>
        </a:prstGeom>
      </xdr:spPr>
    </xdr:pic>
  </etc:cellImage>
  <etc:cellImage>
    <xdr:pic>
      <xdr:nvPicPr>
        <xdr:cNvPr id="82" name="ID_EB964497CF4140D5BC76701C4F1D9B30" descr="Picture"/>
        <xdr:cNvPicPr/>
      </xdr:nvPicPr>
      <xdr:blipFill>
        <a:blip r:embed="rId84" cstate="print"/>
        <a:stretch>
          <a:fillRect/>
        </a:stretch>
      </xdr:blipFill>
      <xdr:spPr>
        <a:xfrm>
          <a:off x="0" y="280727150"/>
          <a:ext cx="4762500" cy="5715000"/>
        </a:xfrm>
        <a:prstGeom prst="rect">
          <a:avLst/>
        </a:prstGeom>
      </xdr:spPr>
    </xdr:pic>
  </etc:cellImage>
  <etc:cellImage>
    <xdr:pic>
      <xdr:nvPicPr>
        <xdr:cNvPr id="83" name="ID_738DB2F4929A4436BAD9DCCB0385817C" descr="Picture"/>
        <xdr:cNvPicPr/>
      </xdr:nvPicPr>
      <xdr:blipFill>
        <a:blip r:embed="rId85" cstate="print"/>
        <a:stretch>
          <a:fillRect/>
        </a:stretch>
      </xdr:blipFill>
      <xdr:spPr>
        <a:xfrm>
          <a:off x="0" y="285927800"/>
          <a:ext cx="4762500" cy="1428750"/>
        </a:xfrm>
        <a:prstGeom prst="rect">
          <a:avLst/>
        </a:prstGeom>
      </xdr:spPr>
    </xdr:pic>
  </etc:cellImage>
  <etc:cellImage>
    <xdr:pic>
      <xdr:nvPicPr>
        <xdr:cNvPr id="84" name="ID_E1EADB290FBE4F8882D8DA2D9CCD772F" descr="Picture"/>
        <xdr:cNvPicPr/>
      </xdr:nvPicPr>
      <xdr:blipFill>
        <a:blip r:embed="rId86" cstate="print"/>
        <a:stretch>
          <a:fillRect/>
        </a:stretch>
      </xdr:blipFill>
      <xdr:spPr>
        <a:xfrm>
          <a:off x="0" y="288467800"/>
          <a:ext cx="4762500" cy="1428750"/>
        </a:xfrm>
        <a:prstGeom prst="rect">
          <a:avLst/>
        </a:prstGeom>
      </xdr:spPr>
    </xdr:pic>
  </etc:cellImage>
  <etc:cellImage>
    <xdr:pic>
      <xdr:nvPicPr>
        <xdr:cNvPr id="85" name="ID_3561F75FA9524D6394E5B32E94D3E794" descr="Picture"/>
        <xdr:cNvPicPr/>
      </xdr:nvPicPr>
      <xdr:blipFill>
        <a:blip r:embed="rId87" cstate="print"/>
        <a:stretch>
          <a:fillRect/>
        </a:stretch>
      </xdr:blipFill>
      <xdr:spPr>
        <a:xfrm>
          <a:off x="0" y="291007800"/>
          <a:ext cx="4762500" cy="952500"/>
        </a:xfrm>
        <a:prstGeom prst="rect">
          <a:avLst/>
        </a:prstGeom>
      </xdr:spPr>
    </xdr:pic>
  </etc:cellImage>
  <etc:cellImage>
    <xdr:pic>
      <xdr:nvPicPr>
        <xdr:cNvPr id="86" name="ID_ED0599669E164C26A288600BC22EAE79" descr="Picture"/>
        <xdr:cNvPicPr/>
      </xdr:nvPicPr>
      <xdr:blipFill>
        <a:blip r:embed="rId88" cstate="print"/>
        <a:stretch>
          <a:fillRect/>
        </a:stretch>
      </xdr:blipFill>
      <xdr:spPr>
        <a:xfrm>
          <a:off x="0" y="292696900"/>
          <a:ext cx="4762500" cy="1428750"/>
        </a:xfrm>
        <a:prstGeom prst="rect">
          <a:avLst/>
        </a:prstGeom>
      </xdr:spPr>
    </xdr:pic>
  </etc:cellImage>
  <etc:cellImage>
    <xdr:pic>
      <xdr:nvPicPr>
        <xdr:cNvPr id="87" name="ID_2A4B1A29A92D42369D0EEA52B5E8D23E" descr="Picture"/>
        <xdr:cNvPicPr/>
      </xdr:nvPicPr>
      <xdr:blipFill>
        <a:blip r:embed="rId89" cstate="print"/>
        <a:stretch>
          <a:fillRect/>
        </a:stretch>
      </xdr:blipFill>
      <xdr:spPr>
        <a:xfrm>
          <a:off x="0" y="295236900"/>
          <a:ext cx="4762500" cy="1428750"/>
        </a:xfrm>
        <a:prstGeom prst="rect">
          <a:avLst/>
        </a:prstGeom>
      </xdr:spPr>
    </xdr:pic>
  </etc:cellImage>
  <etc:cellImage>
    <xdr:pic>
      <xdr:nvPicPr>
        <xdr:cNvPr id="88" name="ID_E6CD6D414BE84434BDBC0E8FBBDB64E6" descr="Picture"/>
        <xdr:cNvPicPr/>
      </xdr:nvPicPr>
      <xdr:blipFill>
        <a:blip r:embed="rId90" cstate="print"/>
        <a:stretch>
          <a:fillRect/>
        </a:stretch>
      </xdr:blipFill>
      <xdr:spPr>
        <a:xfrm>
          <a:off x="0" y="297776900"/>
          <a:ext cx="4762500" cy="1428750"/>
        </a:xfrm>
        <a:prstGeom prst="rect">
          <a:avLst/>
        </a:prstGeom>
      </xdr:spPr>
    </xdr:pic>
  </etc:cellImage>
  <etc:cellImage>
    <xdr:pic>
      <xdr:nvPicPr>
        <xdr:cNvPr id="89" name="ID_B907633B50204B29B69A189EEB7BF158" descr="Picture"/>
        <xdr:cNvPicPr/>
      </xdr:nvPicPr>
      <xdr:blipFill>
        <a:blip r:embed="rId91" cstate="print"/>
        <a:stretch>
          <a:fillRect/>
        </a:stretch>
      </xdr:blipFill>
      <xdr:spPr>
        <a:xfrm>
          <a:off x="0" y="300316900"/>
          <a:ext cx="4762500" cy="952500"/>
        </a:xfrm>
        <a:prstGeom prst="rect">
          <a:avLst/>
        </a:prstGeom>
      </xdr:spPr>
    </xdr:pic>
  </etc:cellImage>
  <etc:cellImage>
    <xdr:pic>
      <xdr:nvPicPr>
        <xdr:cNvPr id="90" name="ID_B86A3A82C066400699A6B54CF7E79EEA" descr="Picture"/>
        <xdr:cNvPicPr/>
      </xdr:nvPicPr>
      <xdr:blipFill>
        <a:blip r:embed="rId92" cstate="print"/>
        <a:stretch>
          <a:fillRect/>
        </a:stretch>
      </xdr:blipFill>
      <xdr:spPr>
        <a:xfrm>
          <a:off x="0" y="302006000"/>
          <a:ext cx="4762500" cy="5715000"/>
        </a:xfrm>
        <a:prstGeom prst="rect">
          <a:avLst/>
        </a:prstGeom>
      </xdr:spPr>
    </xdr:pic>
  </etc:cellImage>
  <etc:cellImage>
    <xdr:pic>
      <xdr:nvPicPr>
        <xdr:cNvPr id="91" name="ID_44F0B9A6746F4D1BABDC93C5DF4E8DC4" descr="Picture"/>
        <xdr:cNvPicPr/>
      </xdr:nvPicPr>
      <xdr:blipFill>
        <a:blip r:embed="rId93" cstate="print"/>
        <a:stretch>
          <a:fillRect/>
        </a:stretch>
      </xdr:blipFill>
      <xdr:spPr>
        <a:xfrm>
          <a:off x="0" y="307206650"/>
          <a:ext cx="4762500" cy="1428750"/>
        </a:xfrm>
        <a:prstGeom prst="rect">
          <a:avLst/>
        </a:prstGeom>
      </xdr:spPr>
    </xdr:pic>
  </etc:cellImage>
  <etc:cellImage>
    <xdr:pic>
      <xdr:nvPicPr>
        <xdr:cNvPr id="92" name="ID_E1E2827227AB4A7583FED9F0EE20ECE8" descr="Picture"/>
        <xdr:cNvPicPr/>
      </xdr:nvPicPr>
      <xdr:blipFill>
        <a:blip r:embed="rId94" cstate="print"/>
        <a:stretch>
          <a:fillRect/>
        </a:stretch>
      </xdr:blipFill>
      <xdr:spPr>
        <a:xfrm>
          <a:off x="0" y="309746650"/>
          <a:ext cx="4762500" cy="2381250"/>
        </a:xfrm>
        <a:prstGeom prst="rect">
          <a:avLst/>
        </a:prstGeom>
      </xdr:spPr>
    </xdr:pic>
  </etc:cellImage>
  <etc:cellImage>
    <xdr:pic>
      <xdr:nvPicPr>
        <xdr:cNvPr id="93" name="ID_81E62D3A4A054DC79006754E495C904A" descr="Picture"/>
        <xdr:cNvPicPr/>
      </xdr:nvPicPr>
      <xdr:blipFill>
        <a:blip r:embed="rId95" cstate="print"/>
        <a:stretch>
          <a:fillRect/>
        </a:stretch>
      </xdr:blipFill>
      <xdr:spPr>
        <a:xfrm>
          <a:off x="0" y="313975750"/>
          <a:ext cx="4762500" cy="2857500"/>
        </a:xfrm>
        <a:prstGeom prst="rect">
          <a:avLst/>
        </a:prstGeom>
      </xdr:spPr>
    </xdr:pic>
  </etc:cellImage>
  <etc:cellImage>
    <xdr:pic>
      <xdr:nvPicPr>
        <xdr:cNvPr id="94" name="ID_96B39CD3673D4560A0DCAA3357110CBD" descr="Picture"/>
        <xdr:cNvPicPr/>
      </xdr:nvPicPr>
      <xdr:blipFill>
        <a:blip r:embed="rId96" cstate="print"/>
        <a:stretch>
          <a:fillRect/>
        </a:stretch>
      </xdr:blipFill>
      <xdr:spPr>
        <a:xfrm>
          <a:off x="0" y="319055750"/>
          <a:ext cx="4762500" cy="952500"/>
        </a:xfrm>
        <a:prstGeom prst="rect">
          <a:avLst/>
        </a:prstGeom>
      </xdr:spPr>
    </xdr:pic>
  </etc:cellImage>
  <etc:cellImage>
    <xdr:pic>
      <xdr:nvPicPr>
        <xdr:cNvPr id="95" name="ID_F4CA1BD850C04D5B86376709A0448CAC" descr="Picture"/>
        <xdr:cNvPicPr/>
      </xdr:nvPicPr>
      <xdr:blipFill>
        <a:blip r:embed="rId97" cstate="print"/>
        <a:stretch>
          <a:fillRect/>
        </a:stretch>
      </xdr:blipFill>
      <xdr:spPr>
        <a:xfrm>
          <a:off x="0" y="320744850"/>
          <a:ext cx="4762500" cy="1428750"/>
        </a:xfrm>
        <a:prstGeom prst="rect">
          <a:avLst/>
        </a:prstGeom>
      </xdr:spPr>
    </xdr:pic>
  </etc:cellImage>
  <etc:cellImage>
    <xdr:pic>
      <xdr:nvPicPr>
        <xdr:cNvPr id="96" name="ID_847ACCBED5994CFBA65FD7F73C523958" descr="Picture"/>
        <xdr:cNvPicPr/>
      </xdr:nvPicPr>
      <xdr:blipFill>
        <a:blip r:embed="rId98" cstate="print"/>
        <a:stretch>
          <a:fillRect/>
        </a:stretch>
      </xdr:blipFill>
      <xdr:spPr>
        <a:xfrm>
          <a:off x="0" y="323284850"/>
          <a:ext cx="4762500" cy="1905000"/>
        </a:xfrm>
        <a:prstGeom prst="rect">
          <a:avLst/>
        </a:prstGeom>
      </xdr:spPr>
    </xdr:pic>
  </etc:cellImage>
  <etc:cellImage>
    <xdr:pic>
      <xdr:nvPicPr>
        <xdr:cNvPr id="97" name="ID_E65A1625687B46FBA61EEC0FBAF8EE57" descr="Picture"/>
        <xdr:cNvPicPr/>
      </xdr:nvPicPr>
      <xdr:blipFill>
        <a:blip r:embed="rId99" cstate="print"/>
        <a:stretch>
          <a:fillRect/>
        </a:stretch>
      </xdr:blipFill>
      <xdr:spPr>
        <a:xfrm>
          <a:off x="0" y="326663050"/>
          <a:ext cx="4762500" cy="1428750"/>
        </a:xfrm>
        <a:prstGeom prst="rect">
          <a:avLst/>
        </a:prstGeom>
      </xdr:spPr>
    </xdr:pic>
  </etc:cellImage>
  <etc:cellImage>
    <xdr:pic>
      <xdr:nvPicPr>
        <xdr:cNvPr id="98" name="ID_AE236E9D63D84B98A901F6C2EBE5A7C9" descr="Picture"/>
        <xdr:cNvPicPr/>
      </xdr:nvPicPr>
      <xdr:blipFill>
        <a:blip r:embed="rId100" cstate="print"/>
        <a:stretch>
          <a:fillRect/>
        </a:stretch>
      </xdr:blipFill>
      <xdr:spPr>
        <a:xfrm>
          <a:off x="0" y="329203050"/>
          <a:ext cx="4762500" cy="5715000"/>
        </a:xfrm>
        <a:prstGeom prst="rect">
          <a:avLst/>
        </a:prstGeom>
      </xdr:spPr>
    </xdr:pic>
  </etc:cellImage>
  <etc:cellImage>
    <xdr:pic>
      <xdr:nvPicPr>
        <xdr:cNvPr id="99" name="ID_9FE9A89D47904BED8EBB5DDE844D9EC3" descr="Picture"/>
        <xdr:cNvPicPr/>
      </xdr:nvPicPr>
      <xdr:blipFill>
        <a:blip r:embed="rId101" cstate="print"/>
        <a:stretch>
          <a:fillRect/>
        </a:stretch>
      </xdr:blipFill>
      <xdr:spPr>
        <a:xfrm>
          <a:off x="0" y="334403700"/>
          <a:ext cx="4762500" cy="5715000"/>
        </a:xfrm>
        <a:prstGeom prst="rect">
          <a:avLst/>
        </a:prstGeom>
      </xdr:spPr>
    </xdr:pic>
  </etc:cellImage>
  <etc:cellImage>
    <xdr:pic>
      <xdr:nvPicPr>
        <xdr:cNvPr id="100" name="ID_8B0331F3D04440568252CA300BE3804F" descr="Picture"/>
        <xdr:cNvPicPr/>
      </xdr:nvPicPr>
      <xdr:blipFill>
        <a:blip r:embed="rId102" cstate="print"/>
        <a:stretch>
          <a:fillRect/>
        </a:stretch>
      </xdr:blipFill>
      <xdr:spPr>
        <a:xfrm>
          <a:off x="0" y="339604350"/>
          <a:ext cx="4762500" cy="1428750"/>
        </a:xfrm>
        <a:prstGeom prst="rect">
          <a:avLst/>
        </a:prstGeom>
      </xdr:spPr>
    </xdr:pic>
  </etc:cellImage>
  <etc:cellImage>
    <xdr:pic>
      <xdr:nvPicPr>
        <xdr:cNvPr id="101" name="ID_AC4A765DC9654272BF92B7EACE67E9AE" descr="Picture"/>
        <xdr:cNvPicPr/>
      </xdr:nvPicPr>
      <xdr:blipFill>
        <a:blip r:embed="rId103" cstate="print"/>
        <a:stretch>
          <a:fillRect/>
        </a:stretch>
      </xdr:blipFill>
      <xdr:spPr>
        <a:xfrm>
          <a:off x="0" y="342144350"/>
          <a:ext cx="4762500" cy="5715000"/>
        </a:xfrm>
        <a:prstGeom prst="rect">
          <a:avLst/>
        </a:prstGeom>
      </xdr:spPr>
    </xdr:pic>
  </etc:cellImage>
  <etc:cellImage>
    <xdr:pic>
      <xdr:nvPicPr>
        <xdr:cNvPr id="102" name="ID_D64F60EEFBD74F8F9B823CAD25E9ECC8" descr="Picture"/>
        <xdr:cNvPicPr/>
      </xdr:nvPicPr>
      <xdr:blipFill>
        <a:blip r:embed="rId104" cstate="print"/>
        <a:stretch>
          <a:fillRect/>
        </a:stretch>
      </xdr:blipFill>
      <xdr:spPr>
        <a:xfrm>
          <a:off x="0" y="347345000"/>
          <a:ext cx="4762500" cy="1428750"/>
        </a:xfrm>
        <a:prstGeom prst="rect">
          <a:avLst/>
        </a:prstGeom>
      </xdr:spPr>
    </xdr:pic>
  </etc:cellImage>
  <etc:cellImage>
    <xdr:pic>
      <xdr:nvPicPr>
        <xdr:cNvPr id="103" name="ID_346955C928C54D349636CB7B96669D63" descr="Picture"/>
        <xdr:cNvPicPr/>
      </xdr:nvPicPr>
      <xdr:blipFill>
        <a:blip r:embed="rId105" cstate="print"/>
        <a:stretch>
          <a:fillRect/>
        </a:stretch>
      </xdr:blipFill>
      <xdr:spPr>
        <a:xfrm>
          <a:off x="0" y="349885000"/>
          <a:ext cx="4762500" cy="1428750"/>
        </a:xfrm>
        <a:prstGeom prst="rect">
          <a:avLst/>
        </a:prstGeom>
      </xdr:spPr>
    </xdr:pic>
  </etc:cellImage>
  <etc:cellImage>
    <xdr:pic>
      <xdr:nvPicPr>
        <xdr:cNvPr id="104" name="ID_8C48F87091CB46E4B68C11DFD96B068B" descr="Picture"/>
        <xdr:cNvPicPr/>
      </xdr:nvPicPr>
      <xdr:blipFill>
        <a:blip r:embed="rId106" cstate="print"/>
        <a:stretch>
          <a:fillRect/>
        </a:stretch>
      </xdr:blipFill>
      <xdr:spPr>
        <a:xfrm>
          <a:off x="0" y="352425000"/>
          <a:ext cx="4762500" cy="5715000"/>
        </a:xfrm>
        <a:prstGeom prst="rect">
          <a:avLst/>
        </a:prstGeom>
      </xdr:spPr>
    </xdr:pic>
  </etc:cellImage>
  <etc:cellImage>
    <xdr:pic>
      <xdr:nvPicPr>
        <xdr:cNvPr id="105" name="ID_FCA1A5625759450DAB8F5F110CA8684E" descr="Picture"/>
        <xdr:cNvPicPr/>
      </xdr:nvPicPr>
      <xdr:blipFill>
        <a:blip r:embed="rId107" cstate="print"/>
        <a:stretch>
          <a:fillRect/>
        </a:stretch>
      </xdr:blipFill>
      <xdr:spPr>
        <a:xfrm>
          <a:off x="0" y="357625650"/>
          <a:ext cx="4762500" cy="1428750"/>
        </a:xfrm>
        <a:prstGeom prst="rect">
          <a:avLst/>
        </a:prstGeom>
      </xdr:spPr>
    </xdr:pic>
  </etc:cellImage>
  <etc:cellImage>
    <xdr:pic>
      <xdr:nvPicPr>
        <xdr:cNvPr id="106" name="ID_40DC79646C6C46C0B7B63BDDF27C7432" descr="Picture"/>
        <xdr:cNvPicPr/>
      </xdr:nvPicPr>
      <xdr:blipFill>
        <a:blip r:embed="rId108" cstate="print"/>
        <a:stretch>
          <a:fillRect/>
        </a:stretch>
      </xdr:blipFill>
      <xdr:spPr>
        <a:xfrm>
          <a:off x="0" y="360165650"/>
          <a:ext cx="4762500" cy="5715000"/>
        </a:xfrm>
        <a:prstGeom prst="rect">
          <a:avLst/>
        </a:prstGeom>
      </xdr:spPr>
    </xdr:pic>
  </etc:cellImage>
  <etc:cellImage>
    <xdr:pic>
      <xdr:nvPicPr>
        <xdr:cNvPr id="107" name="ID_E311CD71155F4AAAB22FDA0A9C38104C" descr="Picture"/>
        <xdr:cNvPicPr/>
      </xdr:nvPicPr>
      <xdr:blipFill>
        <a:blip r:embed="rId109" cstate="print"/>
        <a:stretch>
          <a:fillRect/>
        </a:stretch>
      </xdr:blipFill>
      <xdr:spPr>
        <a:xfrm>
          <a:off x="0" y="365366300"/>
          <a:ext cx="4762500" cy="1428750"/>
        </a:xfrm>
        <a:prstGeom prst="rect">
          <a:avLst/>
        </a:prstGeom>
      </xdr:spPr>
    </xdr:pic>
  </etc:cellImage>
  <etc:cellImage>
    <xdr:pic>
      <xdr:nvPicPr>
        <xdr:cNvPr id="108" name="ID_7B7C0EF11BB84D94AEDEBD4C41378A0A" descr="Picture"/>
        <xdr:cNvPicPr/>
      </xdr:nvPicPr>
      <xdr:blipFill>
        <a:blip r:embed="rId110" cstate="print"/>
        <a:stretch>
          <a:fillRect/>
        </a:stretch>
      </xdr:blipFill>
      <xdr:spPr>
        <a:xfrm>
          <a:off x="0" y="367906300"/>
          <a:ext cx="4762500" cy="952500"/>
        </a:xfrm>
        <a:prstGeom prst="rect">
          <a:avLst/>
        </a:prstGeom>
      </xdr:spPr>
    </xdr:pic>
  </etc:cellImage>
  <etc:cellImage>
    <xdr:pic>
      <xdr:nvPicPr>
        <xdr:cNvPr id="109" name="ID_1F04E50C29E2424CA091D71120BD6E91" descr="Picture"/>
        <xdr:cNvPicPr/>
      </xdr:nvPicPr>
      <xdr:blipFill>
        <a:blip r:embed="rId111" cstate="print"/>
        <a:stretch>
          <a:fillRect/>
        </a:stretch>
      </xdr:blipFill>
      <xdr:spPr>
        <a:xfrm>
          <a:off x="0" y="369595400"/>
          <a:ext cx="4762500" cy="2381250"/>
        </a:xfrm>
        <a:prstGeom prst="rect">
          <a:avLst/>
        </a:prstGeom>
      </xdr:spPr>
    </xdr:pic>
  </etc:cellImage>
  <etc:cellImage>
    <xdr:pic>
      <xdr:nvPicPr>
        <xdr:cNvPr id="110" name="ID_D01FB75E14CC48F7BF5C3A1781B661E3" descr="Picture"/>
        <xdr:cNvPicPr/>
      </xdr:nvPicPr>
      <xdr:blipFill>
        <a:blip r:embed="rId112" cstate="print"/>
        <a:stretch>
          <a:fillRect/>
        </a:stretch>
      </xdr:blipFill>
      <xdr:spPr>
        <a:xfrm>
          <a:off x="0" y="373824500"/>
          <a:ext cx="4762500" cy="1905000"/>
        </a:xfrm>
        <a:prstGeom prst="rect">
          <a:avLst/>
        </a:prstGeom>
      </xdr:spPr>
    </xdr:pic>
  </etc:cellImage>
  <etc:cellImage>
    <xdr:pic>
      <xdr:nvPicPr>
        <xdr:cNvPr id="111" name="ID_F3A6ADAD643B44A6BAE55CFC156AD351" descr="Picture"/>
        <xdr:cNvPicPr/>
      </xdr:nvPicPr>
      <xdr:blipFill>
        <a:blip r:embed="rId113" cstate="print"/>
        <a:stretch>
          <a:fillRect/>
        </a:stretch>
      </xdr:blipFill>
      <xdr:spPr>
        <a:xfrm>
          <a:off x="0" y="377202700"/>
          <a:ext cx="4762500" cy="5715000"/>
        </a:xfrm>
        <a:prstGeom prst="rect">
          <a:avLst/>
        </a:prstGeom>
      </xdr:spPr>
    </xdr:pic>
  </etc:cellImage>
  <etc:cellImage>
    <xdr:pic>
      <xdr:nvPicPr>
        <xdr:cNvPr id="112" name="ID_706DE3146118424FBCD9692CBB92AFAD" descr="Picture"/>
        <xdr:cNvPicPr/>
      </xdr:nvPicPr>
      <xdr:blipFill>
        <a:blip r:embed="rId114" cstate="print"/>
        <a:stretch>
          <a:fillRect/>
        </a:stretch>
      </xdr:blipFill>
      <xdr:spPr>
        <a:xfrm>
          <a:off x="0" y="382403350"/>
          <a:ext cx="4762500" cy="1428750"/>
        </a:xfrm>
        <a:prstGeom prst="rect">
          <a:avLst/>
        </a:prstGeom>
      </xdr:spPr>
    </xdr:pic>
  </etc:cellImage>
  <etc:cellImage>
    <xdr:pic>
      <xdr:nvPicPr>
        <xdr:cNvPr id="113" name="ID_54D56E48380A4875A41DA4BEDCB17432" descr="Picture"/>
        <xdr:cNvPicPr/>
      </xdr:nvPicPr>
      <xdr:blipFill>
        <a:blip r:embed="rId115" cstate="print"/>
        <a:stretch>
          <a:fillRect/>
        </a:stretch>
      </xdr:blipFill>
      <xdr:spPr>
        <a:xfrm>
          <a:off x="0" y="384943350"/>
          <a:ext cx="4762500" cy="4762500"/>
        </a:xfrm>
        <a:prstGeom prst="rect">
          <a:avLst/>
        </a:prstGeom>
      </xdr:spPr>
    </xdr:pic>
  </etc:cellImage>
  <etc:cellImage>
    <xdr:pic>
      <xdr:nvPicPr>
        <xdr:cNvPr id="114" name="ID_AAF872EFBEC2481AB4AA0DB0A71B29AF" descr="Picture"/>
        <xdr:cNvPicPr/>
      </xdr:nvPicPr>
      <xdr:blipFill>
        <a:blip r:embed="rId116" cstate="print"/>
        <a:stretch>
          <a:fillRect/>
        </a:stretch>
      </xdr:blipFill>
      <xdr:spPr>
        <a:xfrm>
          <a:off x="0" y="390144000"/>
          <a:ext cx="4762500" cy="1905000"/>
        </a:xfrm>
        <a:prstGeom prst="rect">
          <a:avLst/>
        </a:prstGeom>
      </xdr:spPr>
    </xdr:pic>
  </etc:cellImage>
  <etc:cellImage>
    <xdr:pic>
      <xdr:nvPicPr>
        <xdr:cNvPr id="115" name="ID_6ADEDCCF2F95410097FA11143786B899" descr="Picture"/>
        <xdr:cNvPicPr/>
      </xdr:nvPicPr>
      <xdr:blipFill>
        <a:blip r:embed="rId117" cstate="print"/>
        <a:stretch>
          <a:fillRect/>
        </a:stretch>
      </xdr:blipFill>
      <xdr:spPr>
        <a:xfrm>
          <a:off x="0" y="393522200"/>
          <a:ext cx="4762500" cy="952500"/>
        </a:xfrm>
        <a:prstGeom prst="rect">
          <a:avLst/>
        </a:prstGeom>
      </xdr:spPr>
    </xdr:pic>
  </etc:cellImage>
  <etc:cellImage>
    <xdr:pic>
      <xdr:nvPicPr>
        <xdr:cNvPr id="116" name="ID_8C1621E53252423997015131391A863A" descr="Picture"/>
        <xdr:cNvPicPr/>
      </xdr:nvPicPr>
      <xdr:blipFill>
        <a:blip r:embed="rId118" cstate="print"/>
        <a:stretch>
          <a:fillRect/>
        </a:stretch>
      </xdr:blipFill>
      <xdr:spPr>
        <a:xfrm>
          <a:off x="0" y="395211300"/>
          <a:ext cx="4762500" cy="5715000"/>
        </a:xfrm>
        <a:prstGeom prst="rect">
          <a:avLst/>
        </a:prstGeom>
      </xdr:spPr>
    </xdr:pic>
  </etc:cellImage>
  <etc:cellImage>
    <xdr:pic>
      <xdr:nvPicPr>
        <xdr:cNvPr id="117" name="ID_3F77D30E4C18409DB3E5E2B0FD782E6E" descr="Picture"/>
        <xdr:cNvPicPr/>
      </xdr:nvPicPr>
      <xdr:blipFill>
        <a:blip r:embed="rId119" cstate="print"/>
        <a:stretch>
          <a:fillRect/>
        </a:stretch>
      </xdr:blipFill>
      <xdr:spPr>
        <a:xfrm>
          <a:off x="0" y="400411950"/>
          <a:ext cx="4762500" cy="1428750"/>
        </a:xfrm>
        <a:prstGeom prst="rect">
          <a:avLst/>
        </a:prstGeom>
      </xdr:spPr>
    </xdr:pic>
  </etc:cellImage>
  <etc:cellImage>
    <xdr:pic>
      <xdr:nvPicPr>
        <xdr:cNvPr id="118" name="ID_F3DD1F986D8E4E959D03A4AEC5EB6AFF" descr="Picture"/>
        <xdr:cNvPicPr/>
      </xdr:nvPicPr>
      <xdr:blipFill>
        <a:blip r:embed="rId120" cstate="print"/>
        <a:stretch>
          <a:fillRect/>
        </a:stretch>
      </xdr:blipFill>
      <xdr:spPr>
        <a:xfrm>
          <a:off x="0" y="402951950"/>
          <a:ext cx="4762500" cy="5715000"/>
        </a:xfrm>
        <a:prstGeom prst="rect">
          <a:avLst/>
        </a:prstGeom>
      </xdr:spPr>
    </xdr:pic>
  </etc:cellImage>
  <etc:cellImage>
    <xdr:pic>
      <xdr:nvPicPr>
        <xdr:cNvPr id="119" name="ID_517367CFEA3542CCB483AC4AF933CD99" descr="Picture"/>
        <xdr:cNvPicPr/>
      </xdr:nvPicPr>
      <xdr:blipFill>
        <a:blip r:embed="rId121" cstate="print"/>
        <a:stretch>
          <a:fillRect/>
        </a:stretch>
      </xdr:blipFill>
      <xdr:spPr>
        <a:xfrm>
          <a:off x="0" y="408152600"/>
          <a:ext cx="4762500" cy="1428750"/>
        </a:xfrm>
        <a:prstGeom prst="rect">
          <a:avLst/>
        </a:prstGeom>
      </xdr:spPr>
    </xdr:pic>
  </etc:cellImage>
  <etc:cellImage>
    <xdr:pic>
      <xdr:nvPicPr>
        <xdr:cNvPr id="120" name="ID_ED1DC822821A4B38A3B503939DA0343F" descr="Picture"/>
        <xdr:cNvPicPr/>
      </xdr:nvPicPr>
      <xdr:blipFill>
        <a:blip r:embed="rId122" cstate="print"/>
        <a:stretch>
          <a:fillRect/>
        </a:stretch>
      </xdr:blipFill>
      <xdr:spPr>
        <a:xfrm>
          <a:off x="0" y="410692600"/>
          <a:ext cx="4762500" cy="1428750"/>
        </a:xfrm>
        <a:prstGeom prst="rect">
          <a:avLst/>
        </a:prstGeom>
      </xdr:spPr>
    </xdr:pic>
  </etc:cellImage>
  <etc:cellImage>
    <xdr:pic>
      <xdr:nvPicPr>
        <xdr:cNvPr id="121" name="ID_83FEBDF5F0BA44CB9C3500B9FE4BA42F" descr="Picture"/>
        <xdr:cNvPicPr/>
      </xdr:nvPicPr>
      <xdr:blipFill>
        <a:blip r:embed="rId123" cstate="print"/>
        <a:stretch>
          <a:fillRect/>
        </a:stretch>
      </xdr:blipFill>
      <xdr:spPr>
        <a:xfrm>
          <a:off x="0" y="413232600"/>
          <a:ext cx="4762500" cy="1428750"/>
        </a:xfrm>
        <a:prstGeom prst="rect">
          <a:avLst/>
        </a:prstGeom>
      </xdr:spPr>
    </xdr:pic>
  </etc:cellImage>
  <etc:cellImage>
    <xdr:pic>
      <xdr:nvPicPr>
        <xdr:cNvPr id="122" name="ID_0C0B0E027718424B99555BC8DC2D5954" descr="Picture"/>
        <xdr:cNvPicPr/>
      </xdr:nvPicPr>
      <xdr:blipFill>
        <a:blip r:embed="rId124" cstate="print"/>
        <a:stretch>
          <a:fillRect/>
        </a:stretch>
      </xdr:blipFill>
      <xdr:spPr>
        <a:xfrm>
          <a:off x="0" y="415772600"/>
          <a:ext cx="4762500" cy="1428750"/>
        </a:xfrm>
        <a:prstGeom prst="rect">
          <a:avLst/>
        </a:prstGeom>
      </xdr:spPr>
    </xdr:pic>
  </etc:cellImage>
  <etc:cellImage>
    <xdr:pic>
      <xdr:nvPicPr>
        <xdr:cNvPr id="123" name="ID_A2F0D060F2CF4288B622966FF0D33180" descr="Picture"/>
        <xdr:cNvPicPr/>
      </xdr:nvPicPr>
      <xdr:blipFill>
        <a:blip r:embed="rId125" cstate="print"/>
        <a:stretch>
          <a:fillRect/>
        </a:stretch>
      </xdr:blipFill>
      <xdr:spPr>
        <a:xfrm>
          <a:off x="0" y="418312600"/>
          <a:ext cx="4762500" cy="1905000"/>
        </a:xfrm>
        <a:prstGeom prst="rect">
          <a:avLst/>
        </a:prstGeom>
      </xdr:spPr>
    </xdr:pic>
  </etc:cellImage>
  <etc:cellImage>
    <xdr:pic>
      <xdr:nvPicPr>
        <xdr:cNvPr id="124" name="ID_42F3FA5E737E4C03A56DD8E4355D90F8" descr="Picture"/>
        <xdr:cNvPicPr/>
      </xdr:nvPicPr>
      <xdr:blipFill>
        <a:blip r:embed="rId126" cstate="print"/>
        <a:stretch>
          <a:fillRect/>
        </a:stretch>
      </xdr:blipFill>
      <xdr:spPr>
        <a:xfrm>
          <a:off x="0" y="421690800"/>
          <a:ext cx="4762500" cy="952500"/>
        </a:xfrm>
        <a:prstGeom prst="rect">
          <a:avLst/>
        </a:prstGeom>
      </xdr:spPr>
    </xdr:pic>
  </etc:cellImage>
  <etc:cellImage>
    <xdr:pic>
      <xdr:nvPicPr>
        <xdr:cNvPr id="125" name="ID_C5D3A5EE4763464EA196F701CDF20D20" descr="Picture"/>
        <xdr:cNvPicPr/>
      </xdr:nvPicPr>
      <xdr:blipFill>
        <a:blip r:embed="rId127" cstate="print"/>
        <a:stretch>
          <a:fillRect/>
        </a:stretch>
      </xdr:blipFill>
      <xdr:spPr>
        <a:xfrm>
          <a:off x="0" y="423379900"/>
          <a:ext cx="4762500" cy="1428750"/>
        </a:xfrm>
        <a:prstGeom prst="rect">
          <a:avLst/>
        </a:prstGeom>
      </xdr:spPr>
    </xdr:pic>
  </etc:cellImage>
  <etc:cellImage>
    <xdr:pic>
      <xdr:nvPicPr>
        <xdr:cNvPr id="126" name="ID_705530119A0B465AB670EB3BB6AC88D0" descr="Picture"/>
        <xdr:cNvPicPr/>
      </xdr:nvPicPr>
      <xdr:blipFill>
        <a:blip r:embed="rId128" cstate="print"/>
        <a:stretch>
          <a:fillRect/>
        </a:stretch>
      </xdr:blipFill>
      <xdr:spPr>
        <a:xfrm>
          <a:off x="0" y="425919900"/>
          <a:ext cx="4762500" cy="1428750"/>
        </a:xfrm>
        <a:prstGeom prst="rect">
          <a:avLst/>
        </a:prstGeom>
      </xdr:spPr>
    </xdr:pic>
  </etc:cellImage>
  <etc:cellImage>
    <xdr:pic>
      <xdr:nvPicPr>
        <xdr:cNvPr id="127" name="ID_5433D7382EF840F49975038B05180838" descr="Picture"/>
        <xdr:cNvPicPr/>
      </xdr:nvPicPr>
      <xdr:blipFill>
        <a:blip r:embed="rId129" cstate="print"/>
        <a:stretch>
          <a:fillRect/>
        </a:stretch>
      </xdr:blipFill>
      <xdr:spPr>
        <a:xfrm>
          <a:off x="0" y="428459900"/>
          <a:ext cx="4762500" cy="1428750"/>
        </a:xfrm>
        <a:prstGeom prst="rect">
          <a:avLst/>
        </a:prstGeom>
      </xdr:spPr>
    </xdr:pic>
  </etc:cellImage>
  <etc:cellImage>
    <xdr:pic>
      <xdr:nvPicPr>
        <xdr:cNvPr id="128" name="ID_78FD55988CDD46CD8EE36989C8B78776" descr="Picture"/>
        <xdr:cNvPicPr/>
      </xdr:nvPicPr>
      <xdr:blipFill>
        <a:blip r:embed="rId130" cstate="print"/>
        <a:stretch>
          <a:fillRect/>
        </a:stretch>
      </xdr:blipFill>
      <xdr:spPr>
        <a:xfrm>
          <a:off x="0" y="430999900"/>
          <a:ext cx="4762500" cy="952500"/>
        </a:xfrm>
        <a:prstGeom prst="rect">
          <a:avLst/>
        </a:prstGeom>
      </xdr:spPr>
    </xdr:pic>
  </etc:cellImage>
  <etc:cellImage>
    <xdr:pic>
      <xdr:nvPicPr>
        <xdr:cNvPr id="129" name="ID_406B48E57AE14449B0A670F3A1C66F01" descr="Picture"/>
        <xdr:cNvPicPr/>
      </xdr:nvPicPr>
      <xdr:blipFill>
        <a:blip r:embed="rId131" cstate="print"/>
        <a:stretch>
          <a:fillRect/>
        </a:stretch>
      </xdr:blipFill>
      <xdr:spPr>
        <a:xfrm>
          <a:off x="0" y="432689000"/>
          <a:ext cx="4762500" cy="1905000"/>
        </a:xfrm>
        <a:prstGeom prst="rect">
          <a:avLst/>
        </a:prstGeom>
      </xdr:spPr>
    </xdr:pic>
  </etc:cellImage>
  <etc:cellImage>
    <xdr:pic>
      <xdr:nvPicPr>
        <xdr:cNvPr id="130" name="ID_DFFC29C17D73415E9C23EA05FA5A3B86" descr="Picture"/>
        <xdr:cNvPicPr/>
      </xdr:nvPicPr>
      <xdr:blipFill>
        <a:blip r:embed="rId132" cstate="print"/>
        <a:stretch>
          <a:fillRect/>
        </a:stretch>
      </xdr:blipFill>
      <xdr:spPr>
        <a:xfrm>
          <a:off x="0" y="436067200"/>
          <a:ext cx="4762500" cy="2381250"/>
        </a:xfrm>
        <a:prstGeom prst="rect">
          <a:avLst/>
        </a:prstGeom>
      </xdr:spPr>
    </xdr:pic>
  </etc:cellImage>
  <etc:cellImage>
    <xdr:pic>
      <xdr:nvPicPr>
        <xdr:cNvPr id="131" name="ID_569A0B6093D0461FBE5ABC0E72945BA7" descr="Picture"/>
        <xdr:cNvPicPr/>
      </xdr:nvPicPr>
      <xdr:blipFill>
        <a:blip r:embed="rId133" cstate="print"/>
        <a:stretch>
          <a:fillRect/>
        </a:stretch>
      </xdr:blipFill>
      <xdr:spPr>
        <a:xfrm>
          <a:off x="0" y="440296300"/>
          <a:ext cx="4762500" cy="4762500"/>
        </a:xfrm>
        <a:prstGeom prst="rect">
          <a:avLst/>
        </a:prstGeom>
      </xdr:spPr>
    </xdr:pic>
  </etc:cellImage>
  <etc:cellImage>
    <xdr:pic>
      <xdr:nvPicPr>
        <xdr:cNvPr id="132" name="ID_77227CC05C8C47378B4B2597F5496802" descr="Picture"/>
        <xdr:cNvPicPr/>
      </xdr:nvPicPr>
      <xdr:blipFill>
        <a:blip r:embed="rId134" cstate="print"/>
        <a:stretch>
          <a:fillRect/>
        </a:stretch>
      </xdr:blipFill>
      <xdr:spPr>
        <a:xfrm>
          <a:off x="0" y="445496950"/>
          <a:ext cx="4762500" cy="952500"/>
        </a:xfrm>
        <a:prstGeom prst="rect">
          <a:avLst/>
        </a:prstGeom>
      </xdr:spPr>
    </xdr:pic>
  </etc:cellImage>
  <etc:cellImage>
    <xdr:pic>
      <xdr:nvPicPr>
        <xdr:cNvPr id="133" name="ID_51B4809F725C43CFB9BBA49A55574084" descr="Picture"/>
        <xdr:cNvPicPr/>
      </xdr:nvPicPr>
      <xdr:blipFill>
        <a:blip r:embed="rId135" cstate="print"/>
        <a:stretch>
          <a:fillRect/>
        </a:stretch>
      </xdr:blipFill>
      <xdr:spPr>
        <a:xfrm>
          <a:off x="0" y="447186050"/>
          <a:ext cx="4762500" cy="5715000"/>
        </a:xfrm>
        <a:prstGeom prst="rect">
          <a:avLst/>
        </a:prstGeom>
      </xdr:spPr>
    </xdr:pic>
  </etc:cellImage>
  <etc:cellImage>
    <xdr:pic>
      <xdr:nvPicPr>
        <xdr:cNvPr id="134" name="ID_E8C26601E3764031BB9486817571F37D" descr="Picture"/>
        <xdr:cNvPicPr/>
      </xdr:nvPicPr>
      <xdr:blipFill>
        <a:blip r:embed="rId136" cstate="print"/>
        <a:stretch>
          <a:fillRect/>
        </a:stretch>
      </xdr:blipFill>
      <xdr:spPr>
        <a:xfrm>
          <a:off x="0" y="452386700"/>
          <a:ext cx="4762500" cy="952500"/>
        </a:xfrm>
        <a:prstGeom prst="rect">
          <a:avLst/>
        </a:prstGeom>
      </xdr:spPr>
    </xdr:pic>
  </etc:cellImage>
  <etc:cellImage>
    <xdr:pic>
      <xdr:nvPicPr>
        <xdr:cNvPr id="135" name="ID_0DE61290EF974E53B34E78E845FC5A7B" descr="Picture"/>
        <xdr:cNvPicPr/>
      </xdr:nvPicPr>
      <xdr:blipFill>
        <a:blip r:embed="rId137" cstate="print"/>
        <a:stretch>
          <a:fillRect/>
        </a:stretch>
      </xdr:blipFill>
      <xdr:spPr>
        <a:xfrm>
          <a:off x="0" y="454075800"/>
          <a:ext cx="4762500" cy="952500"/>
        </a:xfrm>
        <a:prstGeom prst="rect">
          <a:avLst/>
        </a:prstGeom>
      </xdr:spPr>
    </xdr:pic>
  </etc:cellImage>
  <etc:cellImage>
    <xdr:pic>
      <xdr:nvPicPr>
        <xdr:cNvPr id="136" name="ID_350E48BA91184081A7DB219568B6CE3E" descr="Picture"/>
        <xdr:cNvPicPr/>
      </xdr:nvPicPr>
      <xdr:blipFill>
        <a:blip r:embed="rId138" cstate="print"/>
        <a:stretch>
          <a:fillRect/>
        </a:stretch>
      </xdr:blipFill>
      <xdr:spPr>
        <a:xfrm>
          <a:off x="0" y="455764900"/>
          <a:ext cx="4762500" cy="2857500"/>
        </a:xfrm>
        <a:prstGeom prst="rect">
          <a:avLst/>
        </a:prstGeom>
      </xdr:spPr>
    </xdr:pic>
  </etc:cellImage>
  <etc:cellImage>
    <xdr:pic>
      <xdr:nvPicPr>
        <xdr:cNvPr id="137" name="ID_DD65B68C1FA246558A446A0DB29FC187" descr="Picture"/>
        <xdr:cNvPicPr/>
      </xdr:nvPicPr>
      <xdr:blipFill>
        <a:blip r:embed="rId139" cstate="print"/>
        <a:stretch>
          <a:fillRect/>
        </a:stretch>
      </xdr:blipFill>
      <xdr:spPr>
        <a:xfrm>
          <a:off x="0" y="460844900"/>
          <a:ext cx="4762500" cy="1428750"/>
        </a:xfrm>
        <a:prstGeom prst="rect">
          <a:avLst/>
        </a:prstGeom>
      </xdr:spPr>
    </xdr:pic>
  </etc:cellImage>
  <etc:cellImage>
    <xdr:pic>
      <xdr:nvPicPr>
        <xdr:cNvPr id="138" name="ID_A592DF5B55CB4CC584ECDE153A85EAB0" descr="Picture"/>
        <xdr:cNvPicPr/>
      </xdr:nvPicPr>
      <xdr:blipFill>
        <a:blip r:embed="rId140" cstate="print"/>
        <a:stretch>
          <a:fillRect/>
        </a:stretch>
      </xdr:blipFill>
      <xdr:spPr>
        <a:xfrm>
          <a:off x="0" y="463384900"/>
          <a:ext cx="4762500" cy="5715000"/>
        </a:xfrm>
        <a:prstGeom prst="rect">
          <a:avLst/>
        </a:prstGeom>
      </xdr:spPr>
    </xdr:pic>
  </etc:cellImage>
  <etc:cellImage>
    <xdr:pic>
      <xdr:nvPicPr>
        <xdr:cNvPr id="139" name="ID_CE9B2FD1F68345A5A9B3433E0B4B5023" descr="Picture"/>
        <xdr:cNvPicPr/>
      </xdr:nvPicPr>
      <xdr:blipFill>
        <a:blip r:embed="rId141" cstate="print"/>
        <a:stretch>
          <a:fillRect/>
        </a:stretch>
      </xdr:blipFill>
      <xdr:spPr>
        <a:xfrm>
          <a:off x="0" y="468585550"/>
          <a:ext cx="4762500" cy="5715000"/>
        </a:xfrm>
        <a:prstGeom prst="rect">
          <a:avLst/>
        </a:prstGeom>
      </xdr:spPr>
    </xdr:pic>
  </etc:cellImage>
  <etc:cellImage>
    <xdr:pic>
      <xdr:nvPicPr>
        <xdr:cNvPr id="140" name="ID_8A32E0A90D6E4CB791B746403B1C3B23" descr="Picture"/>
        <xdr:cNvPicPr/>
      </xdr:nvPicPr>
      <xdr:blipFill>
        <a:blip r:embed="rId142" cstate="print"/>
        <a:stretch>
          <a:fillRect/>
        </a:stretch>
      </xdr:blipFill>
      <xdr:spPr>
        <a:xfrm>
          <a:off x="0" y="473786200"/>
          <a:ext cx="4762500" cy="5715000"/>
        </a:xfrm>
        <a:prstGeom prst="rect">
          <a:avLst/>
        </a:prstGeom>
      </xdr:spPr>
    </xdr:pic>
  </etc:cellImage>
  <etc:cellImage>
    <xdr:pic>
      <xdr:nvPicPr>
        <xdr:cNvPr id="141" name="ID_1BE773775C9D459594456EB0F8173E8F" descr="Picture"/>
        <xdr:cNvPicPr/>
      </xdr:nvPicPr>
      <xdr:blipFill>
        <a:blip r:embed="rId143" cstate="print"/>
        <a:stretch>
          <a:fillRect/>
        </a:stretch>
      </xdr:blipFill>
      <xdr:spPr>
        <a:xfrm>
          <a:off x="0" y="478986850"/>
          <a:ext cx="4762500" cy="4762500"/>
        </a:xfrm>
        <a:prstGeom prst="rect">
          <a:avLst/>
        </a:prstGeom>
      </xdr:spPr>
    </xdr:pic>
  </etc:cellImage>
  <etc:cellImage>
    <xdr:pic>
      <xdr:nvPicPr>
        <xdr:cNvPr id="142" name="ID_5AF83CA0E3974E6EB88F8206BFC3BF9C" descr="Picture"/>
        <xdr:cNvPicPr/>
      </xdr:nvPicPr>
      <xdr:blipFill>
        <a:blip r:embed="rId144" cstate="print"/>
        <a:stretch>
          <a:fillRect/>
        </a:stretch>
      </xdr:blipFill>
      <xdr:spPr>
        <a:xfrm>
          <a:off x="0" y="484187500"/>
          <a:ext cx="4762500" cy="4762500"/>
        </a:xfrm>
        <a:prstGeom prst="rect">
          <a:avLst/>
        </a:prstGeom>
      </xdr:spPr>
    </xdr:pic>
  </etc:cellImage>
  <etc:cellImage>
    <xdr:pic>
      <xdr:nvPicPr>
        <xdr:cNvPr id="143" name="ID_8EDF0DC9DFF84F0FBD3D8C91E31782AF" descr="Picture"/>
        <xdr:cNvPicPr/>
      </xdr:nvPicPr>
      <xdr:blipFill>
        <a:blip r:embed="rId145" cstate="print"/>
        <a:stretch>
          <a:fillRect/>
        </a:stretch>
      </xdr:blipFill>
      <xdr:spPr>
        <a:xfrm>
          <a:off x="0" y="489388150"/>
          <a:ext cx="4762500" cy="5715000"/>
        </a:xfrm>
        <a:prstGeom prst="rect">
          <a:avLst/>
        </a:prstGeom>
      </xdr:spPr>
    </xdr:pic>
  </etc:cellImage>
  <etc:cellImage>
    <xdr:pic>
      <xdr:nvPicPr>
        <xdr:cNvPr id="144" name="ID_EE3DA801D98A460BA1DC7FD38B9B2FEA" descr="Picture"/>
        <xdr:cNvPicPr/>
      </xdr:nvPicPr>
      <xdr:blipFill>
        <a:blip r:embed="rId146" cstate="print"/>
        <a:stretch>
          <a:fillRect/>
        </a:stretch>
      </xdr:blipFill>
      <xdr:spPr>
        <a:xfrm>
          <a:off x="0" y="494588800"/>
          <a:ext cx="4762500" cy="1428750"/>
        </a:xfrm>
        <a:prstGeom prst="rect">
          <a:avLst/>
        </a:prstGeom>
      </xdr:spPr>
    </xdr:pic>
  </etc:cellImage>
  <etc:cellImage>
    <xdr:pic>
      <xdr:nvPicPr>
        <xdr:cNvPr id="145" name="ID_CB6E5A09087D42E6A279926E194BF2DA" descr="Picture"/>
        <xdr:cNvPicPr/>
      </xdr:nvPicPr>
      <xdr:blipFill>
        <a:blip r:embed="rId147" cstate="print"/>
        <a:stretch>
          <a:fillRect/>
        </a:stretch>
      </xdr:blipFill>
      <xdr:spPr>
        <a:xfrm>
          <a:off x="0" y="497128800"/>
          <a:ext cx="4762500" cy="1428750"/>
        </a:xfrm>
        <a:prstGeom prst="rect">
          <a:avLst/>
        </a:prstGeom>
      </xdr:spPr>
    </xdr:pic>
  </etc:cellImage>
  <etc:cellImage>
    <xdr:pic>
      <xdr:nvPicPr>
        <xdr:cNvPr id="146" name="ID_7ECFB54593FB460AAB6515A5A0AA3C55" descr="Picture"/>
        <xdr:cNvPicPr/>
      </xdr:nvPicPr>
      <xdr:blipFill>
        <a:blip r:embed="rId148" cstate="print"/>
        <a:stretch>
          <a:fillRect/>
        </a:stretch>
      </xdr:blipFill>
      <xdr:spPr>
        <a:xfrm>
          <a:off x="0" y="499668800"/>
          <a:ext cx="4762500" cy="1428750"/>
        </a:xfrm>
        <a:prstGeom prst="rect">
          <a:avLst/>
        </a:prstGeom>
      </xdr:spPr>
    </xdr:pic>
  </etc:cellImage>
  <etc:cellImage>
    <xdr:pic>
      <xdr:nvPicPr>
        <xdr:cNvPr id="147" name="ID_032C4E396E5741E4854B0FCB666756B8" descr="Picture"/>
        <xdr:cNvPicPr/>
      </xdr:nvPicPr>
      <xdr:blipFill>
        <a:blip r:embed="rId149" cstate="print"/>
        <a:stretch>
          <a:fillRect/>
        </a:stretch>
      </xdr:blipFill>
      <xdr:spPr>
        <a:xfrm>
          <a:off x="0" y="502208800"/>
          <a:ext cx="4762500" cy="1428750"/>
        </a:xfrm>
        <a:prstGeom prst="rect">
          <a:avLst/>
        </a:prstGeom>
      </xdr:spPr>
    </xdr:pic>
  </etc:cellImage>
  <etc:cellImage>
    <xdr:pic>
      <xdr:nvPicPr>
        <xdr:cNvPr id="148" name="ID_A4821201A81B4FD4AE10B040F3D43909" descr="Picture"/>
        <xdr:cNvPicPr/>
      </xdr:nvPicPr>
      <xdr:blipFill>
        <a:blip r:embed="rId150" cstate="print"/>
        <a:stretch>
          <a:fillRect/>
        </a:stretch>
      </xdr:blipFill>
      <xdr:spPr>
        <a:xfrm>
          <a:off x="0" y="504748800"/>
          <a:ext cx="4762500" cy="2857500"/>
        </a:xfrm>
        <a:prstGeom prst="rect">
          <a:avLst/>
        </a:prstGeom>
      </xdr:spPr>
    </xdr:pic>
  </etc:cellImage>
  <etc:cellImage>
    <xdr:pic>
      <xdr:nvPicPr>
        <xdr:cNvPr id="149" name="ID_9C240D32CA8646ED812F425024921913" descr="Picture"/>
        <xdr:cNvPicPr/>
      </xdr:nvPicPr>
      <xdr:blipFill>
        <a:blip r:embed="rId151" cstate="print"/>
        <a:stretch>
          <a:fillRect/>
        </a:stretch>
      </xdr:blipFill>
      <xdr:spPr>
        <a:xfrm>
          <a:off x="0" y="509828800"/>
          <a:ext cx="4762500" cy="2381250"/>
        </a:xfrm>
        <a:prstGeom prst="rect">
          <a:avLst/>
        </a:prstGeom>
      </xdr:spPr>
    </xdr:pic>
  </etc:cellImage>
  <etc:cellImage>
    <xdr:pic>
      <xdr:nvPicPr>
        <xdr:cNvPr id="150" name="ID_A6003A794F5C4D81A1A6A058950779ED" descr="Picture"/>
        <xdr:cNvPicPr/>
      </xdr:nvPicPr>
      <xdr:blipFill>
        <a:blip r:embed="rId152" cstate="print"/>
        <a:stretch>
          <a:fillRect/>
        </a:stretch>
      </xdr:blipFill>
      <xdr:spPr>
        <a:xfrm>
          <a:off x="0" y="514057900"/>
          <a:ext cx="4762500" cy="952500"/>
        </a:xfrm>
        <a:prstGeom prst="rect">
          <a:avLst/>
        </a:prstGeom>
      </xdr:spPr>
    </xdr:pic>
  </etc:cellImage>
  <etc:cellImage>
    <xdr:pic>
      <xdr:nvPicPr>
        <xdr:cNvPr id="151" name="ID_C2B8F4684EAF4259941584F2515B5178" descr="Picture"/>
        <xdr:cNvPicPr/>
      </xdr:nvPicPr>
      <xdr:blipFill>
        <a:blip r:embed="rId153" cstate="print"/>
        <a:stretch>
          <a:fillRect/>
        </a:stretch>
      </xdr:blipFill>
      <xdr:spPr>
        <a:xfrm>
          <a:off x="0" y="515747000"/>
          <a:ext cx="4762500" cy="1905000"/>
        </a:xfrm>
        <a:prstGeom prst="rect">
          <a:avLst/>
        </a:prstGeom>
      </xdr:spPr>
    </xdr:pic>
  </etc:cellImage>
  <etc:cellImage>
    <xdr:pic>
      <xdr:nvPicPr>
        <xdr:cNvPr id="152" name="ID_B8446270857749BDB097249629164EB3" descr="Picture"/>
        <xdr:cNvPicPr/>
      </xdr:nvPicPr>
      <xdr:blipFill>
        <a:blip r:embed="rId154" cstate="print"/>
        <a:stretch>
          <a:fillRect/>
        </a:stretch>
      </xdr:blipFill>
      <xdr:spPr>
        <a:xfrm>
          <a:off x="0" y="519125200"/>
          <a:ext cx="4762500" cy="952500"/>
        </a:xfrm>
        <a:prstGeom prst="rect">
          <a:avLst/>
        </a:prstGeom>
      </xdr:spPr>
    </xdr:pic>
  </etc:cellImage>
  <etc:cellImage>
    <xdr:pic>
      <xdr:nvPicPr>
        <xdr:cNvPr id="153" name="ID_D48D7D9076B349C9B1D23D39BD9ACBE7" descr="Picture"/>
        <xdr:cNvPicPr/>
      </xdr:nvPicPr>
      <xdr:blipFill>
        <a:blip r:embed="rId155" cstate="print"/>
        <a:stretch>
          <a:fillRect/>
        </a:stretch>
      </xdr:blipFill>
      <xdr:spPr>
        <a:xfrm>
          <a:off x="0" y="520814300"/>
          <a:ext cx="4762500" cy="3810000"/>
        </a:xfrm>
        <a:prstGeom prst="rect">
          <a:avLst/>
        </a:prstGeom>
      </xdr:spPr>
    </xdr:pic>
  </etc:cellImage>
  <etc:cellImage>
    <xdr:pic>
      <xdr:nvPicPr>
        <xdr:cNvPr id="154" name="ID_AE0C693746594667B2FAF66A0A4D63F0" descr="Picture"/>
        <xdr:cNvPicPr/>
      </xdr:nvPicPr>
      <xdr:blipFill>
        <a:blip r:embed="rId156" cstate="print"/>
        <a:stretch>
          <a:fillRect/>
        </a:stretch>
      </xdr:blipFill>
      <xdr:spPr>
        <a:xfrm>
          <a:off x="0" y="526014950"/>
          <a:ext cx="4762500" cy="1428750"/>
        </a:xfrm>
        <a:prstGeom prst="rect">
          <a:avLst/>
        </a:prstGeom>
      </xdr:spPr>
    </xdr:pic>
  </etc:cellImage>
  <etc:cellImage>
    <xdr:pic>
      <xdr:nvPicPr>
        <xdr:cNvPr id="155" name="ID_7D78025DC9544BED863D7090F69C0192" descr="Picture"/>
        <xdr:cNvPicPr/>
      </xdr:nvPicPr>
      <xdr:blipFill>
        <a:blip r:embed="rId157" cstate="print"/>
        <a:stretch>
          <a:fillRect/>
        </a:stretch>
      </xdr:blipFill>
      <xdr:spPr>
        <a:xfrm>
          <a:off x="0" y="528554950"/>
          <a:ext cx="4762500" cy="1428750"/>
        </a:xfrm>
        <a:prstGeom prst="rect">
          <a:avLst/>
        </a:prstGeom>
      </xdr:spPr>
    </xdr:pic>
  </etc:cellImage>
  <etc:cellImage>
    <xdr:pic>
      <xdr:nvPicPr>
        <xdr:cNvPr id="156" name="ID_0C49CCB583334F7795A106F7F94EFCE8" descr="Picture"/>
        <xdr:cNvPicPr/>
      </xdr:nvPicPr>
      <xdr:blipFill>
        <a:blip r:embed="rId158" cstate="print"/>
        <a:stretch>
          <a:fillRect/>
        </a:stretch>
      </xdr:blipFill>
      <xdr:spPr>
        <a:xfrm>
          <a:off x="0" y="531094950"/>
          <a:ext cx="4762500" cy="1428750"/>
        </a:xfrm>
        <a:prstGeom prst="rect">
          <a:avLst/>
        </a:prstGeom>
      </xdr:spPr>
    </xdr:pic>
  </etc:cellImage>
  <etc:cellImage>
    <xdr:pic>
      <xdr:nvPicPr>
        <xdr:cNvPr id="157" name="ID_9A2527439F4048D4ADA4AFD091F31BCA" descr="Picture"/>
        <xdr:cNvPicPr/>
      </xdr:nvPicPr>
      <xdr:blipFill>
        <a:blip r:embed="rId159" cstate="print"/>
        <a:stretch>
          <a:fillRect/>
        </a:stretch>
      </xdr:blipFill>
      <xdr:spPr>
        <a:xfrm>
          <a:off x="0" y="533634950"/>
          <a:ext cx="4762500" cy="1428750"/>
        </a:xfrm>
        <a:prstGeom prst="rect">
          <a:avLst/>
        </a:prstGeom>
      </xdr:spPr>
    </xdr:pic>
  </etc:cellImage>
  <etc:cellImage>
    <xdr:pic>
      <xdr:nvPicPr>
        <xdr:cNvPr id="158" name="ID_973447BD00CF4C42B7648AE6439D96B1" descr="Picture"/>
        <xdr:cNvPicPr/>
      </xdr:nvPicPr>
      <xdr:blipFill>
        <a:blip r:embed="rId160" cstate="print"/>
        <a:stretch>
          <a:fillRect/>
        </a:stretch>
      </xdr:blipFill>
      <xdr:spPr>
        <a:xfrm>
          <a:off x="0" y="536174950"/>
          <a:ext cx="4762500" cy="3333750"/>
        </a:xfrm>
        <a:prstGeom prst="rect">
          <a:avLst/>
        </a:prstGeom>
      </xdr:spPr>
    </xdr:pic>
  </etc:cellImage>
  <etc:cellImage>
    <xdr:pic>
      <xdr:nvPicPr>
        <xdr:cNvPr id="159" name="ID_64349C509036480F969278666901992B" descr="Picture"/>
        <xdr:cNvPicPr/>
      </xdr:nvPicPr>
      <xdr:blipFill>
        <a:blip r:embed="rId161" cstate="print"/>
        <a:stretch>
          <a:fillRect/>
        </a:stretch>
      </xdr:blipFill>
      <xdr:spPr>
        <a:xfrm>
          <a:off x="0" y="541375600"/>
          <a:ext cx="4762500" cy="1428750"/>
        </a:xfrm>
        <a:prstGeom prst="rect">
          <a:avLst/>
        </a:prstGeom>
      </xdr:spPr>
    </xdr:pic>
  </etc:cellImage>
  <etc:cellImage>
    <xdr:pic>
      <xdr:nvPicPr>
        <xdr:cNvPr id="160" name="ID_2026E7501C3D44ABB34FA9F9AF5E22C1" descr="Picture"/>
        <xdr:cNvPicPr/>
      </xdr:nvPicPr>
      <xdr:blipFill>
        <a:blip r:embed="rId162" cstate="print"/>
        <a:stretch>
          <a:fillRect/>
        </a:stretch>
      </xdr:blipFill>
      <xdr:spPr>
        <a:xfrm>
          <a:off x="0" y="543915600"/>
          <a:ext cx="4762500" cy="1428750"/>
        </a:xfrm>
        <a:prstGeom prst="rect">
          <a:avLst/>
        </a:prstGeom>
      </xdr:spPr>
    </xdr:pic>
  </etc:cellImage>
  <etc:cellImage>
    <xdr:pic>
      <xdr:nvPicPr>
        <xdr:cNvPr id="161" name="ID_2D0B6FB256BA469CAC28ECBD17BA5D6B" descr="Picture"/>
        <xdr:cNvPicPr/>
      </xdr:nvPicPr>
      <xdr:blipFill>
        <a:blip r:embed="rId163" cstate="print"/>
        <a:stretch>
          <a:fillRect/>
        </a:stretch>
      </xdr:blipFill>
      <xdr:spPr>
        <a:xfrm>
          <a:off x="0" y="546455600"/>
          <a:ext cx="4762500" cy="5715000"/>
        </a:xfrm>
        <a:prstGeom prst="rect">
          <a:avLst/>
        </a:prstGeom>
      </xdr:spPr>
    </xdr:pic>
  </etc:cellImage>
  <etc:cellImage>
    <xdr:pic>
      <xdr:nvPicPr>
        <xdr:cNvPr id="162" name="ID_71AA2304EFCA48C38BABD05126C1FC30" descr="Picture"/>
        <xdr:cNvPicPr/>
      </xdr:nvPicPr>
      <xdr:blipFill>
        <a:blip r:embed="rId164" cstate="print"/>
        <a:stretch>
          <a:fillRect/>
        </a:stretch>
      </xdr:blipFill>
      <xdr:spPr>
        <a:xfrm>
          <a:off x="0" y="551656250"/>
          <a:ext cx="4762500" cy="3333750"/>
        </a:xfrm>
        <a:prstGeom prst="rect">
          <a:avLst/>
        </a:prstGeom>
      </xdr:spPr>
    </xdr:pic>
  </etc:cellImage>
  <etc:cellImage>
    <xdr:pic>
      <xdr:nvPicPr>
        <xdr:cNvPr id="163" name="ID_488FAF9D898942E9A17E988AB79EAE78" descr="Picture"/>
        <xdr:cNvPicPr/>
      </xdr:nvPicPr>
      <xdr:blipFill>
        <a:blip r:embed="rId165" cstate="print"/>
        <a:stretch>
          <a:fillRect/>
        </a:stretch>
      </xdr:blipFill>
      <xdr:spPr>
        <a:xfrm>
          <a:off x="0" y="556856900"/>
          <a:ext cx="4762500" cy="5238750"/>
        </a:xfrm>
        <a:prstGeom prst="rect">
          <a:avLst/>
        </a:prstGeom>
      </xdr:spPr>
    </xdr:pic>
  </etc:cellImage>
  <etc:cellImage>
    <xdr:pic>
      <xdr:nvPicPr>
        <xdr:cNvPr id="164" name="ID_B5A72E876526466FBCDB05D2DCCB4903" descr="Picture"/>
        <xdr:cNvPicPr/>
      </xdr:nvPicPr>
      <xdr:blipFill>
        <a:blip r:embed="rId166" cstate="print"/>
        <a:stretch>
          <a:fillRect/>
        </a:stretch>
      </xdr:blipFill>
      <xdr:spPr>
        <a:xfrm>
          <a:off x="0" y="562057550"/>
          <a:ext cx="4762500" cy="1428750"/>
        </a:xfrm>
        <a:prstGeom prst="rect">
          <a:avLst/>
        </a:prstGeom>
      </xdr:spPr>
    </xdr:pic>
  </etc:cellImage>
  <etc:cellImage>
    <xdr:pic>
      <xdr:nvPicPr>
        <xdr:cNvPr id="165" name="ID_BC6A93FED7D84CE0A2B6F0087576F366" descr="Picture"/>
        <xdr:cNvPicPr/>
      </xdr:nvPicPr>
      <xdr:blipFill>
        <a:blip r:embed="rId167" cstate="print"/>
        <a:stretch>
          <a:fillRect/>
        </a:stretch>
      </xdr:blipFill>
      <xdr:spPr>
        <a:xfrm>
          <a:off x="0" y="564597550"/>
          <a:ext cx="4762500" cy="1905000"/>
        </a:xfrm>
        <a:prstGeom prst="rect">
          <a:avLst/>
        </a:prstGeom>
      </xdr:spPr>
    </xdr:pic>
  </etc:cellImage>
  <etc:cellImage>
    <xdr:pic>
      <xdr:nvPicPr>
        <xdr:cNvPr id="166" name="ID_EE0FDC2DB8AA49EAA332BCCC96737E55" descr="Picture"/>
        <xdr:cNvPicPr/>
      </xdr:nvPicPr>
      <xdr:blipFill>
        <a:blip r:embed="rId168" cstate="print"/>
        <a:stretch>
          <a:fillRect/>
        </a:stretch>
      </xdr:blipFill>
      <xdr:spPr>
        <a:xfrm>
          <a:off x="0" y="567975750"/>
          <a:ext cx="4762500" cy="5715000"/>
        </a:xfrm>
        <a:prstGeom prst="rect">
          <a:avLst/>
        </a:prstGeom>
      </xdr:spPr>
    </xdr:pic>
  </etc:cellImage>
  <etc:cellImage>
    <xdr:pic>
      <xdr:nvPicPr>
        <xdr:cNvPr id="167" name="ID_36F95FD93F91497687C8470F93F8128C" descr="Picture"/>
        <xdr:cNvPicPr/>
      </xdr:nvPicPr>
      <xdr:blipFill>
        <a:blip r:embed="rId169" cstate="print"/>
        <a:stretch>
          <a:fillRect/>
        </a:stretch>
      </xdr:blipFill>
      <xdr:spPr>
        <a:xfrm>
          <a:off x="0" y="573176400"/>
          <a:ext cx="4762500" cy="952500"/>
        </a:xfrm>
        <a:prstGeom prst="rect">
          <a:avLst/>
        </a:prstGeom>
      </xdr:spPr>
    </xdr:pic>
  </etc:cellImage>
  <etc:cellImage>
    <xdr:pic>
      <xdr:nvPicPr>
        <xdr:cNvPr id="168" name="ID_DE3F5DF7CA64474EBED5195E1DF978B1" descr="Picture"/>
        <xdr:cNvPicPr/>
      </xdr:nvPicPr>
      <xdr:blipFill>
        <a:blip r:embed="rId170" cstate="print"/>
        <a:stretch>
          <a:fillRect/>
        </a:stretch>
      </xdr:blipFill>
      <xdr:spPr>
        <a:xfrm>
          <a:off x="0" y="574865500"/>
          <a:ext cx="4762500" cy="5715000"/>
        </a:xfrm>
        <a:prstGeom prst="rect">
          <a:avLst/>
        </a:prstGeom>
      </xdr:spPr>
    </xdr:pic>
  </etc:cellImage>
  <etc:cellImage>
    <xdr:pic>
      <xdr:nvPicPr>
        <xdr:cNvPr id="169" name="ID_97269C549D1F4A11AA5EB2082E726C5C" descr="Picture"/>
        <xdr:cNvPicPr/>
      </xdr:nvPicPr>
      <xdr:blipFill>
        <a:blip r:embed="rId171" cstate="print"/>
        <a:stretch>
          <a:fillRect/>
        </a:stretch>
      </xdr:blipFill>
      <xdr:spPr>
        <a:xfrm>
          <a:off x="0" y="580066150"/>
          <a:ext cx="4762500" cy="5715000"/>
        </a:xfrm>
        <a:prstGeom prst="rect">
          <a:avLst/>
        </a:prstGeom>
      </xdr:spPr>
    </xdr:pic>
  </etc:cellImage>
  <etc:cellImage>
    <xdr:pic>
      <xdr:nvPicPr>
        <xdr:cNvPr id="170" name="ID_463AC26DC81C41728EFAF975A40710AA" descr="Picture"/>
        <xdr:cNvPicPr/>
      </xdr:nvPicPr>
      <xdr:blipFill>
        <a:blip r:embed="rId172" cstate="print"/>
        <a:stretch>
          <a:fillRect/>
        </a:stretch>
      </xdr:blipFill>
      <xdr:spPr>
        <a:xfrm>
          <a:off x="0" y="585266800"/>
          <a:ext cx="4762500" cy="5715000"/>
        </a:xfrm>
        <a:prstGeom prst="rect">
          <a:avLst/>
        </a:prstGeom>
      </xdr:spPr>
    </xdr:pic>
  </etc:cellImage>
  <etc:cellImage>
    <xdr:pic>
      <xdr:nvPicPr>
        <xdr:cNvPr id="171" name="ID_2EAB696A1AC0450F8F491C59151AB367" descr="Picture"/>
        <xdr:cNvPicPr/>
      </xdr:nvPicPr>
      <xdr:blipFill>
        <a:blip r:embed="rId173" cstate="print"/>
        <a:stretch>
          <a:fillRect/>
        </a:stretch>
      </xdr:blipFill>
      <xdr:spPr>
        <a:xfrm>
          <a:off x="0" y="590467450"/>
          <a:ext cx="4762500" cy="3333750"/>
        </a:xfrm>
        <a:prstGeom prst="rect">
          <a:avLst/>
        </a:prstGeom>
      </xdr:spPr>
    </xdr:pic>
  </etc:cellImage>
  <etc:cellImage>
    <xdr:pic>
      <xdr:nvPicPr>
        <xdr:cNvPr id="172" name="ID_ACF4BB6CF2224141989AD656EAC2FC99" descr="Picture"/>
        <xdr:cNvPicPr/>
      </xdr:nvPicPr>
      <xdr:blipFill>
        <a:blip r:embed="rId174" cstate="print"/>
        <a:stretch>
          <a:fillRect/>
        </a:stretch>
      </xdr:blipFill>
      <xdr:spPr>
        <a:xfrm>
          <a:off x="0" y="595668100"/>
          <a:ext cx="4762500" cy="1428750"/>
        </a:xfrm>
        <a:prstGeom prst="rect">
          <a:avLst/>
        </a:prstGeom>
      </xdr:spPr>
    </xdr:pic>
  </etc:cellImage>
  <etc:cellImage>
    <xdr:pic>
      <xdr:nvPicPr>
        <xdr:cNvPr id="173" name="ID_97FA5E4CE58547EF9CDDECB344A9C109" descr="Picture"/>
        <xdr:cNvPicPr/>
      </xdr:nvPicPr>
      <xdr:blipFill>
        <a:blip r:embed="rId175" cstate="print"/>
        <a:stretch>
          <a:fillRect/>
        </a:stretch>
      </xdr:blipFill>
      <xdr:spPr>
        <a:xfrm>
          <a:off x="0" y="598208100"/>
          <a:ext cx="4762500" cy="952500"/>
        </a:xfrm>
        <a:prstGeom prst="rect">
          <a:avLst/>
        </a:prstGeom>
      </xdr:spPr>
    </xdr:pic>
  </etc:cellImage>
  <etc:cellImage>
    <xdr:pic>
      <xdr:nvPicPr>
        <xdr:cNvPr id="174" name="ID_E0EB8ED8CCC644028B2B8B465C545922" descr="Picture"/>
        <xdr:cNvPicPr/>
      </xdr:nvPicPr>
      <xdr:blipFill>
        <a:blip r:embed="rId176" cstate="print"/>
        <a:stretch>
          <a:fillRect/>
        </a:stretch>
      </xdr:blipFill>
      <xdr:spPr>
        <a:xfrm>
          <a:off x="0" y="599897200"/>
          <a:ext cx="4762500" cy="1428750"/>
        </a:xfrm>
        <a:prstGeom prst="rect">
          <a:avLst/>
        </a:prstGeom>
      </xdr:spPr>
    </xdr:pic>
  </etc:cellImage>
  <etc:cellImage>
    <xdr:pic>
      <xdr:nvPicPr>
        <xdr:cNvPr id="175" name="ID_C994383AEB634CECA11AFA2C45629A2F" descr="Picture"/>
        <xdr:cNvPicPr/>
      </xdr:nvPicPr>
      <xdr:blipFill>
        <a:blip r:embed="rId177" cstate="print"/>
        <a:stretch>
          <a:fillRect/>
        </a:stretch>
      </xdr:blipFill>
      <xdr:spPr>
        <a:xfrm>
          <a:off x="0" y="602437200"/>
          <a:ext cx="4762500" cy="1428750"/>
        </a:xfrm>
        <a:prstGeom prst="rect">
          <a:avLst/>
        </a:prstGeom>
      </xdr:spPr>
    </xdr:pic>
  </etc:cellImage>
  <etc:cellImage>
    <xdr:pic>
      <xdr:nvPicPr>
        <xdr:cNvPr id="176" name="ID_D7D24B76892241A4AB5AA494B193CB61" descr="Picture"/>
        <xdr:cNvPicPr/>
      </xdr:nvPicPr>
      <xdr:blipFill>
        <a:blip r:embed="rId178" cstate="print"/>
        <a:stretch>
          <a:fillRect/>
        </a:stretch>
      </xdr:blipFill>
      <xdr:spPr>
        <a:xfrm>
          <a:off x="0" y="604977200"/>
          <a:ext cx="4762500" cy="1428750"/>
        </a:xfrm>
        <a:prstGeom prst="rect">
          <a:avLst/>
        </a:prstGeom>
      </xdr:spPr>
    </xdr:pic>
  </etc:cellImage>
  <etc:cellImage>
    <xdr:pic>
      <xdr:nvPicPr>
        <xdr:cNvPr id="177" name="ID_D37293CAE1D04203BB2C411F2CCACA43" descr="Picture"/>
        <xdr:cNvPicPr/>
      </xdr:nvPicPr>
      <xdr:blipFill>
        <a:blip r:embed="rId179" cstate="print"/>
        <a:stretch>
          <a:fillRect/>
        </a:stretch>
      </xdr:blipFill>
      <xdr:spPr>
        <a:xfrm>
          <a:off x="0" y="607517200"/>
          <a:ext cx="4762500" cy="1428750"/>
        </a:xfrm>
        <a:prstGeom prst="rect">
          <a:avLst/>
        </a:prstGeom>
      </xdr:spPr>
    </xdr:pic>
  </etc:cellImage>
  <etc:cellImage>
    <xdr:pic>
      <xdr:nvPicPr>
        <xdr:cNvPr id="178" name="ID_2F6EB8236BDA4DC69EB82C6DD3F36792" descr="Picture"/>
        <xdr:cNvPicPr/>
      </xdr:nvPicPr>
      <xdr:blipFill>
        <a:blip r:embed="rId180" cstate="print"/>
        <a:stretch>
          <a:fillRect/>
        </a:stretch>
      </xdr:blipFill>
      <xdr:spPr>
        <a:xfrm>
          <a:off x="0" y="610057200"/>
          <a:ext cx="4762500" cy="952500"/>
        </a:xfrm>
        <a:prstGeom prst="rect">
          <a:avLst/>
        </a:prstGeom>
      </xdr:spPr>
    </xdr:pic>
  </etc:cellImage>
  <etc:cellImage>
    <xdr:pic>
      <xdr:nvPicPr>
        <xdr:cNvPr id="179" name="ID_ED2B156F0B5C46D68800751FE3213F3C" descr="Picture"/>
        <xdr:cNvPicPr/>
      </xdr:nvPicPr>
      <xdr:blipFill>
        <a:blip r:embed="rId181" cstate="print"/>
        <a:stretch>
          <a:fillRect/>
        </a:stretch>
      </xdr:blipFill>
      <xdr:spPr>
        <a:xfrm>
          <a:off x="0" y="611746300"/>
          <a:ext cx="4762500" cy="952500"/>
        </a:xfrm>
        <a:prstGeom prst="rect">
          <a:avLst/>
        </a:prstGeom>
      </xdr:spPr>
    </xdr:pic>
  </etc:cellImage>
  <etc:cellImage>
    <xdr:pic>
      <xdr:nvPicPr>
        <xdr:cNvPr id="180" name="ID_9C1F9AAC4843498B923A6880297B9BF0" descr="Picture"/>
        <xdr:cNvPicPr/>
      </xdr:nvPicPr>
      <xdr:blipFill>
        <a:blip r:embed="rId182" cstate="print"/>
        <a:stretch>
          <a:fillRect/>
        </a:stretch>
      </xdr:blipFill>
      <xdr:spPr>
        <a:xfrm>
          <a:off x="0" y="613435400"/>
          <a:ext cx="4762500" cy="3333750"/>
        </a:xfrm>
        <a:prstGeom prst="rect">
          <a:avLst/>
        </a:prstGeom>
      </xdr:spPr>
    </xdr:pic>
  </etc:cellImage>
  <etc:cellImage>
    <xdr:pic>
      <xdr:nvPicPr>
        <xdr:cNvPr id="181" name="ID_A2F23AA7404448FB9676EE9516F5109C" descr="Picture"/>
        <xdr:cNvPicPr/>
      </xdr:nvPicPr>
      <xdr:blipFill>
        <a:blip r:embed="rId183" cstate="print"/>
        <a:stretch>
          <a:fillRect/>
        </a:stretch>
      </xdr:blipFill>
      <xdr:spPr>
        <a:xfrm>
          <a:off x="0" y="618636050"/>
          <a:ext cx="4762500" cy="5715000"/>
        </a:xfrm>
        <a:prstGeom prst="rect">
          <a:avLst/>
        </a:prstGeom>
      </xdr:spPr>
    </xdr:pic>
  </etc:cellImage>
  <etc:cellImage>
    <xdr:pic>
      <xdr:nvPicPr>
        <xdr:cNvPr id="182" name="ID_FE50FC14AD534759ADC60EF9B1DF0165" descr="Picture"/>
        <xdr:cNvPicPr/>
      </xdr:nvPicPr>
      <xdr:blipFill>
        <a:blip r:embed="rId184" cstate="print"/>
        <a:stretch>
          <a:fillRect/>
        </a:stretch>
      </xdr:blipFill>
      <xdr:spPr>
        <a:xfrm>
          <a:off x="0" y="623836700"/>
          <a:ext cx="4762500" cy="1428750"/>
        </a:xfrm>
        <a:prstGeom prst="rect">
          <a:avLst/>
        </a:prstGeom>
      </xdr:spPr>
    </xdr:pic>
  </etc:cellImage>
  <etc:cellImage>
    <xdr:pic>
      <xdr:nvPicPr>
        <xdr:cNvPr id="183" name="ID_4E3E4330D3C44A4098C375CDE4B9D060" descr="Picture"/>
        <xdr:cNvPicPr/>
      </xdr:nvPicPr>
      <xdr:blipFill>
        <a:blip r:embed="rId185" cstate="print"/>
        <a:stretch>
          <a:fillRect/>
        </a:stretch>
      </xdr:blipFill>
      <xdr:spPr>
        <a:xfrm>
          <a:off x="0" y="626376700"/>
          <a:ext cx="4762500" cy="3810000"/>
        </a:xfrm>
        <a:prstGeom prst="rect">
          <a:avLst/>
        </a:prstGeom>
      </xdr:spPr>
    </xdr:pic>
  </etc:cellImage>
  <etc:cellImage>
    <xdr:pic>
      <xdr:nvPicPr>
        <xdr:cNvPr id="184" name="ID_D3C1BCF418EA4131893D964D8E497541" descr="Picture"/>
        <xdr:cNvPicPr/>
      </xdr:nvPicPr>
      <xdr:blipFill>
        <a:blip r:embed="rId186" cstate="print"/>
        <a:stretch>
          <a:fillRect/>
        </a:stretch>
      </xdr:blipFill>
      <xdr:spPr>
        <a:xfrm>
          <a:off x="0" y="631577350"/>
          <a:ext cx="4762500" cy="1428750"/>
        </a:xfrm>
        <a:prstGeom prst="rect">
          <a:avLst/>
        </a:prstGeom>
      </xdr:spPr>
    </xdr:pic>
  </etc:cellImage>
  <etc:cellImage>
    <xdr:pic>
      <xdr:nvPicPr>
        <xdr:cNvPr id="185" name="ID_5BAA57D2154E46829B4C6A3A9B269F26" descr="Picture"/>
        <xdr:cNvPicPr/>
      </xdr:nvPicPr>
      <xdr:blipFill>
        <a:blip r:embed="rId187" cstate="print"/>
        <a:stretch>
          <a:fillRect/>
        </a:stretch>
      </xdr:blipFill>
      <xdr:spPr>
        <a:xfrm>
          <a:off x="0" y="634117350"/>
          <a:ext cx="4762500" cy="3333750"/>
        </a:xfrm>
        <a:prstGeom prst="rect">
          <a:avLst/>
        </a:prstGeom>
      </xdr:spPr>
    </xdr:pic>
  </etc:cellImage>
  <etc:cellImage>
    <xdr:pic>
      <xdr:nvPicPr>
        <xdr:cNvPr id="186" name="ID_56C7E278043C49A88ED6D7AE8DAA22BD" descr="Picture"/>
        <xdr:cNvPicPr/>
      </xdr:nvPicPr>
      <xdr:blipFill>
        <a:blip r:embed="rId188" cstate="print"/>
        <a:stretch>
          <a:fillRect/>
        </a:stretch>
      </xdr:blipFill>
      <xdr:spPr>
        <a:xfrm>
          <a:off x="0" y="639318000"/>
          <a:ext cx="4762500" cy="1428750"/>
        </a:xfrm>
        <a:prstGeom prst="rect">
          <a:avLst/>
        </a:prstGeom>
      </xdr:spPr>
    </xdr:pic>
  </etc:cellImage>
  <etc:cellImage>
    <xdr:pic>
      <xdr:nvPicPr>
        <xdr:cNvPr id="187" name="ID_C4E949DDA356404AA1DFC2DE1A187593" descr="Picture"/>
        <xdr:cNvPicPr/>
      </xdr:nvPicPr>
      <xdr:blipFill>
        <a:blip r:embed="rId189" cstate="print"/>
        <a:stretch>
          <a:fillRect/>
        </a:stretch>
      </xdr:blipFill>
      <xdr:spPr>
        <a:xfrm>
          <a:off x="0" y="641858000"/>
          <a:ext cx="4762500" cy="5715000"/>
        </a:xfrm>
        <a:prstGeom prst="rect">
          <a:avLst/>
        </a:prstGeom>
      </xdr:spPr>
    </xdr:pic>
  </etc:cellImage>
  <etc:cellImage>
    <xdr:pic>
      <xdr:nvPicPr>
        <xdr:cNvPr id="188" name="ID_02CA427C516B4F18A9E8214D60B979B4" descr="Picture"/>
        <xdr:cNvPicPr/>
      </xdr:nvPicPr>
      <xdr:blipFill>
        <a:blip r:embed="rId190" cstate="print"/>
        <a:stretch>
          <a:fillRect/>
        </a:stretch>
      </xdr:blipFill>
      <xdr:spPr>
        <a:xfrm>
          <a:off x="0" y="647058650"/>
          <a:ext cx="4762500" cy="4286250"/>
        </a:xfrm>
        <a:prstGeom prst="rect">
          <a:avLst/>
        </a:prstGeom>
      </xdr:spPr>
    </xdr:pic>
  </etc:cellImage>
  <etc:cellImage>
    <xdr:pic>
      <xdr:nvPicPr>
        <xdr:cNvPr id="189" name="ID_164224B6F75F43DEAC503F1971185FED" descr="Picture"/>
        <xdr:cNvPicPr/>
      </xdr:nvPicPr>
      <xdr:blipFill>
        <a:blip r:embed="rId191" cstate="print"/>
        <a:stretch>
          <a:fillRect/>
        </a:stretch>
      </xdr:blipFill>
      <xdr:spPr>
        <a:xfrm>
          <a:off x="0" y="652259300"/>
          <a:ext cx="4762500" cy="1428750"/>
        </a:xfrm>
        <a:prstGeom prst="rect">
          <a:avLst/>
        </a:prstGeom>
      </xdr:spPr>
    </xdr:pic>
  </etc:cellImage>
  <etc:cellImage>
    <xdr:pic>
      <xdr:nvPicPr>
        <xdr:cNvPr id="190" name="ID_9A838FF982124B4FAB0A15CB9B7E5A0E" descr="Picture"/>
        <xdr:cNvPicPr/>
      </xdr:nvPicPr>
      <xdr:blipFill>
        <a:blip r:embed="rId192" cstate="print"/>
        <a:stretch>
          <a:fillRect/>
        </a:stretch>
      </xdr:blipFill>
      <xdr:spPr>
        <a:xfrm>
          <a:off x="0" y="654799300"/>
          <a:ext cx="4762500" cy="1905000"/>
        </a:xfrm>
        <a:prstGeom prst="rect">
          <a:avLst/>
        </a:prstGeom>
      </xdr:spPr>
    </xdr:pic>
  </etc:cellImage>
  <etc:cellImage>
    <xdr:pic>
      <xdr:nvPicPr>
        <xdr:cNvPr id="191" name="ID_7908A56ACDF244E4B0731A9C165258A8" descr="Picture"/>
        <xdr:cNvPicPr/>
      </xdr:nvPicPr>
      <xdr:blipFill>
        <a:blip r:embed="rId193" cstate="print"/>
        <a:stretch>
          <a:fillRect/>
        </a:stretch>
      </xdr:blipFill>
      <xdr:spPr>
        <a:xfrm>
          <a:off x="0" y="658177500"/>
          <a:ext cx="4762500" cy="3810000"/>
        </a:xfrm>
        <a:prstGeom prst="rect">
          <a:avLst/>
        </a:prstGeom>
      </xdr:spPr>
    </xdr:pic>
  </etc:cellImage>
  <etc:cellImage>
    <xdr:pic>
      <xdr:nvPicPr>
        <xdr:cNvPr id="192" name="ID_D36DC000F89446E78B4E87C154E61D7E" descr="Picture"/>
        <xdr:cNvPicPr/>
      </xdr:nvPicPr>
      <xdr:blipFill>
        <a:blip r:embed="rId194" cstate="print"/>
        <a:stretch>
          <a:fillRect/>
        </a:stretch>
      </xdr:blipFill>
      <xdr:spPr>
        <a:xfrm>
          <a:off x="0" y="663378150"/>
          <a:ext cx="4762500" cy="1905000"/>
        </a:xfrm>
        <a:prstGeom prst="rect">
          <a:avLst/>
        </a:prstGeom>
      </xdr:spPr>
    </xdr:pic>
  </etc:cellImage>
  <etc:cellImage>
    <xdr:pic>
      <xdr:nvPicPr>
        <xdr:cNvPr id="193" name="ID_BAEF78E5F6864172B06028DF577EAEDD" descr="Picture"/>
        <xdr:cNvPicPr/>
      </xdr:nvPicPr>
      <xdr:blipFill>
        <a:blip r:embed="rId195" cstate="print"/>
        <a:stretch>
          <a:fillRect/>
        </a:stretch>
      </xdr:blipFill>
      <xdr:spPr>
        <a:xfrm>
          <a:off x="0" y="666756350"/>
          <a:ext cx="4762500" cy="952500"/>
        </a:xfrm>
        <a:prstGeom prst="rect">
          <a:avLst/>
        </a:prstGeom>
      </xdr:spPr>
    </xdr:pic>
  </etc:cellImage>
  <etc:cellImage>
    <xdr:pic>
      <xdr:nvPicPr>
        <xdr:cNvPr id="194" name="ID_BD0B1BF9CA854A9187F7C64E04BC2C30" descr="Picture"/>
        <xdr:cNvPicPr/>
      </xdr:nvPicPr>
      <xdr:blipFill>
        <a:blip r:embed="rId196" cstate="print"/>
        <a:stretch>
          <a:fillRect/>
        </a:stretch>
      </xdr:blipFill>
      <xdr:spPr>
        <a:xfrm>
          <a:off x="0" y="668445450"/>
          <a:ext cx="4762500" cy="1428750"/>
        </a:xfrm>
        <a:prstGeom prst="rect">
          <a:avLst/>
        </a:prstGeom>
      </xdr:spPr>
    </xdr:pic>
  </etc:cellImage>
  <etc:cellImage>
    <xdr:pic>
      <xdr:nvPicPr>
        <xdr:cNvPr id="195" name="ID_E967C61FE5F7446F9DAB9B39080CE0BA" descr="Picture"/>
        <xdr:cNvPicPr/>
      </xdr:nvPicPr>
      <xdr:blipFill>
        <a:blip r:embed="rId197" cstate="print"/>
        <a:stretch>
          <a:fillRect/>
        </a:stretch>
      </xdr:blipFill>
      <xdr:spPr>
        <a:xfrm>
          <a:off x="0" y="670985450"/>
          <a:ext cx="4762500" cy="1428750"/>
        </a:xfrm>
        <a:prstGeom prst="rect">
          <a:avLst/>
        </a:prstGeom>
      </xdr:spPr>
    </xdr:pic>
  </etc:cellImage>
  <etc:cellImage>
    <xdr:pic>
      <xdr:nvPicPr>
        <xdr:cNvPr id="196" name="ID_875F39D4AC3E49ADBD696709EE24A37B" descr="Picture"/>
        <xdr:cNvPicPr/>
      </xdr:nvPicPr>
      <xdr:blipFill>
        <a:blip r:embed="rId198" cstate="print"/>
        <a:stretch>
          <a:fillRect/>
        </a:stretch>
      </xdr:blipFill>
      <xdr:spPr>
        <a:xfrm>
          <a:off x="0" y="673525450"/>
          <a:ext cx="4762500" cy="4762500"/>
        </a:xfrm>
        <a:prstGeom prst="rect">
          <a:avLst/>
        </a:prstGeom>
      </xdr:spPr>
    </xdr:pic>
  </etc:cellImage>
  <etc:cellImage>
    <xdr:pic>
      <xdr:nvPicPr>
        <xdr:cNvPr id="197" name="ID_126CECD86ADC49D1BA0D85A351D04056" descr="Picture"/>
        <xdr:cNvPicPr/>
      </xdr:nvPicPr>
      <xdr:blipFill>
        <a:blip r:embed="rId199" cstate="print"/>
        <a:stretch>
          <a:fillRect/>
        </a:stretch>
      </xdr:blipFill>
      <xdr:spPr>
        <a:xfrm>
          <a:off x="0" y="678726100"/>
          <a:ext cx="4762500" cy="5715000"/>
        </a:xfrm>
        <a:prstGeom prst="rect">
          <a:avLst/>
        </a:prstGeom>
      </xdr:spPr>
    </xdr:pic>
  </etc:cellImage>
  <etc:cellImage>
    <xdr:pic>
      <xdr:nvPicPr>
        <xdr:cNvPr id="198" name="ID_F6C469F31C5F4391B0AED6D0FE2C51A5" descr="Picture"/>
        <xdr:cNvPicPr/>
      </xdr:nvPicPr>
      <xdr:blipFill>
        <a:blip r:embed="rId200" cstate="print"/>
        <a:stretch>
          <a:fillRect/>
        </a:stretch>
      </xdr:blipFill>
      <xdr:spPr>
        <a:xfrm>
          <a:off x="0" y="683926750"/>
          <a:ext cx="4762500" cy="3333750"/>
        </a:xfrm>
        <a:prstGeom prst="rect">
          <a:avLst/>
        </a:prstGeom>
      </xdr:spPr>
    </xdr:pic>
  </etc:cellImage>
  <etc:cellImage>
    <xdr:pic>
      <xdr:nvPicPr>
        <xdr:cNvPr id="199" name="ID_DD06555B5CB6426BAD36856360B58EC0" descr="Picture"/>
        <xdr:cNvPicPr/>
      </xdr:nvPicPr>
      <xdr:blipFill>
        <a:blip r:embed="rId201" cstate="print"/>
        <a:stretch>
          <a:fillRect/>
        </a:stretch>
      </xdr:blipFill>
      <xdr:spPr>
        <a:xfrm>
          <a:off x="0" y="689127400"/>
          <a:ext cx="4762500" cy="1428750"/>
        </a:xfrm>
        <a:prstGeom prst="rect">
          <a:avLst/>
        </a:prstGeom>
      </xdr:spPr>
    </xdr:pic>
  </etc:cellImage>
  <etc:cellImage>
    <xdr:pic>
      <xdr:nvPicPr>
        <xdr:cNvPr id="200" name="ID_555A1DE6A24C44878F5793E5F971DC9B" descr="Picture"/>
        <xdr:cNvPicPr/>
      </xdr:nvPicPr>
      <xdr:blipFill>
        <a:blip r:embed="rId202" cstate="print"/>
        <a:stretch>
          <a:fillRect/>
        </a:stretch>
      </xdr:blipFill>
      <xdr:spPr>
        <a:xfrm>
          <a:off x="0" y="691667400"/>
          <a:ext cx="4762500" cy="1428750"/>
        </a:xfrm>
        <a:prstGeom prst="rect">
          <a:avLst/>
        </a:prstGeom>
      </xdr:spPr>
    </xdr:pic>
  </etc:cellImage>
  <etc:cellImage>
    <xdr:pic>
      <xdr:nvPicPr>
        <xdr:cNvPr id="201" name="ID_489BA26AA29A435A8AFFA55E449A2169" descr="Picture"/>
        <xdr:cNvPicPr/>
      </xdr:nvPicPr>
      <xdr:blipFill>
        <a:blip r:embed="rId203" cstate="print"/>
        <a:stretch>
          <a:fillRect/>
        </a:stretch>
      </xdr:blipFill>
      <xdr:spPr>
        <a:xfrm>
          <a:off x="0" y="694207400"/>
          <a:ext cx="4762500" cy="5715000"/>
        </a:xfrm>
        <a:prstGeom prst="rect">
          <a:avLst/>
        </a:prstGeom>
      </xdr:spPr>
    </xdr:pic>
  </etc:cellImage>
  <etc:cellImage>
    <xdr:pic>
      <xdr:nvPicPr>
        <xdr:cNvPr id="202" name="ID_A2B4C6AA657D4A89AFD7B6120E989D41" descr="Picture"/>
        <xdr:cNvPicPr/>
      </xdr:nvPicPr>
      <xdr:blipFill>
        <a:blip r:embed="rId204" cstate="print"/>
        <a:stretch>
          <a:fillRect/>
        </a:stretch>
      </xdr:blipFill>
      <xdr:spPr>
        <a:xfrm>
          <a:off x="0" y="699408050"/>
          <a:ext cx="4762500" cy="1905000"/>
        </a:xfrm>
        <a:prstGeom prst="rect">
          <a:avLst/>
        </a:prstGeom>
      </xdr:spPr>
    </xdr:pic>
  </etc:cellImage>
  <etc:cellImage>
    <xdr:pic>
      <xdr:nvPicPr>
        <xdr:cNvPr id="203" name="ID_08292E5AA1514392B64A90502A6EB41C" descr="Picture"/>
        <xdr:cNvPicPr/>
      </xdr:nvPicPr>
      <xdr:blipFill>
        <a:blip r:embed="rId205" cstate="print"/>
        <a:stretch>
          <a:fillRect/>
        </a:stretch>
      </xdr:blipFill>
      <xdr:spPr>
        <a:xfrm>
          <a:off x="0" y="702786250"/>
          <a:ext cx="4762500" cy="2381250"/>
        </a:xfrm>
        <a:prstGeom prst="rect">
          <a:avLst/>
        </a:prstGeom>
      </xdr:spPr>
    </xdr:pic>
  </etc:cellImage>
  <etc:cellImage>
    <xdr:pic>
      <xdr:nvPicPr>
        <xdr:cNvPr id="204" name="ID_82222708AAB6413C97742AA7C67E2851" descr="Picture"/>
        <xdr:cNvPicPr/>
      </xdr:nvPicPr>
      <xdr:blipFill>
        <a:blip r:embed="rId206" cstate="print"/>
        <a:stretch>
          <a:fillRect/>
        </a:stretch>
      </xdr:blipFill>
      <xdr:spPr>
        <a:xfrm>
          <a:off x="0" y="707015350"/>
          <a:ext cx="4762500" cy="4762500"/>
        </a:xfrm>
        <a:prstGeom prst="rect">
          <a:avLst/>
        </a:prstGeom>
      </xdr:spPr>
    </xdr:pic>
  </etc:cellImage>
  <etc:cellImage>
    <xdr:pic>
      <xdr:nvPicPr>
        <xdr:cNvPr id="205" name="ID_056206F11FE5497195EA9C1E62A92136" descr="Picture"/>
        <xdr:cNvPicPr/>
      </xdr:nvPicPr>
      <xdr:blipFill>
        <a:blip r:embed="rId207" cstate="print"/>
        <a:stretch>
          <a:fillRect/>
        </a:stretch>
      </xdr:blipFill>
      <xdr:spPr>
        <a:xfrm>
          <a:off x="0" y="712216000"/>
          <a:ext cx="4762500" cy="1428750"/>
        </a:xfrm>
        <a:prstGeom prst="rect">
          <a:avLst/>
        </a:prstGeom>
      </xdr:spPr>
    </xdr:pic>
  </etc:cellImage>
  <etc:cellImage>
    <xdr:pic>
      <xdr:nvPicPr>
        <xdr:cNvPr id="206" name="ID_CF193D8BF85244148F104BD635DF0893" descr="Picture"/>
        <xdr:cNvPicPr/>
      </xdr:nvPicPr>
      <xdr:blipFill>
        <a:blip r:embed="rId208" cstate="print"/>
        <a:stretch>
          <a:fillRect/>
        </a:stretch>
      </xdr:blipFill>
      <xdr:spPr>
        <a:xfrm>
          <a:off x="0" y="714756000"/>
          <a:ext cx="4762500" cy="1428750"/>
        </a:xfrm>
        <a:prstGeom prst="rect">
          <a:avLst/>
        </a:prstGeom>
      </xdr:spPr>
    </xdr:pic>
  </etc:cellImage>
  <etc:cellImage>
    <xdr:pic>
      <xdr:nvPicPr>
        <xdr:cNvPr id="207" name="ID_B45FA5483FD7469E9D08AD980448534F" descr="Picture"/>
        <xdr:cNvPicPr/>
      </xdr:nvPicPr>
      <xdr:blipFill>
        <a:blip r:embed="rId209" cstate="print"/>
        <a:stretch>
          <a:fillRect/>
        </a:stretch>
      </xdr:blipFill>
      <xdr:spPr>
        <a:xfrm>
          <a:off x="0" y="717296000"/>
          <a:ext cx="4762500" cy="5715000"/>
        </a:xfrm>
        <a:prstGeom prst="rect">
          <a:avLst/>
        </a:prstGeom>
      </xdr:spPr>
    </xdr:pic>
  </etc:cellImage>
  <etc:cellImage>
    <xdr:pic>
      <xdr:nvPicPr>
        <xdr:cNvPr id="208" name="ID_5D0F8C172A9043459FF8911C329A87BA" descr="Picture"/>
        <xdr:cNvPicPr/>
      </xdr:nvPicPr>
      <xdr:blipFill>
        <a:blip r:embed="rId210" cstate="print"/>
        <a:stretch>
          <a:fillRect/>
        </a:stretch>
      </xdr:blipFill>
      <xdr:spPr>
        <a:xfrm>
          <a:off x="0" y="722496650"/>
          <a:ext cx="4762500" cy="1428750"/>
        </a:xfrm>
        <a:prstGeom prst="rect">
          <a:avLst/>
        </a:prstGeom>
      </xdr:spPr>
    </xdr:pic>
  </etc:cellImage>
  <etc:cellImage>
    <xdr:pic>
      <xdr:nvPicPr>
        <xdr:cNvPr id="209" name="ID_67EC77E3AC6D456899D3606FC97E3EDA" descr="Picture"/>
        <xdr:cNvPicPr/>
      </xdr:nvPicPr>
      <xdr:blipFill>
        <a:blip r:embed="rId211" cstate="print"/>
        <a:stretch>
          <a:fillRect/>
        </a:stretch>
      </xdr:blipFill>
      <xdr:spPr>
        <a:xfrm>
          <a:off x="0" y="725036650"/>
          <a:ext cx="4762500" cy="1428750"/>
        </a:xfrm>
        <a:prstGeom prst="rect">
          <a:avLst/>
        </a:prstGeom>
      </xdr:spPr>
    </xdr:pic>
  </etc:cellImage>
  <etc:cellImage>
    <xdr:pic>
      <xdr:nvPicPr>
        <xdr:cNvPr id="210" name="ID_C129A462AAA74F0F817E3CD1FC81FB5D" descr="Picture"/>
        <xdr:cNvPicPr/>
      </xdr:nvPicPr>
      <xdr:blipFill>
        <a:blip r:embed="rId212" cstate="print"/>
        <a:stretch>
          <a:fillRect/>
        </a:stretch>
      </xdr:blipFill>
      <xdr:spPr>
        <a:xfrm>
          <a:off x="0" y="727576650"/>
          <a:ext cx="4762500" cy="1905000"/>
        </a:xfrm>
        <a:prstGeom prst="rect">
          <a:avLst/>
        </a:prstGeom>
      </xdr:spPr>
    </xdr:pic>
  </etc:cellImage>
  <etc:cellImage>
    <xdr:pic>
      <xdr:nvPicPr>
        <xdr:cNvPr id="211" name="ID_F07E587483DA4EAC9EF7DFC755B3F4E1" descr="Picture"/>
        <xdr:cNvPicPr/>
      </xdr:nvPicPr>
      <xdr:blipFill>
        <a:blip r:embed="rId213" cstate="print"/>
        <a:stretch>
          <a:fillRect/>
        </a:stretch>
      </xdr:blipFill>
      <xdr:spPr>
        <a:xfrm>
          <a:off x="0" y="730954850"/>
          <a:ext cx="4762500" cy="2381250"/>
        </a:xfrm>
        <a:prstGeom prst="rect">
          <a:avLst/>
        </a:prstGeom>
      </xdr:spPr>
    </xdr:pic>
  </etc:cellImage>
  <etc:cellImage>
    <xdr:pic>
      <xdr:nvPicPr>
        <xdr:cNvPr id="212" name="ID_5732F860A29142F4BF363AD63456ECE0" descr="Picture"/>
        <xdr:cNvPicPr/>
      </xdr:nvPicPr>
      <xdr:blipFill>
        <a:blip r:embed="rId214" cstate="print"/>
        <a:stretch>
          <a:fillRect/>
        </a:stretch>
      </xdr:blipFill>
      <xdr:spPr>
        <a:xfrm>
          <a:off x="0" y="735183950"/>
          <a:ext cx="4762500" cy="1428750"/>
        </a:xfrm>
        <a:prstGeom prst="rect">
          <a:avLst/>
        </a:prstGeom>
      </xdr:spPr>
    </xdr:pic>
  </etc:cellImage>
  <etc:cellImage>
    <xdr:pic>
      <xdr:nvPicPr>
        <xdr:cNvPr id="213" name="ID_B8EE1480893F4CDC98E73BA9F950CE07" descr="Picture"/>
        <xdr:cNvPicPr/>
      </xdr:nvPicPr>
      <xdr:blipFill>
        <a:blip r:embed="rId215" cstate="print"/>
        <a:stretch>
          <a:fillRect/>
        </a:stretch>
      </xdr:blipFill>
      <xdr:spPr>
        <a:xfrm>
          <a:off x="0" y="737723950"/>
          <a:ext cx="4762500" cy="5715000"/>
        </a:xfrm>
        <a:prstGeom prst="rect">
          <a:avLst/>
        </a:prstGeom>
      </xdr:spPr>
    </xdr:pic>
  </etc:cellImage>
  <etc:cellImage>
    <xdr:pic>
      <xdr:nvPicPr>
        <xdr:cNvPr id="214" name="ID_AEC2DA38C04F44439D8689FF3C973239" descr="Picture"/>
        <xdr:cNvPicPr/>
      </xdr:nvPicPr>
      <xdr:blipFill>
        <a:blip r:embed="rId216" cstate="print"/>
        <a:stretch>
          <a:fillRect/>
        </a:stretch>
      </xdr:blipFill>
      <xdr:spPr>
        <a:xfrm>
          <a:off x="0" y="742924600"/>
          <a:ext cx="4762500" cy="2381250"/>
        </a:xfrm>
        <a:prstGeom prst="rect">
          <a:avLst/>
        </a:prstGeom>
      </xdr:spPr>
    </xdr:pic>
  </etc:cellImage>
  <etc:cellImage>
    <xdr:pic>
      <xdr:nvPicPr>
        <xdr:cNvPr id="215" name="ID_FE292412D65D43C6A4ACDFBBE2C41FD0" descr="Picture"/>
        <xdr:cNvPicPr/>
      </xdr:nvPicPr>
      <xdr:blipFill>
        <a:blip r:embed="rId217" cstate="print"/>
        <a:stretch>
          <a:fillRect/>
        </a:stretch>
      </xdr:blipFill>
      <xdr:spPr>
        <a:xfrm>
          <a:off x="0" y="747153700"/>
          <a:ext cx="4762500" cy="3810000"/>
        </a:xfrm>
        <a:prstGeom prst="rect">
          <a:avLst/>
        </a:prstGeom>
      </xdr:spPr>
    </xdr:pic>
  </etc:cellImage>
  <etc:cellImage>
    <xdr:pic>
      <xdr:nvPicPr>
        <xdr:cNvPr id="216" name="ID_D7D86BDF1A9841AC811742E191DBD852" descr="Picture"/>
        <xdr:cNvPicPr/>
      </xdr:nvPicPr>
      <xdr:blipFill>
        <a:blip r:embed="rId218" cstate="print"/>
        <a:stretch>
          <a:fillRect/>
        </a:stretch>
      </xdr:blipFill>
      <xdr:spPr>
        <a:xfrm>
          <a:off x="0" y="752354350"/>
          <a:ext cx="4762500" cy="4762500"/>
        </a:xfrm>
        <a:prstGeom prst="rect">
          <a:avLst/>
        </a:prstGeom>
      </xdr:spPr>
    </xdr:pic>
  </etc:cellImage>
  <etc:cellImage>
    <xdr:pic>
      <xdr:nvPicPr>
        <xdr:cNvPr id="217" name="ID_14690B25FF78425099984C67B9EAE6FD" descr="Picture"/>
        <xdr:cNvPicPr/>
      </xdr:nvPicPr>
      <xdr:blipFill>
        <a:blip r:embed="rId219" cstate="print"/>
        <a:stretch>
          <a:fillRect/>
        </a:stretch>
      </xdr:blipFill>
      <xdr:spPr>
        <a:xfrm>
          <a:off x="0" y="757555000"/>
          <a:ext cx="4762500" cy="1428750"/>
        </a:xfrm>
        <a:prstGeom prst="rect">
          <a:avLst/>
        </a:prstGeom>
      </xdr:spPr>
    </xdr:pic>
  </etc:cellImage>
  <etc:cellImage>
    <xdr:pic>
      <xdr:nvPicPr>
        <xdr:cNvPr id="218" name="ID_E2577C9CAC65419B9C1F4307C0A258BD" descr="Picture"/>
        <xdr:cNvPicPr/>
      </xdr:nvPicPr>
      <xdr:blipFill>
        <a:blip r:embed="rId220" cstate="print"/>
        <a:stretch>
          <a:fillRect/>
        </a:stretch>
      </xdr:blipFill>
      <xdr:spPr>
        <a:xfrm>
          <a:off x="0" y="760095000"/>
          <a:ext cx="4762500" cy="1905000"/>
        </a:xfrm>
        <a:prstGeom prst="rect">
          <a:avLst/>
        </a:prstGeom>
      </xdr:spPr>
    </xdr:pic>
  </etc:cellImage>
  <etc:cellImage>
    <xdr:pic>
      <xdr:nvPicPr>
        <xdr:cNvPr id="219" name="ID_E83976FD70F4471FB521136D7F83C1F8" descr="Picture"/>
        <xdr:cNvPicPr/>
      </xdr:nvPicPr>
      <xdr:blipFill>
        <a:blip r:embed="rId221" cstate="print"/>
        <a:stretch>
          <a:fillRect/>
        </a:stretch>
      </xdr:blipFill>
      <xdr:spPr>
        <a:xfrm>
          <a:off x="0" y="763473200"/>
          <a:ext cx="4762500" cy="952500"/>
        </a:xfrm>
        <a:prstGeom prst="rect">
          <a:avLst/>
        </a:prstGeom>
      </xdr:spPr>
    </xdr:pic>
  </etc:cellImage>
  <etc:cellImage>
    <xdr:pic>
      <xdr:nvPicPr>
        <xdr:cNvPr id="220" name="ID_1FB60AC956F64E1597EC125F363B70BF" descr="Picture"/>
        <xdr:cNvPicPr/>
      </xdr:nvPicPr>
      <xdr:blipFill>
        <a:blip r:embed="rId222" cstate="print"/>
        <a:stretch>
          <a:fillRect/>
        </a:stretch>
      </xdr:blipFill>
      <xdr:spPr>
        <a:xfrm>
          <a:off x="0" y="765162300"/>
          <a:ext cx="4762500" cy="952500"/>
        </a:xfrm>
        <a:prstGeom prst="rect">
          <a:avLst/>
        </a:prstGeom>
      </xdr:spPr>
    </xdr:pic>
  </etc:cellImage>
  <etc:cellImage>
    <xdr:pic>
      <xdr:nvPicPr>
        <xdr:cNvPr id="221" name="ID_E2A34DCA95B54566AB92E3C85D0855E3" descr="Picture"/>
        <xdr:cNvPicPr/>
      </xdr:nvPicPr>
      <xdr:blipFill>
        <a:blip r:embed="rId223" cstate="print"/>
        <a:stretch>
          <a:fillRect/>
        </a:stretch>
      </xdr:blipFill>
      <xdr:spPr>
        <a:xfrm>
          <a:off x="0" y="766851400"/>
          <a:ext cx="4762500" cy="1905000"/>
        </a:xfrm>
        <a:prstGeom prst="rect">
          <a:avLst/>
        </a:prstGeom>
      </xdr:spPr>
    </xdr:pic>
  </etc:cellImage>
  <etc:cellImage>
    <xdr:pic>
      <xdr:nvPicPr>
        <xdr:cNvPr id="222" name="ID_CB7892FE76544EE9B404270C4D765C33" descr="Picture"/>
        <xdr:cNvPicPr/>
      </xdr:nvPicPr>
      <xdr:blipFill>
        <a:blip r:embed="rId224" cstate="print"/>
        <a:stretch>
          <a:fillRect/>
        </a:stretch>
      </xdr:blipFill>
      <xdr:spPr>
        <a:xfrm>
          <a:off x="0" y="770229600"/>
          <a:ext cx="4762500" cy="1428750"/>
        </a:xfrm>
        <a:prstGeom prst="rect">
          <a:avLst/>
        </a:prstGeom>
      </xdr:spPr>
    </xdr:pic>
  </etc:cellImage>
  <etc:cellImage>
    <xdr:pic>
      <xdr:nvPicPr>
        <xdr:cNvPr id="223" name="ID_BFB1B327C73641768557603C86A9A061" descr="Picture"/>
        <xdr:cNvPicPr/>
      </xdr:nvPicPr>
      <xdr:blipFill>
        <a:blip r:embed="rId225" cstate="print"/>
        <a:stretch>
          <a:fillRect/>
        </a:stretch>
      </xdr:blipFill>
      <xdr:spPr>
        <a:xfrm>
          <a:off x="0" y="772769600"/>
          <a:ext cx="4762500" cy="5715000"/>
        </a:xfrm>
        <a:prstGeom prst="rect">
          <a:avLst/>
        </a:prstGeom>
      </xdr:spPr>
    </xdr:pic>
  </etc:cellImage>
  <etc:cellImage>
    <xdr:pic>
      <xdr:nvPicPr>
        <xdr:cNvPr id="224" name="ID_D3C6EB3114A04C04B9AAAD84D0FC4145" descr="Picture"/>
        <xdr:cNvPicPr/>
      </xdr:nvPicPr>
      <xdr:blipFill>
        <a:blip r:embed="rId226" cstate="print"/>
        <a:stretch>
          <a:fillRect/>
        </a:stretch>
      </xdr:blipFill>
      <xdr:spPr>
        <a:xfrm>
          <a:off x="0" y="777970250"/>
          <a:ext cx="4762500" cy="1428750"/>
        </a:xfrm>
        <a:prstGeom prst="rect">
          <a:avLst/>
        </a:prstGeom>
      </xdr:spPr>
    </xdr:pic>
  </etc:cellImage>
  <etc:cellImage>
    <xdr:pic>
      <xdr:nvPicPr>
        <xdr:cNvPr id="225" name="ID_9FB4E553F3E247E0B276E874FA4C42E8" descr="Picture"/>
        <xdr:cNvPicPr/>
      </xdr:nvPicPr>
      <xdr:blipFill>
        <a:blip r:embed="rId227" cstate="print"/>
        <a:stretch>
          <a:fillRect/>
        </a:stretch>
      </xdr:blipFill>
      <xdr:spPr>
        <a:xfrm>
          <a:off x="0" y="780510250"/>
          <a:ext cx="4762500" cy="1428750"/>
        </a:xfrm>
        <a:prstGeom prst="rect">
          <a:avLst/>
        </a:prstGeom>
      </xdr:spPr>
    </xdr:pic>
  </etc:cellImage>
  <etc:cellImage>
    <xdr:pic>
      <xdr:nvPicPr>
        <xdr:cNvPr id="226" name="ID_ED36D009DE524448A6177896815724F3" descr="Picture"/>
        <xdr:cNvPicPr/>
      </xdr:nvPicPr>
      <xdr:blipFill>
        <a:blip r:embed="rId228" cstate="print"/>
        <a:stretch>
          <a:fillRect/>
        </a:stretch>
      </xdr:blipFill>
      <xdr:spPr>
        <a:xfrm>
          <a:off x="0" y="783050250"/>
          <a:ext cx="4762500" cy="1905000"/>
        </a:xfrm>
        <a:prstGeom prst="rect">
          <a:avLst/>
        </a:prstGeom>
      </xdr:spPr>
    </xdr:pic>
  </etc:cellImage>
  <etc:cellImage>
    <xdr:pic>
      <xdr:nvPicPr>
        <xdr:cNvPr id="227" name="ID_5E75BF2688B8494D8F48560F59ACFFFB" descr="Picture"/>
        <xdr:cNvPicPr/>
      </xdr:nvPicPr>
      <xdr:blipFill>
        <a:blip r:embed="rId229" cstate="print"/>
        <a:stretch>
          <a:fillRect/>
        </a:stretch>
      </xdr:blipFill>
      <xdr:spPr>
        <a:xfrm>
          <a:off x="0" y="786428450"/>
          <a:ext cx="4762500" cy="2857500"/>
        </a:xfrm>
        <a:prstGeom prst="rect">
          <a:avLst/>
        </a:prstGeom>
      </xdr:spPr>
    </xdr:pic>
  </etc:cellImage>
  <etc:cellImage>
    <xdr:pic>
      <xdr:nvPicPr>
        <xdr:cNvPr id="228" name="ID_F11A3E38E93D41B283EF94C75D8345A9" descr="Picture"/>
        <xdr:cNvPicPr/>
      </xdr:nvPicPr>
      <xdr:blipFill>
        <a:blip r:embed="rId230" cstate="print"/>
        <a:stretch>
          <a:fillRect/>
        </a:stretch>
      </xdr:blipFill>
      <xdr:spPr>
        <a:xfrm>
          <a:off x="0" y="791508450"/>
          <a:ext cx="4762500" cy="5715000"/>
        </a:xfrm>
        <a:prstGeom prst="rect">
          <a:avLst/>
        </a:prstGeom>
      </xdr:spPr>
    </xdr:pic>
  </etc:cellImage>
  <etc:cellImage>
    <xdr:pic>
      <xdr:nvPicPr>
        <xdr:cNvPr id="229" name="ID_50FC06C9382F4ACDBADAB486F89234AA" descr="Picture"/>
        <xdr:cNvPicPr/>
      </xdr:nvPicPr>
      <xdr:blipFill>
        <a:blip r:embed="rId231" cstate="print"/>
        <a:stretch>
          <a:fillRect/>
        </a:stretch>
      </xdr:blipFill>
      <xdr:spPr>
        <a:xfrm>
          <a:off x="0" y="796709100"/>
          <a:ext cx="4762500" cy="952500"/>
        </a:xfrm>
        <a:prstGeom prst="rect">
          <a:avLst/>
        </a:prstGeom>
      </xdr:spPr>
    </xdr:pic>
  </etc:cellImage>
  <etc:cellImage>
    <xdr:pic>
      <xdr:nvPicPr>
        <xdr:cNvPr id="230" name="ID_6A006A3B04884D748E4BC5012B1AFB00" descr="Picture"/>
        <xdr:cNvPicPr/>
      </xdr:nvPicPr>
      <xdr:blipFill>
        <a:blip r:embed="rId232" cstate="print"/>
        <a:stretch>
          <a:fillRect/>
        </a:stretch>
      </xdr:blipFill>
      <xdr:spPr>
        <a:xfrm>
          <a:off x="0" y="798398200"/>
          <a:ext cx="4762500" cy="952500"/>
        </a:xfrm>
        <a:prstGeom prst="rect">
          <a:avLst/>
        </a:prstGeom>
      </xdr:spPr>
    </xdr:pic>
  </etc:cellImage>
  <etc:cellImage>
    <xdr:pic>
      <xdr:nvPicPr>
        <xdr:cNvPr id="231" name="ID_B1BF0579A12043E6B3FB713267239B7C" descr="Picture"/>
        <xdr:cNvPicPr/>
      </xdr:nvPicPr>
      <xdr:blipFill>
        <a:blip r:embed="rId233" cstate="print"/>
        <a:stretch>
          <a:fillRect/>
        </a:stretch>
      </xdr:blipFill>
      <xdr:spPr>
        <a:xfrm>
          <a:off x="0" y="800087300"/>
          <a:ext cx="4762500" cy="1905000"/>
        </a:xfrm>
        <a:prstGeom prst="rect">
          <a:avLst/>
        </a:prstGeom>
      </xdr:spPr>
    </xdr:pic>
  </etc:cellImage>
  <etc:cellImage>
    <xdr:pic>
      <xdr:nvPicPr>
        <xdr:cNvPr id="232" name="ID_A04AAAD69B6B40AFAD2F6134279D2092" descr="Picture"/>
        <xdr:cNvPicPr/>
      </xdr:nvPicPr>
      <xdr:blipFill>
        <a:blip r:embed="rId234" cstate="print"/>
        <a:stretch>
          <a:fillRect/>
        </a:stretch>
      </xdr:blipFill>
      <xdr:spPr>
        <a:xfrm>
          <a:off x="0" y="803465500"/>
          <a:ext cx="4762500" cy="5715000"/>
        </a:xfrm>
        <a:prstGeom prst="rect">
          <a:avLst/>
        </a:prstGeom>
      </xdr:spPr>
    </xdr:pic>
  </etc:cellImage>
  <etc:cellImage>
    <xdr:pic>
      <xdr:nvPicPr>
        <xdr:cNvPr id="233" name="ID_DB6DC86CE78C4485A5EBB885FCEA06AF" descr="Picture"/>
        <xdr:cNvPicPr/>
      </xdr:nvPicPr>
      <xdr:blipFill>
        <a:blip r:embed="rId235" cstate="print"/>
        <a:stretch>
          <a:fillRect/>
        </a:stretch>
      </xdr:blipFill>
      <xdr:spPr>
        <a:xfrm>
          <a:off x="0" y="808666150"/>
          <a:ext cx="4762500" cy="2381250"/>
        </a:xfrm>
        <a:prstGeom prst="rect">
          <a:avLst/>
        </a:prstGeom>
      </xdr:spPr>
    </xdr:pic>
  </etc:cellImage>
  <etc:cellImage>
    <xdr:pic>
      <xdr:nvPicPr>
        <xdr:cNvPr id="240" name="ID_E40D42CEF135498F819CEF4462E1E046" descr="i10"/>
        <xdr:cNvPicPr>
          <a:picLocks noChangeAspect="1"/>
        </xdr:cNvPicPr>
      </xdr:nvPicPr>
      <xdr:blipFill>
        <a:blip r:embed="rId236"/>
        <a:stretch>
          <a:fillRect/>
        </a:stretch>
      </xdr:blipFill>
      <xdr:spPr>
        <a:xfrm>
          <a:off x="7757160" y="1516380"/>
          <a:ext cx="4505325" cy="4522470"/>
        </a:xfrm>
        <a:prstGeom prst="rect">
          <a:avLst/>
        </a:prstGeom>
      </xdr:spPr>
    </xdr:pic>
  </etc:cellImage>
  <etc:cellImage>
    <xdr:pic>
      <xdr:nvPicPr>
        <xdr:cNvPr id="241" name="ID_1326CC4602D647B7960F7E8C734D4356" descr="i11"/>
        <xdr:cNvPicPr>
          <a:picLocks noChangeAspect="1"/>
        </xdr:cNvPicPr>
      </xdr:nvPicPr>
      <xdr:blipFill>
        <a:blip r:embed="rId237"/>
        <a:stretch>
          <a:fillRect/>
        </a:stretch>
      </xdr:blipFill>
      <xdr:spPr>
        <a:xfrm>
          <a:off x="7757160" y="3431540"/>
          <a:ext cx="4514850" cy="4529455"/>
        </a:xfrm>
        <a:prstGeom prst="rect">
          <a:avLst/>
        </a:prstGeom>
      </xdr:spPr>
    </xdr:pic>
  </etc:cellImage>
  <etc:cellImage>
    <xdr:pic>
      <xdr:nvPicPr>
        <xdr:cNvPr id="242" name="ID_BD0F993519FB479CB772FAF77A1B5DD6" descr="i12"/>
        <xdr:cNvPicPr>
          <a:picLocks noChangeAspect="1"/>
        </xdr:cNvPicPr>
      </xdr:nvPicPr>
      <xdr:blipFill>
        <a:blip r:embed="rId238"/>
        <a:stretch>
          <a:fillRect/>
        </a:stretch>
      </xdr:blipFill>
      <xdr:spPr>
        <a:xfrm>
          <a:off x="7757160" y="8633460"/>
          <a:ext cx="4514850" cy="4530725"/>
        </a:xfrm>
        <a:prstGeom prst="rect">
          <a:avLst/>
        </a:prstGeom>
      </xdr:spPr>
    </xdr:pic>
  </etc:cellImage>
  <etc:cellImage>
    <xdr:pic>
      <xdr:nvPicPr>
        <xdr:cNvPr id="243" name="ID_BB79061C4EDE4F88B4F35A8298279BD2" descr="i13"/>
        <xdr:cNvPicPr>
          <a:picLocks noChangeAspect="1"/>
        </xdr:cNvPicPr>
      </xdr:nvPicPr>
      <xdr:blipFill>
        <a:blip r:embed="rId239"/>
        <a:stretch>
          <a:fillRect/>
        </a:stretch>
      </xdr:blipFill>
      <xdr:spPr>
        <a:xfrm>
          <a:off x="7757160" y="12012930"/>
          <a:ext cx="4505325" cy="4529455"/>
        </a:xfrm>
        <a:prstGeom prst="rect">
          <a:avLst/>
        </a:prstGeom>
      </xdr:spPr>
    </xdr:pic>
  </etc:cellImage>
  <etc:cellImage>
    <xdr:pic>
      <xdr:nvPicPr>
        <xdr:cNvPr id="244" name="ID_21608F0EE8464259B0222012B217655F" descr="i14"/>
        <xdr:cNvPicPr>
          <a:picLocks noChangeAspect="1"/>
        </xdr:cNvPicPr>
      </xdr:nvPicPr>
      <xdr:blipFill>
        <a:blip r:embed="rId240"/>
        <a:stretch>
          <a:fillRect/>
        </a:stretch>
      </xdr:blipFill>
      <xdr:spPr>
        <a:xfrm>
          <a:off x="7757160" y="14552930"/>
          <a:ext cx="4505325" cy="4519930"/>
        </a:xfrm>
        <a:prstGeom prst="rect">
          <a:avLst/>
        </a:prstGeom>
      </xdr:spPr>
    </xdr:pic>
  </etc:cellImage>
  <etc:cellImage>
    <xdr:pic>
      <xdr:nvPicPr>
        <xdr:cNvPr id="245" name="ID_0DD7CE7943EC4E7DA273DCDF45B58EE8" descr="i15"/>
        <xdr:cNvPicPr>
          <a:picLocks noChangeAspect="1"/>
        </xdr:cNvPicPr>
      </xdr:nvPicPr>
      <xdr:blipFill>
        <a:blip r:embed="rId241"/>
        <a:stretch>
          <a:fillRect/>
        </a:stretch>
      </xdr:blipFill>
      <xdr:spPr>
        <a:xfrm>
          <a:off x="7757160" y="17092930"/>
          <a:ext cx="4495800" cy="4519930"/>
        </a:xfrm>
        <a:prstGeom prst="rect">
          <a:avLst/>
        </a:prstGeom>
      </xdr:spPr>
    </xdr:pic>
  </etc:cellImage>
  <etc:cellImage>
    <xdr:pic>
      <xdr:nvPicPr>
        <xdr:cNvPr id="246" name="ID_08FCDFFC09F64B63958DF84FAC593B1E" descr="i2"/>
        <xdr:cNvPicPr>
          <a:picLocks noChangeAspect="1"/>
        </xdr:cNvPicPr>
      </xdr:nvPicPr>
      <xdr:blipFill>
        <a:blip r:embed="rId242"/>
        <a:stretch>
          <a:fillRect/>
        </a:stretch>
      </xdr:blipFill>
      <xdr:spPr>
        <a:xfrm>
          <a:off x="7673340" y="17641570"/>
          <a:ext cx="4505325" cy="4518025"/>
        </a:xfrm>
        <a:prstGeom prst="rect">
          <a:avLst/>
        </a:prstGeom>
      </xdr:spPr>
    </xdr:pic>
  </etc:cellImage>
  <etc:cellImage>
    <xdr:pic>
      <xdr:nvPicPr>
        <xdr:cNvPr id="247" name="ID_6D97D3E5B8494CFCAA03B3FCCBCF313C" descr="i2r"/>
        <xdr:cNvPicPr>
          <a:picLocks noChangeAspect="1"/>
        </xdr:cNvPicPr>
      </xdr:nvPicPr>
      <xdr:blipFill>
        <a:blip r:embed="rId243"/>
        <a:stretch>
          <a:fillRect/>
        </a:stretch>
      </xdr:blipFill>
      <xdr:spPr>
        <a:xfrm>
          <a:off x="7673340" y="22841585"/>
          <a:ext cx="3604260" cy="3615690"/>
        </a:xfrm>
        <a:prstGeom prst="rect">
          <a:avLst/>
        </a:prstGeom>
      </xdr:spPr>
    </xdr:pic>
  </etc:cellImage>
  <etc:cellImage>
    <xdr:pic>
      <xdr:nvPicPr>
        <xdr:cNvPr id="248" name="ID_D2033E065DE64AB882DA27C00CFB2DD7" descr="i3"/>
        <xdr:cNvPicPr>
          <a:picLocks noChangeAspect="1"/>
        </xdr:cNvPicPr>
      </xdr:nvPicPr>
      <xdr:blipFill>
        <a:blip r:embed="rId244"/>
        <a:stretch>
          <a:fillRect/>
        </a:stretch>
      </xdr:blipFill>
      <xdr:spPr>
        <a:xfrm>
          <a:off x="7673340" y="28042235"/>
          <a:ext cx="4505325" cy="4570095"/>
        </a:xfrm>
        <a:prstGeom prst="rect">
          <a:avLst/>
        </a:prstGeom>
      </xdr:spPr>
    </xdr:pic>
  </etc:cellImage>
  <etc:cellImage>
    <xdr:pic>
      <xdr:nvPicPr>
        <xdr:cNvPr id="249" name="ID_D7B73099487449D392B2A91E652A6A85" descr="i4"/>
        <xdr:cNvPicPr>
          <a:picLocks noChangeAspect="1"/>
        </xdr:cNvPicPr>
      </xdr:nvPicPr>
      <xdr:blipFill>
        <a:blip r:embed="rId245"/>
        <a:stretch>
          <a:fillRect/>
        </a:stretch>
      </xdr:blipFill>
      <xdr:spPr>
        <a:xfrm>
          <a:off x="7673340" y="30103445"/>
          <a:ext cx="4495800" cy="4520565"/>
        </a:xfrm>
        <a:prstGeom prst="rect">
          <a:avLst/>
        </a:prstGeom>
      </xdr:spPr>
    </xdr:pic>
  </etc:cellImage>
  <etc:cellImage>
    <xdr:pic>
      <xdr:nvPicPr>
        <xdr:cNvPr id="250" name="ID_661EC3E3F576425E9530875A0FD6D152" descr="i4l"/>
        <xdr:cNvPicPr>
          <a:picLocks noChangeAspect="1"/>
        </xdr:cNvPicPr>
      </xdr:nvPicPr>
      <xdr:blipFill>
        <a:blip r:embed="rId246"/>
        <a:stretch>
          <a:fillRect/>
        </a:stretch>
      </xdr:blipFill>
      <xdr:spPr>
        <a:xfrm>
          <a:off x="7673340" y="35306000"/>
          <a:ext cx="3596640" cy="3615690"/>
        </a:xfrm>
        <a:prstGeom prst="rect">
          <a:avLst/>
        </a:prstGeom>
      </xdr:spPr>
    </xdr:pic>
  </etc:cellImage>
  <etc:cellImage>
    <xdr:pic>
      <xdr:nvPicPr>
        <xdr:cNvPr id="251" name="ID_142AEEDCD5634F0089F1B7FC63ED5EBF" descr="i5"/>
        <xdr:cNvPicPr>
          <a:picLocks noChangeAspect="1"/>
        </xdr:cNvPicPr>
      </xdr:nvPicPr>
      <xdr:blipFill>
        <a:blip r:embed="rId247"/>
        <a:stretch>
          <a:fillRect/>
        </a:stretch>
      </xdr:blipFill>
      <xdr:spPr>
        <a:xfrm>
          <a:off x="7673340" y="40506650"/>
          <a:ext cx="4533900" cy="4556760"/>
        </a:xfrm>
        <a:prstGeom prst="rect">
          <a:avLst/>
        </a:prstGeom>
      </xdr:spPr>
    </xdr:pic>
  </etc:cellImage>
  <etc:cellImage>
    <xdr:pic>
      <xdr:nvPicPr>
        <xdr:cNvPr id="252" name="ID_853ADEE6CA314D528C8324E2374FFA7D" descr="i6"/>
        <xdr:cNvPicPr>
          <a:picLocks noChangeAspect="1"/>
        </xdr:cNvPicPr>
      </xdr:nvPicPr>
      <xdr:blipFill>
        <a:blip r:embed="rId248"/>
        <a:stretch>
          <a:fillRect/>
        </a:stretch>
      </xdr:blipFill>
      <xdr:spPr>
        <a:xfrm>
          <a:off x="7673340" y="8996680"/>
          <a:ext cx="4524375" cy="4554220"/>
        </a:xfrm>
        <a:prstGeom prst="rect">
          <a:avLst/>
        </a:prstGeom>
      </xdr:spPr>
    </xdr:pic>
  </etc:cellImage>
  <etc:cellImage>
    <xdr:pic>
      <xdr:nvPicPr>
        <xdr:cNvPr id="254" name="ID_28E708B707ED40EEAEB072D39B965CE7" descr="i7"/>
        <xdr:cNvPicPr>
          <a:picLocks noChangeAspect="1"/>
        </xdr:cNvPicPr>
      </xdr:nvPicPr>
      <xdr:blipFill>
        <a:blip r:embed="rId249"/>
        <a:stretch>
          <a:fillRect/>
        </a:stretch>
      </xdr:blipFill>
      <xdr:spPr>
        <a:xfrm>
          <a:off x="8069580" y="9631680"/>
          <a:ext cx="4572000" cy="4592320"/>
        </a:xfrm>
        <a:prstGeom prst="rect">
          <a:avLst/>
        </a:prstGeom>
      </xdr:spPr>
    </xdr:pic>
  </etc:cellImage>
  <etc:cellImage>
    <xdr:pic>
      <xdr:nvPicPr>
        <xdr:cNvPr id="255" name="ID_20749066D89741119CCA148DEFB96A3B" descr="i8"/>
        <xdr:cNvPicPr>
          <a:picLocks noChangeAspect="1"/>
        </xdr:cNvPicPr>
      </xdr:nvPicPr>
      <xdr:blipFill>
        <a:blip r:embed="rId250"/>
        <a:stretch>
          <a:fillRect/>
        </a:stretch>
      </xdr:blipFill>
      <xdr:spPr>
        <a:xfrm>
          <a:off x="8069580" y="10266680"/>
          <a:ext cx="4572000" cy="4592320"/>
        </a:xfrm>
        <a:prstGeom prst="rect">
          <a:avLst/>
        </a:prstGeom>
      </xdr:spPr>
    </xdr:pic>
  </etc:cellImage>
  <etc:cellImage>
    <xdr:pic>
      <xdr:nvPicPr>
        <xdr:cNvPr id="256" name="ID_CB59D484AD1A4AD2A59F25AEDF4C725C" descr="i1"/>
        <xdr:cNvPicPr>
          <a:picLocks noChangeAspect="1"/>
        </xdr:cNvPicPr>
      </xdr:nvPicPr>
      <xdr:blipFill>
        <a:blip r:embed="rId251"/>
        <a:stretch>
          <a:fillRect/>
        </a:stretch>
      </xdr:blipFill>
      <xdr:spPr>
        <a:xfrm>
          <a:off x="8069580" y="640080"/>
          <a:ext cx="4572000" cy="4592320"/>
        </a:xfrm>
        <a:prstGeom prst="rect">
          <a:avLst/>
        </a:prstGeom>
      </xdr:spPr>
    </xdr:pic>
  </etc:cellImage>
  <etc:cellImage>
    <xdr:pic>
      <xdr:nvPicPr>
        <xdr:cNvPr id="257" name="ID_4F7B7AD619A54A5FB2BFB2A7D0368EDF" descr="i9"/>
        <xdr:cNvPicPr>
          <a:picLocks noChangeAspect="1"/>
        </xdr:cNvPicPr>
      </xdr:nvPicPr>
      <xdr:blipFill>
        <a:blip r:embed="rId252"/>
        <a:stretch>
          <a:fillRect/>
        </a:stretch>
      </xdr:blipFill>
      <xdr:spPr>
        <a:xfrm>
          <a:off x="8069580" y="10901680"/>
          <a:ext cx="4495800" cy="4535170"/>
        </a:xfrm>
        <a:prstGeom prst="rect">
          <a:avLst/>
        </a:prstGeom>
      </xdr:spPr>
    </xdr:pic>
  </etc:cellImage>
  <etc:cellImage>
    <xdr:pic>
      <xdr:nvPicPr>
        <xdr:cNvPr id="258" name="ID_60EB5F161D9244C88D12BBB70E4C4394" descr="il100"/>
        <xdr:cNvPicPr>
          <a:picLocks noChangeAspect="1"/>
        </xdr:cNvPicPr>
      </xdr:nvPicPr>
      <xdr:blipFill>
        <a:blip r:embed="rId253"/>
        <a:stretch>
          <a:fillRect/>
        </a:stretch>
      </xdr:blipFill>
      <xdr:spPr>
        <a:xfrm>
          <a:off x="8069580" y="11536680"/>
          <a:ext cx="3619500" cy="3619500"/>
        </a:xfrm>
        <a:prstGeom prst="rect">
          <a:avLst/>
        </a:prstGeom>
      </xdr:spPr>
    </xdr:pic>
  </etc:cellImage>
  <etc:cellImage>
    <xdr:pic>
      <xdr:nvPicPr>
        <xdr:cNvPr id="259" name="ID_09839C39054F489FADE0717E6276BA69" descr="il110"/>
        <xdr:cNvPicPr>
          <a:picLocks noChangeAspect="1"/>
        </xdr:cNvPicPr>
      </xdr:nvPicPr>
      <xdr:blipFill>
        <a:blip r:embed="rId254"/>
        <a:stretch>
          <a:fillRect/>
        </a:stretch>
      </xdr:blipFill>
      <xdr:spPr>
        <a:xfrm>
          <a:off x="8069580" y="12171680"/>
          <a:ext cx="3619500" cy="3619500"/>
        </a:xfrm>
        <a:prstGeom prst="rect">
          <a:avLst/>
        </a:prstGeom>
      </xdr:spPr>
    </xdr:pic>
  </etc:cellImage>
  <etc:cellImage>
    <xdr:pic>
      <xdr:nvPicPr>
        <xdr:cNvPr id="260" name="ID_5DE0ECDE91F94E55B9BADC9635B39F1B" descr="il50"/>
        <xdr:cNvPicPr>
          <a:picLocks noChangeAspect="1"/>
        </xdr:cNvPicPr>
      </xdr:nvPicPr>
      <xdr:blipFill>
        <a:blip r:embed="rId255"/>
        <a:stretch>
          <a:fillRect/>
        </a:stretch>
      </xdr:blipFill>
      <xdr:spPr>
        <a:xfrm>
          <a:off x="8069580" y="12806680"/>
          <a:ext cx="3604260" cy="3627120"/>
        </a:xfrm>
        <a:prstGeom prst="rect">
          <a:avLst/>
        </a:prstGeom>
      </xdr:spPr>
    </xdr:pic>
  </etc:cellImage>
  <etc:cellImage>
    <xdr:pic>
      <xdr:nvPicPr>
        <xdr:cNvPr id="261" name="ID_D20DAF857CF14B72B92E42922C65F805" descr="il60"/>
        <xdr:cNvPicPr>
          <a:picLocks noChangeAspect="1"/>
        </xdr:cNvPicPr>
      </xdr:nvPicPr>
      <xdr:blipFill>
        <a:blip r:embed="rId256"/>
        <a:stretch>
          <a:fillRect/>
        </a:stretch>
      </xdr:blipFill>
      <xdr:spPr>
        <a:xfrm>
          <a:off x="8069580" y="13441680"/>
          <a:ext cx="4505325" cy="4535170"/>
        </a:xfrm>
        <a:prstGeom prst="rect">
          <a:avLst/>
        </a:prstGeom>
      </xdr:spPr>
    </xdr:pic>
  </etc:cellImage>
  <etc:cellImage>
    <xdr:pic>
      <xdr:nvPicPr>
        <xdr:cNvPr id="262" name="ID_0A7D007CF51749FB946EA9E6EC5A89D8" descr="il70"/>
        <xdr:cNvPicPr>
          <a:picLocks noChangeAspect="1"/>
        </xdr:cNvPicPr>
      </xdr:nvPicPr>
      <xdr:blipFill>
        <a:blip r:embed="rId257"/>
        <a:stretch>
          <a:fillRect/>
        </a:stretch>
      </xdr:blipFill>
      <xdr:spPr>
        <a:xfrm>
          <a:off x="8069580" y="14076680"/>
          <a:ext cx="3619500" cy="3619500"/>
        </a:xfrm>
        <a:prstGeom prst="rect">
          <a:avLst/>
        </a:prstGeom>
      </xdr:spPr>
    </xdr:pic>
  </etc:cellImage>
  <etc:cellImage>
    <xdr:pic>
      <xdr:nvPicPr>
        <xdr:cNvPr id="263" name="ID_84F71A4AA6A2416494ED4466D80E568C" descr="il80"/>
        <xdr:cNvPicPr>
          <a:picLocks noChangeAspect="1"/>
        </xdr:cNvPicPr>
      </xdr:nvPicPr>
      <xdr:blipFill>
        <a:blip r:embed="rId258"/>
        <a:stretch>
          <a:fillRect/>
        </a:stretch>
      </xdr:blipFill>
      <xdr:spPr>
        <a:xfrm>
          <a:off x="8069580" y="14711680"/>
          <a:ext cx="3619500" cy="3619500"/>
        </a:xfrm>
        <a:prstGeom prst="rect">
          <a:avLst/>
        </a:prstGeom>
      </xdr:spPr>
    </xdr:pic>
  </etc:cellImage>
  <etc:cellImage>
    <xdr:pic>
      <xdr:nvPicPr>
        <xdr:cNvPr id="264" name="ID_2BE7B20D221148EC8AB6607EA822E831" descr="il90"/>
        <xdr:cNvPicPr>
          <a:picLocks noChangeAspect="1"/>
        </xdr:cNvPicPr>
      </xdr:nvPicPr>
      <xdr:blipFill>
        <a:blip r:embed="rId259"/>
        <a:stretch>
          <a:fillRect/>
        </a:stretch>
      </xdr:blipFill>
      <xdr:spPr>
        <a:xfrm>
          <a:off x="8069580" y="15346680"/>
          <a:ext cx="3619500" cy="3619500"/>
        </a:xfrm>
        <a:prstGeom prst="rect">
          <a:avLst/>
        </a:prstGeom>
      </xdr:spPr>
    </xdr:pic>
  </etc:cellImage>
  <etc:cellImage>
    <xdr:pic>
      <xdr:nvPicPr>
        <xdr:cNvPr id="265" name="ID_C61490143A1F406D9A5490E3E6209424" descr="iz"/>
        <xdr:cNvPicPr>
          <a:picLocks noChangeAspect="1"/>
        </xdr:cNvPicPr>
      </xdr:nvPicPr>
      <xdr:blipFill>
        <a:blip r:embed="rId260"/>
        <a:stretch>
          <a:fillRect/>
        </a:stretch>
      </xdr:blipFill>
      <xdr:spPr>
        <a:xfrm>
          <a:off x="8069580" y="17251680"/>
          <a:ext cx="4495800" cy="4535170"/>
        </a:xfrm>
        <a:prstGeom prst="rect">
          <a:avLst/>
        </a:prstGeom>
      </xdr:spPr>
    </xdr:pic>
  </etc:cellImage>
  <etc:cellImage>
    <xdr:pic>
      <xdr:nvPicPr>
        <xdr:cNvPr id="266" name="ID_2237CCD5A7BF413AB11DE752CEF68869" descr="ip"/>
        <xdr:cNvPicPr>
          <a:picLocks noChangeAspect="1"/>
        </xdr:cNvPicPr>
      </xdr:nvPicPr>
      <xdr:blipFill>
        <a:blip r:embed="rId261"/>
        <a:stretch>
          <a:fillRect/>
        </a:stretch>
      </xdr:blipFill>
      <xdr:spPr>
        <a:xfrm>
          <a:off x="8069580" y="16616680"/>
          <a:ext cx="4905375" cy="4935220"/>
        </a:xfrm>
        <a:prstGeom prst="rect">
          <a:avLst/>
        </a:prstGeom>
      </xdr:spPr>
    </xdr:pic>
  </etc:cellImage>
  <etc:cellImage>
    <xdr:pic>
      <xdr:nvPicPr>
        <xdr:cNvPr id="267" name="ID_E86FFEE970334FE48B911973A989F7CA" descr="im"/>
        <xdr:cNvPicPr>
          <a:picLocks noChangeAspect="1"/>
        </xdr:cNvPicPr>
      </xdr:nvPicPr>
      <xdr:blipFill>
        <a:blip r:embed="rId262"/>
        <a:stretch>
          <a:fillRect/>
        </a:stretch>
      </xdr:blipFill>
      <xdr:spPr>
        <a:xfrm>
          <a:off x="8069580" y="15981680"/>
          <a:ext cx="3604260" cy="3627120"/>
        </a:xfrm>
        <a:prstGeom prst="rect">
          <a:avLst/>
        </a:prstGeom>
      </xdr:spPr>
    </xdr:pic>
  </etc:cellImage>
  <etc:cellImage>
    <xdr:pic>
      <xdr:nvPicPr>
        <xdr:cNvPr id="239" name="ID_86F0912F111B4460BC8EE8E3413DF700" descr="ip_new"/>
        <xdr:cNvPicPr>
          <a:picLocks noChangeAspect="1"/>
        </xdr:cNvPicPr>
      </xdr:nvPicPr>
      <xdr:blipFill>
        <a:blip r:embed="rId263"/>
        <a:stretch>
          <a:fillRect/>
        </a:stretch>
      </xdr:blipFill>
      <xdr:spPr>
        <a:xfrm>
          <a:off x="8964930" y="17884775"/>
          <a:ext cx="5747385" cy="5826125"/>
        </a:xfrm>
        <a:prstGeom prst="rect">
          <a:avLst/>
        </a:prstGeom>
      </xdr:spPr>
    </xdr:pic>
  </etc:cellImage>
  <etc:cellImage>
    <xdr:pic>
      <xdr:nvPicPr>
        <xdr:cNvPr id="253" name="ID_99AB7D93CDA04DB580E7EEF0CAD7A9A7" descr="ir7"/>
        <xdr:cNvPicPr>
          <a:picLocks noChangeAspect="1"/>
        </xdr:cNvPicPr>
      </xdr:nvPicPr>
      <xdr:blipFill>
        <a:blip r:embed="rId264"/>
        <a:stretch>
          <a:fillRect/>
        </a:stretch>
      </xdr:blipFill>
      <xdr:spPr>
        <a:xfrm>
          <a:off x="9155430" y="18519775"/>
          <a:ext cx="5785485" cy="4565650"/>
        </a:xfrm>
        <a:prstGeom prst="rect">
          <a:avLst/>
        </a:prstGeom>
      </xdr:spPr>
    </xdr:pic>
  </etc:cellImage>
  <etc:cellImage>
    <xdr:pic>
      <xdr:nvPicPr>
        <xdr:cNvPr id="268" name="ID_9690011AFC2F4FA68AE3845D7C831149" descr="ir1"/>
        <xdr:cNvPicPr>
          <a:picLocks noChangeAspect="1"/>
        </xdr:cNvPicPr>
      </xdr:nvPicPr>
      <xdr:blipFill>
        <a:blip r:embed="rId265"/>
        <a:stretch>
          <a:fillRect/>
        </a:stretch>
      </xdr:blipFill>
      <xdr:spPr>
        <a:xfrm>
          <a:off x="9792335" y="19167475"/>
          <a:ext cx="5793105" cy="4559300"/>
        </a:xfrm>
        <a:prstGeom prst="rect">
          <a:avLst/>
        </a:prstGeom>
      </xdr:spPr>
    </xdr:pic>
  </etc:cellImage>
  <etc:cellImage>
    <xdr:pic>
      <xdr:nvPicPr>
        <xdr:cNvPr id="269" name="ID_D85BFF8649F94B429E6368F3C4BDE176" descr="ir2"/>
        <xdr:cNvPicPr>
          <a:picLocks noChangeAspect="1"/>
        </xdr:cNvPicPr>
      </xdr:nvPicPr>
      <xdr:blipFill>
        <a:blip r:embed="rId266"/>
        <a:stretch>
          <a:fillRect/>
        </a:stretch>
      </xdr:blipFill>
      <xdr:spPr>
        <a:xfrm>
          <a:off x="10427335" y="19808825"/>
          <a:ext cx="5783580" cy="4559300"/>
        </a:xfrm>
        <a:prstGeom prst="rect">
          <a:avLst/>
        </a:prstGeom>
      </xdr:spPr>
    </xdr:pic>
  </etc:cellImage>
  <etc:cellImage>
    <xdr:pic>
      <xdr:nvPicPr>
        <xdr:cNvPr id="270" name="ID_240EB26498CD4B7D8B66FA4E33FFC942" descr="ir3"/>
        <xdr:cNvPicPr>
          <a:picLocks noChangeAspect="1"/>
        </xdr:cNvPicPr>
      </xdr:nvPicPr>
      <xdr:blipFill>
        <a:blip r:embed="rId267"/>
        <a:stretch>
          <a:fillRect/>
        </a:stretch>
      </xdr:blipFill>
      <xdr:spPr>
        <a:xfrm>
          <a:off x="11062335" y="20450175"/>
          <a:ext cx="5793105" cy="4559300"/>
        </a:xfrm>
        <a:prstGeom prst="rect">
          <a:avLst/>
        </a:prstGeom>
      </xdr:spPr>
    </xdr:pic>
  </etc:cellImage>
  <etc:cellImage>
    <xdr:pic>
      <xdr:nvPicPr>
        <xdr:cNvPr id="271" name="ID_C3CF3BA7287B4CB390C85F556DC3F3A5" descr="ir4"/>
        <xdr:cNvPicPr>
          <a:picLocks noChangeAspect="1"/>
        </xdr:cNvPicPr>
      </xdr:nvPicPr>
      <xdr:blipFill>
        <a:blip r:embed="rId268"/>
        <a:stretch>
          <a:fillRect/>
        </a:stretch>
      </xdr:blipFill>
      <xdr:spPr>
        <a:xfrm>
          <a:off x="11700510" y="21091525"/>
          <a:ext cx="5780405" cy="4559300"/>
        </a:xfrm>
        <a:prstGeom prst="rect">
          <a:avLst/>
        </a:prstGeom>
      </xdr:spPr>
    </xdr:pic>
  </etc:cellImage>
  <etc:cellImage>
    <xdr:pic>
      <xdr:nvPicPr>
        <xdr:cNvPr id="272" name="ID_B890FF8C451246F5875DA6855EB76BA2" descr="ir5"/>
        <xdr:cNvPicPr>
          <a:picLocks noChangeAspect="1"/>
        </xdr:cNvPicPr>
      </xdr:nvPicPr>
      <xdr:blipFill>
        <a:blip r:embed="rId269"/>
        <a:stretch>
          <a:fillRect/>
        </a:stretch>
      </xdr:blipFill>
      <xdr:spPr>
        <a:xfrm>
          <a:off x="12335510" y="21732875"/>
          <a:ext cx="5780405" cy="4559300"/>
        </a:xfrm>
        <a:prstGeom prst="rect">
          <a:avLst/>
        </a:prstGeom>
      </xdr:spPr>
    </xdr:pic>
  </etc:cellImage>
  <etc:cellImage>
    <xdr:pic>
      <xdr:nvPicPr>
        <xdr:cNvPr id="273" name="ID_228701AC74A449D88FA620AB3287F60B" descr="ir6"/>
        <xdr:cNvPicPr>
          <a:picLocks noChangeAspect="1"/>
        </xdr:cNvPicPr>
      </xdr:nvPicPr>
      <xdr:blipFill>
        <a:blip r:embed="rId270"/>
        <a:stretch>
          <a:fillRect/>
        </a:stretch>
      </xdr:blipFill>
      <xdr:spPr>
        <a:xfrm>
          <a:off x="12970510" y="22374225"/>
          <a:ext cx="5780405" cy="4559300"/>
        </a:xfrm>
        <a:prstGeom prst="rect">
          <a:avLst/>
        </a:prstGeom>
      </xdr:spPr>
    </xdr:pic>
  </etc:cellImage>
  <etc:cellImage>
    <xdr:pic>
      <xdr:nvPicPr>
        <xdr:cNvPr id="274" name="ID_001BCE438E3A4E29BEEB0A7C3A1742F1" descr="is"/>
        <xdr:cNvPicPr>
          <a:picLocks noChangeAspect="1"/>
        </xdr:cNvPicPr>
      </xdr:nvPicPr>
      <xdr:blipFill>
        <a:blip r:embed="rId271"/>
        <a:stretch>
          <a:fillRect/>
        </a:stretch>
      </xdr:blipFill>
      <xdr:spPr>
        <a:xfrm>
          <a:off x="9155430" y="22964775"/>
          <a:ext cx="3491230" cy="3533775"/>
        </a:xfrm>
        <a:prstGeom prst="rect">
          <a:avLst/>
        </a:prstGeom>
      </xdr:spPr>
    </xdr:pic>
  </etc:cellImage>
  <etc:cellImage>
    <xdr:pic>
      <xdr:nvPicPr>
        <xdr:cNvPr id="275" name="ID_95880D4D0AAB48128BF71415FA623B9C" descr="ir10"/>
        <xdr:cNvPicPr>
          <a:picLocks noChangeAspect="1"/>
        </xdr:cNvPicPr>
      </xdr:nvPicPr>
      <xdr:blipFill>
        <a:blip r:embed="rId272"/>
        <a:stretch>
          <a:fillRect/>
        </a:stretch>
      </xdr:blipFill>
      <xdr:spPr>
        <a:xfrm>
          <a:off x="9155430" y="23599775"/>
          <a:ext cx="5652135" cy="2927350"/>
        </a:xfrm>
        <a:prstGeom prst="rect">
          <a:avLst/>
        </a:prstGeom>
      </xdr:spPr>
    </xdr:pic>
  </etc:cellImage>
  <etc:cellImage>
    <xdr:pic>
      <xdr:nvPicPr>
        <xdr:cNvPr id="276" name="ID_4BBE7FEFD9FB45E6B1AE7424DA81985D" descr="ir8"/>
        <xdr:cNvPicPr>
          <a:picLocks noChangeAspect="1"/>
        </xdr:cNvPicPr>
      </xdr:nvPicPr>
      <xdr:blipFill>
        <a:blip r:embed="rId273"/>
        <a:stretch>
          <a:fillRect/>
        </a:stretch>
      </xdr:blipFill>
      <xdr:spPr>
        <a:xfrm>
          <a:off x="9155430" y="24234775"/>
          <a:ext cx="5652135" cy="2917825"/>
        </a:xfrm>
        <a:prstGeom prst="rect">
          <a:avLst/>
        </a:prstGeom>
      </xdr:spPr>
    </xdr:pic>
  </etc:cellImage>
  <etc:cellImage>
    <xdr:pic>
      <xdr:nvPicPr>
        <xdr:cNvPr id="277" name="ID_9933E3612C3846CD9F2BC8F0AA8AF738"/>
        <xdr:cNvPicPr>
          <a:picLocks noChangeAspect="1"/>
        </xdr:cNvPicPr>
      </xdr:nvPicPr>
      <xdr:blipFill>
        <a:blip r:embed="rId274"/>
        <a:stretch>
          <a:fillRect/>
        </a:stretch>
      </xdr:blipFill>
      <xdr:spPr>
        <a:xfrm>
          <a:off x="9147810" y="24866600"/>
          <a:ext cx="2228850" cy="174307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278" name="ID_052420AC7B3242BE96AC86796030CDD8" descr="page_36_image_133"/>
        <xdr:cNvPicPr>
          <a:picLocks noChangeAspect="1"/>
        </xdr:cNvPicPr>
      </xdr:nvPicPr>
      <xdr:blipFill>
        <a:blip r:embed="rId275"/>
        <a:stretch>
          <a:fillRect/>
        </a:stretch>
      </xdr:blipFill>
      <xdr:spPr>
        <a:xfrm>
          <a:off x="9155430" y="25504775"/>
          <a:ext cx="5604510" cy="4565650"/>
        </a:xfrm>
        <a:prstGeom prst="rect">
          <a:avLst/>
        </a:prstGeom>
      </xdr:spPr>
    </xdr:pic>
  </etc:cellImage>
  <etc:cellImage>
    <xdr:pic>
      <xdr:nvPicPr>
        <xdr:cNvPr id="279" name="ID_9265E576064848B5A88A4B9731FEB837" descr="i20"/>
        <xdr:cNvPicPr>
          <a:picLocks noChangeAspect="1"/>
        </xdr:cNvPicPr>
      </xdr:nvPicPr>
      <xdr:blipFill>
        <a:blip r:embed="rId276"/>
        <a:stretch>
          <a:fillRect/>
        </a:stretch>
      </xdr:blipFill>
      <xdr:spPr>
        <a:xfrm>
          <a:off x="9155430" y="26139775"/>
          <a:ext cx="4500880" cy="4565650"/>
        </a:xfrm>
        <a:prstGeom prst="rect">
          <a:avLst/>
        </a:prstGeom>
      </xdr:spPr>
    </xdr:pic>
  </etc:cellImage>
  <etc:cellImage>
    <xdr:pic>
      <xdr:nvPicPr>
        <xdr:cNvPr id="280" name="ID_A8C43A8D57BD4FDEB2A3B10E9C37AB2E" descr="page_37_image_145"/>
        <xdr:cNvPicPr>
          <a:picLocks noChangeAspect="1"/>
        </xdr:cNvPicPr>
      </xdr:nvPicPr>
      <xdr:blipFill>
        <a:blip r:embed="rId277"/>
        <a:stretch>
          <a:fillRect/>
        </a:stretch>
      </xdr:blipFill>
      <xdr:spPr>
        <a:xfrm>
          <a:off x="9155430" y="27409775"/>
          <a:ext cx="4500880" cy="4565650"/>
        </a:xfrm>
        <a:prstGeom prst="rect">
          <a:avLst/>
        </a:prstGeom>
      </xdr:spPr>
    </xdr:pic>
  </etc:cellImage>
  <etc:cellImage>
    <xdr:pic>
      <xdr:nvPicPr>
        <xdr:cNvPr id="281" name="ID_135D3B5E3F264175A7540D5EFFD4E083" descr="page_39_image_600"/>
        <xdr:cNvPicPr>
          <a:picLocks noChangeAspect="1"/>
        </xdr:cNvPicPr>
      </xdr:nvPicPr>
      <xdr:blipFill>
        <a:blip r:embed="rId278"/>
        <a:stretch>
          <a:fillRect/>
        </a:stretch>
      </xdr:blipFill>
      <xdr:spPr>
        <a:xfrm>
          <a:off x="9155430" y="28679775"/>
          <a:ext cx="4500880" cy="4565650"/>
        </a:xfrm>
        <a:prstGeom prst="rect">
          <a:avLst/>
        </a:prstGeom>
      </xdr:spPr>
    </xdr:pic>
  </etc:cellImage>
  <etc:cellImage>
    <xdr:pic>
      <xdr:nvPicPr>
        <xdr:cNvPr id="282" name="ID_40D40ECB35824A0AAD05154138F4A9AE" descr="ipb3"/>
        <xdr:cNvPicPr>
          <a:picLocks noChangeAspect="1"/>
        </xdr:cNvPicPr>
      </xdr:nvPicPr>
      <xdr:blipFill>
        <a:blip r:embed="rId279"/>
        <a:stretch>
          <a:fillRect/>
        </a:stretch>
      </xdr:blipFill>
      <xdr:spPr>
        <a:xfrm>
          <a:off x="9155430" y="28044775"/>
          <a:ext cx="4396105" cy="4445000"/>
        </a:xfrm>
        <a:prstGeom prst="rect">
          <a:avLst/>
        </a:prstGeom>
      </xdr:spPr>
    </xdr:pic>
  </etc:cellImage>
  <etc:cellImage>
    <xdr:pic>
      <xdr:nvPicPr>
        <xdr:cNvPr id="284" name="ID_19FAE50F9AF94D8D8568F5B94162F7F3" descr="ipb"/>
        <xdr:cNvPicPr>
          <a:picLocks noChangeAspect="1"/>
        </xdr:cNvPicPr>
      </xdr:nvPicPr>
      <xdr:blipFill>
        <a:blip r:embed="rId280"/>
        <a:stretch>
          <a:fillRect/>
        </a:stretch>
      </xdr:blipFill>
      <xdr:spPr>
        <a:xfrm>
          <a:off x="11481435" y="28209875"/>
          <a:ext cx="4279900" cy="4324350"/>
        </a:xfrm>
        <a:prstGeom prst="rect">
          <a:avLst/>
        </a:prstGeom>
      </xdr:spPr>
    </xdr:pic>
  </etc:cellImage>
  <etc:cellImage>
    <xdr:pic>
      <xdr:nvPicPr>
        <xdr:cNvPr id="285" name="ID_B6FA80741C384388B3C3D9690022662E" descr="ipb2"/>
        <xdr:cNvPicPr>
          <a:picLocks noChangeAspect="1"/>
        </xdr:cNvPicPr>
      </xdr:nvPicPr>
      <xdr:blipFill>
        <a:blip r:embed="rId281"/>
        <a:stretch>
          <a:fillRect/>
        </a:stretch>
      </xdr:blipFill>
      <xdr:spPr>
        <a:xfrm>
          <a:off x="14324965" y="27905075"/>
          <a:ext cx="4392930" cy="4445000"/>
        </a:xfrm>
        <a:prstGeom prst="rect">
          <a:avLst/>
        </a:prstGeom>
      </xdr:spPr>
    </xdr:pic>
  </etc:cellImage>
  <etc:cellImage>
    <xdr:pic>
      <xdr:nvPicPr>
        <xdr:cNvPr id="286" name="ID_56BC958CD4BA41B9B5EF56E18FD48C1B" descr="page_37_image_313"/>
        <xdr:cNvPicPr>
          <a:picLocks noChangeAspect="1"/>
        </xdr:cNvPicPr>
      </xdr:nvPicPr>
      <xdr:blipFill>
        <a:blip r:embed="rId282"/>
        <a:stretch>
          <a:fillRect/>
        </a:stretch>
      </xdr:blipFill>
      <xdr:spPr>
        <a:xfrm>
          <a:off x="9155430" y="26774775"/>
          <a:ext cx="5604510" cy="4565650"/>
        </a:xfrm>
        <a:prstGeom prst="rect">
          <a:avLst/>
        </a:prstGeom>
      </xdr:spPr>
    </xdr:pic>
  </etc:cellImage>
  <etc:cellImage>
    <xdr:pic>
      <xdr:nvPicPr>
        <xdr:cNvPr id="287" name="ID_F060FBF40E0C4BAAA68FB4502231D20D" descr="page_39_image_348"/>
        <xdr:cNvPicPr>
          <a:picLocks noChangeAspect="1"/>
        </xdr:cNvPicPr>
      </xdr:nvPicPr>
      <xdr:blipFill>
        <a:blip r:embed="rId283"/>
        <a:stretch>
          <a:fillRect/>
        </a:stretch>
      </xdr:blipFill>
      <xdr:spPr>
        <a:xfrm>
          <a:off x="9155430" y="29314775"/>
          <a:ext cx="4500880" cy="4565650"/>
        </a:xfrm>
        <a:prstGeom prst="rect">
          <a:avLst/>
        </a:prstGeom>
      </xdr:spPr>
    </xdr:pic>
  </etc:cellImage>
  <etc:cellImage>
    <xdr:pic>
      <xdr:nvPicPr>
        <xdr:cNvPr id="288" name="ID_0CA6BE0A7BDC44809A62D9E4D2FE7607" descr="i19"/>
        <xdr:cNvPicPr>
          <a:picLocks noChangeAspect="1"/>
        </xdr:cNvPicPr>
      </xdr:nvPicPr>
      <xdr:blipFill>
        <a:blip r:embed="rId284"/>
        <a:stretch>
          <a:fillRect/>
        </a:stretch>
      </xdr:blipFill>
      <xdr:spPr>
        <a:xfrm>
          <a:off x="9155430" y="29949775"/>
          <a:ext cx="4558030" cy="4603750"/>
        </a:xfrm>
        <a:prstGeom prst="rect">
          <a:avLst/>
        </a:prstGeom>
      </xdr:spPr>
    </xdr:pic>
  </etc:cellImage>
  <etc:cellImage>
    <xdr:pic>
      <xdr:nvPicPr>
        <xdr:cNvPr id="289" name="ID_B2156766FB474B84AA9A01FF539FEACF" descr="i17"/>
        <xdr:cNvPicPr>
          <a:picLocks noChangeAspect="1"/>
        </xdr:cNvPicPr>
      </xdr:nvPicPr>
      <xdr:blipFill>
        <a:blip r:embed="rId285"/>
        <a:stretch>
          <a:fillRect/>
        </a:stretch>
      </xdr:blipFill>
      <xdr:spPr>
        <a:xfrm>
          <a:off x="9155430" y="30584775"/>
          <a:ext cx="4510405" cy="4565650"/>
        </a:xfrm>
        <a:prstGeom prst="rect">
          <a:avLst/>
        </a:prstGeom>
      </xdr:spPr>
    </xdr:pic>
  </etc:cellImage>
  <etc:cellImage>
    <xdr:pic>
      <xdr:nvPicPr>
        <xdr:cNvPr id="290" name="ID_1773F23D58654C86B98189676779A2AC" descr="i18"/>
        <xdr:cNvPicPr>
          <a:picLocks noChangeAspect="1"/>
        </xdr:cNvPicPr>
      </xdr:nvPicPr>
      <xdr:blipFill>
        <a:blip r:embed="rId286"/>
        <a:stretch>
          <a:fillRect/>
        </a:stretch>
      </xdr:blipFill>
      <xdr:spPr>
        <a:xfrm>
          <a:off x="9155430" y="30584775"/>
          <a:ext cx="4510405" cy="4565650"/>
        </a:xfrm>
        <a:prstGeom prst="rect">
          <a:avLst/>
        </a:prstGeom>
      </xdr:spPr>
    </xdr:pic>
  </etc:cellImage>
  <etc:cellImage>
    <xdr:pic>
      <xdr:nvPicPr>
        <xdr:cNvPr id="291" name="ID_31064CC4377D4127994F94B7FD71158E" descr="page_29_image_143"/>
        <xdr:cNvPicPr>
          <a:picLocks noChangeAspect="1"/>
        </xdr:cNvPicPr>
      </xdr:nvPicPr>
      <xdr:blipFill>
        <a:blip r:embed="rId252"/>
        <a:stretch>
          <a:fillRect/>
        </a:stretch>
      </xdr:blipFill>
      <xdr:spPr>
        <a:xfrm>
          <a:off x="9155430" y="31219775"/>
          <a:ext cx="4500880" cy="4565650"/>
        </a:xfrm>
        <a:prstGeom prst="rect">
          <a:avLst/>
        </a:prstGeom>
      </xdr:spPr>
    </xdr:pic>
  </etc:cellImage>
  <etc:cellImage>
    <xdr:pic>
      <xdr:nvPicPr>
        <xdr:cNvPr id="292" name="ID_6D7A5ABC7A42467C86725BABE5D0C13F" descr="i16-1 (3)"/>
        <xdr:cNvPicPr>
          <a:picLocks noChangeAspect="1"/>
        </xdr:cNvPicPr>
      </xdr:nvPicPr>
      <xdr:blipFill>
        <a:blip r:embed="rId287"/>
        <a:stretch>
          <a:fillRect/>
        </a:stretch>
      </xdr:blipFill>
      <xdr:spPr>
        <a:xfrm>
          <a:off x="9155430" y="32489775"/>
          <a:ext cx="6595110" cy="3419475"/>
        </a:xfrm>
        <a:prstGeom prst="rect">
          <a:avLst/>
        </a:prstGeom>
      </xdr:spPr>
    </xdr:pic>
  </etc:cellImage>
  <etc:cellImage>
    <xdr:pic>
      <xdr:nvPicPr>
        <xdr:cNvPr id="293" name="ID_42C50DCD59D84B0E8B8658771BDAD7DE" descr="p1"/>
        <xdr:cNvPicPr>
          <a:picLocks noChangeAspect="1"/>
        </xdr:cNvPicPr>
      </xdr:nvPicPr>
      <xdr:blipFill>
        <a:blip r:embed="rId288"/>
        <a:stretch>
          <a:fillRect/>
        </a:stretch>
      </xdr:blipFill>
      <xdr:spPr>
        <a:xfrm>
          <a:off x="9155430" y="638175"/>
          <a:ext cx="4519930" cy="4584700"/>
        </a:xfrm>
        <a:prstGeom prst="rect">
          <a:avLst/>
        </a:prstGeom>
      </xdr:spPr>
    </xdr:pic>
  </etc:cellImage>
  <etc:cellImage>
    <xdr:pic>
      <xdr:nvPicPr>
        <xdr:cNvPr id="294" name="ID_B1168A7A5D3448C380BCBFC27E5BAF29" descr="p1n"/>
        <xdr:cNvPicPr>
          <a:picLocks noChangeAspect="1"/>
        </xdr:cNvPicPr>
      </xdr:nvPicPr>
      <xdr:blipFill>
        <a:blip r:embed="rId289"/>
        <a:stretch>
          <a:fillRect/>
        </a:stretch>
      </xdr:blipFill>
      <xdr:spPr>
        <a:xfrm>
          <a:off x="9155430" y="7623175"/>
          <a:ext cx="4519930" cy="4584700"/>
        </a:xfrm>
        <a:prstGeom prst="rect">
          <a:avLst/>
        </a:prstGeom>
      </xdr:spPr>
    </xdr:pic>
  </etc:cellImage>
  <etc:cellImage>
    <xdr:pic>
      <xdr:nvPicPr>
        <xdr:cNvPr id="295" name="ID_1F3EE6867DAD463C9E4EFB70C3BF7F12" descr="p10"/>
        <xdr:cNvPicPr>
          <a:picLocks noChangeAspect="1"/>
        </xdr:cNvPicPr>
      </xdr:nvPicPr>
      <xdr:blipFill>
        <a:blip r:embed="rId290"/>
        <a:stretch>
          <a:fillRect/>
        </a:stretch>
      </xdr:blipFill>
      <xdr:spPr>
        <a:xfrm>
          <a:off x="9155430" y="1273175"/>
          <a:ext cx="4481830" cy="4537075"/>
        </a:xfrm>
        <a:prstGeom prst="rect">
          <a:avLst/>
        </a:prstGeom>
      </xdr:spPr>
    </xdr:pic>
  </etc:cellImage>
  <etc:cellImage>
    <xdr:pic>
      <xdr:nvPicPr>
        <xdr:cNvPr id="296" name="ID_503D5AECB9864C66A87B516A8F9F44B7" descr="p11"/>
        <xdr:cNvPicPr>
          <a:picLocks noChangeAspect="1"/>
        </xdr:cNvPicPr>
      </xdr:nvPicPr>
      <xdr:blipFill>
        <a:blip r:embed="rId291"/>
        <a:stretch>
          <a:fillRect/>
        </a:stretch>
      </xdr:blipFill>
      <xdr:spPr>
        <a:xfrm>
          <a:off x="9155430" y="1908175"/>
          <a:ext cx="4396105" cy="4460875"/>
        </a:xfrm>
        <a:prstGeom prst="rect">
          <a:avLst/>
        </a:prstGeom>
      </xdr:spPr>
    </xdr:pic>
  </etc:cellImage>
  <etc:cellImage>
    <xdr:pic>
      <xdr:nvPicPr>
        <xdr:cNvPr id="297" name="ID_CB71371F623749EBA0E7142E0D70800A" descr="p12"/>
        <xdr:cNvPicPr>
          <a:picLocks noChangeAspect="1"/>
        </xdr:cNvPicPr>
      </xdr:nvPicPr>
      <xdr:blipFill>
        <a:blip r:embed="rId292"/>
        <a:stretch>
          <a:fillRect/>
        </a:stretch>
      </xdr:blipFill>
      <xdr:spPr>
        <a:xfrm>
          <a:off x="9155430" y="2543175"/>
          <a:ext cx="4472305" cy="4508500"/>
        </a:xfrm>
        <a:prstGeom prst="rect">
          <a:avLst/>
        </a:prstGeom>
      </xdr:spPr>
    </xdr:pic>
  </etc:cellImage>
  <etc:cellImage>
    <xdr:pic>
      <xdr:nvPicPr>
        <xdr:cNvPr id="298" name="ID_C805594AE1744B0EB67034C8CC0FA1CD" descr="p13"/>
        <xdr:cNvPicPr>
          <a:picLocks noChangeAspect="1"/>
        </xdr:cNvPicPr>
      </xdr:nvPicPr>
      <xdr:blipFill>
        <a:blip r:embed="rId293"/>
        <a:stretch>
          <a:fillRect/>
        </a:stretch>
      </xdr:blipFill>
      <xdr:spPr>
        <a:xfrm>
          <a:off x="9155430" y="3178175"/>
          <a:ext cx="4538980" cy="4584700"/>
        </a:xfrm>
        <a:prstGeom prst="rect">
          <a:avLst/>
        </a:prstGeom>
      </xdr:spPr>
    </xdr:pic>
  </etc:cellImage>
  <etc:cellImage>
    <xdr:pic>
      <xdr:nvPicPr>
        <xdr:cNvPr id="299" name="ID_8675CB9EDA59466E8E0343439511E36F" descr="p14"/>
        <xdr:cNvPicPr>
          <a:picLocks noChangeAspect="1"/>
        </xdr:cNvPicPr>
      </xdr:nvPicPr>
      <xdr:blipFill>
        <a:blip r:embed="rId294"/>
        <a:stretch>
          <a:fillRect/>
        </a:stretch>
      </xdr:blipFill>
      <xdr:spPr>
        <a:xfrm>
          <a:off x="9155430" y="3813175"/>
          <a:ext cx="4529455" cy="4594225"/>
        </a:xfrm>
        <a:prstGeom prst="rect">
          <a:avLst/>
        </a:prstGeom>
      </xdr:spPr>
    </xdr:pic>
  </etc:cellImage>
  <etc:cellImage>
    <xdr:pic>
      <xdr:nvPicPr>
        <xdr:cNvPr id="300" name="ID_196D7F7644F243B68090F26B3BA3B09E" descr="p15"/>
        <xdr:cNvPicPr>
          <a:picLocks noChangeAspect="1"/>
        </xdr:cNvPicPr>
      </xdr:nvPicPr>
      <xdr:blipFill>
        <a:blip r:embed="rId295"/>
        <a:stretch>
          <a:fillRect/>
        </a:stretch>
      </xdr:blipFill>
      <xdr:spPr>
        <a:xfrm>
          <a:off x="9155430" y="4448175"/>
          <a:ext cx="4519930" cy="4565650"/>
        </a:xfrm>
        <a:prstGeom prst="rect">
          <a:avLst/>
        </a:prstGeom>
      </xdr:spPr>
    </xdr:pic>
  </etc:cellImage>
  <etc:cellImage>
    <xdr:pic>
      <xdr:nvPicPr>
        <xdr:cNvPr id="301" name="ID_3DEE9C7E4FF842A6BF78A61C3D92D133" descr="p16"/>
        <xdr:cNvPicPr>
          <a:picLocks noChangeAspect="1"/>
        </xdr:cNvPicPr>
      </xdr:nvPicPr>
      <xdr:blipFill>
        <a:blip r:embed="rId296"/>
        <a:stretch>
          <a:fillRect/>
        </a:stretch>
      </xdr:blipFill>
      <xdr:spPr>
        <a:xfrm>
          <a:off x="9155430" y="5083175"/>
          <a:ext cx="4529455" cy="4594225"/>
        </a:xfrm>
        <a:prstGeom prst="rect">
          <a:avLst/>
        </a:prstGeom>
      </xdr:spPr>
    </xdr:pic>
  </etc:cellImage>
  <etc:cellImage>
    <xdr:pic>
      <xdr:nvPicPr>
        <xdr:cNvPr id="302" name="ID_9CF535833ACC4CEA99EE8A0C5030CEC0" descr="p17"/>
        <xdr:cNvPicPr>
          <a:picLocks noChangeAspect="1"/>
        </xdr:cNvPicPr>
      </xdr:nvPicPr>
      <xdr:blipFill>
        <a:blip r:embed="rId297"/>
        <a:stretch>
          <a:fillRect/>
        </a:stretch>
      </xdr:blipFill>
      <xdr:spPr>
        <a:xfrm>
          <a:off x="9155430" y="5718175"/>
          <a:ext cx="4529455" cy="4594225"/>
        </a:xfrm>
        <a:prstGeom prst="rect">
          <a:avLst/>
        </a:prstGeom>
      </xdr:spPr>
    </xdr:pic>
  </etc:cellImage>
  <etc:cellImage>
    <xdr:pic>
      <xdr:nvPicPr>
        <xdr:cNvPr id="303" name="ID_FBEFDB22378041EBB46448F4AF87D753" descr="p18"/>
        <xdr:cNvPicPr>
          <a:picLocks noChangeAspect="1"/>
        </xdr:cNvPicPr>
      </xdr:nvPicPr>
      <xdr:blipFill>
        <a:blip r:embed="rId298"/>
        <a:stretch>
          <a:fillRect/>
        </a:stretch>
      </xdr:blipFill>
      <xdr:spPr>
        <a:xfrm>
          <a:off x="9155430" y="6353175"/>
          <a:ext cx="4529455" cy="4575175"/>
        </a:xfrm>
        <a:prstGeom prst="rect">
          <a:avLst/>
        </a:prstGeom>
      </xdr:spPr>
    </xdr:pic>
  </etc:cellImage>
  <etc:cellImage>
    <xdr:pic>
      <xdr:nvPicPr>
        <xdr:cNvPr id="304" name="ID_6CF6746080CB41A7912A90CBC9672C02" descr="p19"/>
        <xdr:cNvPicPr>
          <a:picLocks noChangeAspect="1"/>
        </xdr:cNvPicPr>
      </xdr:nvPicPr>
      <xdr:blipFill>
        <a:blip r:embed="rId299"/>
        <a:stretch>
          <a:fillRect/>
        </a:stretch>
      </xdr:blipFill>
      <xdr:spPr>
        <a:xfrm>
          <a:off x="9155430" y="6988175"/>
          <a:ext cx="4529455" cy="4584700"/>
        </a:xfrm>
        <a:prstGeom prst="rect">
          <a:avLst/>
        </a:prstGeom>
      </xdr:spPr>
    </xdr:pic>
  </etc:cellImage>
  <etc:cellImage>
    <xdr:pic>
      <xdr:nvPicPr>
        <xdr:cNvPr id="305" name="ID_A28C2DBE844948F997A1C41D2D9ACC0F" descr="page_9_image_249"/>
        <xdr:cNvPicPr>
          <a:picLocks noChangeAspect="1"/>
        </xdr:cNvPicPr>
      </xdr:nvPicPr>
      <xdr:blipFill>
        <a:blip r:embed="rId300"/>
        <a:stretch>
          <a:fillRect/>
        </a:stretch>
      </xdr:blipFill>
      <xdr:spPr>
        <a:xfrm>
          <a:off x="9155430" y="8258175"/>
          <a:ext cx="4538980" cy="4594225"/>
        </a:xfrm>
        <a:prstGeom prst="rect">
          <a:avLst/>
        </a:prstGeom>
      </xdr:spPr>
    </xdr:pic>
  </etc:cellImage>
  <etc:cellImage>
    <xdr:pic>
      <xdr:nvPicPr>
        <xdr:cNvPr id="306" name="ID_F1E191AF1A3E4AC58DD09BA3B3016DF4" descr="p20"/>
        <xdr:cNvPicPr>
          <a:picLocks noChangeAspect="1"/>
        </xdr:cNvPicPr>
      </xdr:nvPicPr>
      <xdr:blipFill>
        <a:blip r:embed="rId301"/>
        <a:stretch>
          <a:fillRect/>
        </a:stretch>
      </xdr:blipFill>
      <xdr:spPr>
        <a:xfrm>
          <a:off x="9155430" y="8893175"/>
          <a:ext cx="4519930" cy="4584700"/>
        </a:xfrm>
        <a:prstGeom prst="rect">
          <a:avLst/>
        </a:prstGeom>
      </xdr:spPr>
    </xdr:pic>
  </etc:cellImage>
  <etc:cellImage>
    <xdr:pic>
      <xdr:nvPicPr>
        <xdr:cNvPr id="307" name="ID_E7E108097FA3428BA9D849F373C11E83" descr="p21"/>
        <xdr:cNvPicPr>
          <a:picLocks noChangeAspect="1"/>
        </xdr:cNvPicPr>
      </xdr:nvPicPr>
      <xdr:blipFill>
        <a:blip r:embed="rId302"/>
        <a:stretch>
          <a:fillRect/>
        </a:stretch>
      </xdr:blipFill>
      <xdr:spPr>
        <a:xfrm>
          <a:off x="9155430" y="9528175"/>
          <a:ext cx="4977130" cy="5032375"/>
        </a:xfrm>
        <a:prstGeom prst="rect">
          <a:avLst/>
        </a:prstGeom>
      </xdr:spPr>
    </xdr:pic>
  </etc:cellImage>
  <etc:cellImage>
    <xdr:pic>
      <xdr:nvPicPr>
        <xdr:cNvPr id="308" name="ID_172B6A5437E8466FA14D6BF84DA697B7" descr="p23"/>
        <xdr:cNvPicPr>
          <a:picLocks noChangeAspect="1"/>
        </xdr:cNvPicPr>
      </xdr:nvPicPr>
      <xdr:blipFill>
        <a:blip r:embed="rId303"/>
        <a:stretch>
          <a:fillRect/>
        </a:stretch>
      </xdr:blipFill>
      <xdr:spPr>
        <a:xfrm>
          <a:off x="9155430" y="10163175"/>
          <a:ext cx="4529455" cy="4575175"/>
        </a:xfrm>
        <a:prstGeom prst="rect">
          <a:avLst/>
        </a:prstGeom>
      </xdr:spPr>
    </xdr:pic>
  </etc:cellImage>
  <etc:cellImage>
    <xdr:pic>
      <xdr:nvPicPr>
        <xdr:cNvPr id="309" name="ID_3C92E8133180490AAFCA397E17F74A29"/>
        <xdr:cNvPicPr>
          <a:picLocks noChangeAspect="1"/>
        </xdr:cNvPicPr>
      </xdr:nvPicPr>
      <xdr:blipFill>
        <a:blip r:embed="rId304"/>
        <a:stretch>
          <a:fillRect/>
        </a:stretch>
      </xdr:blipFill>
      <xdr:spPr>
        <a:xfrm>
          <a:off x="9147810" y="10795000"/>
          <a:ext cx="3476625" cy="350520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310" name="ID_CDE0154A01EB4E418A7DA07E62A3CC2B" descr="p25(2)"/>
        <xdr:cNvPicPr>
          <a:picLocks noChangeAspect="1"/>
        </xdr:cNvPicPr>
      </xdr:nvPicPr>
      <xdr:blipFill>
        <a:blip r:embed="rId305"/>
        <a:stretch>
          <a:fillRect/>
        </a:stretch>
      </xdr:blipFill>
      <xdr:spPr>
        <a:xfrm>
          <a:off x="9155430" y="11433175"/>
          <a:ext cx="4538980" cy="4594225"/>
        </a:xfrm>
        <a:prstGeom prst="rect">
          <a:avLst/>
        </a:prstGeom>
      </xdr:spPr>
    </xdr:pic>
  </etc:cellImage>
  <etc:cellImage>
    <xdr:pic>
      <xdr:nvPicPr>
        <xdr:cNvPr id="311" name="ID_052CD27961CA4EB5ABE39C23B9BA930F" descr="p25"/>
        <xdr:cNvPicPr>
          <a:picLocks noChangeAspect="1"/>
        </xdr:cNvPicPr>
      </xdr:nvPicPr>
      <xdr:blipFill>
        <a:blip r:embed="rId306"/>
        <a:stretch>
          <a:fillRect/>
        </a:stretch>
      </xdr:blipFill>
      <xdr:spPr>
        <a:xfrm>
          <a:off x="14170660" y="11433175"/>
          <a:ext cx="2559050" cy="2592070"/>
        </a:xfrm>
        <a:prstGeom prst="rect">
          <a:avLst/>
        </a:prstGeom>
      </xdr:spPr>
    </xdr:pic>
  </etc:cellImage>
  <etc:cellImage>
    <xdr:pic>
      <xdr:nvPicPr>
        <xdr:cNvPr id="312" name="ID_137E6AFAE1E3448D97CC12355C262AA9" descr="p26(2)"/>
        <xdr:cNvPicPr>
          <a:picLocks noChangeAspect="1"/>
        </xdr:cNvPicPr>
      </xdr:nvPicPr>
      <xdr:blipFill>
        <a:blip r:embed="rId307"/>
        <a:stretch>
          <a:fillRect/>
        </a:stretch>
      </xdr:blipFill>
      <xdr:spPr>
        <a:xfrm>
          <a:off x="9155430" y="12068175"/>
          <a:ext cx="4081780" cy="4121150"/>
        </a:xfrm>
        <a:prstGeom prst="rect">
          <a:avLst/>
        </a:prstGeom>
      </xdr:spPr>
    </xdr:pic>
  </etc:cellImage>
  <etc:cellImage>
    <xdr:pic>
      <xdr:nvPicPr>
        <xdr:cNvPr id="313" name="ID_F62839ED2A654309B24E96F36805007A" descr="p27"/>
        <xdr:cNvPicPr>
          <a:picLocks noChangeAspect="1"/>
        </xdr:cNvPicPr>
      </xdr:nvPicPr>
      <xdr:blipFill>
        <a:blip r:embed="rId308"/>
        <a:stretch>
          <a:fillRect/>
        </a:stretch>
      </xdr:blipFill>
      <xdr:spPr>
        <a:xfrm>
          <a:off x="9155430" y="12703175"/>
          <a:ext cx="4481830" cy="4584700"/>
        </a:xfrm>
        <a:prstGeom prst="rect">
          <a:avLst/>
        </a:prstGeom>
      </xdr:spPr>
    </xdr:pic>
  </etc:cellImage>
  <etc:cellImage>
    <xdr:pic>
      <xdr:nvPicPr>
        <xdr:cNvPr id="314" name="ID_CD2F46035AE746C893A8E0F9AF93A37E" descr="p28"/>
        <xdr:cNvPicPr>
          <a:picLocks noChangeAspect="1"/>
        </xdr:cNvPicPr>
      </xdr:nvPicPr>
      <xdr:blipFill>
        <a:blip r:embed="rId309"/>
        <a:stretch>
          <a:fillRect/>
        </a:stretch>
      </xdr:blipFill>
      <xdr:spPr>
        <a:xfrm>
          <a:off x="9155430" y="13338175"/>
          <a:ext cx="4977130" cy="5032375"/>
        </a:xfrm>
        <a:prstGeom prst="rect">
          <a:avLst/>
        </a:prstGeom>
      </xdr:spPr>
    </xdr:pic>
  </etc:cellImage>
  <etc:cellImage>
    <xdr:pic>
      <xdr:nvPicPr>
        <xdr:cNvPr id="315" name="ID_8A1CA624DA1C41DFBD75D0D2A37D143D" descr="p29"/>
        <xdr:cNvPicPr>
          <a:picLocks noChangeAspect="1"/>
        </xdr:cNvPicPr>
      </xdr:nvPicPr>
      <xdr:blipFill>
        <a:blip r:embed="rId310"/>
        <a:stretch>
          <a:fillRect/>
        </a:stretch>
      </xdr:blipFill>
      <xdr:spPr>
        <a:xfrm>
          <a:off x="9155430" y="13973175"/>
          <a:ext cx="4519930" cy="4556125"/>
        </a:xfrm>
        <a:prstGeom prst="rect">
          <a:avLst/>
        </a:prstGeom>
      </xdr:spPr>
    </xdr:pic>
  </etc:cellImage>
  <etc:cellImage>
    <xdr:pic>
      <xdr:nvPicPr>
        <xdr:cNvPr id="316" name="ID_19988AF368F84D0592D2CDAB3092E424" descr="p3"/>
        <xdr:cNvPicPr>
          <a:picLocks noChangeAspect="1"/>
        </xdr:cNvPicPr>
      </xdr:nvPicPr>
      <xdr:blipFill>
        <a:blip r:embed="rId311"/>
        <a:stretch>
          <a:fillRect/>
        </a:stretch>
      </xdr:blipFill>
      <xdr:spPr>
        <a:xfrm>
          <a:off x="9155430" y="14608175"/>
          <a:ext cx="4538980" cy="4584700"/>
        </a:xfrm>
        <a:prstGeom prst="rect">
          <a:avLst/>
        </a:prstGeom>
      </xdr:spPr>
    </xdr:pic>
  </etc:cellImage>
  <etc:cellImage>
    <xdr:pic>
      <xdr:nvPicPr>
        <xdr:cNvPr id="317" name="ID_A558F0EEEB334CB49DC84CBD8755E821" descr="p4"/>
        <xdr:cNvPicPr>
          <a:picLocks noChangeAspect="1"/>
        </xdr:cNvPicPr>
      </xdr:nvPicPr>
      <xdr:blipFill>
        <a:blip r:embed="rId312"/>
        <a:stretch>
          <a:fillRect/>
        </a:stretch>
      </xdr:blipFill>
      <xdr:spPr>
        <a:xfrm>
          <a:off x="9155430" y="15243175"/>
          <a:ext cx="4529455" cy="4584700"/>
        </a:xfrm>
        <a:prstGeom prst="rect">
          <a:avLst/>
        </a:prstGeom>
      </xdr:spPr>
    </xdr:pic>
  </etc:cellImage>
  <etc:cellImage>
    <xdr:pic>
      <xdr:nvPicPr>
        <xdr:cNvPr id="318" name="ID_C2119E23F68649728336658B9B362F47" descr="p5"/>
        <xdr:cNvPicPr>
          <a:picLocks noChangeAspect="1"/>
        </xdr:cNvPicPr>
      </xdr:nvPicPr>
      <xdr:blipFill>
        <a:blip r:embed="rId313"/>
        <a:stretch>
          <a:fillRect/>
        </a:stretch>
      </xdr:blipFill>
      <xdr:spPr>
        <a:xfrm>
          <a:off x="9155430" y="15878175"/>
          <a:ext cx="4519930" cy="4565650"/>
        </a:xfrm>
        <a:prstGeom prst="rect">
          <a:avLst/>
        </a:prstGeom>
      </xdr:spPr>
    </xdr:pic>
  </etc:cellImage>
  <etc:cellImage>
    <xdr:pic>
      <xdr:nvPicPr>
        <xdr:cNvPr id="319" name="ID_37245C01B60246A7B31492EABFB2509D" descr="p6"/>
        <xdr:cNvPicPr>
          <a:picLocks noChangeAspect="1"/>
        </xdr:cNvPicPr>
      </xdr:nvPicPr>
      <xdr:blipFill>
        <a:blip r:embed="rId314"/>
        <a:stretch>
          <a:fillRect/>
        </a:stretch>
      </xdr:blipFill>
      <xdr:spPr>
        <a:xfrm>
          <a:off x="9155430" y="16513175"/>
          <a:ext cx="4548505" cy="4594225"/>
        </a:xfrm>
        <a:prstGeom prst="rect">
          <a:avLst/>
        </a:prstGeom>
      </xdr:spPr>
    </xdr:pic>
  </etc:cellImage>
  <etc:cellImage>
    <xdr:pic>
      <xdr:nvPicPr>
        <xdr:cNvPr id="320" name="ID_5BD84F54CBA041A486EECD0019B11163" descr="p7 (2)"/>
        <xdr:cNvPicPr>
          <a:picLocks noChangeAspect="1"/>
        </xdr:cNvPicPr>
      </xdr:nvPicPr>
      <xdr:blipFill>
        <a:blip r:embed="rId315"/>
        <a:stretch>
          <a:fillRect/>
        </a:stretch>
      </xdr:blipFill>
      <xdr:spPr>
        <a:xfrm>
          <a:off x="9155430" y="17148175"/>
          <a:ext cx="4529455" cy="4584700"/>
        </a:xfrm>
        <a:prstGeom prst="rect">
          <a:avLst/>
        </a:prstGeom>
      </xdr:spPr>
    </xdr:pic>
  </etc:cellImage>
  <etc:cellImage>
    <xdr:pic>
      <xdr:nvPicPr>
        <xdr:cNvPr id="321" name="ID_8BBD50ED50E64753B0EAE3630DA0B255" descr="p8"/>
        <xdr:cNvPicPr>
          <a:picLocks noChangeAspect="1"/>
        </xdr:cNvPicPr>
      </xdr:nvPicPr>
      <xdr:blipFill>
        <a:blip r:embed="rId316"/>
        <a:stretch>
          <a:fillRect/>
        </a:stretch>
      </xdr:blipFill>
      <xdr:spPr>
        <a:xfrm>
          <a:off x="14170660" y="17783175"/>
          <a:ext cx="2559050" cy="2592070"/>
        </a:xfrm>
        <a:prstGeom prst="rect">
          <a:avLst/>
        </a:prstGeom>
      </xdr:spPr>
    </xdr:pic>
  </etc:cellImage>
  <etc:cellImage>
    <xdr:pic>
      <xdr:nvPicPr>
        <xdr:cNvPr id="322" name="ID_E6E9E836D9474FD7B09DE141CE9E0529" descr="p8 (2)"/>
        <xdr:cNvPicPr>
          <a:picLocks noChangeAspect="1"/>
        </xdr:cNvPicPr>
      </xdr:nvPicPr>
      <xdr:blipFill>
        <a:blip r:embed="rId317"/>
        <a:stretch>
          <a:fillRect/>
        </a:stretch>
      </xdr:blipFill>
      <xdr:spPr>
        <a:xfrm>
          <a:off x="9155430" y="17783175"/>
          <a:ext cx="4500880" cy="4556125"/>
        </a:xfrm>
        <a:prstGeom prst="rect">
          <a:avLst/>
        </a:prstGeom>
      </xdr:spPr>
    </xdr:pic>
  </etc:cellImage>
  <etc:cellImage>
    <xdr:pic>
      <xdr:nvPicPr>
        <xdr:cNvPr id="323" name="ID_D74B85827AA748AD916FE043599B8068" descr="p9"/>
        <xdr:cNvPicPr>
          <a:picLocks noChangeAspect="1"/>
        </xdr:cNvPicPr>
      </xdr:nvPicPr>
      <xdr:blipFill>
        <a:blip r:embed="rId318"/>
        <a:stretch>
          <a:fillRect/>
        </a:stretch>
      </xdr:blipFill>
      <xdr:spPr>
        <a:xfrm>
          <a:off x="9155430" y="18418175"/>
          <a:ext cx="4519930" cy="4565650"/>
        </a:xfrm>
        <a:prstGeom prst="rect">
          <a:avLst/>
        </a:prstGeom>
      </xdr:spPr>
    </xdr:pic>
  </etc:cellImage>
  <etc:cellImage>
    <xdr:pic>
      <xdr:nvPicPr>
        <xdr:cNvPr id="324" name="ID_DF1414B3D69E43968E99E35C621CFF66" descr="pa10"/>
        <xdr:cNvPicPr>
          <a:picLocks noChangeAspect="1"/>
        </xdr:cNvPicPr>
      </xdr:nvPicPr>
      <xdr:blipFill>
        <a:blip r:embed="rId319"/>
        <a:stretch>
          <a:fillRect/>
        </a:stretch>
      </xdr:blipFill>
      <xdr:spPr>
        <a:xfrm>
          <a:off x="9155430" y="19053175"/>
          <a:ext cx="4500880" cy="4565650"/>
        </a:xfrm>
        <a:prstGeom prst="rect">
          <a:avLst/>
        </a:prstGeom>
      </xdr:spPr>
    </xdr:pic>
  </etc:cellImage>
  <etc:cellImage>
    <xdr:pic>
      <xdr:nvPicPr>
        <xdr:cNvPr id="325" name="ID_1341B96BEFA240BCB790FADFCE0A330A" descr="pa12"/>
        <xdr:cNvPicPr>
          <a:picLocks noChangeAspect="1"/>
        </xdr:cNvPicPr>
      </xdr:nvPicPr>
      <xdr:blipFill>
        <a:blip r:embed="rId320"/>
        <a:stretch>
          <a:fillRect/>
        </a:stretch>
      </xdr:blipFill>
      <xdr:spPr>
        <a:xfrm>
          <a:off x="9155430" y="19688175"/>
          <a:ext cx="3601720" cy="3649980"/>
        </a:xfrm>
        <a:prstGeom prst="rect">
          <a:avLst/>
        </a:prstGeom>
      </xdr:spPr>
    </xdr:pic>
  </etc:cellImage>
  <etc:cellImage>
    <xdr:pic>
      <xdr:nvPicPr>
        <xdr:cNvPr id="326" name="ID_E05EEF54EB134D2F870359D44EAB1797" descr="pa13"/>
        <xdr:cNvPicPr>
          <a:picLocks noChangeAspect="1"/>
        </xdr:cNvPicPr>
      </xdr:nvPicPr>
      <xdr:blipFill>
        <a:blip r:embed="rId321"/>
        <a:stretch>
          <a:fillRect/>
        </a:stretch>
      </xdr:blipFill>
      <xdr:spPr>
        <a:xfrm>
          <a:off x="9155430" y="20323175"/>
          <a:ext cx="3601720" cy="3649980"/>
        </a:xfrm>
        <a:prstGeom prst="rect">
          <a:avLst/>
        </a:prstGeom>
      </xdr:spPr>
    </xdr:pic>
  </etc:cellImage>
  <etc:cellImage>
    <xdr:pic>
      <xdr:nvPicPr>
        <xdr:cNvPr id="327" name="ID_8B1725BAED584B209A5A3FE0FD1AF104" descr="pa14"/>
        <xdr:cNvPicPr>
          <a:picLocks noChangeAspect="1"/>
        </xdr:cNvPicPr>
      </xdr:nvPicPr>
      <xdr:blipFill>
        <a:blip r:embed="rId322"/>
        <a:stretch>
          <a:fillRect/>
        </a:stretch>
      </xdr:blipFill>
      <xdr:spPr>
        <a:xfrm>
          <a:off x="9155430" y="20958175"/>
          <a:ext cx="3601720" cy="3649980"/>
        </a:xfrm>
        <a:prstGeom prst="rect">
          <a:avLst/>
        </a:prstGeom>
      </xdr:spPr>
    </xdr:pic>
  </etc:cellImage>
  <etc:cellImage>
    <xdr:pic>
      <xdr:nvPicPr>
        <xdr:cNvPr id="328" name="ID_91A3BDF69CF04AD1A7B5B31305E095FE" descr="pa18"/>
        <xdr:cNvPicPr>
          <a:picLocks noChangeAspect="1"/>
        </xdr:cNvPicPr>
      </xdr:nvPicPr>
      <xdr:blipFill>
        <a:blip r:embed="rId323"/>
        <a:stretch>
          <a:fillRect/>
        </a:stretch>
      </xdr:blipFill>
      <xdr:spPr>
        <a:xfrm>
          <a:off x="9155430" y="21593175"/>
          <a:ext cx="3601720" cy="3649980"/>
        </a:xfrm>
        <a:prstGeom prst="rect">
          <a:avLst/>
        </a:prstGeom>
      </xdr:spPr>
    </xdr:pic>
  </etc:cellImage>
  <etc:cellImage>
    <xdr:pic>
      <xdr:nvPicPr>
        <xdr:cNvPr id="329" name="ID_0E4601AAE9E4485A9F8517AD5C7C8999" descr="pa6"/>
        <xdr:cNvPicPr>
          <a:picLocks noChangeAspect="1"/>
        </xdr:cNvPicPr>
      </xdr:nvPicPr>
      <xdr:blipFill>
        <a:blip r:embed="rId324"/>
        <a:stretch>
          <a:fillRect/>
        </a:stretch>
      </xdr:blipFill>
      <xdr:spPr>
        <a:xfrm>
          <a:off x="9155430" y="22228175"/>
          <a:ext cx="3601720" cy="3649980"/>
        </a:xfrm>
        <a:prstGeom prst="rect">
          <a:avLst/>
        </a:prstGeom>
      </xdr:spPr>
    </xdr:pic>
  </etc:cellImage>
  <etc:cellImage>
    <xdr:pic>
      <xdr:nvPicPr>
        <xdr:cNvPr id="330" name="ID_F056F139B8424969A9C56E552D9ABD80" descr="pa8"/>
        <xdr:cNvPicPr>
          <a:picLocks noChangeAspect="1"/>
        </xdr:cNvPicPr>
      </xdr:nvPicPr>
      <xdr:blipFill>
        <a:blip r:embed="rId325"/>
        <a:stretch>
          <a:fillRect/>
        </a:stretch>
      </xdr:blipFill>
      <xdr:spPr>
        <a:xfrm>
          <a:off x="9155430" y="22863175"/>
          <a:ext cx="3601720" cy="3649980"/>
        </a:xfrm>
        <a:prstGeom prst="rect">
          <a:avLst/>
        </a:prstGeom>
      </xdr:spPr>
    </xdr:pic>
  </etc:cellImage>
  <etc:cellImage>
    <xdr:pic>
      <xdr:nvPicPr>
        <xdr:cNvPr id="331" name="ID_1AC114EC05A74CF49E01D531CCD04052" descr="pb"/>
        <xdr:cNvPicPr>
          <a:picLocks noChangeAspect="1"/>
        </xdr:cNvPicPr>
      </xdr:nvPicPr>
      <xdr:blipFill>
        <a:blip r:embed="rId326"/>
        <a:stretch>
          <a:fillRect/>
        </a:stretch>
      </xdr:blipFill>
      <xdr:spPr>
        <a:xfrm>
          <a:off x="9155430" y="23498175"/>
          <a:ext cx="4529455" cy="4584700"/>
        </a:xfrm>
        <a:prstGeom prst="rect">
          <a:avLst/>
        </a:prstGeom>
      </xdr:spPr>
    </xdr:pic>
  </etc:cellImage>
  <etc:cellImage>
    <xdr:pic>
      <xdr:nvPicPr>
        <xdr:cNvPr id="332" name="ID_E573C6ED8C824225AF980F65FF0527E2" descr="pbp"/>
        <xdr:cNvPicPr>
          <a:picLocks noChangeAspect="1"/>
        </xdr:cNvPicPr>
      </xdr:nvPicPr>
      <xdr:blipFill>
        <a:blip r:embed="rId327"/>
        <a:stretch>
          <a:fillRect/>
        </a:stretch>
      </xdr:blipFill>
      <xdr:spPr>
        <a:xfrm>
          <a:off x="9155430" y="24133175"/>
          <a:ext cx="4529455" cy="4594225"/>
        </a:xfrm>
        <a:prstGeom prst="rect">
          <a:avLst/>
        </a:prstGeom>
      </xdr:spPr>
    </xdr:pic>
  </etc:cellImage>
  <etc:cellImage>
    <xdr:pic>
      <xdr:nvPicPr>
        <xdr:cNvPr id="333" name="ID_7A4FAB498225448B8B66C90EE8743EC1" descr="pbm"/>
        <xdr:cNvPicPr>
          <a:picLocks noChangeAspect="1"/>
        </xdr:cNvPicPr>
      </xdr:nvPicPr>
      <xdr:blipFill>
        <a:blip r:embed="rId328"/>
        <a:stretch>
          <a:fillRect/>
        </a:stretch>
      </xdr:blipFill>
      <xdr:spPr>
        <a:xfrm>
          <a:off x="9792335" y="24780875"/>
          <a:ext cx="4526280" cy="4587875"/>
        </a:xfrm>
        <a:prstGeom prst="rect">
          <a:avLst/>
        </a:prstGeom>
      </xdr:spPr>
    </xdr:pic>
  </etc:cellImage>
  <etc:cellImage>
    <xdr:pic>
      <xdr:nvPicPr>
        <xdr:cNvPr id="334" name="ID_3804B52CD0DD44C090DE8D22BD1166B0" descr="page_21_image_22"/>
        <xdr:cNvPicPr>
          <a:picLocks noChangeAspect="1"/>
        </xdr:cNvPicPr>
      </xdr:nvPicPr>
      <xdr:blipFill>
        <a:blip r:embed="rId329"/>
        <a:stretch>
          <a:fillRect/>
        </a:stretch>
      </xdr:blipFill>
      <xdr:spPr>
        <a:xfrm>
          <a:off x="9155430" y="25403175"/>
          <a:ext cx="4415155" cy="4489450"/>
        </a:xfrm>
        <a:prstGeom prst="rect">
          <a:avLst/>
        </a:prstGeom>
      </xdr:spPr>
    </xdr:pic>
  </etc:cellImage>
  <etc:cellImage>
    <xdr:pic>
      <xdr:nvPicPr>
        <xdr:cNvPr id="335" name="ID_4FCD682570CD40EEBDB0C78111537341" descr="pclr"/>
        <xdr:cNvPicPr>
          <a:picLocks noChangeAspect="1"/>
        </xdr:cNvPicPr>
      </xdr:nvPicPr>
      <xdr:blipFill>
        <a:blip r:embed="rId330"/>
        <a:stretch>
          <a:fillRect/>
        </a:stretch>
      </xdr:blipFill>
      <xdr:spPr>
        <a:xfrm>
          <a:off x="9155430" y="27308175"/>
          <a:ext cx="3609340" cy="3642360"/>
        </a:xfrm>
        <a:prstGeom prst="rect">
          <a:avLst/>
        </a:prstGeom>
      </xdr:spPr>
    </xdr:pic>
  </etc:cellImage>
  <etc:cellImage>
    <xdr:pic>
      <xdr:nvPicPr>
        <xdr:cNvPr id="336" name="ID_9DFCD602CC6343E0B7A1ADCBAC665C52" descr="pcl (2)"/>
        <xdr:cNvPicPr>
          <a:picLocks noChangeAspect="1"/>
        </xdr:cNvPicPr>
      </xdr:nvPicPr>
      <xdr:blipFill>
        <a:blip r:embed="rId331"/>
        <a:stretch>
          <a:fillRect/>
        </a:stretch>
      </xdr:blipFill>
      <xdr:spPr>
        <a:xfrm>
          <a:off x="9155430" y="26673175"/>
          <a:ext cx="4529455" cy="4575175"/>
        </a:xfrm>
        <a:prstGeom prst="rect">
          <a:avLst/>
        </a:prstGeom>
      </xdr:spPr>
    </xdr:pic>
  </etc:cellImage>
  <etc:cellImage>
    <xdr:pic>
      <xdr:nvPicPr>
        <xdr:cNvPr id="337" name="ID_1B557DE158DF4D808AE2E9D0904FA445" descr="pcr"/>
        <xdr:cNvPicPr>
          <a:picLocks noChangeAspect="1"/>
        </xdr:cNvPicPr>
      </xdr:nvPicPr>
      <xdr:blipFill>
        <a:blip r:embed="rId332"/>
        <a:stretch>
          <a:fillRect/>
        </a:stretch>
      </xdr:blipFill>
      <xdr:spPr>
        <a:xfrm>
          <a:off x="9155430" y="27943175"/>
          <a:ext cx="4529455" cy="4584700"/>
        </a:xfrm>
        <a:prstGeom prst="rect">
          <a:avLst/>
        </a:prstGeom>
      </xdr:spPr>
    </xdr:pic>
  </etc:cellImage>
  <etc:cellImage>
    <xdr:pic>
      <xdr:nvPicPr>
        <xdr:cNvPr id="338" name="ID_DDE7021E574F47DAA4DDDC445C9D19CC" descr="pcs"/>
        <xdr:cNvPicPr>
          <a:picLocks noChangeAspect="1"/>
        </xdr:cNvPicPr>
      </xdr:nvPicPr>
      <xdr:blipFill>
        <a:blip r:embed="rId333"/>
        <a:stretch>
          <a:fillRect/>
        </a:stretch>
      </xdr:blipFill>
      <xdr:spPr>
        <a:xfrm>
          <a:off x="9155430" y="28578175"/>
          <a:ext cx="4529455" cy="4594225"/>
        </a:xfrm>
        <a:prstGeom prst="rect">
          <a:avLst/>
        </a:prstGeom>
      </xdr:spPr>
    </xdr:pic>
  </etc:cellImage>
  <etc:cellImage>
    <xdr:pic>
      <xdr:nvPicPr>
        <xdr:cNvPr id="339" name="ID_151B05CFB0C74D1AA94B154D00974370" descr="pctl"/>
        <xdr:cNvPicPr>
          <a:picLocks noChangeAspect="1"/>
        </xdr:cNvPicPr>
      </xdr:nvPicPr>
      <xdr:blipFill>
        <a:blip r:embed="rId334"/>
        <a:stretch>
          <a:fillRect/>
        </a:stretch>
      </xdr:blipFill>
      <xdr:spPr>
        <a:xfrm>
          <a:off x="9155430" y="29213175"/>
          <a:ext cx="4529455" cy="4575175"/>
        </a:xfrm>
        <a:prstGeom prst="rect">
          <a:avLst/>
        </a:prstGeom>
      </xdr:spPr>
    </xdr:pic>
  </etc:cellImage>
  <etc:cellImage>
    <xdr:pic>
      <xdr:nvPicPr>
        <xdr:cNvPr id="340" name="ID_FE1EA15E49F440B1845361F57A0454C9" descr="pd"/>
        <xdr:cNvPicPr>
          <a:picLocks noChangeAspect="1"/>
        </xdr:cNvPicPr>
      </xdr:nvPicPr>
      <xdr:blipFill>
        <a:blip r:embed="rId335"/>
        <a:stretch>
          <a:fillRect/>
        </a:stretch>
      </xdr:blipFill>
      <xdr:spPr>
        <a:xfrm>
          <a:off x="9155430" y="29848175"/>
          <a:ext cx="4415155" cy="4537075"/>
        </a:xfrm>
        <a:prstGeom prst="rect">
          <a:avLst/>
        </a:prstGeom>
      </xdr:spPr>
    </xdr:pic>
  </etc:cellImage>
  <etc:cellImage>
    <xdr:pic>
      <xdr:nvPicPr>
        <xdr:cNvPr id="341" name="ID_F64983104D8B4DF7BAE5244755B0C14A" descr="page_9_image_354"/>
        <xdr:cNvPicPr>
          <a:picLocks noChangeAspect="1"/>
        </xdr:cNvPicPr>
      </xdr:nvPicPr>
      <xdr:blipFill>
        <a:blip r:embed="rId336"/>
        <a:stretch>
          <a:fillRect/>
        </a:stretch>
      </xdr:blipFill>
      <xdr:spPr>
        <a:xfrm>
          <a:off x="9155430" y="30483175"/>
          <a:ext cx="4558030" cy="4584700"/>
        </a:xfrm>
        <a:prstGeom prst="rect">
          <a:avLst/>
        </a:prstGeom>
      </xdr:spPr>
    </xdr:pic>
  </etc:cellImage>
  <etc:cellImage>
    <xdr:pic>
      <xdr:nvPicPr>
        <xdr:cNvPr id="342" name="ID_AE5C3C0F0A324569849092C023BF3E96" descr="page_3_image_4"/>
        <xdr:cNvPicPr>
          <a:picLocks noChangeAspect="1"/>
        </xdr:cNvPicPr>
      </xdr:nvPicPr>
      <xdr:blipFill>
        <a:blip r:embed="rId337"/>
        <a:stretch>
          <a:fillRect/>
        </a:stretch>
      </xdr:blipFill>
      <xdr:spPr>
        <a:xfrm>
          <a:off x="9155430" y="31118175"/>
          <a:ext cx="4538980" cy="4594225"/>
        </a:xfrm>
        <a:prstGeom prst="rect">
          <a:avLst/>
        </a:prstGeom>
      </xdr:spPr>
    </xdr:pic>
  </etc:cellImage>
  <etc:cellImage>
    <xdr:pic>
      <xdr:nvPicPr>
        <xdr:cNvPr id="343" name="ID_2071988CA3194A7AB68D366C1D24BC09" descr="pg"/>
        <xdr:cNvPicPr>
          <a:picLocks noChangeAspect="1"/>
        </xdr:cNvPicPr>
      </xdr:nvPicPr>
      <xdr:blipFill>
        <a:blip r:embed="rId338"/>
        <a:stretch>
          <a:fillRect/>
        </a:stretch>
      </xdr:blipFill>
      <xdr:spPr>
        <a:xfrm>
          <a:off x="9155430" y="31753175"/>
          <a:ext cx="4643755" cy="4187825"/>
        </a:xfrm>
        <a:prstGeom prst="rect">
          <a:avLst/>
        </a:prstGeom>
      </xdr:spPr>
    </xdr:pic>
  </etc:cellImage>
  <etc:cellImage>
    <xdr:pic>
      <xdr:nvPicPr>
        <xdr:cNvPr id="283" name="ID_FBAA941676D54CE9B1A21DBC08740004" descr="pw2.5"/>
        <xdr:cNvPicPr>
          <a:picLocks noChangeAspect="1"/>
        </xdr:cNvPicPr>
      </xdr:nvPicPr>
      <xdr:blipFill>
        <a:blip r:embed="rId339"/>
        <a:stretch>
          <a:fillRect/>
        </a:stretch>
      </xdr:blipFill>
      <xdr:spPr>
        <a:xfrm>
          <a:off x="9155430" y="35563175"/>
          <a:ext cx="3601720" cy="3665220"/>
        </a:xfrm>
        <a:prstGeom prst="rect">
          <a:avLst/>
        </a:prstGeom>
      </xdr:spPr>
    </xdr:pic>
  </etc:cellImage>
  <etc:cellImage>
    <xdr:pic>
      <xdr:nvPicPr>
        <xdr:cNvPr id="344" name="ID_DAA7477BB5294FF9B22DF0995FD21E45" descr="ph1.8"/>
        <xdr:cNvPicPr>
          <a:picLocks noChangeAspect="1"/>
        </xdr:cNvPicPr>
      </xdr:nvPicPr>
      <xdr:blipFill>
        <a:blip r:embed="rId340"/>
        <a:stretch>
          <a:fillRect/>
        </a:stretch>
      </xdr:blipFill>
      <xdr:spPr>
        <a:xfrm>
          <a:off x="9155430" y="32388175"/>
          <a:ext cx="3601720" cy="3657600"/>
        </a:xfrm>
        <a:prstGeom prst="rect">
          <a:avLst/>
        </a:prstGeom>
      </xdr:spPr>
    </xdr:pic>
  </etc:cellImage>
  <etc:cellImage>
    <xdr:pic>
      <xdr:nvPicPr>
        <xdr:cNvPr id="345" name="ID_280031029FF9481682BF90193A47B225" descr="ph2.4"/>
        <xdr:cNvPicPr>
          <a:picLocks noChangeAspect="1"/>
        </xdr:cNvPicPr>
      </xdr:nvPicPr>
      <xdr:blipFill>
        <a:blip r:embed="rId341"/>
        <a:stretch>
          <a:fillRect/>
        </a:stretch>
      </xdr:blipFill>
      <xdr:spPr>
        <a:xfrm>
          <a:off x="9155430" y="33023175"/>
          <a:ext cx="3601720" cy="3657600"/>
        </a:xfrm>
        <a:prstGeom prst="rect">
          <a:avLst/>
        </a:prstGeom>
      </xdr:spPr>
    </xdr:pic>
  </etc:cellImage>
  <etc:cellImage>
    <xdr:pic>
      <xdr:nvPicPr>
        <xdr:cNvPr id="346" name="ID_3B540399779E45A89C1AD12D2D4D06E5" descr="ph2.1"/>
        <xdr:cNvPicPr>
          <a:picLocks noChangeAspect="1"/>
        </xdr:cNvPicPr>
      </xdr:nvPicPr>
      <xdr:blipFill>
        <a:blip r:embed="rId342"/>
        <a:stretch>
          <a:fillRect/>
        </a:stretch>
      </xdr:blipFill>
      <xdr:spPr>
        <a:xfrm>
          <a:off x="9792335" y="33670875"/>
          <a:ext cx="3599815" cy="3651250"/>
        </a:xfrm>
        <a:prstGeom prst="rect">
          <a:avLst/>
        </a:prstGeom>
      </xdr:spPr>
    </xdr:pic>
  </etc:cellImage>
  <etc:cellImage>
    <xdr:pic>
      <xdr:nvPicPr>
        <xdr:cNvPr id="347" name="ID_762F06AC558A437DA343BCE7B3DFA64D" descr="ph2.2"/>
        <xdr:cNvPicPr>
          <a:picLocks noChangeAspect="1"/>
        </xdr:cNvPicPr>
      </xdr:nvPicPr>
      <xdr:blipFill>
        <a:blip r:embed="rId343"/>
        <a:stretch>
          <a:fillRect/>
        </a:stretch>
      </xdr:blipFill>
      <xdr:spPr>
        <a:xfrm>
          <a:off x="10427335" y="34312225"/>
          <a:ext cx="3599815" cy="3651250"/>
        </a:xfrm>
        <a:prstGeom prst="rect">
          <a:avLst/>
        </a:prstGeom>
      </xdr:spPr>
    </xdr:pic>
  </etc:cellImage>
  <etc:cellImage>
    <xdr:pic>
      <xdr:nvPicPr>
        <xdr:cNvPr id="348" name="ID_F70CF8CF30CE4B89A6395D1CCD3E6294" descr="ph2.9"/>
        <xdr:cNvPicPr>
          <a:picLocks noChangeAspect="1"/>
        </xdr:cNvPicPr>
      </xdr:nvPicPr>
      <xdr:blipFill>
        <a:blip r:embed="rId344"/>
        <a:stretch>
          <a:fillRect/>
        </a:stretch>
      </xdr:blipFill>
      <xdr:spPr>
        <a:xfrm>
          <a:off x="9155430" y="36198175"/>
          <a:ext cx="3601720" cy="3657600"/>
        </a:xfrm>
        <a:prstGeom prst="rect">
          <a:avLst/>
        </a:prstGeom>
      </xdr:spPr>
    </xdr:pic>
  </etc:cellImage>
  <etc:cellImage>
    <xdr:pic>
      <xdr:nvPicPr>
        <xdr:cNvPr id="349" name="ID_A7973E59534F4844BE88050C568A6C7C" descr="ph2.6"/>
        <xdr:cNvPicPr>
          <a:picLocks noChangeAspect="1"/>
        </xdr:cNvPicPr>
      </xdr:nvPicPr>
      <xdr:blipFill>
        <a:blip r:embed="rId345"/>
        <a:stretch>
          <a:fillRect/>
        </a:stretch>
      </xdr:blipFill>
      <xdr:spPr>
        <a:xfrm>
          <a:off x="9792335" y="36845875"/>
          <a:ext cx="3599815" cy="3651250"/>
        </a:xfrm>
        <a:prstGeom prst="rect">
          <a:avLst/>
        </a:prstGeom>
      </xdr:spPr>
    </xdr:pic>
  </etc:cellImage>
  <etc:cellImage>
    <xdr:pic>
      <xdr:nvPicPr>
        <xdr:cNvPr id="350" name="ID_AE2BB5B30F9F4F49A49840F041559E30" descr="ph2.8"/>
        <xdr:cNvPicPr>
          <a:picLocks noChangeAspect="1"/>
        </xdr:cNvPicPr>
      </xdr:nvPicPr>
      <xdr:blipFill>
        <a:blip r:embed="rId346"/>
        <a:stretch>
          <a:fillRect/>
        </a:stretch>
      </xdr:blipFill>
      <xdr:spPr>
        <a:xfrm>
          <a:off x="10427335" y="37487225"/>
          <a:ext cx="3599815" cy="3651250"/>
        </a:xfrm>
        <a:prstGeom prst="rect">
          <a:avLst/>
        </a:prstGeom>
      </xdr:spPr>
    </xdr:pic>
  </etc:cellImage>
  <etc:cellImage>
    <xdr:pic>
      <xdr:nvPicPr>
        <xdr:cNvPr id="351" name="ID_2122E5297A2B4556A85E3B7B24E6B885" descr="ph2"/>
        <xdr:cNvPicPr>
          <a:picLocks noChangeAspect="1"/>
        </xdr:cNvPicPr>
      </xdr:nvPicPr>
      <xdr:blipFill>
        <a:blip r:embed="rId347"/>
        <a:stretch>
          <a:fillRect/>
        </a:stretch>
      </xdr:blipFill>
      <xdr:spPr>
        <a:xfrm>
          <a:off x="9155430" y="33023175"/>
          <a:ext cx="3601720" cy="3657600"/>
        </a:xfrm>
        <a:prstGeom prst="rect">
          <a:avLst/>
        </a:prstGeom>
      </xdr:spPr>
    </xdr:pic>
  </etc:cellImage>
  <etc:cellImage>
    <xdr:pic>
      <xdr:nvPicPr>
        <xdr:cNvPr id="352" name="ID_EF7D2D1A94294A4FB65029E8821D71D5" descr="ph3.0"/>
        <xdr:cNvPicPr>
          <a:picLocks noChangeAspect="1"/>
        </xdr:cNvPicPr>
      </xdr:nvPicPr>
      <xdr:blipFill>
        <a:blip r:embed="rId348"/>
        <a:stretch>
          <a:fillRect/>
        </a:stretch>
      </xdr:blipFill>
      <xdr:spPr>
        <a:xfrm>
          <a:off x="9155430" y="38738175"/>
          <a:ext cx="3601720" cy="3657600"/>
        </a:xfrm>
        <a:prstGeom prst="rect">
          <a:avLst/>
        </a:prstGeom>
      </xdr:spPr>
    </xdr:pic>
  </etc:cellImage>
  <etc:cellImage>
    <xdr:pic>
      <xdr:nvPicPr>
        <xdr:cNvPr id="353" name="ID_EB7971E51BDD47128DE90FC856669B2D" descr="ph3.2"/>
        <xdr:cNvPicPr>
          <a:picLocks noChangeAspect="1"/>
        </xdr:cNvPicPr>
      </xdr:nvPicPr>
      <xdr:blipFill>
        <a:blip r:embed="rId349"/>
        <a:stretch>
          <a:fillRect/>
        </a:stretch>
      </xdr:blipFill>
      <xdr:spPr>
        <a:xfrm>
          <a:off x="9792335" y="39385875"/>
          <a:ext cx="3599815" cy="3651250"/>
        </a:xfrm>
        <a:prstGeom prst="rect">
          <a:avLst/>
        </a:prstGeom>
      </xdr:spPr>
    </xdr:pic>
  </etc:cellImage>
  <etc:cellImage>
    <xdr:pic>
      <xdr:nvPicPr>
        <xdr:cNvPr id="354" name="ID_5DBFC91C3774438CB8E8BA62892DDF9A" descr="ph3.3"/>
        <xdr:cNvPicPr>
          <a:picLocks noChangeAspect="1"/>
        </xdr:cNvPicPr>
      </xdr:nvPicPr>
      <xdr:blipFill>
        <a:blip r:embed="rId350"/>
        <a:stretch>
          <a:fillRect/>
        </a:stretch>
      </xdr:blipFill>
      <xdr:spPr>
        <a:xfrm>
          <a:off x="10427335" y="40027225"/>
          <a:ext cx="1612900" cy="1584325"/>
        </a:xfrm>
        <a:prstGeom prst="rect">
          <a:avLst/>
        </a:prstGeom>
      </xdr:spPr>
    </xdr:pic>
  </etc:cellImage>
  <etc:cellImage>
    <xdr:pic>
      <xdr:nvPicPr>
        <xdr:cNvPr id="355" name="ID_357DD9D8D251412EBB6F7D04722D4DAF" descr="ph3.5"/>
        <xdr:cNvPicPr>
          <a:picLocks noChangeAspect="1"/>
        </xdr:cNvPicPr>
      </xdr:nvPicPr>
      <xdr:blipFill>
        <a:blip r:embed="rId351"/>
        <a:stretch>
          <a:fillRect/>
        </a:stretch>
      </xdr:blipFill>
      <xdr:spPr>
        <a:xfrm>
          <a:off x="11062335" y="40668575"/>
          <a:ext cx="4497705" cy="4568825"/>
        </a:xfrm>
        <a:prstGeom prst="rect">
          <a:avLst/>
        </a:prstGeom>
      </xdr:spPr>
    </xdr:pic>
  </etc:cellImage>
  <etc:cellImage>
    <xdr:pic>
      <xdr:nvPicPr>
        <xdr:cNvPr id="356" name="ID_2DFA8D5D7F5E45BEAB432F6838455D69" descr="ph3.8"/>
        <xdr:cNvPicPr>
          <a:picLocks noChangeAspect="1"/>
        </xdr:cNvPicPr>
      </xdr:nvPicPr>
      <xdr:blipFill>
        <a:blip r:embed="rId352"/>
        <a:stretch>
          <a:fillRect/>
        </a:stretch>
      </xdr:blipFill>
      <xdr:spPr>
        <a:xfrm>
          <a:off x="11700510" y="41309925"/>
          <a:ext cx="3595370" cy="3651250"/>
        </a:xfrm>
        <a:prstGeom prst="rect">
          <a:avLst/>
        </a:prstGeom>
      </xdr:spPr>
    </xdr:pic>
  </etc:cellImage>
  <etc:cellImage>
    <xdr:pic>
      <xdr:nvPicPr>
        <xdr:cNvPr id="357" name="ID_B9B491E6357F4A06AAB7D4BB7AC1FB77" descr="ph4.2"/>
        <xdr:cNvPicPr>
          <a:picLocks noChangeAspect="1"/>
        </xdr:cNvPicPr>
      </xdr:nvPicPr>
      <xdr:blipFill>
        <a:blip r:embed="rId353"/>
        <a:stretch>
          <a:fillRect/>
        </a:stretch>
      </xdr:blipFill>
      <xdr:spPr>
        <a:xfrm>
          <a:off x="12335510" y="41951275"/>
          <a:ext cx="3595370" cy="3651250"/>
        </a:xfrm>
        <a:prstGeom prst="rect">
          <a:avLst/>
        </a:prstGeom>
      </xdr:spPr>
    </xdr:pic>
  </etc:cellImage>
  <etc:cellImage>
    <xdr:pic>
      <xdr:nvPicPr>
        <xdr:cNvPr id="358" name="ID_DC568C97EED0417888E7AB1F1C4FE09C" descr="ph4"/>
        <xdr:cNvPicPr>
          <a:picLocks noChangeAspect="1"/>
        </xdr:cNvPicPr>
      </xdr:nvPicPr>
      <xdr:blipFill>
        <a:blip r:embed="rId354"/>
        <a:stretch>
          <a:fillRect/>
        </a:stretch>
      </xdr:blipFill>
      <xdr:spPr>
        <a:xfrm>
          <a:off x="9155430" y="41278175"/>
          <a:ext cx="3601720" cy="3657600"/>
        </a:xfrm>
        <a:prstGeom prst="rect">
          <a:avLst/>
        </a:prstGeom>
      </xdr:spPr>
    </xdr:pic>
  </etc:cellImage>
  <etc:cellImage>
    <xdr:pic>
      <xdr:nvPicPr>
        <xdr:cNvPr id="359" name="ID_C1E3D29DD53D4BE2881E73CEC34B9C76" descr="ph4.5"/>
        <xdr:cNvPicPr>
          <a:picLocks noChangeAspect="1"/>
        </xdr:cNvPicPr>
      </xdr:nvPicPr>
      <xdr:blipFill>
        <a:blip r:embed="rId355"/>
        <a:stretch>
          <a:fillRect/>
        </a:stretch>
      </xdr:blipFill>
      <xdr:spPr>
        <a:xfrm>
          <a:off x="9155430" y="42548175"/>
          <a:ext cx="3601720" cy="3657600"/>
        </a:xfrm>
        <a:prstGeom prst="rect">
          <a:avLst/>
        </a:prstGeom>
      </xdr:spPr>
    </xdr:pic>
  </etc:cellImage>
  <etc:cellImage>
    <xdr:pic>
      <xdr:nvPicPr>
        <xdr:cNvPr id="360" name="ID_DF3C00C0D06F439F86E00870DEE40632" descr="ph4.8"/>
        <xdr:cNvPicPr>
          <a:picLocks noChangeAspect="1"/>
        </xdr:cNvPicPr>
      </xdr:nvPicPr>
      <xdr:blipFill>
        <a:blip r:embed="rId356"/>
        <a:stretch>
          <a:fillRect/>
        </a:stretch>
      </xdr:blipFill>
      <xdr:spPr>
        <a:xfrm>
          <a:off x="9792335" y="43195875"/>
          <a:ext cx="3599815" cy="3651250"/>
        </a:xfrm>
        <a:prstGeom prst="rect">
          <a:avLst/>
        </a:prstGeom>
      </xdr:spPr>
    </xdr:pic>
  </etc:cellImage>
  <etc:cellImage>
    <xdr:pic>
      <xdr:nvPicPr>
        <xdr:cNvPr id="361" name="ID_E736D8791F764BFFA48EBD101F6AF89E" descr="ph4.3"/>
        <xdr:cNvPicPr>
          <a:picLocks noChangeAspect="1"/>
        </xdr:cNvPicPr>
      </xdr:nvPicPr>
      <xdr:blipFill>
        <a:blip r:embed="rId357"/>
        <a:stretch>
          <a:fillRect/>
        </a:stretch>
      </xdr:blipFill>
      <xdr:spPr>
        <a:xfrm>
          <a:off x="10427335" y="43837225"/>
          <a:ext cx="3599815" cy="3651250"/>
        </a:xfrm>
        <a:prstGeom prst="rect">
          <a:avLst/>
        </a:prstGeom>
      </xdr:spPr>
    </xdr:pic>
  </etc:cellImage>
  <etc:cellImage>
    <xdr:pic>
      <xdr:nvPicPr>
        <xdr:cNvPr id="362" name="ID_91FA5FDB93574C1FBEA32884BB1B2300" descr="ph4.4"/>
        <xdr:cNvPicPr>
          <a:picLocks noChangeAspect="1"/>
        </xdr:cNvPicPr>
      </xdr:nvPicPr>
      <xdr:blipFill>
        <a:blip r:embed="rId358"/>
        <a:stretch>
          <a:fillRect/>
        </a:stretch>
      </xdr:blipFill>
      <xdr:spPr>
        <a:xfrm>
          <a:off x="11062335" y="44478575"/>
          <a:ext cx="3598545" cy="3651250"/>
        </a:xfrm>
        <a:prstGeom prst="rect">
          <a:avLst/>
        </a:prstGeom>
      </xdr:spPr>
    </xdr:pic>
  </etc:cellImage>
  <etc:cellImage>
    <xdr:pic>
      <xdr:nvPicPr>
        <xdr:cNvPr id="363" name="ID_B0A2D6F72B7D4F759CC17CC9BB3286A3" descr="ph5.3"/>
        <xdr:cNvPicPr>
          <a:picLocks noChangeAspect="1"/>
        </xdr:cNvPicPr>
      </xdr:nvPicPr>
      <xdr:blipFill>
        <a:blip r:embed="rId359"/>
        <a:stretch>
          <a:fillRect/>
        </a:stretch>
      </xdr:blipFill>
      <xdr:spPr>
        <a:xfrm>
          <a:off x="9155430" y="45088175"/>
          <a:ext cx="3601720" cy="3657600"/>
        </a:xfrm>
        <a:prstGeom prst="rect">
          <a:avLst/>
        </a:prstGeom>
      </xdr:spPr>
    </xdr:pic>
  </etc:cellImage>
  <etc:cellImage>
    <xdr:pic>
      <xdr:nvPicPr>
        <xdr:cNvPr id="364" name="ID_C745559254474A488097E3BCDDF3DFAC" descr="ph5.5"/>
        <xdr:cNvPicPr>
          <a:picLocks noChangeAspect="1"/>
        </xdr:cNvPicPr>
      </xdr:nvPicPr>
      <xdr:blipFill>
        <a:blip r:embed="rId360"/>
        <a:stretch>
          <a:fillRect/>
        </a:stretch>
      </xdr:blipFill>
      <xdr:spPr>
        <a:xfrm>
          <a:off x="9792335" y="45735875"/>
          <a:ext cx="3599815" cy="3651250"/>
        </a:xfrm>
        <a:prstGeom prst="rect">
          <a:avLst/>
        </a:prstGeom>
      </xdr:spPr>
    </xdr:pic>
  </etc:cellImage>
  <etc:cellImage>
    <xdr:pic>
      <xdr:nvPicPr>
        <xdr:cNvPr id="365" name="ID_D637132719624C878F66D35084971B20" descr="ph5"/>
        <xdr:cNvPicPr>
          <a:picLocks noChangeAspect="1"/>
        </xdr:cNvPicPr>
      </xdr:nvPicPr>
      <xdr:blipFill>
        <a:blip r:embed="rId361"/>
        <a:stretch>
          <a:fillRect/>
        </a:stretch>
      </xdr:blipFill>
      <xdr:spPr>
        <a:xfrm>
          <a:off x="10427335" y="46377225"/>
          <a:ext cx="3599815" cy="3651250"/>
        </a:xfrm>
        <a:prstGeom prst="rect">
          <a:avLst/>
        </a:prstGeom>
      </xdr:spPr>
    </xdr:pic>
  </etc:cellImage>
  <etc:cellImage>
    <xdr:pic>
      <xdr:nvPicPr>
        <xdr:cNvPr id="237" name="ID_036C7E53129C413F8E3AD9387AAB8021" descr="page_12_image_67 - 副本 - 副本 - 副本 (4)"/>
        <xdr:cNvPicPr>
          <a:picLocks noChangeAspect="1"/>
        </xdr:cNvPicPr>
      </xdr:nvPicPr>
      <xdr:blipFill>
        <a:blip r:embed="rId362"/>
        <a:stretch>
          <a:fillRect/>
        </a:stretch>
      </xdr:blipFill>
      <xdr:spPr>
        <a:xfrm>
          <a:off x="9155430" y="46993175"/>
          <a:ext cx="4529455" cy="4594225"/>
        </a:xfrm>
        <a:prstGeom prst="rect">
          <a:avLst/>
        </a:prstGeom>
      </xdr:spPr>
    </xdr:pic>
  </etc:cellImage>
  <etc:cellImage>
    <xdr:pic>
      <xdr:nvPicPr>
        <xdr:cNvPr id="366" name="ID_9A2A6B2C1C2442028FBBFB1900853274" descr="phcs"/>
        <xdr:cNvPicPr>
          <a:picLocks noChangeAspect="1"/>
        </xdr:cNvPicPr>
      </xdr:nvPicPr>
      <xdr:blipFill>
        <a:blip r:embed="rId363"/>
        <a:stretch>
          <a:fillRect/>
        </a:stretch>
      </xdr:blipFill>
      <xdr:spPr>
        <a:xfrm>
          <a:off x="9155430" y="47628175"/>
          <a:ext cx="4529455" cy="4594225"/>
        </a:xfrm>
        <a:prstGeom prst="rect">
          <a:avLst/>
        </a:prstGeom>
      </xdr:spPr>
    </xdr:pic>
  </etc:cellImage>
  <etc:cellImage>
    <xdr:pic>
      <xdr:nvPicPr>
        <xdr:cNvPr id="371" name="ID_CB51D5FFB58348B0A1B4CA1898738C9B" descr="page_20_image_23"/>
        <xdr:cNvPicPr>
          <a:picLocks noChangeAspect="1"/>
        </xdr:cNvPicPr>
      </xdr:nvPicPr>
      <xdr:blipFill>
        <a:blip r:embed="rId364"/>
        <a:stretch>
          <a:fillRect/>
        </a:stretch>
      </xdr:blipFill>
      <xdr:spPr>
        <a:xfrm>
          <a:off x="9155430" y="55883175"/>
          <a:ext cx="4500880" cy="4565650"/>
        </a:xfrm>
        <a:prstGeom prst="rect">
          <a:avLst/>
        </a:prstGeom>
      </xdr:spPr>
    </xdr:pic>
  </etc:cellImage>
  <etc:cellImage>
    <xdr:pic>
      <xdr:nvPicPr>
        <xdr:cNvPr id="374" name="ID_55416112259E419CAF05C01446AC6757" descr="pm10"/>
        <xdr:cNvPicPr>
          <a:picLocks noChangeAspect="1"/>
        </xdr:cNvPicPr>
      </xdr:nvPicPr>
      <xdr:blipFill>
        <a:blip r:embed="rId365"/>
        <a:stretch>
          <a:fillRect/>
        </a:stretch>
      </xdr:blipFill>
      <xdr:spPr>
        <a:xfrm>
          <a:off x="9155430" y="59693175"/>
          <a:ext cx="4510405" cy="4556125"/>
        </a:xfrm>
        <a:prstGeom prst="rect">
          <a:avLst/>
        </a:prstGeom>
      </xdr:spPr>
    </xdr:pic>
  </etc:cellImage>
  <etc:cellImage>
    <xdr:pic>
      <xdr:nvPicPr>
        <xdr:cNvPr id="375" name="ID_E6FA8CBC030E40A98CBF90397D877F37" descr="pm13"/>
        <xdr:cNvPicPr>
          <a:picLocks noChangeAspect="1"/>
        </xdr:cNvPicPr>
      </xdr:nvPicPr>
      <xdr:blipFill>
        <a:blip r:embed="rId366"/>
        <a:stretch>
          <a:fillRect/>
        </a:stretch>
      </xdr:blipFill>
      <xdr:spPr>
        <a:xfrm>
          <a:off x="9182735" y="60369450"/>
          <a:ext cx="3607435" cy="3636010"/>
        </a:xfrm>
        <a:prstGeom prst="rect">
          <a:avLst/>
        </a:prstGeom>
      </xdr:spPr>
    </xdr:pic>
  </etc:cellImage>
  <etc:cellImage>
    <xdr:pic>
      <xdr:nvPicPr>
        <xdr:cNvPr id="376" name="ID_BDEAEEC709DC43AA91FBF191C7B097AF" descr="pm15"/>
        <xdr:cNvPicPr>
          <a:picLocks noChangeAspect="1"/>
        </xdr:cNvPicPr>
      </xdr:nvPicPr>
      <xdr:blipFill>
        <a:blip r:embed="rId367"/>
        <a:stretch>
          <a:fillRect/>
        </a:stretch>
      </xdr:blipFill>
      <xdr:spPr>
        <a:xfrm>
          <a:off x="9528810" y="61036200"/>
          <a:ext cx="3609340" cy="3642360"/>
        </a:xfrm>
        <a:prstGeom prst="rect">
          <a:avLst/>
        </a:prstGeom>
      </xdr:spPr>
    </xdr:pic>
  </etc:cellImage>
  <etc:cellImage>
    <xdr:pic>
      <xdr:nvPicPr>
        <xdr:cNvPr id="377" name="ID_E8F450B30A324A2BA698FEDEF56CCE5E" descr="pm20"/>
        <xdr:cNvPicPr>
          <a:picLocks noChangeAspect="1"/>
        </xdr:cNvPicPr>
      </xdr:nvPicPr>
      <xdr:blipFill>
        <a:blip r:embed="rId368"/>
        <a:stretch>
          <a:fillRect/>
        </a:stretch>
      </xdr:blipFill>
      <xdr:spPr>
        <a:xfrm>
          <a:off x="9155430" y="62868175"/>
          <a:ext cx="3609340" cy="3642360"/>
        </a:xfrm>
        <a:prstGeom prst="rect">
          <a:avLst/>
        </a:prstGeom>
      </xdr:spPr>
    </xdr:pic>
  </etc:cellImage>
  <etc:cellImage>
    <xdr:pic>
      <xdr:nvPicPr>
        <xdr:cNvPr id="378" name="ID_C31932110E93413588AB79687DB6DF9C" descr="pm25"/>
        <xdr:cNvPicPr>
          <a:picLocks noChangeAspect="1"/>
        </xdr:cNvPicPr>
      </xdr:nvPicPr>
      <xdr:blipFill>
        <a:blip r:embed="rId369"/>
        <a:stretch>
          <a:fillRect/>
        </a:stretch>
      </xdr:blipFill>
      <xdr:spPr>
        <a:xfrm>
          <a:off x="9155430" y="63503175"/>
          <a:ext cx="3609340" cy="3642360"/>
        </a:xfrm>
        <a:prstGeom prst="rect">
          <a:avLst/>
        </a:prstGeom>
      </xdr:spPr>
    </xdr:pic>
  </etc:cellImage>
  <etc:cellImage>
    <xdr:pic>
      <xdr:nvPicPr>
        <xdr:cNvPr id="379" name="ID_8C7FF3B9D03E48948D95DDC8D90FEB53" descr="pm30"/>
        <xdr:cNvPicPr>
          <a:picLocks noChangeAspect="1"/>
        </xdr:cNvPicPr>
      </xdr:nvPicPr>
      <xdr:blipFill>
        <a:blip r:embed="rId370"/>
        <a:stretch>
          <a:fillRect/>
        </a:stretch>
      </xdr:blipFill>
      <xdr:spPr>
        <a:xfrm>
          <a:off x="9155430" y="64138175"/>
          <a:ext cx="3609340" cy="3642360"/>
        </a:xfrm>
        <a:prstGeom prst="rect">
          <a:avLst/>
        </a:prstGeom>
      </xdr:spPr>
    </xdr:pic>
  </etc:cellImage>
  <etc:cellImage>
    <xdr:pic>
      <xdr:nvPicPr>
        <xdr:cNvPr id="380" name="ID_CAD7EFA743164AB5A5FC21BE5F3FC9F4" descr="pm40"/>
        <xdr:cNvPicPr>
          <a:picLocks noChangeAspect="1"/>
        </xdr:cNvPicPr>
      </xdr:nvPicPr>
      <xdr:blipFill>
        <a:blip r:embed="rId371"/>
        <a:stretch>
          <a:fillRect/>
        </a:stretch>
      </xdr:blipFill>
      <xdr:spPr>
        <a:xfrm>
          <a:off x="9155430" y="65408175"/>
          <a:ext cx="3609340" cy="3642360"/>
        </a:xfrm>
        <a:prstGeom prst="rect">
          <a:avLst/>
        </a:prstGeom>
      </xdr:spPr>
    </xdr:pic>
  </etc:cellImage>
  <etc:cellImage>
    <xdr:pic>
      <xdr:nvPicPr>
        <xdr:cNvPr id="381" name="ID_CC88010E2F3E4BC48505F82691635560" descr="pm5"/>
        <xdr:cNvPicPr>
          <a:picLocks noChangeAspect="1"/>
        </xdr:cNvPicPr>
      </xdr:nvPicPr>
      <xdr:blipFill>
        <a:blip r:embed="rId372"/>
        <a:stretch>
          <a:fillRect/>
        </a:stretch>
      </xdr:blipFill>
      <xdr:spPr>
        <a:xfrm>
          <a:off x="9155430" y="66678175"/>
          <a:ext cx="3609340" cy="3642360"/>
        </a:xfrm>
        <a:prstGeom prst="rect">
          <a:avLst/>
        </a:prstGeom>
      </xdr:spPr>
    </xdr:pic>
  </etc:cellImage>
  <etc:cellImage>
    <xdr:pic>
      <xdr:nvPicPr>
        <xdr:cNvPr id="382" name="ID_1B0D59CD38084DBE9E6F9193356488F4" descr="pm55"/>
        <xdr:cNvPicPr>
          <a:picLocks noChangeAspect="1"/>
        </xdr:cNvPicPr>
      </xdr:nvPicPr>
      <xdr:blipFill>
        <a:blip r:embed="rId373"/>
        <a:stretch>
          <a:fillRect/>
        </a:stretch>
      </xdr:blipFill>
      <xdr:spPr>
        <a:xfrm>
          <a:off x="9155430" y="67948175"/>
          <a:ext cx="3609340" cy="3642360"/>
        </a:xfrm>
        <a:prstGeom prst="rect">
          <a:avLst/>
        </a:prstGeom>
      </xdr:spPr>
    </xdr:pic>
  </etc:cellImage>
  <etc:cellImage>
    <xdr:pic>
      <xdr:nvPicPr>
        <xdr:cNvPr id="383" name="ID_0AD2BD134DA44D9AA5453797606B4D91" descr="pm50"/>
        <xdr:cNvPicPr>
          <a:picLocks noChangeAspect="1"/>
        </xdr:cNvPicPr>
      </xdr:nvPicPr>
      <xdr:blipFill>
        <a:blip r:embed="rId374"/>
        <a:stretch>
          <a:fillRect/>
        </a:stretch>
      </xdr:blipFill>
      <xdr:spPr>
        <a:xfrm>
          <a:off x="9155430" y="67313175"/>
          <a:ext cx="3609340" cy="3642360"/>
        </a:xfrm>
        <a:prstGeom prst="rect">
          <a:avLst/>
        </a:prstGeom>
      </xdr:spPr>
    </xdr:pic>
  </etc:cellImage>
  <etc:cellImage>
    <xdr:pic>
      <xdr:nvPicPr>
        <xdr:cNvPr id="384" name="ID_EDA95FCE1BA2461ABCC21624EC2F16CA" descr="pm46"/>
        <xdr:cNvPicPr>
          <a:picLocks noChangeAspect="1"/>
        </xdr:cNvPicPr>
      </xdr:nvPicPr>
      <xdr:blipFill>
        <a:blip r:embed="rId375"/>
        <a:stretch>
          <a:fillRect/>
        </a:stretch>
      </xdr:blipFill>
      <xdr:spPr>
        <a:xfrm>
          <a:off x="9155430" y="66043175"/>
          <a:ext cx="3609340" cy="3642360"/>
        </a:xfrm>
        <a:prstGeom prst="rect">
          <a:avLst/>
        </a:prstGeom>
      </xdr:spPr>
    </xdr:pic>
  </etc:cellImage>
  <etc:cellImage>
    <xdr:pic>
      <xdr:nvPicPr>
        <xdr:cNvPr id="386" name="ID_DDD1A798F3354BB095FB0014242AEE9D" descr="pm8"/>
        <xdr:cNvPicPr>
          <a:picLocks noChangeAspect="1"/>
        </xdr:cNvPicPr>
      </xdr:nvPicPr>
      <xdr:blipFill>
        <a:blip r:embed="rId376"/>
        <a:stretch>
          <a:fillRect/>
        </a:stretch>
      </xdr:blipFill>
      <xdr:spPr>
        <a:xfrm>
          <a:off x="9155430" y="68583175"/>
          <a:ext cx="3609340" cy="3642360"/>
        </a:xfrm>
        <a:prstGeom prst="rect">
          <a:avLst/>
        </a:prstGeom>
      </xdr:spPr>
    </xdr:pic>
  </etc:cellImage>
  <etc:cellImage>
    <xdr:pic>
      <xdr:nvPicPr>
        <xdr:cNvPr id="387" name="ID_C20734CB8EBC43ADA0FCDA594FD546D4" descr="page_12_image_67 - 副本 - 副本 - 副本"/>
        <xdr:cNvPicPr>
          <a:picLocks noChangeAspect="1"/>
        </xdr:cNvPicPr>
      </xdr:nvPicPr>
      <xdr:blipFill>
        <a:blip r:embed="rId377"/>
        <a:stretch>
          <a:fillRect/>
        </a:stretch>
      </xdr:blipFill>
      <xdr:spPr>
        <a:xfrm>
          <a:off x="9155430" y="69218175"/>
          <a:ext cx="4577080" cy="4622800"/>
        </a:xfrm>
        <a:prstGeom prst="rect">
          <a:avLst/>
        </a:prstGeom>
      </xdr:spPr>
    </xdr:pic>
  </etc:cellImage>
  <etc:cellImage>
    <xdr:pic>
      <xdr:nvPicPr>
        <xdr:cNvPr id="388" name="ID_D01B069BF7994C898402D4E3F72C2202" descr="pn"/>
        <xdr:cNvPicPr>
          <a:picLocks noChangeAspect="1"/>
        </xdr:cNvPicPr>
      </xdr:nvPicPr>
      <xdr:blipFill>
        <a:blip r:embed="rId378"/>
        <a:stretch>
          <a:fillRect/>
        </a:stretch>
      </xdr:blipFill>
      <xdr:spPr>
        <a:xfrm>
          <a:off x="9155430" y="71123175"/>
          <a:ext cx="4519930" cy="4584700"/>
        </a:xfrm>
        <a:prstGeom prst="rect">
          <a:avLst/>
        </a:prstGeom>
      </xdr:spPr>
    </xdr:pic>
  </etc:cellImage>
  <etc:cellImage>
    <xdr:pic>
      <xdr:nvPicPr>
        <xdr:cNvPr id="389" name="ID_3EF737645CA6422BA4C4D40DDB47D99D" descr="pn-2"/>
        <xdr:cNvPicPr>
          <a:picLocks noChangeAspect="1"/>
        </xdr:cNvPicPr>
      </xdr:nvPicPr>
      <xdr:blipFill>
        <a:blip r:embed="rId379"/>
        <a:stretch>
          <a:fillRect/>
        </a:stretch>
      </xdr:blipFill>
      <xdr:spPr>
        <a:xfrm>
          <a:off x="9155430" y="71758175"/>
          <a:ext cx="2862580" cy="2889250"/>
        </a:xfrm>
        <a:prstGeom prst="rect">
          <a:avLst/>
        </a:prstGeom>
      </xdr:spPr>
    </xdr:pic>
  </etc:cellImage>
  <etc:cellImage>
    <xdr:pic>
      <xdr:nvPicPr>
        <xdr:cNvPr id="390" name="ID_3535B8E5390F45189BC63474368BF067" descr="pnl"/>
        <xdr:cNvPicPr>
          <a:picLocks noChangeAspect="1"/>
        </xdr:cNvPicPr>
      </xdr:nvPicPr>
      <xdr:blipFill>
        <a:blip r:embed="rId380"/>
        <a:stretch>
          <a:fillRect/>
        </a:stretch>
      </xdr:blipFill>
      <xdr:spPr>
        <a:xfrm>
          <a:off x="6888480" y="73028175"/>
          <a:ext cx="7338060" cy="7219950"/>
        </a:xfrm>
        <a:prstGeom prst="rect">
          <a:avLst/>
        </a:prstGeom>
      </xdr:spPr>
    </xdr:pic>
  </etc:cellImage>
  <etc:cellImage>
    <xdr:pic>
      <xdr:nvPicPr>
        <xdr:cNvPr id="391" name="ID_1F153698AE74448F9303E96C3FE8761B" descr="page_57_image_2802"/>
        <xdr:cNvPicPr>
          <a:picLocks noChangeAspect="1"/>
        </xdr:cNvPicPr>
      </xdr:nvPicPr>
      <xdr:blipFill>
        <a:blip r:embed="rId381"/>
        <a:stretch>
          <a:fillRect/>
        </a:stretch>
      </xdr:blipFill>
      <xdr:spPr>
        <a:xfrm>
          <a:off x="6888480" y="73028175"/>
          <a:ext cx="4526280" cy="4641850"/>
        </a:xfrm>
        <a:prstGeom prst="rect">
          <a:avLst/>
        </a:prstGeom>
      </xdr:spPr>
    </xdr:pic>
  </etc:cellImage>
  <etc:cellImage>
    <xdr:pic>
      <xdr:nvPicPr>
        <xdr:cNvPr id="403" name="ID_B00942D9459A43F7A5E6EAAC71B77BE7" descr="ps"/>
        <xdr:cNvPicPr>
          <a:picLocks noChangeAspect="1"/>
        </xdr:cNvPicPr>
      </xdr:nvPicPr>
      <xdr:blipFill>
        <a:blip r:embed="rId382"/>
        <a:stretch>
          <a:fillRect/>
        </a:stretch>
      </xdr:blipFill>
      <xdr:spPr>
        <a:xfrm>
          <a:off x="9155430" y="81283175"/>
          <a:ext cx="4634230" cy="4670425"/>
        </a:xfrm>
        <a:prstGeom prst="rect">
          <a:avLst/>
        </a:prstGeom>
      </xdr:spPr>
    </xdr:pic>
  </etc:cellImage>
  <etc:cellImage>
    <xdr:pic>
      <xdr:nvPicPr>
        <xdr:cNvPr id="404" name="ID_9F3D85179AE34945901E84C96DFB31AE" descr="pw2.5"/>
        <xdr:cNvPicPr>
          <a:picLocks noChangeAspect="1"/>
        </xdr:cNvPicPr>
      </xdr:nvPicPr>
      <xdr:blipFill>
        <a:blip r:embed="rId339"/>
        <a:stretch>
          <a:fillRect/>
        </a:stretch>
      </xdr:blipFill>
      <xdr:spPr>
        <a:xfrm>
          <a:off x="9155430" y="83188175"/>
          <a:ext cx="3601720" cy="3665220"/>
        </a:xfrm>
        <a:prstGeom prst="rect">
          <a:avLst/>
        </a:prstGeom>
      </xdr:spPr>
    </xdr:pic>
  </etc:cellImage>
  <etc:cellImage>
    <xdr:pic>
      <xdr:nvPicPr>
        <xdr:cNvPr id="405" name="ID_43B5A105C86A4B219506A31308E4F65F" descr="pw3"/>
        <xdr:cNvPicPr>
          <a:picLocks noChangeAspect="1"/>
        </xdr:cNvPicPr>
      </xdr:nvPicPr>
      <xdr:blipFill>
        <a:blip r:embed="rId383"/>
        <a:stretch>
          <a:fillRect/>
        </a:stretch>
      </xdr:blipFill>
      <xdr:spPr>
        <a:xfrm>
          <a:off x="9155430" y="83823175"/>
          <a:ext cx="4500880" cy="4584700"/>
        </a:xfrm>
        <a:prstGeom prst="rect">
          <a:avLst/>
        </a:prstGeom>
      </xdr:spPr>
    </xdr:pic>
  </etc:cellImage>
  <etc:cellImage>
    <xdr:pic>
      <xdr:nvPicPr>
        <xdr:cNvPr id="406" name="ID_7E540DD54B3547A4A8800D390F84715E" descr="pw3.5"/>
        <xdr:cNvPicPr>
          <a:picLocks noChangeAspect="1"/>
        </xdr:cNvPicPr>
      </xdr:nvPicPr>
      <xdr:blipFill>
        <a:blip r:embed="rId384"/>
        <a:stretch>
          <a:fillRect/>
        </a:stretch>
      </xdr:blipFill>
      <xdr:spPr>
        <a:xfrm>
          <a:off x="6888480" y="85093175"/>
          <a:ext cx="3598545" cy="3665220"/>
        </a:xfrm>
        <a:prstGeom prst="rect">
          <a:avLst/>
        </a:prstGeom>
      </xdr:spPr>
    </xdr:pic>
  </etc:cellImage>
  <etc:cellImage>
    <xdr:pic>
      <xdr:nvPicPr>
        <xdr:cNvPr id="407" name="ID_F8E4323681104D1695EEB5585CFF347F" descr="pw3.2"/>
        <xdr:cNvPicPr>
          <a:picLocks noChangeAspect="1"/>
        </xdr:cNvPicPr>
      </xdr:nvPicPr>
      <xdr:blipFill>
        <a:blip r:embed="rId385"/>
        <a:stretch>
          <a:fillRect/>
        </a:stretch>
      </xdr:blipFill>
      <xdr:spPr>
        <a:xfrm>
          <a:off x="7523480" y="85740875"/>
          <a:ext cx="3598545" cy="3658870"/>
        </a:xfrm>
        <a:prstGeom prst="rect">
          <a:avLst/>
        </a:prstGeom>
      </xdr:spPr>
    </xdr:pic>
  </etc:cellImage>
  <etc:cellImage>
    <xdr:pic>
      <xdr:nvPicPr>
        <xdr:cNvPr id="408" name="ID_057A691F066D43E6AB0F3E0155942A29" descr="pw4"/>
        <xdr:cNvPicPr>
          <a:picLocks noChangeAspect="1"/>
        </xdr:cNvPicPr>
      </xdr:nvPicPr>
      <xdr:blipFill>
        <a:blip r:embed="rId386"/>
        <a:stretch>
          <a:fillRect/>
        </a:stretch>
      </xdr:blipFill>
      <xdr:spPr>
        <a:xfrm>
          <a:off x="9155430" y="85728175"/>
          <a:ext cx="3601720" cy="3665220"/>
        </a:xfrm>
        <a:prstGeom prst="rect">
          <a:avLst/>
        </a:prstGeom>
      </xdr:spPr>
    </xdr:pic>
  </etc:cellImage>
  <etc:cellImage>
    <xdr:pic>
      <xdr:nvPicPr>
        <xdr:cNvPr id="409" name="ID_E978C04CC5FE4111BB9AC77ED2661CB0" descr="pw4.2"/>
        <xdr:cNvPicPr>
          <a:picLocks noChangeAspect="1"/>
        </xdr:cNvPicPr>
      </xdr:nvPicPr>
      <xdr:blipFill>
        <a:blip r:embed="rId387"/>
        <a:stretch>
          <a:fillRect/>
        </a:stretch>
      </xdr:blipFill>
      <xdr:spPr>
        <a:xfrm>
          <a:off x="9414510" y="86540975"/>
          <a:ext cx="3601720" cy="3665220"/>
        </a:xfrm>
        <a:prstGeom prst="rect">
          <a:avLst/>
        </a:prstGeom>
      </xdr:spPr>
    </xdr:pic>
  </etc:cellImage>
  <etc:cellImage>
    <xdr:pic>
      <xdr:nvPicPr>
        <xdr:cNvPr id="410" name="ID_FDEC29355A35477F94EC56F4E753E351" descr="pw4.5"/>
        <xdr:cNvPicPr>
          <a:picLocks noChangeAspect="1"/>
        </xdr:cNvPicPr>
      </xdr:nvPicPr>
      <xdr:blipFill>
        <a:blip r:embed="rId388"/>
        <a:stretch>
          <a:fillRect/>
        </a:stretch>
      </xdr:blipFill>
      <xdr:spPr>
        <a:xfrm>
          <a:off x="9155430" y="86998175"/>
          <a:ext cx="3601720" cy="3665220"/>
        </a:xfrm>
        <a:prstGeom prst="rect">
          <a:avLst/>
        </a:prstGeom>
      </xdr:spPr>
    </xdr:pic>
  </etc:cellImage>
  <etc:cellImage>
    <xdr:pic>
      <xdr:nvPicPr>
        <xdr:cNvPr id="411" name="ID_61DC80EABADF440B8A60BB4B4E920CE9" descr="pt"/>
        <xdr:cNvPicPr>
          <a:picLocks noChangeAspect="1"/>
        </xdr:cNvPicPr>
      </xdr:nvPicPr>
      <xdr:blipFill>
        <a:blip r:embed="rId389"/>
        <a:stretch>
          <a:fillRect/>
        </a:stretch>
      </xdr:blipFill>
      <xdr:spPr>
        <a:xfrm>
          <a:off x="9155430" y="82553175"/>
          <a:ext cx="4577080" cy="4622800"/>
        </a:xfrm>
        <a:prstGeom prst="rect">
          <a:avLst/>
        </a:prstGeom>
      </xdr:spPr>
    </xdr:pic>
  </etc:cellImage>
  <etc:cellImage>
    <xdr:pic>
      <xdr:nvPicPr>
        <xdr:cNvPr id="412" name="ID_0E12401606B143E6AB644F68D86ADD6E" descr="page_12_image_67 - 副本 - 副本 - 副本 - 副本 - 副本"/>
        <xdr:cNvPicPr>
          <a:picLocks noChangeAspect="1"/>
        </xdr:cNvPicPr>
      </xdr:nvPicPr>
      <xdr:blipFill>
        <a:blip r:embed="rId390"/>
        <a:stretch>
          <a:fillRect/>
        </a:stretch>
      </xdr:blipFill>
      <xdr:spPr>
        <a:xfrm>
          <a:off x="9155430" y="26038175"/>
          <a:ext cx="4529455" cy="4594225"/>
        </a:xfrm>
        <a:prstGeom prst="rect">
          <a:avLst/>
        </a:prstGeom>
      </xdr:spPr>
    </xdr:pic>
  </etc:cellImage>
  <etc:cellImage>
    <xdr:pic>
      <xdr:nvPicPr>
        <xdr:cNvPr id="413" name="ID_C0FADF2BEF284D218FFBE52D2A8919F4" descr="w1"/>
        <xdr:cNvPicPr>
          <a:picLocks noChangeAspect="1"/>
        </xdr:cNvPicPr>
      </xdr:nvPicPr>
      <xdr:blipFill>
        <a:blip r:embed="rId391"/>
        <a:stretch>
          <a:fillRect/>
        </a:stretch>
      </xdr:blipFill>
      <xdr:spPr>
        <a:xfrm>
          <a:off x="9155430" y="638175"/>
          <a:ext cx="4834255" cy="4302125"/>
        </a:xfrm>
        <a:prstGeom prst="rect">
          <a:avLst/>
        </a:prstGeom>
      </xdr:spPr>
    </xdr:pic>
  </etc:cellImage>
  <etc:cellImage>
    <xdr:pic>
      <xdr:nvPicPr>
        <xdr:cNvPr id="414" name="ID_C618F558595D453DA1FB2151C2981B43" descr="w10"/>
        <xdr:cNvPicPr>
          <a:picLocks noChangeAspect="1"/>
        </xdr:cNvPicPr>
      </xdr:nvPicPr>
      <xdr:blipFill>
        <a:blip r:embed="rId392"/>
        <a:stretch>
          <a:fillRect/>
        </a:stretch>
      </xdr:blipFill>
      <xdr:spPr>
        <a:xfrm>
          <a:off x="9155430" y="1273175"/>
          <a:ext cx="4862830" cy="4311650"/>
        </a:xfrm>
        <a:prstGeom prst="rect">
          <a:avLst/>
        </a:prstGeom>
      </xdr:spPr>
    </xdr:pic>
  </etc:cellImage>
  <etc:cellImage>
    <xdr:pic>
      <xdr:nvPicPr>
        <xdr:cNvPr id="415" name="ID_CEC9D61DD24D421C95E8CC28726B5089" descr="w11"/>
        <xdr:cNvPicPr>
          <a:picLocks noChangeAspect="1"/>
        </xdr:cNvPicPr>
      </xdr:nvPicPr>
      <xdr:blipFill>
        <a:blip r:embed="rId393"/>
        <a:stretch>
          <a:fillRect/>
        </a:stretch>
      </xdr:blipFill>
      <xdr:spPr>
        <a:xfrm>
          <a:off x="9155430" y="1908175"/>
          <a:ext cx="4843780" cy="4302125"/>
        </a:xfrm>
        <a:prstGeom prst="rect">
          <a:avLst/>
        </a:prstGeom>
      </xdr:spPr>
    </xdr:pic>
  </etc:cellImage>
  <etc:cellImage>
    <xdr:pic>
      <xdr:nvPicPr>
        <xdr:cNvPr id="416" name="ID_485289FABDB1480DA49F7DA6929E814B" descr="w12"/>
        <xdr:cNvPicPr>
          <a:picLocks noChangeAspect="1"/>
        </xdr:cNvPicPr>
      </xdr:nvPicPr>
      <xdr:blipFill>
        <a:blip r:embed="rId394"/>
        <a:stretch>
          <a:fillRect/>
        </a:stretch>
      </xdr:blipFill>
      <xdr:spPr>
        <a:xfrm>
          <a:off x="9155430" y="2543175"/>
          <a:ext cx="4834255" cy="4311650"/>
        </a:xfrm>
        <a:prstGeom prst="rect">
          <a:avLst/>
        </a:prstGeom>
      </xdr:spPr>
    </xdr:pic>
  </etc:cellImage>
  <etc:cellImage>
    <xdr:pic>
      <xdr:nvPicPr>
        <xdr:cNvPr id="417" name="ID_51E0AC6ABE9A45388CA6060EB9F2235A" descr="w13"/>
        <xdr:cNvPicPr>
          <a:picLocks noChangeAspect="1"/>
        </xdr:cNvPicPr>
      </xdr:nvPicPr>
      <xdr:blipFill>
        <a:blip r:embed="rId395"/>
        <a:stretch>
          <a:fillRect/>
        </a:stretch>
      </xdr:blipFill>
      <xdr:spPr>
        <a:xfrm>
          <a:off x="9155430" y="3178175"/>
          <a:ext cx="4843780" cy="4311650"/>
        </a:xfrm>
        <a:prstGeom prst="rect">
          <a:avLst/>
        </a:prstGeom>
      </xdr:spPr>
    </xdr:pic>
  </etc:cellImage>
  <etc:cellImage>
    <xdr:pic>
      <xdr:nvPicPr>
        <xdr:cNvPr id="418" name="ID_22A5368B74064B4EB83AF856384EF3C3" descr="w14"/>
        <xdr:cNvPicPr>
          <a:picLocks noChangeAspect="1"/>
        </xdr:cNvPicPr>
      </xdr:nvPicPr>
      <xdr:blipFill>
        <a:blip r:embed="rId396"/>
        <a:stretch>
          <a:fillRect/>
        </a:stretch>
      </xdr:blipFill>
      <xdr:spPr>
        <a:xfrm>
          <a:off x="9155430" y="3813175"/>
          <a:ext cx="5118735" cy="4556125"/>
        </a:xfrm>
        <a:prstGeom prst="rect">
          <a:avLst/>
        </a:prstGeom>
      </xdr:spPr>
    </xdr:pic>
  </etc:cellImage>
  <etc:cellImage>
    <xdr:pic>
      <xdr:nvPicPr>
        <xdr:cNvPr id="419" name="ID_8FB143CA201A4BCE915765763EB0C926" descr="w15"/>
        <xdr:cNvPicPr>
          <a:picLocks noChangeAspect="1"/>
        </xdr:cNvPicPr>
      </xdr:nvPicPr>
      <xdr:blipFill>
        <a:blip r:embed="rId397"/>
        <a:stretch>
          <a:fillRect/>
        </a:stretch>
      </xdr:blipFill>
      <xdr:spPr>
        <a:xfrm>
          <a:off x="9155430" y="4448175"/>
          <a:ext cx="4843780" cy="4311650"/>
        </a:xfrm>
        <a:prstGeom prst="rect">
          <a:avLst/>
        </a:prstGeom>
      </xdr:spPr>
    </xdr:pic>
  </etc:cellImage>
  <etc:cellImage>
    <xdr:pic>
      <xdr:nvPicPr>
        <xdr:cNvPr id="420" name="ID_D012515BC4CD41999DC835CFE21CE779" descr="w17"/>
        <xdr:cNvPicPr>
          <a:picLocks noChangeAspect="1"/>
        </xdr:cNvPicPr>
      </xdr:nvPicPr>
      <xdr:blipFill>
        <a:blip r:embed="rId398"/>
        <a:stretch>
          <a:fillRect/>
        </a:stretch>
      </xdr:blipFill>
      <xdr:spPr>
        <a:xfrm>
          <a:off x="9155430" y="5718175"/>
          <a:ext cx="4843780" cy="4321175"/>
        </a:xfrm>
        <a:prstGeom prst="rect">
          <a:avLst/>
        </a:prstGeom>
      </xdr:spPr>
    </xdr:pic>
  </etc:cellImage>
  <etc:cellImage>
    <xdr:pic>
      <xdr:nvPicPr>
        <xdr:cNvPr id="421" name="ID_6F8B6B30ECF34FB991A4988C38CDF29E" descr="w18"/>
        <xdr:cNvPicPr>
          <a:picLocks noChangeAspect="1"/>
        </xdr:cNvPicPr>
      </xdr:nvPicPr>
      <xdr:blipFill>
        <a:blip r:embed="rId399"/>
        <a:stretch>
          <a:fillRect/>
        </a:stretch>
      </xdr:blipFill>
      <xdr:spPr>
        <a:xfrm>
          <a:off x="9155430" y="6353175"/>
          <a:ext cx="4824730" cy="4302125"/>
        </a:xfrm>
        <a:prstGeom prst="rect">
          <a:avLst/>
        </a:prstGeom>
      </xdr:spPr>
    </xdr:pic>
  </etc:cellImage>
  <etc:cellImage>
    <xdr:pic>
      <xdr:nvPicPr>
        <xdr:cNvPr id="422" name="ID_A57A5BC0B8234FE9958CC73EE08F03B5" descr="w19"/>
        <xdr:cNvPicPr>
          <a:picLocks noChangeAspect="1"/>
        </xdr:cNvPicPr>
      </xdr:nvPicPr>
      <xdr:blipFill>
        <a:blip r:embed="rId400"/>
        <a:stretch>
          <a:fillRect/>
        </a:stretch>
      </xdr:blipFill>
      <xdr:spPr>
        <a:xfrm>
          <a:off x="9155430" y="6988175"/>
          <a:ext cx="4843780" cy="4321175"/>
        </a:xfrm>
        <a:prstGeom prst="rect">
          <a:avLst/>
        </a:prstGeom>
      </xdr:spPr>
    </xdr:pic>
  </etc:cellImage>
  <etc:cellImage>
    <xdr:pic>
      <xdr:nvPicPr>
        <xdr:cNvPr id="423" name="ID_D78174097B1643279D92B17BF5DF11CF" descr="w2"/>
        <xdr:cNvPicPr>
          <a:picLocks noChangeAspect="1"/>
        </xdr:cNvPicPr>
      </xdr:nvPicPr>
      <xdr:blipFill>
        <a:blip r:embed="rId401"/>
        <a:stretch>
          <a:fillRect/>
        </a:stretch>
      </xdr:blipFill>
      <xdr:spPr>
        <a:xfrm>
          <a:off x="9155430" y="7623175"/>
          <a:ext cx="4834255" cy="4302125"/>
        </a:xfrm>
        <a:prstGeom prst="rect">
          <a:avLst/>
        </a:prstGeom>
      </xdr:spPr>
    </xdr:pic>
  </etc:cellImage>
  <etc:cellImage>
    <xdr:pic>
      <xdr:nvPicPr>
        <xdr:cNvPr id="424" name="ID_17D8F1C566B146DA86781E834A9F8459" descr="w20"/>
        <xdr:cNvPicPr>
          <a:picLocks noChangeAspect="1"/>
        </xdr:cNvPicPr>
      </xdr:nvPicPr>
      <xdr:blipFill>
        <a:blip r:embed="rId402"/>
        <a:stretch>
          <a:fillRect/>
        </a:stretch>
      </xdr:blipFill>
      <xdr:spPr>
        <a:xfrm>
          <a:off x="9155430" y="8258175"/>
          <a:ext cx="4843780" cy="4321175"/>
        </a:xfrm>
        <a:prstGeom prst="rect">
          <a:avLst/>
        </a:prstGeom>
      </xdr:spPr>
    </xdr:pic>
  </etc:cellImage>
  <etc:cellImage>
    <xdr:pic>
      <xdr:nvPicPr>
        <xdr:cNvPr id="425" name="ID_B8F036B8CD684D4297BCF3309072FDF6" descr="w21"/>
        <xdr:cNvPicPr>
          <a:picLocks noChangeAspect="1"/>
        </xdr:cNvPicPr>
      </xdr:nvPicPr>
      <xdr:blipFill>
        <a:blip r:embed="rId403"/>
        <a:stretch>
          <a:fillRect/>
        </a:stretch>
      </xdr:blipFill>
      <xdr:spPr>
        <a:xfrm>
          <a:off x="9155430" y="8893175"/>
          <a:ext cx="4843780" cy="4302125"/>
        </a:xfrm>
        <a:prstGeom prst="rect">
          <a:avLst/>
        </a:prstGeom>
      </xdr:spPr>
    </xdr:pic>
  </etc:cellImage>
  <etc:cellImage>
    <xdr:pic>
      <xdr:nvPicPr>
        <xdr:cNvPr id="426" name="ID_F13C4A268B4248C494D92D825BD68392" descr="w22"/>
        <xdr:cNvPicPr>
          <a:picLocks noChangeAspect="1"/>
        </xdr:cNvPicPr>
      </xdr:nvPicPr>
      <xdr:blipFill>
        <a:blip r:embed="rId404"/>
        <a:stretch>
          <a:fillRect/>
        </a:stretch>
      </xdr:blipFill>
      <xdr:spPr>
        <a:xfrm>
          <a:off x="9155430" y="9528175"/>
          <a:ext cx="4843780" cy="4302125"/>
        </a:xfrm>
        <a:prstGeom prst="rect">
          <a:avLst/>
        </a:prstGeom>
      </xdr:spPr>
    </xdr:pic>
  </etc:cellImage>
  <etc:cellImage>
    <xdr:pic>
      <xdr:nvPicPr>
        <xdr:cNvPr id="427" name="ID_EA2D26C273E74C7FBC5D40F61609B0F9" descr="w23"/>
        <xdr:cNvPicPr>
          <a:picLocks noChangeAspect="1"/>
        </xdr:cNvPicPr>
      </xdr:nvPicPr>
      <xdr:blipFill>
        <a:blip r:embed="rId405"/>
        <a:stretch>
          <a:fillRect/>
        </a:stretch>
      </xdr:blipFill>
      <xdr:spPr>
        <a:xfrm>
          <a:off x="9155430" y="10163175"/>
          <a:ext cx="4843780" cy="4311650"/>
        </a:xfrm>
        <a:prstGeom prst="rect">
          <a:avLst/>
        </a:prstGeom>
      </xdr:spPr>
    </xdr:pic>
  </etc:cellImage>
  <etc:cellImage>
    <xdr:pic>
      <xdr:nvPicPr>
        <xdr:cNvPr id="428" name="ID_1393524D7AE64F219301DBFE8A686864" descr="w24"/>
        <xdr:cNvPicPr>
          <a:picLocks noChangeAspect="1"/>
        </xdr:cNvPicPr>
      </xdr:nvPicPr>
      <xdr:blipFill>
        <a:blip r:embed="rId406"/>
        <a:stretch>
          <a:fillRect/>
        </a:stretch>
      </xdr:blipFill>
      <xdr:spPr>
        <a:xfrm>
          <a:off x="9155430" y="10798175"/>
          <a:ext cx="4996180" cy="4425950"/>
        </a:xfrm>
        <a:prstGeom prst="rect">
          <a:avLst/>
        </a:prstGeom>
      </xdr:spPr>
    </xdr:pic>
  </etc:cellImage>
  <etc:cellImage>
    <xdr:pic>
      <xdr:nvPicPr>
        <xdr:cNvPr id="429" name="ID_1AAF3234EB564D0383BB3BC9E009B7D7" descr="w25"/>
        <xdr:cNvPicPr>
          <a:picLocks noChangeAspect="1"/>
        </xdr:cNvPicPr>
      </xdr:nvPicPr>
      <xdr:blipFill>
        <a:blip r:embed="rId407"/>
        <a:stretch>
          <a:fillRect/>
        </a:stretch>
      </xdr:blipFill>
      <xdr:spPr>
        <a:xfrm>
          <a:off x="9155430" y="11433175"/>
          <a:ext cx="4834255" cy="4292600"/>
        </a:xfrm>
        <a:prstGeom prst="rect">
          <a:avLst/>
        </a:prstGeom>
      </xdr:spPr>
    </xdr:pic>
  </etc:cellImage>
  <etc:cellImage>
    <xdr:pic>
      <xdr:nvPicPr>
        <xdr:cNvPr id="430" name="ID_14B0A00F166B45B19C706232701A0CE8" descr="w26"/>
        <xdr:cNvPicPr>
          <a:picLocks noChangeAspect="1"/>
        </xdr:cNvPicPr>
      </xdr:nvPicPr>
      <xdr:blipFill>
        <a:blip r:embed="rId408"/>
        <a:stretch>
          <a:fillRect/>
        </a:stretch>
      </xdr:blipFill>
      <xdr:spPr>
        <a:xfrm>
          <a:off x="9155430" y="12068175"/>
          <a:ext cx="4834255" cy="4311650"/>
        </a:xfrm>
        <a:prstGeom prst="rect">
          <a:avLst/>
        </a:prstGeom>
      </xdr:spPr>
    </xdr:pic>
  </etc:cellImage>
  <etc:cellImage>
    <xdr:pic>
      <xdr:nvPicPr>
        <xdr:cNvPr id="431" name="ID_F0C9C9E68DD748B3B8193217C2FE8911" descr="w27"/>
        <xdr:cNvPicPr>
          <a:picLocks noChangeAspect="1"/>
        </xdr:cNvPicPr>
      </xdr:nvPicPr>
      <xdr:blipFill>
        <a:blip r:embed="rId409"/>
        <a:stretch>
          <a:fillRect/>
        </a:stretch>
      </xdr:blipFill>
      <xdr:spPr>
        <a:xfrm>
          <a:off x="9155430" y="12703175"/>
          <a:ext cx="4834255" cy="4292600"/>
        </a:xfrm>
        <a:prstGeom prst="rect">
          <a:avLst/>
        </a:prstGeom>
      </xdr:spPr>
    </xdr:pic>
  </etc:cellImage>
  <etc:cellImage>
    <xdr:pic>
      <xdr:nvPicPr>
        <xdr:cNvPr id="432" name="ID_E0ADD3A62D9E49C4A5C179649B55DABA" descr="w28 - 副本 (6)"/>
        <xdr:cNvPicPr>
          <a:picLocks noChangeAspect="1"/>
        </xdr:cNvPicPr>
      </xdr:nvPicPr>
      <xdr:blipFill>
        <a:blip r:embed="rId410"/>
        <a:stretch>
          <a:fillRect/>
        </a:stretch>
      </xdr:blipFill>
      <xdr:spPr>
        <a:xfrm>
          <a:off x="9155430" y="13338175"/>
          <a:ext cx="4150360" cy="3733800"/>
        </a:xfrm>
        <a:prstGeom prst="rect">
          <a:avLst/>
        </a:prstGeom>
      </xdr:spPr>
    </xdr:pic>
  </etc:cellImage>
  <etc:cellImage>
    <xdr:pic>
      <xdr:nvPicPr>
        <xdr:cNvPr id="433" name="ID_6DAA1A5E767C4248B03F3934C02E6FBE" descr="w28"/>
        <xdr:cNvPicPr>
          <a:picLocks noChangeAspect="1"/>
        </xdr:cNvPicPr>
      </xdr:nvPicPr>
      <xdr:blipFill>
        <a:blip r:embed="rId411"/>
        <a:stretch>
          <a:fillRect/>
        </a:stretch>
      </xdr:blipFill>
      <xdr:spPr>
        <a:xfrm>
          <a:off x="11414760" y="13338175"/>
          <a:ext cx="5183505" cy="4670425"/>
        </a:xfrm>
        <a:prstGeom prst="rect">
          <a:avLst/>
        </a:prstGeom>
      </xdr:spPr>
    </xdr:pic>
  </etc:cellImage>
  <etc:cellImage>
    <xdr:pic>
      <xdr:nvPicPr>
        <xdr:cNvPr id="434" name="ID_6198EF09BB144D9AB7ACFC69654047A8" descr="w29"/>
        <xdr:cNvPicPr>
          <a:picLocks noChangeAspect="1"/>
        </xdr:cNvPicPr>
      </xdr:nvPicPr>
      <xdr:blipFill>
        <a:blip r:embed="rId412"/>
        <a:stretch>
          <a:fillRect/>
        </a:stretch>
      </xdr:blipFill>
      <xdr:spPr>
        <a:xfrm>
          <a:off x="9155430" y="13973175"/>
          <a:ext cx="4824730" cy="4283075"/>
        </a:xfrm>
        <a:prstGeom prst="rect">
          <a:avLst/>
        </a:prstGeom>
      </xdr:spPr>
    </xdr:pic>
  </etc:cellImage>
  <etc:cellImage>
    <xdr:pic>
      <xdr:nvPicPr>
        <xdr:cNvPr id="435" name="ID_EEABFC589C6748099212F90CAEB9DE42" descr="w3"/>
        <xdr:cNvPicPr>
          <a:picLocks noChangeAspect="1"/>
        </xdr:cNvPicPr>
      </xdr:nvPicPr>
      <xdr:blipFill>
        <a:blip r:embed="rId413"/>
        <a:stretch>
          <a:fillRect/>
        </a:stretch>
      </xdr:blipFill>
      <xdr:spPr>
        <a:xfrm>
          <a:off x="9155430" y="14608175"/>
          <a:ext cx="4834255" cy="4302125"/>
        </a:xfrm>
        <a:prstGeom prst="rect">
          <a:avLst/>
        </a:prstGeom>
      </xdr:spPr>
    </xdr:pic>
  </etc:cellImage>
  <etc:cellImage>
    <xdr:pic>
      <xdr:nvPicPr>
        <xdr:cNvPr id="436" name="ID_0A52B75E0F7344158C528BC34B4BC8ED" descr="w30"/>
        <xdr:cNvPicPr>
          <a:picLocks noChangeAspect="1"/>
        </xdr:cNvPicPr>
      </xdr:nvPicPr>
      <xdr:blipFill>
        <a:blip r:embed="rId414"/>
        <a:stretch>
          <a:fillRect/>
        </a:stretch>
      </xdr:blipFill>
      <xdr:spPr>
        <a:xfrm>
          <a:off x="9155430" y="15243175"/>
          <a:ext cx="3262630" cy="2955925"/>
        </a:xfrm>
        <a:prstGeom prst="rect">
          <a:avLst/>
        </a:prstGeom>
      </xdr:spPr>
    </xdr:pic>
  </etc:cellImage>
  <etc:cellImage>
    <xdr:pic>
      <xdr:nvPicPr>
        <xdr:cNvPr id="437" name="ID_003D95A1532F4E3E81FF7A1785786670" descr="w31"/>
        <xdr:cNvPicPr>
          <a:picLocks noChangeAspect="1"/>
        </xdr:cNvPicPr>
      </xdr:nvPicPr>
      <xdr:blipFill>
        <a:blip r:embed="rId415"/>
        <a:stretch>
          <a:fillRect/>
        </a:stretch>
      </xdr:blipFill>
      <xdr:spPr>
        <a:xfrm>
          <a:off x="9155430" y="15878175"/>
          <a:ext cx="4834255" cy="4302125"/>
        </a:xfrm>
        <a:prstGeom prst="rect">
          <a:avLst/>
        </a:prstGeom>
      </xdr:spPr>
    </xdr:pic>
  </etc:cellImage>
  <etc:cellImage>
    <xdr:pic>
      <xdr:nvPicPr>
        <xdr:cNvPr id="438" name="ID_5C6358CE893246AB9A2992927BA48DB0" descr="w32"/>
        <xdr:cNvPicPr>
          <a:picLocks noChangeAspect="1"/>
        </xdr:cNvPicPr>
      </xdr:nvPicPr>
      <xdr:blipFill>
        <a:blip r:embed="rId416"/>
        <a:stretch>
          <a:fillRect/>
        </a:stretch>
      </xdr:blipFill>
      <xdr:spPr>
        <a:xfrm>
          <a:off x="9155430" y="16513175"/>
          <a:ext cx="5194935" cy="4670425"/>
        </a:xfrm>
        <a:prstGeom prst="rect">
          <a:avLst/>
        </a:prstGeom>
      </xdr:spPr>
    </xdr:pic>
  </etc:cellImage>
  <etc:cellImage>
    <xdr:pic>
      <xdr:nvPicPr>
        <xdr:cNvPr id="439" name="ID_13262F90A55C4A0CA3F915A0C4C2E69E" descr="w32n"/>
        <xdr:cNvPicPr>
          <a:picLocks noChangeAspect="1"/>
        </xdr:cNvPicPr>
      </xdr:nvPicPr>
      <xdr:blipFill>
        <a:blip r:embed="rId417"/>
        <a:stretch>
          <a:fillRect/>
        </a:stretch>
      </xdr:blipFill>
      <xdr:spPr>
        <a:xfrm>
          <a:off x="9792335" y="17160875"/>
          <a:ext cx="4907280" cy="4343400"/>
        </a:xfrm>
        <a:prstGeom prst="rect">
          <a:avLst/>
        </a:prstGeom>
      </xdr:spPr>
    </xdr:pic>
  </etc:cellImage>
  <etc:cellImage>
    <xdr:pic>
      <xdr:nvPicPr>
        <xdr:cNvPr id="440" name="ID_0956EF3935AC45EBA52C236F71B1055E" descr="w33"/>
        <xdr:cNvPicPr>
          <a:picLocks noChangeAspect="1"/>
        </xdr:cNvPicPr>
      </xdr:nvPicPr>
      <xdr:blipFill>
        <a:blip r:embed="rId418"/>
        <a:stretch>
          <a:fillRect/>
        </a:stretch>
      </xdr:blipFill>
      <xdr:spPr>
        <a:xfrm>
          <a:off x="9155430" y="17148175"/>
          <a:ext cx="5061585" cy="4565650"/>
        </a:xfrm>
        <a:prstGeom prst="rect">
          <a:avLst/>
        </a:prstGeom>
      </xdr:spPr>
    </xdr:pic>
  </etc:cellImage>
  <etc:cellImage>
    <xdr:pic>
      <xdr:nvPicPr>
        <xdr:cNvPr id="441" name="ID_116B5F550CD54DBEAA63CDABB5232807" descr="w34"/>
        <xdr:cNvPicPr>
          <a:picLocks noChangeAspect="1"/>
        </xdr:cNvPicPr>
      </xdr:nvPicPr>
      <xdr:blipFill>
        <a:blip r:embed="rId419"/>
        <a:stretch>
          <a:fillRect/>
        </a:stretch>
      </xdr:blipFill>
      <xdr:spPr>
        <a:xfrm>
          <a:off x="9155430" y="17783175"/>
          <a:ext cx="4834255" cy="4302125"/>
        </a:xfrm>
        <a:prstGeom prst="rect">
          <a:avLst/>
        </a:prstGeom>
      </xdr:spPr>
    </xdr:pic>
  </etc:cellImage>
  <etc:cellImage>
    <xdr:pic>
      <xdr:nvPicPr>
        <xdr:cNvPr id="442" name="ID_9772831E1554489685B27BDA1D28EBF6" descr="w35"/>
        <xdr:cNvPicPr>
          <a:picLocks noChangeAspect="1"/>
        </xdr:cNvPicPr>
      </xdr:nvPicPr>
      <xdr:blipFill>
        <a:blip r:embed="rId420"/>
        <a:stretch>
          <a:fillRect/>
        </a:stretch>
      </xdr:blipFill>
      <xdr:spPr>
        <a:xfrm>
          <a:off x="9155430" y="18418175"/>
          <a:ext cx="4834255" cy="4302125"/>
        </a:xfrm>
        <a:prstGeom prst="rect">
          <a:avLst/>
        </a:prstGeom>
      </xdr:spPr>
    </xdr:pic>
  </etc:cellImage>
  <etc:cellImage>
    <xdr:pic>
      <xdr:nvPicPr>
        <xdr:cNvPr id="443" name="ID_5963D86C2EF44AB9AD799D9B273614F1" descr="w36"/>
        <xdr:cNvPicPr>
          <a:picLocks noChangeAspect="1"/>
        </xdr:cNvPicPr>
      </xdr:nvPicPr>
      <xdr:blipFill>
        <a:blip r:embed="rId421"/>
        <a:stretch>
          <a:fillRect/>
        </a:stretch>
      </xdr:blipFill>
      <xdr:spPr>
        <a:xfrm>
          <a:off x="9155430" y="19053175"/>
          <a:ext cx="4834255" cy="4302125"/>
        </a:xfrm>
        <a:prstGeom prst="rect">
          <a:avLst/>
        </a:prstGeom>
      </xdr:spPr>
    </xdr:pic>
  </etc:cellImage>
  <etc:cellImage>
    <xdr:pic>
      <xdr:nvPicPr>
        <xdr:cNvPr id="444" name="ID_E562B5E30AC04154B30EF1EA6DD07BC2" descr="w37"/>
        <xdr:cNvPicPr>
          <a:picLocks noChangeAspect="1"/>
        </xdr:cNvPicPr>
      </xdr:nvPicPr>
      <xdr:blipFill>
        <a:blip r:embed="rId422"/>
        <a:stretch>
          <a:fillRect/>
        </a:stretch>
      </xdr:blipFill>
      <xdr:spPr>
        <a:xfrm>
          <a:off x="9155430" y="19688175"/>
          <a:ext cx="4834255" cy="4302125"/>
        </a:xfrm>
        <a:prstGeom prst="rect">
          <a:avLst/>
        </a:prstGeom>
      </xdr:spPr>
    </xdr:pic>
  </etc:cellImage>
  <etc:cellImage>
    <xdr:pic>
      <xdr:nvPicPr>
        <xdr:cNvPr id="445" name="ID_59F1CB35407A47E694604D10774F8190" descr="w38"/>
        <xdr:cNvPicPr>
          <a:picLocks noChangeAspect="1"/>
        </xdr:cNvPicPr>
      </xdr:nvPicPr>
      <xdr:blipFill>
        <a:blip r:embed="rId423"/>
        <a:stretch>
          <a:fillRect/>
        </a:stretch>
      </xdr:blipFill>
      <xdr:spPr>
        <a:xfrm>
          <a:off x="9155430" y="20323175"/>
          <a:ext cx="5337810" cy="5391150"/>
        </a:xfrm>
        <a:prstGeom prst="rect">
          <a:avLst/>
        </a:prstGeom>
      </xdr:spPr>
    </xdr:pic>
  </etc:cellImage>
  <etc:cellImage>
    <xdr:pic>
      <xdr:nvPicPr>
        <xdr:cNvPr id="446" name="ID_DD992F1EBC04444A9BFB20DEFF16A664" descr="w39"/>
        <xdr:cNvPicPr>
          <a:picLocks noChangeAspect="1"/>
        </xdr:cNvPicPr>
      </xdr:nvPicPr>
      <xdr:blipFill>
        <a:blip r:embed="rId424"/>
        <a:stretch>
          <a:fillRect/>
        </a:stretch>
      </xdr:blipFill>
      <xdr:spPr>
        <a:xfrm>
          <a:off x="9155430" y="20958175"/>
          <a:ext cx="4834255" cy="4302125"/>
        </a:xfrm>
        <a:prstGeom prst="rect">
          <a:avLst/>
        </a:prstGeom>
      </xdr:spPr>
    </xdr:pic>
  </etc:cellImage>
  <etc:cellImage>
    <xdr:pic>
      <xdr:nvPicPr>
        <xdr:cNvPr id="447" name="ID_F9237963CB504FD7AB4F5E10FB1CD2BA" descr="w5"/>
        <xdr:cNvPicPr>
          <a:picLocks noChangeAspect="1"/>
        </xdr:cNvPicPr>
      </xdr:nvPicPr>
      <xdr:blipFill>
        <a:blip r:embed="rId425"/>
        <a:stretch>
          <a:fillRect/>
        </a:stretch>
      </xdr:blipFill>
      <xdr:spPr>
        <a:xfrm>
          <a:off x="9155430" y="22228175"/>
          <a:ext cx="4834255" cy="4302125"/>
        </a:xfrm>
        <a:prstGeom prst="rect">
          <a:avLst/>
        </a:prstGeom>
      </xdr:spPr>
    </xdr:pic>
  </etc:cellImage>
  <etc:cellImage>
    <xdr:pic>
      <xdr:nvPicPr>
        <xdr:cNvPr id="448" name="ID_E7266FD601174E558D7088B1C65BF93F" descr="w4"/>
        <xdr:cNvPicPr>
          <a:picLocks noChangeAspect="1"/>
        </xdr:cNvPicPr>
      </xdr:nvPicPr>
      <xdr:blipFill>
        <a:blip r:embed="rId426"/>
        <a:stretch>
          <a:fillRect/>
        </a:stretch>
      </xdr:blipFill>
      <xdr:spPr>
        <a:xfrm>
          <a:off x="9792335" y="22875875"/>
          <a:ext cx="4831080" cy="4295775"/>
        </a:xfrm>
        <a:prstGeom prst="rect">
          <a:avLst/>
        </a:prstGeom>
      </xdr:spPr>
    </xdr:pic>
  </etc:cellImage>
  <etc:cellImage>
    <xdr:pic>
      <xdr:nvPicPr>
        <xdr:cNvPr id="449" name="ID_54D3BF4B360149BD84188C9F57F1D975" descr="w40"/>
        <xdr:cNvPicPr>
          <a:picLocks noChangeAspect="1"/>
        </xdr:cNvPicPr>
      </xdr:nvPicPr>
      <xdr:blipFill>
        <a:blip r:embed="rId427"/>
        <a:stretch>
          <a:fillRect/>
        </a:stretch>
      </xdr:blipFill>
      <xdr:spPr>
        <a:xfrm>
          <a:off x="9155430" y="22228175"/>
          <a:ext cx="4834255" cy="4311650"/>
        </a:xfrm>
        <a:prstGeom prst="rect">
          <a:avLst/>
        </a:prstGeom>
      </xdr:spPr>
    </xdr:pic>
  </etc:cellImage>
  <etc:cellImage>
    <xdr:pic>
      <xdr:nvPicPr>
        <xdr:cNvPr id="450" name="ID_FE5E914BEE434DC7AD09AF0FAA9F8948" descr="w41"/>
        <xdr:cNvPicPr>
          <a:picLocks noChangeAspect="1"/>
        </xdr:cNvPicPr>
      </xdr:nvPicPr>
      <xdr:blipFill>
        <a:blip r:embed="rId428"/>
        <a:stretch>
          <a:fillRect/>
        </a:stretch>
      </xdr:blipFill>
      <xdr:spPr>
        <a:xfrm>
          <a:off x="9155430" y="22863175"/>
          <a:ext cx="4834255" cy="4302125"/>
        </a:xfrm>
        <a:prstGeom prst="rect">
          <a:avLst/>
        </a:prstGeom>
      </xdr:spPr>
    </xdr:pic>
  </etc:cellImage>
  <etc:cellImage>
    <xdr:pic>
      <xdr:nvPicPr>
        <xdr:cNvPr id="451" name="ID_61643837219D4A4DBE4DCDFD627B575B" descr="w42"/>
        <xdr:cNvPicPr>
          <a:picLocks noChangeAspect="1"/>
        </xdr:cNvPicPr>
      </xdr:nvPicPr>
      <xdr:blipFill>
        <a:blip r:embed="rId429"/>
        <a:stretch>
          <a:fillRect/>
        </a:stretch>
      </xdr:blipFill>
      <xdr:spPr>
        <a:xfrm>
          <a:off x="9155430" y="23498175"/>
          <a:ext cx="4824730" cy="4292600"/>
        </a:xfrm>
        <a:prstGeom prst="rect">
          <a:avLst/>
        </a:prstGeom>
      </xdr:spPr>
    </xdr:pic>
  </etc:cellImage>
  <etc:cellImage>
    <xdr:pic>
      <xdr:nvPicPr>
        <xdr:cNvPr id="454" name="ID_71FB3362CD0A4BE48424F903D518ED47" descr="w43"/>
        <xdr:cNvPicPr>
          <a:picLocks noChangeAspect="1"/>
        </xdr:cNvPicPr>
      </xdr:nvPicPr>
      <xdr:blipFill>
        <a:blip r:embed="rId430"/>
        <a:stretch>
          <a:fillRect/>
        </a:stretch>
      </xdr:blipFill>
      <xdr:spPr>
        <a:xfrm>
          <a:off x="9155430" y="24133175"/>
          <a:ext cx="4805680" cy="4273550"/>
        </a:xfrm>
        <a:prstGeom prst="rect">
          <a:avLst/>
        </a:prstGeom>
      </xdr:spPr>
    </xdr:pic>
  </etc:cellImage>
  <etc:cellImage>
    <xdr:pic>
      <xdr:nvPicPr>
        <xdr:cNvPr id="455" name="ID_4DB2D838C64D42839B094420D61AB559" descr="w44"/>
        <xdr:cNvPicPr>
          <a:picLocks noChangeAspect="1"/>
        </xdr:cNvPicPr>
      </xdr:nvPicPr>
      <xdr:blipFill>
        <a:blip r:embed="rId431"/>
        <a:stretch>
          <a:fillRect/>
        </a:stretch>
      </xdr:blipFill>
      <xdr:spPr>
        <a:xfrm>
          <a:off x="9155430" y="24768175"/>
          <a:ext cx="4834255" cy="4302125"/>
        </a:xfrm>
        <a:prstGeom prst="rect">
          <a:avLst/>
        </a:prstGeom>
      </xdr:spPr>
    </xdr:pic>
  </etc:cellImage>
  <etc:cellImage>
    <xdr:pic>
      <xdr:nvPicPr>
        <xdr:cNvPr id="456" name="ID_0728E9A976EB46AC924286E47D83618D" descr="w45"/>
        <xdr:cNvPicPr>
          <a:picLocks noChangeAspect="1"/>
        </xdr:cNvPicPr>
      </xdr:nvPicPr>
      <xdr:blipFill>
        <a:blip r:embed="rId432"/>
        <a:stretch>
          <a:fillRect/>
        </a:stretch>
      </xdr:blipFill>
      <xdr:spPr>
        <a:xfrm>
          <a:off x="9155430" y="25403175"/>
          <a:ext cx="4834255" cy="4302125"/>
        </a:xfrm>
        <a:prstGeom prst="rect">
          <a:avLst/>
        </a:prstGeom>
      </xdr:spPr>
    </xdr:pic>
  </etc:cellImage>
  <etc:cellImage>
    <xdr:pic>
      <xdr:nvPicPr>
        <xdr:cNvPr id="457" name="ID_A8B0EA22C6A4443B92B2A56EABE895AF" descr="w46"/>
        <xdr:cNvPicPr>
          <a:picLocks noChangeAspect="1"/>
        </xdr:cNvPicPr>
      </xdr:nvPicPr>
      <xdr:blipFill>
        <a:blip r:embed="rId433"/>
        <a:stretch>
          <a:fillRect/>
        </a:stretch>
      </xdr:blipFill>
      <xdr:spPr>
        <a:xfrm>
          <a:off x="9155430" y="26038175"/>
          <a:ext cx="4310380" cy="3825875"/>
        </a:xfrm>
        <a:prstGeom prst="rect">
          <a:avLst/>
        </a:prstGeom>
      </xdr:spPr>
    </xdr:pic>
  </etc:cellImage>
  <etc:cellImage>
    <xdr:pic>
      <xdr:nvPicPr>
        <xdr:cNvPr id="458" name="ID_CBD52451AECB47D28E895EEF2FD8F2C3" descr="w47"/>
        <xdr:cNvPicPr>
          <a:picLocks noChangeAspect="1"/>
        </xdr:cNvPicPr>
      </xdr:nvPicPr>
      <xdr:blipFill>
        <a:blip r:embed="rId434"/>
        <a:stretch>
          <a:fillRect/>
        </a:stretch>
      </xdr:blipFill>
      <xdr:spPr>
        <a:xfrm>
          <a:off x="9155430" y="26673175"/>
          <a:ext cx="4824730" cy="4292600"/>
        </a:xfrm>
        <a:prstGeom prst="rect">
          <a:avLst/>
        </a:prstGeom>
      </xdr:spPr>
    </xdr:pic>
  </etc:cellImage>
  <etc:cellImage>
    <xdr:pic>
      <xdr:nvPicPr>
        <xdr:cNvPr id="459" name="ID_DDDE58C0B4CA4701BA6973E585860C95" descr="w48"/>
        <xdr:cNvPicPr>
          <a:picLocks noChangeAspect="1"/>
        </xdr:cNvPicPr>
      </xdr:nvPicPr>
      <xdr:blipFill>
        <a:blip r:embed="rId435"/>
        <a:stretch>
          <a:fillRect/>
        </a:stretch>
      </xdr:blipFill>
      <xdr:spPr>
        <a:xfrm>
          <a:off x="9155430" y="27308175"/>
          <a:ext cx="4834255" cy="4302125"/>
        </a:xfrm>
        <a:prstGeom prst="rect">
          <a:avLst/>
        </a:prstGeom>
      </xdr:spPr>
    </xdr:pic>
  </etc:cellImage>
  <etc:cellImage>
    <xdr:pic>
      <xdr:nvPicPr>
        <xdr:cNvPr id="460" name="ID_51108420C32746BC9AD63D913B9C00E1" descr="w49"/>
        <xdr:cNvPicPr>
          <a:picLocks noChangeAspect="1"/>
        </xdr:cNvPicPr>
      </xdr:nvPicPr>
      <xdr:blipFill>
        <a:blip r:embed="rId436"/>
        <a:stretch>
          <a:fillRect/>
        </a:stretch>
      </xdr:blipFill>
      <xdr:spPr>
        <a:xfrm>
          <a:off x="9155430" y="27943175"/>
          <a:ext cx="4834255" cy="4302125"/>
        </a:xfrm>
        <a:prstGeom prst="rect">
          <a:avLst/>
        </a:prstGeom>
      </xdr:spPr>
    </xdr:pic>
  </etc:cellImage>
  <etc:cellImage>
    <xdr:pic>
      <xdr:nvPicPr>
        <xdr:cNvPr id="461" name="ID_9D6D603A7EA04641ABDC33801E169EE1" descr="w50"/>
        <xdr:cNvPicPr>
          <a:picLocks noChangeAspect="1"/>
        </xdr:cNvPicPr>
      </xdr:nvPicPr>
      <xdr:blipFill>
        <a:blip r:embed="rId437"/>
        <a:stretch>
          <a:fillRect/>
        </a:stretch>
      </xdr:blipFill>
      <xdr:spPr>
        <a:xfrm>
          <a:off x="9155430" y="29213175"/>
          <a:ext cx="4834255" cy="4292600"/>
        </a:xfrm>
        <a:prstGeom prst="rect">
          <a:avLst/>
        </a:prstGeom>
      </xdr:spPr>
    </xdr:pic>
  </etc:cellImage>
  <etc:cellImage>
    <xdr:pic>
      <xdr:nvPicPr>
        <xdr:cNvPr id="462" name="ID_249891B5B9124A05817505112008A441" descr="w51"/>
        <xdr:cNvPicPr>
          <a:picLocks noChangeAspect="1"/>
        </xdr:cNvPicPr>
      </xdr:nvPicPr>
      <xdr:blipFill>
        <a:blip r:embed="rId438"/>
        <a:stretch>
          <a:fillRect/>
        </a:stretch>
      </xdr:blipFill>
      <xdr:spPr>
        <a:xfrm>
          <a:off x="9155430" y="29848175"/>
          <a:ext cx="4834255" cy="4311650"/>
        </a:xfrm>
        <a:prstGeom prst="rect">
          <a:avLst/>
        </a:prstGeom>
      </xdr:spPr>
    </xdr:pic>
  </etc:cellImage>
  <etc:cellImage>
    <xdr:pic>
      <xdr:nvPicPr>
        <xdr:cNvPr id="463" name="ID_A2166B71ED5441EF9CE789C2F50A9D51" descr="w52l"/>
        <xdr:cNvPicPr>
          <a:picLocks noChangeAspect="1"/>
        </xdr:cNvPicPr>
      </xdr:nvPicPr>
      <xdr:blipFill>
        <a:blip r:embed="rId439"/>
        <a:stretch>
          <a:fillRect/>
        </a:stretch>
      </xdr:blipFill>
      <xdr:spPr>
        <a:xfrm>
          <a:off x="9155430" y="30483175"/>
          <a:ext cx="4881880" cy="4330700"/>
        </a:xfrm>
        <a:prstGeom prst="rect">
          <a:avLst/>
        </a:prstGeom>
      </xdr:spPr>
    </xdr:pic>
  </etc:cellImage>
  <etc:cellImage>
    <xdr:pic>
      <xdr:nvPicPr>
        <xdr:cNvPr id="464" name="ID_4305E1B30A4C46F28A50303E13DC729F" descr="w52"/>
        <xdr:cNvPicPr>
          <a:picLocks noChangeAspect="1"/>
        </xdr:cNvPicPr>
      </xdr:nvPicPr>
      <xdr:blipFill>
        <a:blip r:embed="rId440"/>
        <a:stretch>
          <a:fillRect/>
        </a:stretch>
      </xdr:blipFill>
      <xdr:spPr>
        <a:xfrm>
          <a:off x="14170660" y="30483175"/>
          <a:ext cx="5313680" cy="4784725"/>
        </a:xfrm>
        <a:prstGeom prst="rect">
          <a:avLst/>
        </a:prstGeom>
      </xdr:spPr>
    </xdr:pic>
  </etc:cellImage>
  <etc:cellImage>
    <xdr:pic>
      <xdr:nvPicPr>
        <xdr:cNvPr id="466" name="ID_B957A03A0A6C4F61A7B8C58D1B1CDE6F" descr="w53"/>
        <xdr:cNvPicPr>
          <a:picLocks noChangeAspect="1"/>
        </xdr:cNvPicPr>
      </xdr:nvPicPr>
      <xdr:blipFill>
        <a:blip r:embed="rId441"/>
        <a:stretch>
          <a:fillRect/>
        </a:stretch>
      </xdr:blipFill>
      <xdr:spPr>
        <a:xfrm>
          <a:off x="9155430" y="31118175"/>
          <a:ext cx="4853305" cy="4311650"/>
        </a:xfrm>
        <a:prstGeom prst="rect">
          <a:avLst/>
        </a:prstGeom>
      </xdr:spPr>
    </xdr:pic>
  </etc:cellImage>
  <etc:cellImage>
    <xdr:pic>
      <xdr:nvPicPr>
        <xdr:cNvPr id="467" name="ID_382C8C82D4B1451781F68900D212E40D" descr="w54"/>
        <xdr:cNvPicPr>
          <a:picLocks noChangeAspect="1"/>
        </xdr:cNvPicPr>
      </xdr:nvPicPr>
      <xdr:blipFill>
        <a:blip r:embed="rId442"/>
        <a:stretch>
          <a:fillRect/>
        </a:stretch>
      </xdr:blipFill>
      <xdr:spPr>
        <a:xfrm>
          <a:off x="9155430" y="31753175"/>
          <a:ext cx="4958080" cy="4397375"/>
        </a:xfrm>
        <a:prstGeom prst="rect">
          <a:avLst/>
        </a:prstGeom>
      </xdr:spPr>
    </xdr:pic>
  </etc:cellImage>
  <etc:cellImage>
    <xdr:pic>
      <xdr:nvPicPr>
        <xdr:cNvPr id="468" name="ID_45479E0662854152B151911F38AA588F" descr="w55g"/>
        <xdr:cNvPicPr>
          <a:picLocks noChangeAspect="1"/>
        </xdr:cNvPicPr>
      </xdr:nvPicPr>
      <xdr:blipFill>
        <a:blip r:embed="rId443"/>
        <a:stretch>
          <a:fillRect/>
        </a:stretch>
      </xdr:blipFill>
      <xdr:spPr>
        <a:xfrm>
          <a:off x="9155430" y="32388175"/>
          <a:ext cx="4796155" cy="4254500"/>
        </a:xfrm>
        <a:prstGeom prst="rect">
          <a:avLst/>
        </a:prstGeom>
      </xdr:spPr>
    </xdr:pic>
  </etc:cellImage>
  <etc:cellImage>
    <xdr:pic>
      <xdr:nvPicPr>
        <xdr:cNvPr id="469" name="ID_AA8B2691CF1145C28BC41044816F7807" descr="w55"/>
        <xdr:cNvPicPr>
          <a:picLocks noChangeAspect="1"/>
        </xdr:cNvPicPr>
      </xdr:nvPicPr>
      <xdr:blipFill>
        <a:blip r:embed="rId444"/>
        <a:stretch>
          <a:fillRect/>
        </a:stretch>
      </xdr:blipFill>
      <xdr:spPr>
        <a:xfrm>
          <a:off x="9792335" y="33035875"/>
          <a:ext cx="4792980" cy="4248150"/>
        </a:xfrm>
        <a:prstGeom prst="rect">
          <a:avLst/>
        </a:prstGeom>
      </xdr:spPr>
    </xdr:pic>
  </etc:cellImage>
  <etc:cellImage>
    <xdr:pic>
      <xdr:nvPicPr>
        <xdr:cNvPr id="470" name="ID_8461848D112B40AD93D6DA56157C8030" descr="w56"/>
        <xdr:cNvPicPr>
          <a:picLocks noChangeAspect="1"/>
        </xdr:cNvPicPr>
      </xdr:nvPicPr>
      <xdr:blipFill>
        <a:blip r:embed="rId445"/>
        <a:stretch>
          <a:fillRect/>
        </a:stretch>
      </xdr:blipFill>
      <xdr:spPr>
        <a:xfrm>
          <a:off x="9155430" y="33023175"/>
          <a:ext cx="4834255" cy="4283075"/>
        </a:xfrm>
        <a:prstGeom prst="rect">
          <a:avLst/>
        </a:prstGeom>
      </xdr:spPr>
    </xdr:pic>
  </etc:cellImage>
  <etc:cellImage>
    <xdr:pic>
      <xdr:nvPicPr>
        <xdr:cNvPr id="471" name="ID_64566EDB15424FD29BAF7474D56E45C3" descr="w57"/>
        <xdr:cNvPicPr>
          <a:picLocks noChangeAspect="1"/>
        </xdr:cNvPicPr>
      </xdr:nvPicPr>
      <xdr:blipFill>
        <a:blip r:embed="rId446"/>
        <a:stretch>
          <a:fillRect/>
        </a:stretch>
      </xdr:blipFill>
      <xdr:spPr>
        <a:xfrm>
          <a:off x="9155430" y="33658175"/>
          <a:ext cx="5337810" cy="4264025"/>
        </a:xfrm>
        <a:prstGeom prst="rect">
          <a:avLst/>
        </a:prstGeom>
      </xdr:spPr>
    </xdr:pic>
  </etc:cellImage>
  <etc:cellImage>
    <xdr:pic>
      <xdr:nvPicPr>
        <xdr:cNvPr id="472" name="ID_0AD5EAD781AA42FC9581E229DA389AA9" descr="w56d"/>
        <xdr:cNvPicPr>
          <a:picLocks noChangeAspect="1"/>
        </xdr:cNvPicPr>
      </xdr:nvPicPr>
      <xdr:blipFill>
        <a:blip r:embed="rId447"/>
        <a:stretch>
          <a:fillRect/>
        </a:stretch>
      </xdr:blipFill>
      <xdr:spPr>
        <a:xfrm>
          <a:off x="9155430" y="43818175"/>
          <a:ext cx="4862830" cy="4321175"/>
        </a:xfrm>
        <a:prstGeom prst="rect">
          <a:avLst/>
        </a:prstGeom>
      </xdr:spPr>
    </xdr:pic>
  </etc:cellImage>
  <etc:cellImage>
    <xdr:pic>
      <xdr:nvPicPr>
        <xdr:cNvPr id="473" name="ID_0E49EE5EA15143199E320129A5F60EF7" descr="w57g"/>
        <xdr:cNvPicPr>
          <a:picLocks noChangeAspect="1"/>
        </xdr:cNvPicPr>
      </xdr:nvPicPr>
      <xdr:blipFill>
        <a:blip r:embed="rId448"/>
        <a:stretch>
          <a:fillRect/>
        </a:stretch>
      </xdr:blipFill>
      <xdr:spPr>
        <a:xfrm>
          <a:off x="14170660" y="33658175"/>
          <a:ext cx="4784725" cy="4264025"/>
        </a:xfrm>
        <a:prstGeom prst="rect">
          <a:avLst/>
        </a:prstGeom>
      </xdr:spPr>
    </xdr:pic>
  </etc:cellImage>
  <etc:cellImage>
    <xdr:pic>
      <xdr:nvPicPr>
        <xdr:cNvPr id="474" name="ID_5CB75D27CCBC4629A15A74B7058D54D7" descr="w58"/>
        <xdr:cNvPicPr>
          <a:picLocks noChangeAspect="1"/>
        </xdr:cNvPicPr>
      </xdr:nvPicPr>
      <xdr:blipFill>
        <a:blip r:embed="rId449"/>
        <a:stretch>
          <a:fillRect/>
        </a:stretch>
      </xdr:blipFill>
      <xdr:spPr>
        <a:xfrm>
          <a:off x="9155430" y="34293175"/>
          <a:ext cx="4834255" cy="4302125"/>
        </a:xfrm>
        <a:prstGeom prst="rect">
          <a:avLst/>
        </a:prstGeom>
      </xdr:spPr>
    </xdr:pic>
  </etc:cellImage>
  <etc:cellImage>
    <xdr:pic>
      <xdr:nvPicPr>
        <xdr:cNvPr id="475" name="ID_D7974BE76BD54AF0BBF84AC943F5CB85" descr="w59"/>
        <xdr:cNvPicPr>
          <a:picLocks noChangeAspect="1"/>
        </xdr:cNvPicPr>
      </xdr:nvPicPr>
      <xdr:blipFill>
        <a:blip r:embed="rId450"/>
        <a:stretch>
          <a:fillRect/>
        </a:stretch>
      </xdr:blipFill>
      <xdr:spPr>
        <a:xfrm>
          <a:off x="9792335" y="34940875"/>
          <a:ext cx="4831080" cy="4295775"/>
        </a:xfrm>
        <a:prstGeom prst="rect">
          <a:avLst/>
        </a:prstGeom>
      </xdr:spPr>
    </xdr:pic>
  </etc:cellImage>
  <etc:cellImage>
    <xdr:pic>
      <xdr:nvPicPr>
        <xdr:cNvPr id="476" name="ID_96AFCE4ADAA2456FB114451CD8866560" descr="w6"/>
        <xdr:cNvPicPr>
          <a:picLocks noChangeAspect="1"/>
        </xdr:cNvPicPr>
      </xdr:nvPicPr>
      <xdr:blipFill>
        <a:blip r:embed="rId451"/>
        <a:stretch>
          <a:fillRect/>
        </a:stretch>
      </xdr:blipFill>
      <xdr:spPr>
        <a:xfrm>
          <a:off x="9155430" y="35563175"/>
          <a:ext cx="4104640" cy="3649980"/>
        </a:xfrm>
        <a:prstGeom prst="rect">
          <a:avLst/>
        </a:prstGeom>
      </xdr:spPr>
    </xdr:pic>
  </etc:cellImage>
  <etc:cellImage>
    <xdr:pic>
      <xdr:nvPicPr>
        <xdr:cNvPr id="477" name="ID_49DE49EEB8614D38B00F32C0D4418C84" descr="w60"/>
        <xdr:cNvPicPr>
          <a:picLocks noChangeAspect="1"/>
        </xdr:cNvPicPr>
      </xdr:nvPicPr>
      <xdr:blipFill>
        <a:blip r:embed="rId452"/>
        <a:stretch>
          <a:fillRect/>
        </a:stretch>
      </xdr:blipFill>
      <xdr:spPr>
        <a:xfrm>
          <a:off x="9155430" y="36198175"/>
          <a:ext cx="4834255" cy="4302125"/>
        </a:xfrm>
        <a:prstGeom prst="rect">
          <a:avLst/>
        </a:prstGeom>
      </xdr:spPr>
    </xdr:pic>
  </etc:cellImage>
  <etc:cellImage>
    <xdr:pic>
      <xdr:nvPicPr>
        <xdr:cNvPr id="478" name="ID_B25052EC331F48018B0C828A786668A4" descr="w61"/>
        <xdr:cNvPicPr>
          <a:picLocks noChangeAspect="1"/>
        </xdr:cNvPicPr>
      </xdr:nvPicPr>
      <xdr:blipFill>
        <a:blip r:embed="rId453"/>
        <a:stretch>
          <a:fillRect/>
        </a:stretch>
      </xdr:blipFill>
      <xdr:spPr>
        <a:xfrm>
          <a:off x="9792335" y="36845875"/>
          <a:ext cx="4831080" cy="4286250"/>
        </a:xfrm>
        <a:prstGeom prst="rect">
          <a:avLst/>
        </a:prstGeom>
      </xdr:spPr>
    </xdr:pic>
  </etc:cellImage>
  <etc:cellImage>
    <xdr:pic>
      <xdr:nvPicPr>
        <xdr:cNvPr id="479" name="ID_831A0EED9EB643B081F43264BE270174" descr="w62"/>
        <xdr:cNvPicPr>
          <a:picLocks noChangeAspect="1"/>
        </xdr:cNvPicPr>
      </xdr:nvPicPr>
      <xdr:blipFill>
        <a:blip r:embed="rId454"/>
        <a:stretch>
          <a:fillRect/>
        </a:stretch>
      </xdr:blipFill>
      <xdr:spPr>
        <a:xfrm>
          <a:off x="10427335" y="37487225"/>
          <a:ext cx="4838065" cy="4305300"/>
        </a:xfrm>
        <a:prstGeom prst="rect">
          <a:avLst/>
        </a:prstGeom>
      </xdr:spPr>
    </xdr:pic>
  </etc:cellImage>
  <etc:cellImage>
    <xdr:pic>
      <xdr:nvPicPr>
        <xdr:cNvPr id="480" name="ID_C930DB4FAED74C359E906DDDE0D1405B" descr="w63"/>
        <xdr:cNvPicPr>
          <a:picLocks noChangeAspect="1"/>
        </xdr:cNvPicPr>
      </xdr:nvPicPr>
      <xdr:blipFill>
        <a:blip r:embed="rId455"/>
        <a:stretch>
          <a:fillRect/>
        </a:stretch>
      </xdr:blipFill>
      <xdr:spPr>
        <a:xfrm>
          <a:off x="9155430" y="38103175"/>
          <a:ext cx="4834255" cy="4302125"/>
        </a:xfrm>
        <a:prstGeom prst="rect">
          <a:avLst/>
        </a:prstGeom>
      </xdr:spPr>
    </xdr:pic>
  </etc:cellImage>
  <etc:cellImage>
    <xdr:pic>
      <xdr:nvPicPr>
        <xdr:cNvPr id="481" name="ID_0AB524BACD05406484D1894E61EE4957" descr="w64"/>
        <xdr:cNvPicPr>
          <a:picLocks noChangeAspect="1"/>
        </xdr:cNvPicPr>
      </xdr:nvPicPr>
      <xdr:blipFill>
        <a:blip r:embed="rId456"/>
        <a:stretch>
          <a:fillRect/>
        </a:stretch>
      </xdr:blipFill>
      <xdr:spPr>
        <a:xfrm>
          <a:off x="9792335" y="38750875"/>
          <a:ext cx="4831080" cy="4305300"/>
        </a:xfrm>
        <a:prstGeom prst="rect">
          <a:avLst/>
        </a:prstGeom>
      </xdr:spPr>
    </xdr:pic>
  </etc:cellImage>
  <etc:cellImage>
    <xdr:pic>
      <xdr:nvPicPr>
        <xdr:cNvPr id="482" name="ID_1ED15A59F8B94B0594EA5D5149508F29" descr="w65"/>
        <xdr:cNvPicPr>
          <a:picLocks noChangeAspect="1"/>
        </xdr:cNvPicPr>
      </xdr:nvPicPr>
      <xdr:blipFill>
        <a:blip r:embed="rId457"/>
        <a:stretch>
          <a:fillRect/>
        </a:stretch>
      </xdr:blipFill>
      <xdr:spPr>
        <a:xfrm>
          <a:off x="10427335" y="39392225"/>
          <a:ext cx="4828540" cy="4295775"/>
        </a:xfrm>
        <a:prstGeom prst="rect">
          <a:avLst/>
        </a:prstGeom>
      </xdr:spPr>
    </xdr:pic>
  </etc:cellImage>
  <etc:cellImage>
    <xdr:pic>
      <xdr:nvPicPr>
        <xdr:cNvPr id="483" name="ID_6BDEAEDC931049FD8B2854C640E28FD6" descr="w66"/>
        <xdr:cNvPicPr>
          <a:picLocks noChangeAspect="1"/>
        </xdr:cNvPicPr>
      </xdr:nvPicPr>
      <xdr:blipFill>
        <a:blip r:embed="rId458"/>
        <a:stretch>
          <a:fillRect/>
        </a:stretch>
      </xdr:blipFill>
      <xdr:spPr>
        <a:xfrm>
          <a:off x="11062335" y="40033575"/>
          <a:ext cx="4826000" cy="4286250"/>
        </a:xfrm>
        <a:prstGeom prst="rect">
          <a:avLst/>
        </a:prstGeom>
      </xdr:spPr>
    </xdr:pic>
  </etc:cellImage>
  <etc:cellImage>
    <xdr:pic>
      <xdr:nvPicPr>
        <xdr:cNvPr id="484" name="ID_416EF469824D47B590DCF21AD13843C0" descr="w67"/>
        <xdr:cNvPicPr>
          <a:picLocks noChangeAspect="1"/>
        </xdr:cNvPicPr>
      </xdr:nvPicPr>
      <xdr:blipFill>
        <a:blip r:embed="rId459"/>
        <a:stretch>
          <a:fillRect/>
        </a:stretch>
      </xdr:blipFill>
      <xdr:spPr>
        <a:xfrm>
          <a:off x="11700510" y="40674925"/>
          <a:ext cx="4822825" cy="4295775"/>
        </a:xfrm>
        <a:prstGeom prst="rect">
          <a:avLst/>
        </a:prstGeom>
      </xdr:spPr>
    </xdr:pic>
  </etc:cellImage>
  <etc:cellImage>
    <xdr:pic>
      <xdr:nvPicPr>
        <xdr:cNvPr id="485" name="ID_D427E2E6C9FB4D0CA6FA188D68936CE9" descr="w7"/>
        <xdr:cNvPicPr>
          <a:picLocks noChangeAspect="1"/>
        </xdr:cNvPicPr>
      </xdr:nvPicPr>
      <xdr:blipFill>
        <a:blip r:embed="rId460"/>
        <a:stretch>
          <a:fillRect/>
        </a:stretch>
      </xdr:blipFill>
      <xdr:spPr>
        <a:xfrm>
          <a:off x="9155430" y="41278175"/>
          <a:ext cx="10057130" cy="9023350"/>
        </a:xfrm>
        <a:prstGeom prst="rect">
          <a:avLst/>
        </a:prstGeom>
      </xdr:spPr>
    </xdr:pic>
  </etc:cellImage>
  <etc:cellImage>
    <xdr:pic>
      <xdr:nvPicPr>
        <xdr:cNvPr id="486" name="ID_C683154FF61F413C96FD4F9679D69B5E" descr="w8"/>
        <xdr:cNvPicPr>
          <a:picLocks noChangeAspect="1"/>
        </xdr:cNvPicPr>
      </xdr:nvPicPr>
      <xdr:blipFill>
        <a:blip r:embed="rId461"/>
        <a:stretch>
          <a:fillRect/>
        </a:stretch>
      </xdr:blipFill>
      <xdr:spPr>
        <a:xfrm>
          <a:off x="9155430" y="41913175"/>
          <a:ext cx="3853180" cy="3436620"/>
        </a:xfrm>
        <a:prstGeom prst="rect">
          <a:avLst/>
        </a:prstGeom>
      </xdr:spPr>
    </xdr:pic>
  </etc:cellImage>
  <etc:cellImage>
    <xdr:pic>
      <xdr:nvPicPr>
        <xdr:cNvPr id="487" name="ID_01DDD8549B6745A6AF02B67F6B2DF31E" descr="w9"/>
        <xdr:cNvPicPr>
          <a:picLocks noChangeAspect="1"/>
        </xdr:cNvPicPr>
      </xdr:nvPicPr>
      <xdr:blipFill>
        <a:blip r:embed="rId462"/>
        <a:stretch>
          <a:fillRect/>
        </a:stretch>
      </xdr:blipFill>
      <xdr:spPr>
        <a:xfrm>
          <a:off x="9792335" y="42560875"/>
          <a:ext cx="4831080" cy="4305300"/>
        </a:xfrm>
        <a:prstGeom prst="rect">
          <a:avLst/>
        </a:prstGeom>
      </xdr:spPr>
    </xdr:pic>
  </etc:cellImage>
  <etc:cellImage>
    <xdr:pic>
      <xdr:nvPicPr>
        <xdr:cNvPr id="488" name="ID_7EEB2EFFF0AC4E13B0EC3683282AF751" descr="w68"/>
        <xdr:cNvPicPr>
          <a:picLocks noChangeAspect="1"/>
        </xdr:cNvPicPr>
      </xdr:nvPicPr>
      <xdr:blipFill>
        <a:blip r:embed="rId463"/>
        <a:stretch>
          <a:fillRect/>
        </a:stretch>
      </xdr:blipFill>
      <xdr:spPr>
        <a:xfrm>
          <a:off x="9155430" y="44453175"/>
          <a:ext cx="4900930" cy="4359275"/>
        </a:xfrm>
        <a:prstGeom prst="rect">
          <a:avLst/>
        </a:prstGeom>
      </xdr:spPr>
    </xdr:pic>
  </etc:cellImage>
  <etc:cellImage>
    <xdr:pic>
      <xdr:nvPicPr>
        <xdr:cNvPr id="489" name="ID_DF8D332284994FC2BABCAA5D200D758A" descr="w70-2"/>
        <xdr:cNvPicPr>
          <a:picLocks noChangeAspect="1"/>
        </xdr:cNvPicPr>
      </xdr:nvPicPr>
      <xdr:blipFill>
        <a:blip r:embed="rId464"/>
        <a:stretch>
          <a:fillRect/>
        </a:stretch>
      </xdr:blipFill>
      <xdr:spPr>
        <a:xfrm>
          <a:off x="9155430" y="45088175"/>
          <a:ext cx="3672205" cy="4518025"/>
        </a:xfrm>
        <a:prstGeom prst="rect">
          <a:avLst/>
        </a:prstGeom>
      </xdr:spPr>
    </xdr:pic>
  </etc:cellImage>
  <etc:cellImage>
    <xdr:pic>
      <xdr:nvPicPr>
        <xdr:cNvPr id="490" name="ID_0CB656501E8848B4847B8C02577917D5" descr="w70"/>
        <xdr:cNvPicPr>
          <a:picLocks noChangeAspect="1"/>
        </xdr:cNvPicPr>
      </xdr:nvPicPr>
      <xdr:blipFill>
        <a:blip r:embed="rId465"/>
        <a:stretch>
          <a:fillRect/>
        </a:stretch>
      </xdr:blipFill>
      <xdr:spPr>
        <a:xfrm>
          <a:off x="9792335" y="45735875"/>
          <a:ext cx="4621530" cy="4492625"/>
        </a:xfrm>
        <a:prstGeom prst="rect">
          <a:avLst/>
        </a:prstGeom>
      </xdr:spPr>
    </xdr:pic>
  </etc:cellImage>
  <etc:cellImage>
    <xdr:pic>
      <xdr:nvPicPr>
        <xdr:cNvPr id="491" name="ID_D916FCEAA6304E9B9D0BCBF231F06F7D" descr="ws30"/>
        <xdr:cNvPicPr>
          <a:picLocks noChangeAspect="1"/>
        </xdr:cNvPicPr>
      </xdr:nvPicPr>
      <xdr:blipFill>
        <a:blip r:embed="rId466"/>
        <a:stretch>
          <a:fillRect/>
        </a:stretch>
      </xdr:blipFill>
      <xdr:spPr>
        <a:xfrm>
          <a:off x="9155430" y="46358175"/>
          <a:ext cx="5204460" cy="2387600"/>
        </a:xfrm>
        <a:prstGeom prst="rect">
          <a:avLst/>
        </a:prstGeom>
      </xdr:spPr>
    </xdr:pic>
  </etc:cellImage>
  <etc:cellImage>
    <xdr:pic>
      <xdr:nvPicPr>
        <xdr:cNvPr id="492" name="ID_DACDE8D476B14E7580DE36B3446CFD1F" descr="ws40"/>
        <xdr:cNvPicPr>
          <a:picLocks noChangeAspect="1"/>
        </xdr:cNvPicPr>
      </xdr:nvPicPr>
      <xdr:blipFill>
        <a:blip r:embed="rId467"/>
        <a:stretch>
          <a:fillRect/>
        </a:stretch>
      </xdr:blipFill>
      <xdr:spPr>
        <a:xfrm>
          <a:off x="9155430" y="46993175"/>
          <a:ext cx="3910330" cy="1800225"/>
        </a:xfrm>
        <a:prstGeom prst="rect">
          <a:avLst/>
        </a:prstGeom>
      </xdr:spPr>
    </xdr:pic>
  </etc:cellImage>
  <etc:cellImage>
    <xdr:pic>
      <xdr:nvPicPr>
        <xdr:cNvPr id="493" name="ID_810980B9EB254411B1CDB5A5E9BCA30B" descr="w69"/>
        <xdr:cNvPicPr>
          <a:picLocks noChangeAspect="1"/>
        </xdr:cNvPicPr>
      </xdr:nvPicPr>
      <xdr:blipFill>
        <a:blip r:embed="rId468"/>
        <a:stretch>
          <a:fillRect/>
        </a:stretch>
      </xdr:blipFill>
      <xdr:spPr>
        <a:xfrm>
          <a:off x="9155430" y="45723175"/>
          <a:ext cx="6570980" cy="4197350"/>
        </a:xfrm>
        <a:prstGeom prst="rect">
          <a:avLst/>
        </a:prstGeom>
      </xdr:spPr>
    </xdr:pic>
  </etc:cellImage>
  <etc:cellImage>
    <xdr:pic>
      <xdr:nvPicPr>
        <xdr:cNvPr id="494" name="ID_1336BE23C46445D58840577AC773E6CA" descr="page_9_image_354"/>
        <xdr:cNvPicPr>
          <a:picLocks noChangeAspect="1"/>
        </xdr:cNvPicPr>
      </xdr:nvPicPr>
      <xdr:blipFill>
        <a:blip r:embed="rId336"/>
        <a:stretch>
          <a:fillRect/>
        </a:stretch>
      </xdr:blipFill>
      <xdr:spPr>
        <a:xfrm>
          <a:off x="5867400" y="119484775"/>
          <a:ext cx="4556125" cy="4584700"/>
        </a:xfrm>
        <a:prstGeom prst="rect">
          <a:avLst/>
        </a:prstGeom>
      </xdr:spPr>
    </xdr:pic>
  </etc:cellImage>
  <etc:cellImage>
    <xdr:pic>
      <xdr:nvPicPr>
        <xdr:cNvPr id="495" name="ID_BB23D904713B481486C5EAD49AE92BB3" descr="page_9_image_354"/>
        <xdr:cNvPicPr>
          <a:picLocks noChangeAspect="1"/>
        </xdr:cNvPicPr>
      </xdr:nvPicPr>
      <xdr:blipFill>
        <a:blip r:embed="rId336"/>
        <a:stretch>
          <a:fillRect/>
        </a:stretch>
      </xdr:blipFill>
      <xdr:spPr>
        <a:xfrm>
          <a:off x="9525" y="119484775"/>
          <a:ext cx="4552950" cy="4584700"/>
        </a:xfrm>
        <a:prstGeom prst="rect">
          <a:avLst/>
        </a:prstGeom>
      </xdr:spPr>
    </xdr:pic>
  </etc:cellImage>
  <etc:cellImage>
    <xdr:pic>
      <xdr:nvPicPr>
        <xdr:cNvPr id="496" name="ID_22111FEA9A8A41AA8F749E3F20CB6E84" descr="page_44_image_350"/>
        <xdr:cNvPicPr>
          <a:picLocks noChangeAspect="1"/>
        </xdr:cNvPicPr>
      </xdr:nvPicPr>
      <xdr:blipFill>
        <a:blip r:embed="rId469"/>
        <a:stretch>
          <a:fillRect/>
        </a:stretch>
      </xdr:blipFill>
      <xdr:spPr>
        <a:xfrm>
          <a:off x="6172200" y="31219775"/>
          <a:ext cx="4622800" cy="4670425"/>
        </a:xfrm>
        <a:prstGeom prst="rect">
          <a:avLst/>
        </a:prstGeom>
      </xdr:spPr>
    </xdr:pic>
  </etc:cellImage>
  <etc:cellImage>
    <xdr:pic>
      <xdr:nvPicPr>
        <xdr:cNvPr id="497" name="ID_9D67E1E650EA4A7B8A2524292E9AA9EF" descr="page_44_image_349"/>
        <xdr:cNvPicPr>
          <a:picLocks noChangeAspect="1"/>
        </xdr:cNvPicPr>
      </xdr:nvPicPr>
      <xdr:blipFill>
        <a:blip r:embed="rId470"/>
        <a:stretch>
          <a:fillRect/>
        </a:stretch>
      </xdr:blipFill>
      <xdr:spPr>
        <a:xfrm>
          <a:off x="6172200" y="31854775"/>
          <a:ext cx="4622800" cy="4670425"/>
        </a:xfrm>
        <a:prstGeom prst="rect">
          <a:avLst/>
        </a:prstGeom>
      </xdr:spPr>
    </xdr:pic>
  </etc:cellImage>
  <etc:cellImage>
    <xdr:pic>
      <xdr:nvPicPr>
        <xdr:cNvPr id="498" name="ID_E5B16DC7B623417DB86E33FEEEA08330" descr="page_44_image_348"/>
        <xdr:cNvPicPr>
          <a:picLocks noChangeAspect="1"/>
        </xdr:cNvPicPr>
      </xdr:nvPicPr>
      <xdr:blipFill>
        <a:blip r:embed="rId471"/>
        <a:stretch>
          <a:fillRect/>
        </a:stretch>
      </xdr:blipFill>
      <xdr:spPr>
        <a:xfrm>
          <a:off x="6807200" y="32502475"/>
          <a:ext cx="4622800" cy="4664075"/>
        </a:xfrm>
        <a:prstGeom prst="rect">
          <a:avLst/>
        </a:prstGeom>
      </xdr:spPr>
    </xdr:pic>
  </etc:cellImage>
  <etc:cellImage>
    <xdr:pic>
      <xdr:nvPicPr>
        <xdr:cNvPr id="499" name="ID_F3637CF3E9EB419EA4C14909DEF5A2E6"/>
        <xdr:cNvPicPr>
          <a:picLocks noChangeAspect="1"/>
        </xdr:cNvPicPr>
      </xdr:nvPicPr>
      <xdr:blipFill>
        <a:blip r:embed="rId472"/>
        <a:stretch>
          <a:fillRect/>
        </a:stretch>
      </xdr:blipFill>
      <xdr:spPr>
        <a:xfrm>
          <a:off x="10709275" y="635000"/>
          <a:ext cx="4495800" cy="451485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500" name="ID_4297587554104BC885995270602DDC9B" descr="page_35_image_341"/>
        <xdr:cNvPicPr>
          <a:picLocks noChangeAspect="1"/>
        </xdr:cNvPicPr>
      </xdr:nvPicPr>
      <xdr:blipFill>
        <a:blip r:embed="rId473"/>
        <a:stretch>
          <a:fillRect/>
        </a:stretch>
      </xdr:blipFill>
      <xdr:spPr>
        <a:xfrm>
          <a:off x="6172200" y="33124775"/>
          <a:ext cx="5601335" cy="4565650"/>
        </a:xfrm>
        <a:prstGeom prst="rect">
          <a:avLst/>
        </a:prstGeom>
      </xdr:spPr>
    </xdr:pic>
  </etc:cellImage>
  <etc:cellImage>
    <xdr:pic>
      <xdr:nvPicPr>
        <xdr:cNvPr id="501" name="ID_F7E17C2DC2184B048730CDC3411332C2" descr="page_34_image_684"/>
        <xdr:cNvPicPr>
          <a:picLocks noChangeAspect="1"/>
        </xdr:cNvPicPr>
      </xdr:nvPicPr>
      <xdr:blipFill>
        <a:blip r:embed="rId474"/>
        <a:stretch>
          <a:fillRect/>
        </a:stretch>
      </xdr:blipFill>
      <xdr:spPr>
        <a:xfrm>
          <a:off x="6172200" y="33759775"/>
          <a:ext cx="5601335" cy="4565650"/>
        </a:xfrm>
        <a:prstGeom prst="rect">
          <a:avLst/>
        </a:prstGeom>
      </xdr:spPr>
    </xdr:pic>
  </etc:cellImage>
  <etc:cellImage>
    <xdr:pic>
      <xdr:nvPicPr>
        <xdr:cNvPr id="502" name="ID_25625E51ECC74F2AA587ACACEAC1E406"/>
        <xdr:cNvPicPr>
          <a:picLocks noChangeAspect="1"/>
        </xdr:cNvPicPr>
      </xdr:nvPicPr>
      <xdr:blipFill>
        <a:blip r:embed="rId475"/>
        <a:stretch>
          <a:fillRect/>
        </a:stretch>
      </xdr:blipFill>
      <xdr:spPr>
        <a:xfrm>
          <a:off x="6162675" y="175996600"/>
          <a:ext cx="1638300" cy="103822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505" name="ID_C7A34915A2E8495ABAB950B0C3B2AC78" descr="pl65"/>
        <xdr:cNvPicPr>
          <a:picLocks noChangeAspect="1"/>
        </xdr:cNvPicPr>
      </xdr:nvPicPr>
      <xdr:blipFill>
        <a:blip r:embed="rId476"/>
        <a:stretch>
          <a:fillRect/>
        </a:stretch>
      </xdr:blipFill>
      <xdr:spPr>
        <a:xfrm>
          <a:off x="6172200" y="99164775"/>
          <a:ext cx="3599815" cy="3649980"/>
        </a:xfrm>
        <a:prstGeom prst="rect">
          <a:avLst/>
        </a:prstGeom>
      </xdr:spPr>
    </xdr:pic>
  </etc:cellImage>
  <etc:cellImage>
    <xdr:pic>
      <xdr:nvPicPr>
        <xdr:cNvPr id="506" name="ID_C8B6C63B22874C4E8192667D68A8D5EA" descr="pl70"/>
        <xdr:cNvPicPr>
          <a:picLocks noChangeAspect="1"/>
        </xdr:cNvPicPr>
      </xdr:nvPicPr>
      <xdr:blipFill>
        <a:blip r:embed="rId477"/>
        <a:stretch>
          <a:fillRect/>
        </a:stretch>
      </xdr:blipFill>
      <xdr:spPr>
        <a:xfrm>
          <a:off x="6807200" y="99812475"/>
          <a:ext cx="4498975" cy="4559300"/>
        </a:xfrm>
        <a:prstGeom prst="rect">
          <a:avLst/>
        </a:prstGeom>
      </xdr:spPr>
    </xdr:pic>
  </etc:cellImage>
  <etc:cellImage>
    <xdr:pic>
      <xdr:nvPicPr>
        <xdr:cNvPr id="507" name="ID_F48C48DB30F5438AB1F713C010BED068" descr="pl80"/>
        <xdr:cNvPicPr>
          <a:picLocks noChangeAspect="1"/>
        </xdr:cNvPicPr>
      </xdr:nvPicPr>
      <xdr:blipFill>
        <a:blip r:embed="rId478"/>
        <a:stretch>
          <a:fillRect/>
        </a:stretch>
      </xdr:blipFill>
      <xdr:spPr>
        <a:xfrm>
          <a:off x="7442200" y="100453825"/>
          <a:ext cx="4496435" cy="4559300"/>
        </a:xfrm>
        <a:prstGeom prst="rect">
          <a:avLst/>
        </a:prstGeom>
      </xdr:spPr>
    </xdr:pic>
  </etc:cellImage>
  <etc:cellImage>
    <xdr:pic>
      <xdr:nvPicPr>
        <xdr:cNvPr id="508" name="ID_754D7070C32540D5A050EF60B8BA9F8F" descr="pl90"/>
        <xdr:cNvPicPr>
          <a:picLocks noChangeAspect="1"/>
        </xdr:cNvPicPr>
      </xdr:nvPicPr>
      <xdr:blipFill>
        <a:blip r:embed="rId479"/>
        <a:stretch>
          <a:fillRect/>
        </a:stretch>
      </xdr:blipFill>
      <xdr:spPr>
        <a:xfrm>
          <a:off x="8077200" y="101095175"/>
          <a:ext cx="4496435" cy="4559300"/>
        </a:xfrm>
        <a:prstGeom prst="rect">
          <a:avLst/>
        </a:prstGeom>
      </xdr:spPr>
    </xdr:pic>
  </etc:cellImage>
  <etc:cellImage>
    <xdr:pic>
      <xdr:nvPicPr>
        <xdr:cNvPr id="509" name="ID_4507E69938D04E17A123FFE273381CFD" descr="pl5 (2)"/>
        <xdr:cNvPicPr>
          <a:picLocks noChangeAspect="1"/>
        </xdr:cNvPicPr>
      </xdr:nvPicPr>
      <xdr:blipFill>
        <a:blip r:embed="rId480"/>
        <a:stretch>
          <a:fillRect/>
        </a:stretch>
      </xdr:blipFill>
      <xdr:spPr>
        <a:xfrm>
          <a:off x="6172200" y="96624775"/>
          <a:ext cx="3599815" cy="3649980"/>
        </a:xfrm>
        <a:prstGeom prst="rect">
          <a:avLst/>
        </a:prstGeom>
      </xdr:spPr>
    </xdr:pic>
  </etc:cellImage>
  <etc:cellImage>
    <xdr:pic>
      <xdr:nvPicPr>
        <xdr:cNvPr id="510" name="ID_ABAA0D659DBB4144B90E989B865CFE9D" descr="pl50"/>
        <xdr:cNvPicPr>
          <a:picLocks noChangeAspect="1"/>
        </xdr:cNvPicPr>
      </xdr:nvPicPr>
      <xdr:blipFill>
        <a:blip r:embed="rId481"/>
        <a:stretch>
          <a:fillRect/>
        </a:stretch>
      </xdr:blipFill>
      <xdr:spPr>
        <a:xfrm>
          <a:off x="6807200" y="97272475"/>
          <a:ext cx="4498975" cy="4559300"/>
        </a:xfrm>
        <a:prstGeom prst="rect">
          <a:avLst/>
        </a:prstGeom>
      </xdr:spPr>
    </xdr:pic>
  </etc:cellImage>
  <etc:cellImage>
    <xdr:pic>
      <xdr:nvPicPr>
        <xdr:cNvPr id="511" name="ID_4229000B142D44D7A49B6D4E6A47445A" descr="pl55"/>
        <xdr:cNvPicPr>
          <a:picLocks noChangeAspect="1"/>
        </xdr:cNvPicPr>
      </xdr:nvPicPr>
      <xdr:blipFill>
        <a:blip r:embed="rId482"/>
        <a:stretch>
          <a:fillRect/>
        </a:stretch>
      </xdr:blipFill>
      <xdr:spPr>
        <a:xfrm>
          <a:off x="7442200" y="97913825"/>
          <a:ext cx="4496435" cy="4559300"/>
        </a:xfrm>
        <a:prstGeom prst="rect">
          <a:avLst/>
        </a:prstGeom>
      </xdr:spPr>
    </xdr:pic>
  </etc:cellImage>
  <etc:cellImage>
    <xdr:pic>
      <xdr:nvPicPr>
        <xdr:cNvPr id="512" name="ID_83FF0FFC76E44E7BAF9A14FC3C4E3023" descr="pl40"/>
        <xdr:cNvPicPr>
          <a:picLocks noChangeAspect="1"/>
        </xdr:cNvPicPr>
      </xdr:nvPicPr>
      <xdr:blipFill>
        <a:blip r:embed="rId483"/>
        <a:stretch>
          <a:fillRect/>
        </a:stretch>
      </xdr:blipFill>
      <xdr:spPr>
        <a:xfrm>
          <a:off x="6172200" y="96624775"/>
          <a:ext cx="4498975" cy="4565650"/>
        </a:xfrm>
        <a:prstGeom prst="rect">
          <a:avLst/>
        </a:prstGeom>
      </xdr:spPr>
    </xdr:pic>
  </etc:cellImage>
  <etc:cellImage>
    <xdr:pic>
      <xdr:nvPicPr>
        <xdr:cNvPr id="513" name="ID_DF672720520D4EFFB70DAE5BFE348C55" descr="pl35"/>
        <xdr:cNvPicPr>
          <a:picLocks noChangeAspect="1"/>
        </xdr:cNvPicPr>
      </xdr:nvPicPr>
      <xdr:blipFill>
        <a:blip r:embed="rId484"/>
        <a:stretch>
          <a:fillRect/>
        </a:stretch>
      </xdr:blipFill>
      <xdr:spPr>
        <a:xfrm>
          <a:off x="6172200" y="95989775"/>
          <a:ext cx="3599815" cy="3649980"/>
        </a:xfrm>
        <a:prstGeom prst="rect">
          <a:avLst/>
        </a:prstGeom>
      </xdr:spPr>
    </xdr:pic>
  </etc:cellImage>
  <etc:cellImage>
    <xdr:pic>
      <xdr:nvPicPr>
        <xdr:cNvPr id="514" name="ID_0874487650CB4995BA5E771770FA4114" descr="pl100"/>
        <xdr:cNvPicPr>
          <a:picLocks noChangeAspect="1"/>
        </xdr:cNvPicPr>
      </xdr:nvPicPr>
      <xdr:blipFill>
        <a:blip r:embed="rId485"/>
        <a:stretch>
          <a:fillRect/>
        </a:stretch>
      </xdr:blipFill>
      <xdr:spPr>
        <a:xfrm>
          <a:off x="6172200" y="91544775"/>
          <a:ext cx="3599815" cy="3649980"/>
        </a:xfrm>
        <a:prstGeom prst="rect">
          <a:avLst/>
        </a:prstGeom>
      </xdr:spPr>
    </xdr:pic>
  </etc:cellImage>
  <etc:cellImage>
    <xdr:pic>
      <xdr:nvPicPr>
        <xdr:cNvPr id="515" name="ID_83D19244A9964B8583CB7506500A25A7" descr="pl110"/>
        <xdr:cNvPicPr>
          <a:picLocks noChangeAspect="1"/>
        </xdr:cNvPicPr>
      </xdr:nvPicPr>
      <xdr:blipFill>
        <a:blip r:embed="rId486"/>
        <a:stretch>
          <a:fillRect/>
        </a:stretch>
      </xdr:blipFill>
      <xdr:spPr>
        <a:xfrm>
          <a:off x="6807200" y="92192475"/>
          <a:ext cx="3599815" cy="3643630"/>
        </a:xfrm>
        <a:prstGeom prst="rect">
          <a:avLst/>
        </a:prstGeom>
      </xdr:spPr>
    </xdr:pic>
  </etc:cellImage>
  <etc:cellImage>
    <xdr:pic>
      <xdr:nvPicPr>
        <xdr:cNvPr id="517" name="ID_2353C43C800D48EB86D4C4874B2AAF43" descr="pl15"/>
        <xdr:cNvPicPr>
          <a:picLocks noChangeAspect="1"/>
        </xdr:cNvPicPr>
      </xdr:nvPicPr>
      <xdr:blipFill>
        <a:blip r:embed="rId487"/>
        <a:stretch>
          <a:fillRect/>
        </a:stretch>
      </xdr:blipFill>
      <xdr:spPr>
        <a:xfrm>
          <a:off x="6172200" y="93449775"/>
          <a:ext cx="3599815" cy="3649980"/>
        </a:xfrm>
        <a:prstGeom prst="rect">
          <a:avLst/>
        </a:prstGeom>
      </xdr:spPr>
    </xdr:pic>
  </etc:cellImage>
  <etc:cellImage>
    <xdr:pic>
      <xdr:nvPicPr>
        <xdr:cNvPr id="518" name="ID_0285D7DA2F304EE99E714F4B14A8BD7C" descr="pl10"/>
        <xdr:cNvPicPr>
          <a:picLocks noChangeAspect="1"/>
        </xdr:cNvPicPr>
      </xdr:nvPicPr>
      <xdr:blipFill>
        <a:blip r:embed="rId488"/>
        <a:stretch>
          <a:fillRect/>
        </a:stretch>
      </xdr:blipFill>
      <xdr:spPr>
        <a:xfrm>
          <a:off x="6172200" y="90909775"/>
          <a:ext cx="3599815" cy="3649980"/>
        </a:xfrm>
        <a:prstGeom prst="rect">
          <a:avLst/>
        </a:prstGeom>
      </xdr:spPr>
    </xdr:pic>
  </etc:cellImage>
  <etc:cellImage>
    <xdr:pic>
      <xdr:nvPicPr>
        <xdr:cNvPr id="519" name="ID_B9FFBF104882401FACCB7EA718876EEF" descr="pl20"/>
        <xdr:cNvPicPr>
          <a:picLocks noChangeAspect="1"/>
        </xdr:cNvPicPr>
      </xdr:nvPicPr>
      <xdr:blipFill>
        <a:blip r:embed="rId489"/>
        <a:stretch>
          <a:fillRect/>
        </a:stretch>
      </xdr:blipFill>
      <xdr:spPr>
        <a:xfrm>
          <a:off x="6172200" y="94084775"/>
          <a:ext cx="3599815" cy="3649980"/>
        </a:xfrm>
        <a:prstGeom prst="rect">
          <a:avLst/>
        </a:prstGeom>
      </xdr:spPr>
    </xdr:pic>
  </etc:cellImage>
  <etc:cellImage>
    <xdr:pic>
      <xdr:nvPicPr>
        <xdr:cNvPr id="520" name="ID_EF5299E599C0434A88D7248608DE420B" descr="pl25"/>
        <xdr:cNvPicPr>
          <a:picLocks noChangeAspect="1"/>
        </xdr:cNvPicPr>
      </xdr:nvPicPr>
      <xdr:blipFill>
        <a:blip r:embed="rId490"/>
        <a:stretch>
          <a:fillRect/>
        </a:stretch>
      </xdr:blipFill>
      <xdr:spPr>
        <a:xfrm>
          <a:off x="6172200" y="94719775"/>
          <a:ext cx="3599815" cy="3649980"/>
        </a:xfrm>
        <a:prstGeom prst="rect">
          <a:avLst/>
        </a:prstGeom>
      </xdr:spPr>
    </xdr:pic>
  </etc:cellImage>
  <etc:cellImage>
    <xdr:pic>
      <xdr:nvPicPr>
        <xdr:cNvPr id="521" name="ID_F528E4FEA3E94A2183B26DF9312F42DA" descr="pl30"/>
        <xdr:cNvPicPr>
          <a:picLocks noChangeAspect="1"/>
        </xdr:cNvPicPr>
      </xdr:nvPicPr>
      <xdr:blipFill>
        <a:blip r:embed="rId491"/>
        <a:stretch>
          <a:fillRect/>
        </a:stretch>
      </xdr:blipFill>
      <xdr:spPr>
        <a:xfrm>
          <a:off x="6172200" y="95354775"/>
          <a:ext cx="3599815" cy="3649980"/>
        </a:xfrm>
        <a:prstGeom prst="rect">
          <a:avLst/>
        </a:prstGeom>
      </xdr:spPr>
    </xdr:pic>
  </etc:cellImage>
  <etc:cellImage>
    <xdr:pic>
      <xdr:nvPicPr>
        <xdr:cNvPr id="522" name="ID_ECF48279DD4B4CA489979E9B40FADFC7" descr="pl120"/>
        <xdr:cNvPicPr>
          <a:picLocks noChangeAspect="1"/>
        </xdr:cNvPicPr>
      </xdr:nvPicPr>
      <xdr:blipFill>
        <a:blip r:embed="rId492"/>
        <a:stretch>
          <a:fillRect/>
        </a:stretch>
      </xdr:blipFill>
      <xdr:spPr>
        <a:xfrm>
          <a:off x="6172200" y="92814775"/>
          <a:ext cx="3599815" cy="3649980"/>
        </a:xfrm>
        <a:prstGeom prst="rect">
          <a:avLst/>
        </a:prstGeom>
      </xdr:spPr>
    </xdr:pic>
  </etc:cellImage>
  <etc:cellImage>
    <xdr:pic>
      <xdr:nvPicPr>
        <xdr:cNvPr id="523" name="ID_BB985BE3DAEB4AB7ACB4B158DF478711" descr="pm1.5"/>
        <xdr:cNvPicPr>
          <a:picLocks noChangeAspect="1"/>
        </xdr:cNvPicPr>
      </xdr:nvPicPr>
      <xdr:blipFill>
        <a:blip r:embed="rId493"/>
        <a:stretch>
          <a:fillRect/>
        </a:stretch>
      </xdr:blipFill>
      <xdr:spPr>
        <a:xfrm>
          <a:off x="6172200" y="101704775"/>
          <a:ext cx="3607435" cy="3642360"/>
        </a:xfrm>
        <a:prstGeom prst="rect">
          <a:avLst/>
        </a:prstGeom>
      </xdr:spPr>
    </xdr:pic>
  </etc:cellImage>
  <etc:cellImage>
    <xdr:pic>
      <xdr:nvPicPr>
        <xdr:cNvPr id="524" name="ID_4E17EB8655124804AA3358E0A2DB1685" descr="pm2.5"/>
        <xdr:cNvPicPr>
          <a:picLocks noChangeAspect="1"/>
        </xdr:cNvPicPr>
      </xdr:nvPicPr>
      <xdr:blipFill>
        <a:blip r:embed="rId494"/>
        <a:stretch>
          <a:fillRect/>
        </a:stretch>
      </xdr:blipFill>
      <xdr:spPr>
        <a:xfrm>
          <a:off x="6172200" y="104879775"/>
          <a:ext cx="3607435" cy="3642360"/>
        </a:xfrm>
        <a:prstGeom prst="rect">
          <a:avLst/>
        </a:prstGeom>
      </xdr:spPr>
    </xdr:pic>
  </etc:cellImage>
  <etc:cellImage>
    <xdr:pic>
      <xdr:nvPicPr>
        <xdr:cNvPr id="525" name="ID_81E433D6AB3F433885651728507607B5" descr="pm2"/>
        <xdr:cNvPicPr>
          <a:picLocks noChangeAspect="1"/>
        </xdr:cNvPicPr>
      </xdr:nvPicPr>
      <xdr:blipFill>
        <a:blip r:embed="rId495"/>
        <a:stretch>
          <a:fillRect/>
        </a:stretch>
      </xdr:blipFill>
      <xdr:spPr>
        <a:xfrm>
          <a:off x="6172200" y="104244775"/>
          <a:ext cx="3607435" cy="3642360"/>
        </a:xfrm>
        <a:prstGeom prst="rect">
          <a:avLst/>
        </a:prstGeom>
      </xdr:spPr>
    </xdr:pic>
  </etc:cellImage>
  <etc:cellImage>
    <xdr:pic>
      <xdr:nvPicPr>
        <xdr:cNvPr id="526" name="ID_B35C845F5AC14526881298E34EE4AAE6" descr="pr10 (2)"/>
        <xdr:cNvPicPr>
          <a:picLocks noChangeAspect="1"/>
        </xdr:cNvPicPr>
      </xdr:nvPicPr>
      <xdr:blipFill>
        <a:blip r:embed="rId496"/>
        <a:stretch>
          <a:fillRect/>
        </a:stretch>
      </xdr:blipFill>
      <xdr:spPr>
        <a:xfrm>
          <a:off x="11433175" y="116944775"/>
          <a:ext cx="3601720" cy="3649980"/>
        </a:xfrm>
        <a:prstGeom prst="rect">
          <a:avLst/>
        </a:prstGeom>
      </xdr:spPr>
    </xdr:pic>
  </etc:cellImage>
  <etc:cellImage>
    <xdr:pic>
      <xdr:nvPicPr>
        <xdr:cNvPr id="527" name="ID_910926DB68F04F42B861F42045441716" descr="pr20"/>
        <xdr:cNvPicPr>
          <a:picLocks noChangeAspect="1"/>
        </xdr:cNvPicPr>
      </xdr:nvPicPr>
      <xdr:blipFill>
        <a:blip r:embed="rId497"/>
        <a:stretch>
          <a:fillRect/>
        </a:stretch>
      </xdr:blipFill>
      <xdr:spPr>
        <a:xfrm>
          <a:off x="6172200" y="118214775"/>
          <a:ext cx="4508500" cy="4565650"/>
        </a:xfrm>
        <a:prstGeom prst="rect">
          <a:avLst/>
        </a:prstGeom>
      </xdr:spPr>
    </xdr:pic>
  </etc:cellImage>
  <etc:cellImage>
    <xdr:pic>
      <xdr:nvPicPr>
        <xdr:cNvPr id="528" name="ID_AECD04929CAA4308BAC2A53862CBE604" descr="pr30"/>
        <xdr:cNvPicPr>
          <a:picLocks noChangeAspect="1"/>
        </xdr:cNvPicPr>
      </xdr:nvPicPr>
      <xdr:blipFill>
        <a:blip r:embed="rId498"/>
        <a:stretch>
          <a:fillRect/>
        </a:stretch>
      </xdr:blipFill>
      <xdr:spPr>
        <a:xfrm>
          <a:off x="6807200" y="118862475"/>
          <a:ext cx="4508500" cy="4559300"/>
        </a:xfrm>
        <a:prstGeom prst="rect">
          <a:avLst/>
        </a:prstGeom>
      </xdr:spPr>
    </xdr:pic>
  </etc:cellImage>
  <etc:cellImage>
    <xdr:pic>
      <xdr:nvPicPr>
        <xdr:cNvPr id="529" name="ID_E87B13FD4EC14112907C801F4389B20F" descr="pr40"/>
        <xdr:cNvPicPr>
          <a:picLocks noChangeAspect="1"/>
        </xdr:cNvPicPr>
      </xdr:nvPicPr>
      <xdr:blipFill>
        <a:blip r:embed="rId499"/>
        <a:stretch>
          <a:fillRect/>
        </a:stretch>
      </xdr:blipFill>
      <xdr:spPr>
        <a:xfrm>
          <a:off x="7442200" y="119503825"/>
          <a:ext cx="4505960" cy="4559300"/>
        </a:xfrm>
        <a:prstGeom prst="rect">
          <a:avLst/>
        </a:prstGeom>
      </xdr:spPr>
    </xdr:pic>
  </etc:cellImage>
  <etc:cellImage>
    <xdr:pic>
      <xdr:nvPicPr>
        <xdr:cNvPr id="530" name="ID_1F6B53E157F44BA1A82839197491C42C" descr="pr45"/>
        <xdr:cNvPicPr>
          <a:picLocks noChangeAspect="1"/>
        </xdr:cNvPicPr>
      </xdr:nvPicPr>
      <xdr:blipFill>
        <a:blip r:embed="rId500"/>
        <a:stretch>
          <a:fillRect/>
        </a:stretch>
      </xdr:blipFill>
      <xdr:spPr>
        <a:xfrm>
          <a:off x="8077200" y="120145175"/>
          <a:ext cx="4505960" cy="4559300"/>
        </a:xfrm>
        <a:prstGeom prst="rect">
          <a:avLst/>
        </a:prstGeom>
      </xdr:spPr>
    </xdr:pic>
  </etc:cellImage>
  <etc:cellImage>
    <xdr:pic>
      <xdr:nvPicPr>
        <xdr:cNvPr id="531" name="ID_3B5E010B7FAC4D1C866B7E7D9C6B0D1E" descr="pr50"/>
        <xdr:cNvPicPr>
          <a:picLocks noChangeAspect="1"/>
        </xdr:cNvPicPr>
      </xdr:nvPicPr>
      <xdr:blipFill>
        <a:blip r:embed="rId501"/>
        <a:stretch>
          <a:fillRect/>
        </a:stretch>
      </xdr:blipFill>
      <xdr:spPr>
        <a:xfrm>
          <a:off x="8429625" y="121389775"/>
          <a:ext cx="4505960" cy="4565650"/>
        </a:xfrm>
        <a:prstGeom prst="rect">
          <a:avLst/>
        </a:prstGeom>
      </xdr:spPr>
    </xdr:pic>
  </etc:cellImage>
  <etc:cellImage>
    <xdr:pic>
      <xdr:nvPicPr>
        <xdr:cNvPr id="532" name="ID_2097A385F39947C883ABA6FA67BF9BB4" descr="pr60"/>
        <xdr:cNvPicPr>
          <a:picLocks noChangeAspect="1"/>
        </xdr:cNvPicPr>
      </xdr:nvPicPr>
      <xdr:blipFill>
        <a:blip r:embed="rId502"/>
        <a:stretch>
          <a:fillRect/>
        </a:stretch>
      </xdr:blipFill>
      <xdr:spPr>
        <a:xfrm>
          <a:off x="9067800" y="122037475"/>
          <a:ext cx="4502785" cy="4559300"/>
        </a:xfrm>
        <a:prstGeom prst="rect">
          <a:avLst/>
        </a:prstGeom>
      </xdr:spPr>
    </xdr:pic>
  </etc:cellImage>
  <etc:cellImage>
    <xdr:pic>
      <xdr:nvPicPr>
        <xdr:cNvPr id="533" name="ID_6A58F67B73764974A031230FBE13DE29" descr="pr70"/>
        <xdr:cNvPicPr>
          <a:picLocks noChangeAspect="1"/>
        </xdr:cNvPicPr>
      </xdr:nvPicPr>
      <xdr:blipFill>
        <a:blip r:embed="rId503"/>
        <a:stretch>
          <a:fillRect/>
        </a:stretch>
      </xdr:blipFill>
      <xdr:spPr>
        <a:xfrm>
          <a:off x="9702800" y="122678825"/>
          <a:ext cx="4502785" cy="4559300"/>
        </a:xfrm>
        <a:prstGeom prst="rect">
          <a:avLst/>
        </a:prstGeom>
      </xdr:spPr>
    </xdr:pic>
  </etc:cellImage>
  <etc:cellImage>
    <xdr:pic>
      <xdr:nvPicPr>
        <xdr:cNvPr id="534" name="ID_082075D8EC5A4FA89E5F89ECC555AD99" descr="pr80"/>
        <xdr:cNvPicPr>
          <a:picLocks noChangeAspect="1"/>
        </xdr:cNvPicPr>
      </xdr:nvPicPr>
      <xdr:blipFill>
        <a:blip r:embed="rId504"/>
        <a:stretch>
          <a:fillRect/>
        </a:stretch>
      </xdr:blipFill>
      <xdr:spPr>
        <a:xfrm>
          <a:off x="10337800" y="123320175"/>
          <a:ext cx="4502785" cy="4559300"/>
        </a:xfrm>
        <a:prstGeom prst="rect">
          <a:avLst/>
        </a:prstGeom>
      </xdr:spPr>
    </xdr:pic>
  </etc:cellImage>
  <etc:cellImage>
    <xdr:pic>
      <xdr:nvPicPr>
        <xdr:cNvPr id="535" name="ID_AD29827D13844D9DBEFFE09BBFF72E27" descr="pr5"/>
        <xdr:cNvPicPr>
          <a:picLocks noChangeAspect="1"/>
        </xdr:cNvPicPr>
      </xdr:nvPicPr>
      <xdr:blipFill>
        <a:blip r:embed="rId505"/>
        <a:stretch>
          <a:fillRect/>
        </a:stretch>
      </xdr:blipFill>
      <xdr:spPr>
        <a:xfrm>
          <a:off x="6172200" y="120754775"/>
          <a:ext cx="3607435" cy="3649980"/>
        </a:xfrm>
        <a:prstGeom prst="rect">
          <a:avLst/>
        </a:prstGeom>
      </xdr:spPr>
    </xdr:pic>
  </etc:cellImage>
  <etc:cellImage>
    <xdr:pic>
      <xdr:nvPicPr>
        <xdr:cNvPr id="536" name="ID_3C9C9333801845DC9C508D38907D37B5" descr="pr100 (2)"/>
        <xdr:cNvPicPr>
          <a:picLocks noChangeAspect="1"/>
        </xdr:cNvPicPr>
      </xdr:nvPicPr>
      <xdr:blipFill>
        <a:blip r:embed="rId506"/>
        <a:stretch>
          <a:fillRect/>
        </a:stretch>
      </xdr:blipFill>
      <xdr:spPr>
        <a:xfrm>
          <a:off x="6172200" y="117579775"/>
          <a:ext cx="3607435" cy="3649980"/>
        </a:xfrm>
        <a:prstGeom prst="rect">
          <a:avLst/>
        </a:prstGeom>
      </xdr:spPr>
    </xdr:pic>
  </etc:cellImage>
  <etc:cellImage>
    <xdr:pic>
      <xdr:nvPicPr>
        <xdr:cNvPr id="537" name="ID_768E8F90BFC640D683763A1988956E16" descr="pss"/>
        <xdr:cNvPicPr>
          <a:picLocks noChangeAspect="1"/>
        </xdr:cNvPicPr>
      </xdr:nvPicPr>
      <xdr:blipFill>
        <a:blip r:embed="rId507"/>
        <a:stretch>
          <a:fillRect/>
        </a:stretch>
      </xdr:blipFill>
      <xdr:spPr>
        <a:xfrm>
          <a:off x="6172200" y="124564775"/>
          <a:ext cx="4527550" cy="4584700"/>
        </a:xfrm>
        <a:prstGeom prst="rect">
          <a:avLst/>
        </a:prstGeom>
      </xdr:spPr>
    </xdr:pic>
  </etc:cellImage>
  <etc:cellImage>
    <xdr:pic>
      <xdr:nvPicPr>
        <xdr:cNvPr id="539" name="ID_EB1E37ABE1384643A5F201B4DBF739D3" descr="imr"/>
        <xdr:cNvPicPr>
          <a:picLocks noChangeAspect="1"/>
        </xdr:cNvPicPr>
      </xdr:nvPicPr>
      <xdr:blipFill>
        <a:blip r:embed="rId508"/>
        <a:stretch>
          <a:fillRect/>
        </a:stretch>
      </xdr:blipFill>
      <xdr:spPr>
        <a:xfrm>
          <a:off x="6172200" y="113134775"/>
          <a:ext cx="3607435" cy="3649980"/>
        </a:xfrm>
        <a:prstGeom prst="rect">
          <a:avLst/>
        </a:prstGeom>
      </xdr:spPr>
    </xdr:pic>
  </etc:cellImage>
  <etc:cellImage>
    <xdr:pic>
      <xdr:nvPicPr>
        <xdr:cNvPr id="540" name="ID_D8ACBAF3B8614F139C28181C3D9523A3" descr="pmlr"/>
        <xdr:cNvPicPr>
          <a:picLocks noChangeAspect="1"/>
        </xdr:cNvPicPr>
      </xdr:nvPicPr>
      <xdr:blipFill>
        <a:blip r:embed="rId509"/>
        <a:stretch>
          <a:fillRect/>
        </a:stretch>
      </xdr:blipFill>
      <xdr:spPr>
        <a:xfrm>
          <a:off x="6172200" y="112499775"/>
          <a:ext cx="4575175" cy="4622800"/>
        </a:xfrm>
        <a:prstGeom prst="rect">
          <a:avLst/>
        </a:prstGeom>
      </xdr:spPr>
    </xdr:pic>
  </etc:cellImage>
</etc:cellImages>
</file>

<file path=xl/sharedStrings.xml><?xml version="1.0" encoding="utf-8"?>
<sst xmlns="http://schemas.openxmlformats.org/spreadsheetml/2006/main" count="912" uniqueCount="616">
  <si>
    <t>真实图像</t>
  </si>
  <si>
    <t>标志</t>
  </si>
  <si>
    <t>大类型</t>
  </si>
  <si>
    <t>中文说明</t>
  </si>
  <si>
    <t>标准mark</t>
  </si>
  <si>
    <t>英文说明</t>
  </si>
  <si>
    <t>备注</t>
  </si>
  <si>
    <t>i1</t>
  </si>
  <si>
    <t>i类型</t>
  </si>
  <si>
    <t>步行</t>
  </si>
  <si>
    <t>walk</t>
  </si>
  <si>
    <t>i10</t>
  </si>
  <si>
    <t>向右转弯</t>
  </si>
  <si>
    <t>Turn Right</t>
  </si>
  <si>
    <t>i11</t>
  </si>
  <si>
    <t>向左向右转弯</t>
  </si>
  <si>
    <t>Turn Left abd Right</t>
  </si>
  <si>
    <t>i12</t>
  </si>
  <si>
    <t>向左转弯</t>
  </si>
  <si>
    <t>Turn Left</t>
  </si>
  <si>
    <t>i13</t>
  </si>
  <si>
    <t>直行</t>
  </si>
  <si>
    <t>Straight</t>
  </si>
  <si>
    <t>i14</t>
  </si>
  <si>
    <t>直行和向右转弯</t>
  </si>
  <si>
    <t>Straight and Turn Right</t>
  </si>
  <si>
    <t>i15</t>
  </si>
  <si>
    <t>直行和向左转弯</t>
  </si>
  <si>
    <t>Straight and Turn Left</t>
  </si>
  <si>
    <t>i2</t>
  </si>
  <si>
    <t>非机动车行驶</t>
  </si>
  <si>
    <t>Non_motorized vehicles</t>
  </si>
  <si>
    <t>i2r</t>
  </si>
  <si>
    <t>非机动车靠右行驶</t>
  </si>
  <si>
    <t>Non_motorized vehicles
Right</t>
  </si>
  <si>
    <t>i3</t>
  </si>
  <si>
    <t>环岛行驶</t>
  </si>
  <si>
    <t>Round the island</t>
  </si>
  <si>
    <t>i4</t>
  </si>
  <si>
    <t>机动车行驶</t>
  </si>
  <si>
    <t>Motor vehicle</t>
  </si>
  <si>
    <t>i4l</t>
  </si>
  <si>
    <t>机动车靠左边行驶</t>
  </si>
  <si>
    <t>Motor vehicle Left</t>
  </si>
  <si>
    <t>i5</t>
  </si>
  <si>
    <t>靠右侧道路行驶</t>
  </si>
  <si>
    <t>Keep on the right side of the road</t>
  </si>
  <si>
    <t>i6</t>
  </si>
  <si>
    <t>靠左侧道路行驶</t>
  </si>
  <si>
    <t>Keep on the left side of the road</t>
  </si>
  <si>
    <t>i7</t>
  </si>
  <si>
    <t>立体交叉直行和右转弯行驶</t>
  </si>
  <si>
    <t>Drive straight and turn right at the grade separation</t>
  </si>
  <si>
    <t>i8</t>
  </si>
  <si>
    <t>立体交叉直行和左转弯行驶</t>
  </si>
  <si>
    <t>Drive straight and turn left</t>
  </si>
  <si>
    <t>i9</t>
  </si>
  <si>
    <t>鸣喇叭</t>
  </si>
  <si>
    <t>Honk</t>
  </si>
  <si>
    <t>il100</t>
  </si>
  <si>
    <t>最低限速100</t>
  </si>
  <si>
    <t>Minimum Speed Limit 100</t>
  </si>
  <si>
    <t>il110</t>
  </si>
  <si>
    <t>最低限速110</t>
  </si>
  <si>
    <t>Minimum Speed Limit 110</t>
  </si>
  <si>
    <t>il50</t>
  </si>
  <si>
    <t>最低限速50</t>
  </si>
  <si>
    <t>Minimum Speed Limit 50</t>
  </si>
  <si>
    <t>il60</t>
  </si>
  <si>
    <t>最低限速60</t>
  </si>
  <si>
    <t>Minimum Speed Limit 60</t>
  </si>
  <si>
    <t>il70</t>
  </si>
  <si>
    <t>最低限速70</t>
  </si>
  <si>
    <t>Minimum Speed Limit 70</t>
  </si>
  <si>
    <t>il80</t>
  </si>
  <si>
    <t>最低限速80</t>
  </si>
  <si>
    <t>Minimum Speed Limit 80</t>
  </si>
  <si>
    <t>il90</t>
  </si>
  <si>
    <t>最低限速90</t>
  </si>
  <si>
    <t>Minimum Speed Limit 90</t>
  </si>
  <si>
    <t>im</t>
  </si>
  <si>
    <t>摩托车通行</t>
  </si>
  <si>
    <t>ip</t>
  </si>
  <si>
    <t>人行横道</t>
  </si>
  <si>
    <t>Pedestrian Crossing</t>
  </si>
  <si>
    <t>iz</t>
  </si>
  <si>
    <t>允许掉头</t>
  </si>
  <si>
    <t>Allows Turn</t>
  </si>
  <si>
    <t>ip_new</t>
  </si>
  <si>
    <t>i20</t>
  </si>
  <si>
    <t>电动自行车行驶</t>
  </si>
  <si>
    <t>i21</t>
  </si>
  <si>
    <t>非机动车与行人通行标志</t>
  </si>
  <si>
    <t>i22</t>
  </si>
  <si>
    <t>非机动车推行</t>
  </si>
  <si>
    <t>i23</t>
  </si>
  <si>
    <t>靠右侧车道行驶</t>
  </si>
  <si>
    <t>i24</t>
  </si>
  <si>
    <t>货车通行标志</t>
  </si>
  <si>
    <t>i25</t>
  </si>
  <si>
    <t>开车灯</t>
  </si>
  <si>
    <t>ir1</t>
  </si>
  <si>
    <t>右转车道</t>
  </si>
  <si>
    <t>左转掉头车道</t>
  </si>
  <si>
    <t>掉头车道</t>
  </si>
  <si>
    <t>直行左转车道</t>
  </si>
  <si>
    <t>直行右转车道</t>
  </si>
  <si>
    <t>直行车道</t>
  </si>
  <si>
    <t>左转车道</t>
  </si>
  <si>
    <t>is</t>
  </si>
  <si>
    <t>停车位</t>
  </si>
  <si>
    <t>ic1</t>
  </si>
  <si>
    <t>机动车车道</t>
  </si>
  <si>
    <t>小型客车车道</t>
  </si>
  <si>
    <t>公交专用车道</t>
  </si>
  <si>
    <t>修改了公交车专用车道标志含义、名称、图标等</t>
  </si>
  <si>
    <t>非机动车车道</t>
  </si>
  <si>
    <t>有轨电车专用车道</t>
  </si>
  <si>
    <t>新增了有轨电车专用车道</t>
  </si>
  <si>
    <t>电动自行车车道</t>
  </si>
  <si>
    <t>行人标志</t>
  </si>
  <si>
    <t>硬路肩允许行驶开始</t>
  </si>
  <si>
    <t>硬路肩允许行驶即将结束</t>
  </si>
  <si>
    <t>硬路肩允许行驶结束</t>
  </si>
  <si>
    <t>会车先行标志</t>
  </si>
  <si>
    <t>单行路标志</t>
  </si>
  <si>
    <t>p1</t>
  </si>
  <si>
    <t>p类型</t>
  </si>
  <si>
    <t>禁止超车</t>
  </si>
  <si>
    <t>No Overtaking</t>
  </si>
  <si>
    <t>p10</t>
  </si>
  <si>
    <t>禁止机动车驶入</t>
  </si>
  <si>
    <t>Prohibit motorized vehicles</t>
  </si>
  <si>
    <t>p11</t>
  </si>
  <si>
    <t>禁止鸣喇叭</t>
  </si>
  <si>
    <t>Prohibit honking</t>
  </si>
  <si>
    <t>p12</t>
  </si>
  <si>
    <t>禁止摩托车驶入</t>
  </si>
  <si>
    <t>Two-wheeled motorcycles are prohibited</t>
  </si>
  <si>
    <t>p13</t>
  </si>
  <si>
    <t>禁止某两种车驶入</t>
  </si>
  <si>
    <t>Prohibit certain two types of vehicles from entering</t>
  </si>
  <si>
    <t>p14</t>
  </si>
  <si>
    <t>禁止直行</t>
  </si>
  <si>
    <t>Prohibition straight</t>
  </si>
  <si>
    <t>p15</t>
  </si>
  <si>
    <t>禁止人力车进入</t>
  </si>
  <si>
    <t>No rickshaws are allowed</t>
  </si>
  <si>
    <t>p16</t>
  </si>
  <si>
    <t>禁止人力货运三轮车进入</t>
  </si>
  <si>
    <t>Prohibition of human-powered cargo tricycles from</t>
  </si>
  <si>
    <t>p17</t>
  </si>
  <si>
    <t>禁止人力客运三轮车进入</t>
  </si>
  <si>
    <t>p18</t>
  </si>
  <si>
    <t>禁止三轮汽车或低速货车驶入标志</t>
  </si>
  <si>
    <t>p19</t>
  </si>
  <si>
    <t>禁止向右转弯</t>
  </si>
  <si>
    <t>Prohibited right turn</t>
  </si>
  <si>
    <t>p1n</t>
  </si>
  <si>
    <t>解除禁止超车</t>
  </si>
  <si>
    <t>p2</t>
  </si>
  <si>
    <t>禁止畜力车进入</t>
  </si>
  <si>
    <t>Ban animal-drawn vehicles entering</t>
  </si>
  <si>
    <t>p20</t>
  </si>
  <si>
    <t>禁止向左向右转弯</t>
  </si>
  <si>
    <t>No left or right turn</t>
  </si>
  <si>
    <t>p21</t>
  </si>
  <si>
    <t>禁止直行和向右转弯</t>
  </si>
  <si>
    <t>Prohibited right turn and straight</t>
  </si>
  <si>
    <t>p23</t>
  </si>
  <si>
    <t>禁止向左转弯</t>
  </si>
  <si>
    <t>Prohibited left turn</t>
  </si>
  <si>
    <t>p24</t>
  </si>
  <si>
    <t>禁止小型客车向右转弯</t>
  </si>
  <si>
    <t>Prohibition of right turning of passenger cars</t>
  </si>
  <si>
    <t>p25</t>
  </si>
  <si>
    <t>禁止小型客车驶入/禁止小型载客汽车驶入</t>
  </si>
  <si>
    <t>Prohibition of entry of small passenger cars</t>
  </si>
  <si>
    <t>p26</t>
  </si>
  <si>
    <t>禁止载货汽车驶入</t>
  </si>
  <si>
    <t>Prohibit laden car into</t>
  </si>
  <si>
    <t>p27</t>
  </si>
  <si>
    <t>禁止运输危险物品车辆驶入</t>
  </si>
  <si>
    <t>Prohibit entry of vehicles transporting dangerous goods</t>
  </si>
  <si>
    <t>p28</t>
  </si>
  <si>
    <t>禁止直行和向左转弯</t>
  </si>
  <si>
    <t>Prohibited left turn and straight</t>
  </si>
  <si>
    <t>p29</t>
  </si>
  <si>
    <t>禁止拖拉机驶入</t>
  </si>
  <si>
    <t>Prohibit tractors from entering</t>
  </si>
  <si>
    <t>p3</t>
  </si>
  <si>
    <t>禁止大型客车驶入/禁止大型载客汽车驶入</t>
  </si>
  <si>
    <t>Ban large passenger vehicles from entering</t>
  </si>
  <si>
    <t>p4</t>
  </si>
  <si>
    <t>禁止三轮车驶入</t>
  </si>
  <si>
    <t>Prohibition of electric tricycles</t>
  </si>
  <si>
    <t>p5</t>
  </si>
  <si>
    <t>禁止掉头</t>
  </si>
  <si>
    <t>No U-turn</t>
  </si>
  <si>
    <t>p6</t>
  </si>
  <si>
    <t>禁止非机动车进入</t>
  </si>
  <si>
    <t>Prohibition of non-motorized vehicles</t>
  </si>
  <si>
    <t>p7</t>
  </si>
  <si>
    <t>禁止载货汽车左转</t>
  </si>
  <si>
    <t>No left turn for trucks</t>
  </si>
  <si>
    <t>p8</t>
  </si>
  <si>
    <t>禁止挂车、半挂车驶入</t>
  </si>
  <si>
    <t>It is forbidden to tow or trailer vehicles</t>
  </si>
  <si>
    <t>p9</t>
  </si>
  <si>
    <t>禁止行人进入</t>
  </si>
  <si>
    <t>Prohibit pedestrians entering</t>
  </si>
  <si>
    <t>pa10</t>
  </si>
  <si>
    <t>限制轴重(10t)</t>
  </si>
  <si>
    <t>Limit axle load(10t)</t>
  </si>
  <si>
    <t>pa12</t>
  </si>
  <si>
    <t>限制轴重(12t)</t>
  </si>
  <si>
    <t>Limit axle load(12t)</t>
  </si>
  <si>
    <t>pa13</t>
  </si>
  <si>
    <t>限制轴重(13t)</t>
  </si>
  <si>
    <t>Limit axle load(13t)</t>
  </si>
  <si>
    <t>pa14</t>
  </si>
  <si>
    <t>限制轴重(14t)</t>
  </si>
  <si>
    <t>Limit axle load(14t)</t>
  </si>
  <si>
    <t>pa18</t>
  </si>
  <si>
    <t>限制轴重(18t)</t>
  </si>
  <si>
    <t>Limit axle load(18t)</t>
  </si>
  <si>
    <t>pa6</t>
  </si>
  <si>
    <t>限制轴重(6t)</t>
  </si>
  <si>
    <t>Limit axle load(6t)</t>
  </si>
  <si>
    <t>pa8</t>
  </si>
  <si>
    <t>限制轴重(8t)</t>
  </si>
  <si>
    <t>Limit axle load(8t)</t>
  </si>
  <si>
    <t>pb</t>
  </si>
  <si>
    <t>禁止通行</t>
  </si>
  <si>
    <t>No thoroughfare</t>
  </si>
  <si>
    <t>pbm</t>
  </si>
  <si>
    <t>禁止自行车和摩托车通行</t>
  </si>
  <si>
    <t>pbp</t>
  </si>
  <si>
    <t>禁止自行车和行人通行</t>
  </si>
  <si>
    <t>pc</t>
  </si>
  <si>
    <t>停车检查</t>
  </si>
  <si>
    <t>Parking inspection</t>
  </si>
  <si>
    <t>pcd</t>
  </si>
  <si>
    <t>pcl</t>
  </si>
  <si>
    <t>禁止机动车左转</t>
  </si>
  <si>
    <t>pclr</t>
  </si>
  <si>
    <t>禁止机动车左转右转</t>
  </si>
  <si>
    <t>pcr</t>
  </si>
  <si>
    <t>禁止机动车右转</t>
  </si>
  <si>
    <t>pcs</t>
  </si>
  <si>
    <t>禁止机动车直行</t>
  </si>
  <si>
    <t>pctl</t>
  </si>
  <si>
    <t>禁止公交车车左转</t>
  </si>
  <si>
    <t>pd</t>
  </si>
  <si>
    <t>海关</t>
  </si>
  <si>
    <t>customs</t>
  </si>
  <si>
    <t>删除了</t>
  </si>
  <si>
    <t>pdd</t>
  </si>
  <si>
    <t>pe</t>
  </si>
  <si>
    <t>会车让行</t>
  </si>
  <si>
    <t>pg</t>
  </si>
  <si>
    <t>减速让行</t>
  </si>
  <si>
    <t>ph1.8</t>
  </si>
  <si>
    <t>限制高度(1.8m)</t>
  </si>
  <si>
    <t>Limit height(1.8m)</t>
  </si>
  <si>
    <t>ph2</t>
  </si>
  <si>
    <t>限制高度(2m)</t>
  </si>
  <si>
    <t>ph2.1</t>
  </si>
  <si>
    <t>限制高度(2.1m)</t>
  </si>
  <si>
    <t>ph2.2</t>
  </si>
  <si>
    <t>限制高度(2.2m)</t>
  </si>
  <si>
    <t>ph2.4</t>
  </si>
  <si>
    <t>限制高度(2.4m)</t>
  </si>
  <si>
    <t>ph2.5</t>
  </si>
  <si>
    <t>限制高度(2.5m)</t>
  </si>
  <si>
    <t>ph2.6</t>
  </si>
  <si>
    <t>限制高度(2.6m)</t>
  </si>
  <si>
    <t>ph2.8</t>
  </si>
  <si>
    <t>限制高度(2.8m)</t>
  </si>
  <si>
    <t>ph2.9</t>
  </si>
  <si>
    <t>限制高度(2.9m)</t>
  </si>
  <si>
    <t>ph3</t>
  </si>
  <si>
    <t>限制高度(3m)</t>
  </si>
  <si>
    <t>ph3.2</t>
  </si>
  <si>
    <t>限制高度(3.2m)</t>
  </si>
  <si>
    <t>ph3.3</t>
  </si>
  <si>
    <t>限制高度(3.3m)</t>
  </si>
  <si>
    <t>ph3.5</t>
  </si>
  <si>
    <t>限制高度(3.5m)</t>
  </si>
  <si>
    <t>ph3.8</t>
  </si>
  <si>
    <t>限制高度(3.8m)</t>
  </si>
  <si>
    <t>ph4</t>
  </si>
  <si>
    <t>限制高度(4m)</t>
  </si>
  <si>
    <t>ph4.2</t>
  </si>
  <si>
    <t>限制高度(4.2m)</t>
  </si>
  <si>
    <t>ph4.3</t>
  </si>
  <si>
    <t>限制高度(4.3m)</t>
  </si>
  <si>
    <t>ph4.4</t>
  </si>
  <si>
    <t>限制高度(4.4m)</t>
  </si>
  <si>
    <t>ph4.5</t>
  </si>
  <si>
    <t>限制高度(4.5m)</t>
  </si>
  <si>
    <t>ph4.8</t>
  </si>
  <si>
    <t>限制高度(4.8m)</t>
  </si>
  <si>
    <t>ph5</t>
  </si>
  <si>
    <t>限制高度(5m)</t>
  </si>
  <si>
    <t>ph5.3</t>
  </si>
  <si>
    <t>限制高度(5.3m)</t>
  </si>
  <si>
    <t>ph5.5</t>
  </si>
  <si>
    <t>限制高度(5.5m)</t>
  </si>
  <si>
    <t>phclr</t>
  </si>
  <si>
    <t>禁止货车向左转向右转</t>
  </si>
  <si>
    <t>phcs</t>
  </si>
  <si>
    <t>禁止货车直行</t>
  </si>
  <si>
    <t>pl10</t>
  </si>
  <si>
    <t>限制速度(10)</t>
  </si>
  <si>
    <t>Limit speed(10)</t>
  </si>
  <si>
    <t>pl100</t>
  </si>
  <si>
    <t>限制速度(100)</t>
  </si>
  <si>
    <t>pl110</t>
  </si>
  <si>
    <t>限制速度(110)</t>
  </si>
  <si>
    <t>pl120</t>
  </si>
  <si>
    <t>限制速度(120)</t>
  </si>
  <si>
    <t>pl15</t>
  </si>
  <si>
    <t>限制速度(15)</t>
  </si>
  <si>
    <t>pl20</t>
  </si>
  <si>
    <t>限制速度(20)</t>
  </si>
  <si>
    <t>pl25</t>
  </si>
  <si>
    <t>限制速度(25)</t>
  </si>
  <si>
    <t>pl30</t>
  </si>
  <si>
    <t>限制速度(30)</t>
  </si>
  <si>
    <t>pl35</t>
  </si>
  <si>
    <t>限制速度(35)</t>
  </si>
  <si>
    <t>pl40</t>
  </si>
  <si>
    <t>限制速度(40)</t>
  </si>
  <si>
    <t>pl5</t>
  </si>
  <si>
    <t>限制速度(5)</t>
  </si>
  <si>
    <t>pl50</t>
  </si>
  <si>
    <t>限制速度(50)</t>
  </si>
  <si>
    <t>pl60</t>
  </si>
  <si>
    <t>限制速度(60)</t>
  </si>
  <si>
    <t>pl65</t>
  </si>
  <si>
    <t>限制速度(65)</t>
  </si>
  <si>
    <t>pl70</t>
  </si>
  <si>
    <t>限制速度(70)</t>
  </si>
  <si>
    <t>pl80</t>
  </si>
  <si>
    <t>限制速度(80)</t>
  </si>
  <si>
    <t>pl90</t>
  </si>
  <si>
    <t>限制速度(90)</t>
  </si>
  <si>
    <t>pm1.5</t>
  </si>
  <si>
    <t>限制重量(1.5t)</t>
  </si>
  <si>
    <t>pm10</t>
  </si>
  <si>
    <t>限制重量(10t)</t>
  </si>
  <si>
    <t>pm13</t>
  </si>
  <si>
    <t>限制重量(13t)</t>
  </si>
  <si>
    <t>pm15</t>
  </si>
  <si>
    <t>限制重量(15t)</t>
  </si>
  <si>
    <t>pm2</t>
  </si>
  <si>
    <t>限制重量(2t)</t>
  </si>
  <si>
    <t>pm2.5</t>
  </si>
  <si>
    <t>限制重量(2.5t)</t>
  </si>
  <si>
    <t>pm20</t>
  </si>
  <si>
    <t>限制重量(20t)</t>
  </si>
  <si>
    <t>pm25</t>
  </si>
  <si>
    <t>限制重量(25t)</t>
  </si>
  <si>
    <t>pm30</t>
  </si>
  <si>
    <t>限制重量(30t)</t>
  </si>
  <si>
    <t>pm35</t>
  </si>
  <si>
    <t>限制重量(35t)</t>
  </si>
  <si>
    <t>pm40</t>
  </si>
  <si>
    <t>限制重量(40t)</t>
  </si>
  <si>
    <t>pm46</t>
  </si>
  <si>
    <t>限制重量(46t)</t>
  </si>
  <si>
    <t>pm5</t>
  </si>
  <si>
    <t>限制重量(5t)</t>
  </si>
  <si>
    <t>pm50</t>
  </si>
  <si>
    <t>限制重量(50t)</t>
  </si>
  <si>
    <t>pm55</t>
  </si>
  <si>
    <t>限制重量(55t)</t>
  </si>
  <si>
    <t>pm8</t>
  </si>
  <si>
    <t>限制重量(8t)</t>
  </si>
  <si>
    <t>pmb</t>
  </si>
  <si>
    <t>禁止客车驶入</t>
  </si>
  <si>
    <t>1999版的后续好像被移除了</t>
  </si>
  <si>
    <t>pmblr</t>
  </si>
  <si>
    <t>禁止蓝色牌照车辆左转弯右转弯</t>
  </si>
  <si>
    <t>pmr</t>
  </si>
  <si>
    <t>摩托车靠右通行</t>
  </si>
  <si>
    <t>归类错误，应该是提示标志</t>
  </si>
  <si>
    <t>pn</t>
  </si>
  <si>
    <t>禁止车辆停放</t>
  </si>
  <si>
    <t xml:space="preserve"> No parking</t>
  </si>
  <si>
    <t>pn-2</t>
  </si>
  <si>
    <t>禁止停车</t>
  </si>
  <si>
    <t>pne</t>
  </si>
  <si>
    <t>禁止驶入</t>
  </si>
  <si>
    <t>pnl</t>
  </si>
  <si>
    <t>2009版的后续好像被移除了</t>
  </si>
  <si>
    <t>pnlc</t>
  </si>
  <si>
    <t>保持车距</t>
  </si>
  <si>
    <t>这不是一种标准的交通标志</t>
  </si>
  <si>
    <t>pr10</t>
  </si>
  <si>
    <t>解除限制速度(10)</t>
  </si>
  <si>
    <t>Speed restrictions lifted</t>
  </si>
  <si>
    <t>pr100</t>
  </si>
  <si>
    <t>解除限制速度(100)</t>
  </si>
  <si>
    <t>pr20</t>
  </si>
  <si>
    <t>解除限制速度(20)</t>
  </si>
  <si>
    <t>pr30</t>
  </si>
  <si>
    <t>解除限制速度(30)</t>
  </si>
  <si>
    <t>pr40</t>
  </si>
  <si>
    <t>解除限制速度(40)</t>
  </si>
  <si>
    <t>pr45</t>
  </si>
  <si>
    <t>解除限制速度(45)</t>
  </si>
  <si>
    <t>pr5</t>
  </si>
  <si>
    <t>解除限制速度(5)</t>
  </si>
  <si>
    <t>pr50</t>
  </si>
  <si>
    <t>解除限制速度(50)</t>
  </si>
  <si>
    <t>pr60</t>
  </si>
  <si>
    <t>解除限制速度(60)</t>
  </si>
  <si>
    <t>pr70</t>
  </si>
  <si>
    <t>解除限制速度(70)</t>
  </si>
  <si>
    <t>pr80</t>
  </si>
  <si>
    <t>解除限制速度(80)</t>
  </si>
  <si>
    <t>ps</t>
  </si>
  <si>
    <t>停车让行</t>
  </si>
  <si>
    <t>Park to give way</t>
  </si>
  <si>
    <t>pss</t>
  </si>
  <si>
    <t>慢行</t>
  </si>
  <si>
    <t>pt</t>
  </si>
  <si>
    <t>这个标志好像没用了</t>
  </si>
  <si>
    <t>pw2.5</t>
  </si>
  <si>
    <t>限制宽度(2.5m)</t>
  </si>
  <si>
    <t>pw3</t>
  </si>
  <si>
    <t>限制宽度(3m)</t>
  </si>
  <si>
    <t>pw3.2</t>
  </si>
  <si>
    <t>限制宽度(3.2m)</t>
  </si>
  <si>
    <t>pw3.5</t>
  </si>
  <si>
    <t>限制宽度(3.5m)</t>
  </si>
  <si>
    <t>pw4</t>
  </si>
  <si>
    <t>限制宽度(4m)</t>
  </si>
  <si>
    <t>pw4.2</t>
  </si>
  <si>
    <t>限制宽度(4.2m)</t>
  </si>
  <si>
    <t>pw4.5</t>
  </si>
  <si>
    <t>限制宽度(4.5m)</t>
  </si>
  <si>
    <t>禁止电动自行车进入</t>
  </si>
  <si>
    <t>w1</t>
  </si>
  <si>
    <t>w类型</t>
  </si>
  <si>
    <t>左侧傍山险路</t>
  </si>
  <si>
    <t>Dangerous road near the mountain</t>
  </si>
  <si>
    <t>w10</t>
  </si>
  <si>
    <t>反向弯路</t>
  </si>
  <si>
    <t>Reverse detour</t>
  </si>
  <si>
    <t>w11</t>
  </si>
  <si>
    <t>w12</t>
  </si>
  <si>
    <t>漫水桥</t>
  </si>
  <si>
    <t>w13</t>
  </si>
  <si>
    <t>十字交叉路口</t>
  </si>
  <si>
    <t>Crossroads</t>
  </si>
  <si>
    <t>w14</t>
  </si>
  <si>
    <t>w15</t>
  </si>
  <si>
    <t>Y形交叉路口</t>
  </si>
  <si>
    <t>w16</t>
  </si>
  <si>
    <t>交叉路口标志 警1-4</t>
  </si>
  <si>
    <t>w17</t>
  </si>
  <si>
    <t>Y-shaped intersection</t>
  </si>
  <si>
    <t>w18</t>
  </si>
  <si>
    <t>左侧变窄</t>
  </si>
  <si>
    <t>Road Narrows on Left</t>
  </si>
  <si>
    <t>w19</t>
  </si>
  <si>
    <t>w2</t>
  </si>
  <si>
    <t>右侧傍山险路</t>
  </si>
  <si>
    <t>w20</t>
  </si>
  <si>
    <t>T形交叉路口</t>
  </si>
  <si>
    <t>T intersection</t>
  </si>
  <si>
    <t>w21</t>
  </si>
  <si>
    <t>w22</t>
  </si>
  <si>
    <t>倒T形交叉路口</t>
  </si>
  <si>
    <t>w23</t>
  </si>
  <si>
    <t>注意环岛</t>
  </si>
  <si>
    <t>w24</t>
  </si>
  <si>
    <t>注意连续转弯</t>
  </si>
  <si>
    <t>w25</t>
  </si>
  <si>
    <t>注意连续下坡</t>
  </si>
  <si>
    <t>w26</t>
  </si>
  <si>
    <t>注意路面不平</t>
  </si>
  <si>
    <t>w27</t>
  </si>
  <si>
    <t>注意雨（雪）天</t>
  </si>
  <si>
    <t>Watch out for rain (snow) days</t>
  </si>
  <si>
    <t>w28</t>
  </si>
  <si>
    <t>注意路面低洼</t>
  </si>
  <si>
    <t>w29</t>
  </si>
  <si>
    <t>注意路面高突</t>
  </si>
  <si>
    <t>High road surface</t>
  </si>
  <si>
    <t>w3</t>
  </si>
  <si>
    <t>注意村庄</t>
  </si>
  <si>
    <t>Village</t>
  </si>
  <si>
    <t>w30</t>
  </si>
  <si>
    <t>注意慢行</t>
  </si>
  <si>
    <t>w31</t>
  </si>
  <si>
    <t>注意上陡坡</t>
  </si>
  <si>
    <t>w32</t>
  </si>
  <si>
    <t>注意施工</t>
  </si>
  <si>
    <t>w33</t>
  </si>
  <si>
    <t>注意十字平面交叉</t>
  </si>
  <si>
    <t>w34</t>
  </si>
  <si>
    <t>事故易发路段</t>
  </si>
  <si>
    <t>Accident-prone road</t>
  </si>
  <si>
    <t>w35</t>
  </si>
  <si>
    <t>双向交通</t>
  </si>
  <si>
    <t>Two-way traffic</t>
  </si>
  <si>
    <t>w36</t>
  </si>
  <si>
    <t>注意野生动物</t>
  </si>
  <si>
    <t>Watch out for wild animals</t>
  </si>
  <si>
    <t>w37</t>
  </si>
  <si>
    <t>隧道</t>
  </si>
  <si>
    <t>Tunnel</t>
  </si>
  <si>
    <t>w38</t>
  </si>
  <si>
    <t>隧道开车灯</t>
  </si>
  <si>
    <t>Tunnel driving lights</t>
  </si>
  <si>
    <t>w39</t>
  </si>
  <si>
    <t>驼峰桥</t>
  </si>
  <si>
    <t>Hump bridge</t>
  </si>
  <si>
    <t>w4</t>
  </si>
  <si>
    <t xml:space="preserve">堤坝路 </t>
  </si>
  <si>
    <t>Embankment road</t>
  </si>
  <si>
    <t>w40</t>
  </si>
  <si>
    <t>注意无人看守铁路道口</t>
  </si>
  <si>
    <t>w41</t>
  </si>
  <si>
    <t>Down steep slope下陡坡</t>
  </si>
  <si>
    <t>w42</t>
  </si>
  <si>
    <t>Sharp detour急弯路</t>
  </si>
  <si>
    <t>w43</t>
  </si>
  <si>
    <t>w44</t>
  </si>
  <si>
    <t>Slippery易滑</t>
  </si>
  <si>
    <t>w45</t>
  </si>
  <si>
    <t>Watch out for semaphores注意信号灯</t>
  </si>
  <si>
    <t>w46</t>
  </si>
  <si>
    <t>Someone guards the railway crossing有人看守铁路道口</t>
  </si>
  <si>
    <t>w47</t>
  </si>
  <si>
    <t>Narrowing on the right右侧变窄</t>
  </si>
  <si>
    <t>w48</t>
  </si>
  <si>
    <t>Detour right右侧绕行</t>
  </si>
  <si>
    <t>w49</t>
  </si>
  <si>
    <t>Narrow on both sides两侧变窄</t>
  </si>
  <si>
    <t>w5</t>
  </si>
  <si>
    <t>Embankment road堤坝路</t>
  </si>
  <si>
    <t>w50</t>
  </si>
  <si>
    <t>Pay attention to keeping the distance between cars注意保持车距</t>
  </si>
  <si>
    <t>w51</t>
  </si>
  <si>
    <t>Pay attention to adverse weather conditions注意不利气象条件</t>
  </si>
  <si>
    <t>w52</t>
  </si>
  <si>
    <t>注意残疾人</t>
  </si>
  <si>
    <t>Pay attention to the disabled</t>
  </si>
  <si>
    <t>w53</t>
  </si>
  <si>
    <t>Watch out for tidal lanes注意潮汐车道</t>
  </si>
  <si>
    <t>w54</t>
  </si>
  <si>
    <t>Pay attention to foggy days注意雾天</t>
  </si>
  <si>
    <t>w55</t>
  </si>
  <si>
    <t>注意儿童</t>
  </si>
  <si>
    <t>Pay attention to children</t>
  </si>
  <si>
    <t>w56</t>
  </si>
  <si>
    <t>注意非机动车</t>
  </si>
  <si>
    <t>Pay attention to non-motorized vehicles</t>
  </si>
  <si>
    <t>w57</t>
  </si>
  <si>
    <t>注意行人</t>
  </si>
  <si>
    <t>Pay attention to pedestrians</t>
  </si>
  <si>
    <t>w58</t>
  </si>
  <si>
    <t>注意合流</t>
  </si>
  <si>
    <t>Pay attention to confluence</t>
  </si>
  <si>
    <t>w59</t>
  </si>
  <si>
    <t>w6</t>
  </si>
  <si>
    <t>丁字平面交叉</t>
  </si>
  <si>
    <t>w60</t>
  </si>
  <si>
    <t>注意横风</t>
  </si>
  <si>
    <t>w61</t>
  </si>
  <si>
    <t>注意路面结冰</t>
  </si>
  <si>
    <t>w62</t>
  </si>
  <si>
    <t>注意落石</t>
  </si>
  <si>
    <t>w63</t>
  </si>
  <si>
    <t>注意危险</t>
  </si>
  <si>
    <t>w64</t>
  </si>
  <si>
    <t>注意牲畜</t>
  </si>
  <si>
    <t>w65</t>
  </si>
  <si>
    <t>左侧绕行</t>
  </si>
  <si>
    <t>w66</t>
  </si>
  <si>
    <t>左右绕行</t>
  </si>
  <si>
    <t>w67</t>
  </si>
  <si>
    <t>注意前方车辆排队</t>
  </si>
  <si>
    <t>w7</t>
  </si>
  <si>
    <t>Ferry渡口</t>
  </si>
  <si>
    <t>被删除了</t>
  </si>
  <si>
    <t>w8</t>
  </si>
  <si>
    <t>两侧变窄</t>
  </si>
  <si>
    <t>Narrow on both sides</t>
  </si>
  <si>
    <t>w9</t>
  </si>
  <si>
    <t>wc</t>
  </si>
  <si>
    <t>电子抓怕</t>
  </si>
  <si>
    <t>w69</t>
  </si>
  <si>
    <t>注意电动自行车</t>
  </si>
  <si>
    <t>W70</t>
  </si>
  <si>
    <t>交通事故管理</t>
  </si>
  <si>
    <t>W71</t>
  </si>
  <si>
    <t>注意车道数变少标志</t>
  </si>
  <si>
    <t>w72</t>
  </si>
  <si>
    <t>避险车道标志</t>
  </si>
  <si>
    <t>ws30</t>
  </si>
  <si>
    <t>建议速度(30)</t>
  </si>
  <si>
    <t>ws40</t>
  </si>
  <si>
    <t>建议速度(40)</t>
  </si>
  <si>
    <t>tt100k</t>
  </si>
  <si>
    <t>new_china</t>
  </si>
  <si>
    <t>i</t>
  </si>
  <si>
    <t>indicate</t>
  </si>
  <si>
    <t>p</t>
  </si>
  <si>
    <t>prohibit</t>
  </si>
  <si>
    <t>w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</si>
</sst>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1" formatCode="_ * #,##0_ ;_ * \-#,##0_ ;_ * &quot;-&quot;_ ;_ @_ "/>
  </numFmts>
  <fonts count="29">
    <font>
      <sz val="11"/>
      <color theme="1"/>
      <name val="宋体"/>
      <charset val="134"/>
      <scheme val="minor"/>
    </font>
    <font>
      <sz val="11"/>
      <color rgb="FFFFC000"/>
      <name val="宋体"/>
      <charset val="134"/>
      <scheme val="minor"/>
    </font>
    <font>
      <strike/>
      <sz val="11"/>
      <color rgb="FFFF0000"/>
      <name val="宋体"/>
      <charset val="134"/>
      <scheme val="minor"/>
    </font>
    <font>
      <strike/>
      <sz val="11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strike/>
      <sz val="11"/>
      <name val="宋体"/>
      <charset val="134"/>
      <scheme val="minor"/>
    </font>
    <font>
      <sz val="11"/>
      <color rgb="FF00B0F0"/>
      <name val="宋体"/>
      <charset val="134"/>
      <scheme val="minor"/>
    </font>
    <font>
      <b/>
      <sz val="14"/>
      <color theme="1"/>
      <name val="宋体"/>
      <charset val="134"/>
      <scheme val="minor"/>
    </font>
    <font>
      <sz val="14"/>
      <color theme="1"/>
      <name val="宋体"/>
      <charset val="134"/>
      <scheme val="minor"/>
    </font>
    <font>
      <b/>
      <strike/>
      <sz val="14"/>
      <color theme="1"/>
      <name val="宋体"/>
      <charset val="134"/>
      <scheme val="minor"/>
    </font>
    <font>
      <sz val="11"/>
      <color rgb="FFFA7D0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rgb="FF9C65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3F3F3F"/>
      <name val="宋体"/>
      <charset val="0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799981688894314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/>
    <xf numFmtId="0" fontId="14" fillId="21" borderId="0" applyNumberFormat="0" applyBorder="0" applyAlignment="0" applyProtection="0">
      <alignment vertical="center"/>
    </xf>
    <xf numFmtId="0" fontId="11" fillId="35" borderId="0" applyNumberFormat="0" applyBorder="0" applyAlignment="0" applyProtection="0">
      <alignment vertical="center"/>
    </xf>
    <xf numFmtId="0" fontId="14" fillId="33" borderId="0" applyNumberFormat="0" applyBorder="0" applyAlignment="0" applyProtection="0">
      <alignment vertical="center"/>
    </xf>
    <xf numFmtId="0" fontId="12" fillId="9" borderId="2" applyNumberFormat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14" fillId="32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14" fillId="25" borderId="0" applyNumberFormat="0" applyBorder="0" applyAlignment="0" applyProtection="0">
      <alignment vertical="center"/>
    </xf>
    <xf numFmtId="0" fontId="14" fillId="24" borderId="0" applyNumberFormat="0" applyBorder="0" applyAlignment="0" applyProtection="0">
      <alignment vertical="center"/>
    </xf>
    <xf numFmtId="0" fontId="14" fillId="28" borderId="0" applyNumberFormat="0" applyBorder="0" applyAlignment="0" applyProtection="0">
      <alignment vertical="center"/>
    </xf>
    <xf numFmtId="0" fontId="14" fillId="11" borderId="0" applyNumberFormat="0" applyBorder="0" applyAlignment="0" applyProtection="0">
      <alignment vertical="center"/>
    </xf>
    <xf numFmtId="0" fontId="26" fillId="23" borderId="2" applyNumberFormat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5" fillId="12" borderId="0" applyNumberFormat="0" applyBorder="0" applyAlignment="0" applyProtection="0">
      <alignment vertical="center"/>
    </xf>
    <xf numFmtId="0" fontId="11" fillId="27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11" fillId="36" borderId="0" applyNumberFormat="0" applyBorder="0" applyAlignment="0" applyProtection="0">
      <alignment vertical="center"/>
    </xf>
    <xf numFmtId="0" fontId="17" fillId="0" borderId="4" applyNumberFormat="0" applyFill="0" applyAlignment="0" applyProtection="0">
      <alignment vertical="center"/>
    </xf>
    <xf numFmtId="0" fontId="27" fillId="30" borderId="0" applyNumberFormat="0" applyBorder="0" applyAlignment="0" applyProtection="0">
      <alignment vertical="center"/>
    </xf>
    <xf numFmtId="0" fontId="23" fillId="20" borderId="5" applyNumberFormat="0" applyAlignment="0" applyProtection="0">
      <alignment vertical="center"/>
    </xf>
    <xf numFmtId="0" fontId="28" fillId="23" borderId="7" applyNumberFormat="0" applyAlignment="0" applyProtection="0">
      <alignment vertical="center"/>
    </xf>
    <xf numFmtId="0" fontId="24" fillId="0" borderId="3" applyNumberFormat="0" applyFill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1" fillId="37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4" fillId="18" borderId="0" applyNumberFormat="0" applyBorder="0" applyAlignment="0" applyProtection="0">
      <alignment vertical="center"/>
    </xf>
    <xf numFmtId="0" fontId="0" fillId="34" borderId="8" applyNumberFormat="0" applyFont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21" fillId="0" borderId="6" applyNumberFormat="0" applyFill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0" fillId="0" borderId="1" applyNumberFormat="0" applyFill="0" applyAlignment="0" applyProtection="0">
      <alignment vertical="center"/>
    </xf>
  </cellStyleXfs>
  <cellXfs count="28">
    <xf numFmtId="0" fontId="0" fillId="0" borderId="0" xfId="0"/>
    <xf numFmtId="0" fontId="0" fillId="2" borderId="0" xfId="0" applyFill="1"/>
    <xf numFmtId="0" fontId="0" fillId="0" borderId="0" xfId="0" applyFill="1" applyAlignment="1">
      <alignment vertical="center"/>
    </xf>
    <xf numFmtId="0" fontId="0" fillId="0" borderId="0" xfId="0" applyFont="1" applyFill="1"/>
    <xf numFmtId="0" fontId="0" fillId="3" borderId="0" xfId="0" applyFill="1"/>
    <xf numFmtId="0" fontId="0" fillId="3" borderId="0" xfId="0" applyFont="1" applyFill="1"/>
    <xf numFmtId="0" fontId="0" fillId="2" borderId="0" xfId="0" applyFont="1" applyFill="1"/>
    <xf numFmtId="0" fontId="1" fillId="0" borderId="0" xfId="0" applyFont="1"/>
    <xf numFmtId="0" fontId="0" fillId="4" borderId="0" xfId="0" applyFill="1"/>
    <xf numFmtId="0" fontId="2" fillId="5" borderId="0" xfId="0" applyFont="1" applyFill="1"/>
    <xf numFmtId="0" fontId="0" fillId="6" borderId="0" xfId="0" applyFill="1"/>
    <xf numFmtId="0" fontId="0" fillId="0" borderId="0" xfId="0" applyFill="1"/>
    <xf numFmtId="0" fontId="3" fillId="0" borderId="0" xfId="0" applyFont="1"/>
    <xf numFmtId="0" fontId="4" fillId="0" borderId="0" xfId="0" applyFont="1" applyFill="1"/>
    <xf numFmtId="0" fontId="4" fillId="0" borderId="0" xfId="0" applyFont="1"/>
    <xf numFmtId="0" fontId="5" fillId="0" borderId="0" xfId="0" applyFont="1"/>
    <xf numFmtId="0" fontId="6" fillId="0" borderId="0" xfId="0" applyFont="1"/>
    <xf numFmtId="0" fontId="0" fillId="7" borderId="0" xfId="0" applyFill="1"/>
    <xf numFmtId="0" fontId="7" fillId="0" borderId="0" xfId="0" applyFont="1" applyAlignment="1">
      <alignment horizontal="center" vertical="center"/>
    </xf>
    <xf numFmtId="0" fontId="7" fillId="0" borderId="0" xfId="0" applyFont="1" applyFill="1" applyAlignment="1">
      <alignment horizontal="center" vertical="center"/>
    </xf>
    <xf numFmtId="0" fontId="7" fillId="0" borderId="0" xfId="0" applyFont="1" applyFill="1" applyAlignment="1">
      <alignment horizontal="center" vertical="center"/>
    </xf>
    <xf numFmtId="0" fontId="7" fillId="0" borderId="0" xfId="0" applyFont="1" applyFill="1" applyAlignment="1">
      <alignment horizontal="left" vertical="center"/>
    </xf>
    <xf numFmtId="0" fontId="8" fillId="0" borderId="0" xfId="0" applyFont="1" applyFill="1" applyAlignment="1">
      <alignment horizontal="center" vertical="center"/>
    </xf>
    <xf numFmtId="0" fontId="7" fillId="0" borderId="0" xfId="0" applyFont="1" applyFill="1" applyAlignment="1">
      <alignment horizontal="center" vertical="center" wrapText="1"/>
    </xf>
    <xf numFmtId="0" fontId="4" fillId="3" borderId="0" xfId="0" applyFont="1" applyFill="1"/>
    <xf numFmtId="0" fontId="9" fillId="0" borderId="0" xfId="0" applyFont="1" applyFill="1" applyAlignment="1">
      <alignment horizontal="center" vertical="center"/>
    </xf>
    <xf numFmtId="0" fontId="9" fillId="0" borderId="0" xfId="0" applyFont="1" applyFill="1" applyAlignment="1">
      <alignment horizontal="center" vertical="center"/>
    </xf>
    <xf numFmtId="0" fontId="0" fillId="0" borderId="0" xfId="0" applyFont="1" applyFill="1"/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cellimages.xml.rels><?xml version="1.0" encoding="UTF-8" standalone="yes"?>
<Relationships xmlns="http://schemas.openxmlformats.org/package/2006/relationships"><Relationship Id="rId99" Type="http://schemas.openxmlformats.org/officeDocument/2006/relationships/image" Target="media/image99.png"/><Relationship Id="rId98" Type="http://schemas.openxmlformats.org/officeDocument/2006/relationships/image" Target="media/image98.png"/><Relationship Id="rId97" Type="http://schemas.openxmlformats.org/officeDocument/2006/relationships/image" Target="media/image97.png"/><Relationship Id="rId96" Type="http://schemas.openxmlformats.org/officeDocument/2006/relationships/image" Target="media/image96.png"/><Relationship Id="rId95" Type="http://schemas.openxmlformats.org/officeDocument/2006/relationships/image" Target="media/image95.png"/><Relationship Id="rId94" Type="http://schemas.openxmlformats.org/officeDocument/2006/relationships/image" Target="media/image94.png"/><Relationship Id="rId93" Type="http://schemas.openxmlformats.org/officeDocument/2006/relationships/image" Target="media/image93.png"/><Relationship Id="rId92" Type="http://schemas.openxmlformats.org/officeDocument/2006/relationships/image" Target="media/image92.png"/><Relationship Id="rId91" Type="http://schemas.openxmlformats.org/officeDocument/2006/relationships/image" Target="media/image91.png"/><Relationship Id="rId90" Type="http://schemas.openxmlformats.org/officeDocument/2006/relationships/image" Target="media/image90.png"/><Relationship Id="rId9" Type="http://schemas.openxmlformats.org/officeDocument/2006/relationships/image" Target="media/image9.png"/><Relationship Id="rId89" Type="http://schemas.openxmlformats.org/officeDocument/2006/relationships/image" Target="media/image89.png"/><Relationship Id="rId88" Type="http://schemas.openxmlformats.org/officeDocument/2006/relationships/image" Target="media/image88.png"/><Relationship Id="rId87" Type="http://schemas.openxmlformats.org/officeDocument/2006/relationships/image" Target="media/image87.png"/><Relationship Id="rId86" Type="http://schemas.openxmlformats.org/officeDocument/2006/relationships/image" Target="media/image86.png"/><Relationship Id="rId85" Type="http://schemas.openxmlformats.org/officeDocument/2006/relationships/image" Target="media/image85.png"/><Relationship Id="rId84" Type="http://schemas.openxmlformats.org/officeDocument/2006/relationships/image" Target="media/image84.png"/><Relationship Id="rId83" Type="http://schemas.openxmlformats.org/officeDocument/2006/relationships/image" Target="media/image83.png"/><Relationship Id="rId82" Type="http://schemas.openxmlformats.org/officeDocument/2006/relationships/image" Target="media/image82.png"/><Relationship Id="rId81" Type="http://schemas.openxmlformats.org/officeDocument/2006/relationships/image" Target="media/image81.png"/><Relationship Id="rId80" Type="http://schemas.openxmlformats.org/officeDocument/2006/relationships/image" Target="media/image80.png"/><Relationship Id="rId8" Type="http://schemas.openxmlformats.org/officeDocument/2006/relationships/image" Target="media/image8.png"/><Relationship Id="rId79" Type="http://schemas.openxmlformats.org/officeDocument/2006/relationships/image" Target="media/image79.png"/><Relationship Id="rId78" Type="http://schemas.openxmlformats.org/officeDocument/2006/relationships/image" Target="media/image78.png"/><Relationship Id="rId77" Type="http://schemas.openxmlformats.org/officeDocument/2006/relationships/image" Target="media/image77.png"/><Relationship Id="rId76" Type="http://schemas.openxmlformats.org/officeDocument/2006/relationships/image" Target="media/image76.png"/><Relationship Id="rId75" Type="http://schemas.openxmlformats.org/officeDocument/2006/relationships/image" Target="media/image75.png"/><Relationship Id="rId74" Type="http://schemas.openxmlformats.org/officeDocument/2006/relationships/image" Target="media/image74.png"/><Relationship Id="rId73" Type="http://schemas.openxmlformats.org/officeDocument/2006/relationships/image" Target="media/image73.png"/><Relationship Id="rId72" Type="http://schemas.openxmlformats.org/officeDocument/2006/relationships/image" Target="media/image72.png"/><Relationship Id="rId71" Type="http://schemas.openxmlformats.org/officeDocument/2006/relationships/image" Target="media/image71.png"/><Relationship Id="rId70" Type="http://schemas.openxmlformats.org/officeDocument/2006/relationships/image" Target="media/image70.png"/><Relationship Id="rId7" Type="http://schemas.openxmlformats.org/officeDocument/2006/relationships/image" Target="media/image7.png"/><Relationship Id="rId69" Type="http://schemas.openxmlformats.org/officeDocument/2006/relationships/image" Target="media/image69.png"/><Relationship Id="rId68" Type="http://schemas.openxmlformats.org/officeDocument/2006/relationships/image" Target="media/image68.png"/><Relationship Id="rId67" Type="http://schemas.openxmlformats.org/officeDocument/2006/relationships/image" Target="media/image67.png"/><Relationship Id="rId66" Type="http://schemas.openxmlformats.org/officeDocument/2006/relationships/image" Target="media/image66.png"/><Relationship Id="rId65" Type="http://schemas.openxmlformats.org/officeDocument/2006/relationships/image" Target="media/image65.png"/><Relationship Id="rId64" Type="http://schemas.openxmlformats.org/officeDocument/2006/relationships/image" Target="media/image64.png"/><Relationship Id="rId63" Type="http://schemas.openxmlformats.org/officeDocument/2006/relationships/image" Target="media/image63.png"/><Relationship Id="rId62" Type="http://schemas.openxmlformats.org/officeDocument/2006/relationships/image" Target="media/image62.png"/><Relationship Id="rId61" Type="http://schemas.openxmlformats.org/officeDocument/2006/relationships/image" Target="media/image61.png"/><Relationship Id="rId60" Type="http://schemas.openxmlformats.org/officeDocument/2006/relationships/image" Target="media/image60.png"/><Relationship Id="rId6" Type="http://schemas.openxmlformats.org/officeDocument/2006/relationships/image" Target="media/image6.png"/><Relationship Id="rId59" Type="http://schemas.openxmlformats.org/officeDocument/2006/relationships/image" Target="media/image59.png"/><Relationship Id="rId58" Type="http://schemas.openxmlformats.org/officeDocument/2006/relationships/image" Target="media/image58.png"/><Relationship Id="rId57" Type="http://schemas.openxmlformats.org/officeDocument/2006/relationships/image" Target="media/image57.png"/><Relationship Id="rId56" Type="http://schemas.openxmlformats.org/officeDocument/2006/relationships/image" Target="media/image56.png"/><Relationship Id="rId55" Type="http://schemas.openxmlformats.org/officeDocument/2006/relationships/image" Target="media/image55.png"/><Relationship Id="rId54" Type="http://schemas.openxmlformats.org/officeDocument/2006/relationships/image" Target="media/image54.png"/><Relationship Id="rId53" Type="http://schemas.openxmlformats.org/officeDocument/2006/relationships/image" Target="media/image53.png"/><Relationship Id="rId52" Type="http://schemas.openxmlformats.org/officeDocument/2006/relationships/image" Target="media/image52.png"/><Relationship Id="rId51" Type="http://schemas.openxmlformats.org/officeDocument/2006/relationships/image" Target="media/image51.png"/><Relationship Id="rId509" Type="http://schemas.openxmlformats.org/officeDocument/2006/relationships/image" Target="media/image509.png"/><Relationship Id="rId508" Type="http://schemas.openxmlformats.org/officeDocument/2006/relationships/image" Target="media/image508.png"/><Relationship Id="rId507" Type="http://schemas.openxmlformats.org/officeDocument/2006/relationships/image" Target="media/image507.png"/><Relationship Id="rId506" Type="http://schemas.openxmlformats.org/officeDocument/2006/relationships/image" Target="media/image506.png"/><Relationship Id="rId505" Type="http://schemas.openxmlformats.org/officeDocument/2006/relationships/image" Target="media/image505.png"/><Relationship Id="rId504" Type="http://schemas.openxmlformats.org/officeDocument/2006/relationships/image" Target="media/image504.png"/><Relationship Id="rId503" Type="http://schemas.openxmlformats.org/officeDocument/2006/relationships/image" Target="media/image503.png"/><Relationship Id="rId502" Type="http://schemas.openxmlformats.org/officeDocument/2006/relationships/image" Target="media/image502.png"/><Relationship Id="rId501" Type="http://schemas.openxmlformats.org/officeDocument/2006/relationships/image" Target="media/image501.png"/><Relationship Id="rId500" Type="http://schemas.openxmlformats.org/officeDocument/2006/relationships/image" Target="media/image500.png"/><Relationship Id="rId50" Type="http://schemas.openxmlformats.org/officeDocument/2006/relationships/image" Target="media/image50.png"/><Relationship Id="rId5" Type="http://schemas.openxmlformats.org/officeDocument/2006/relationships/image" Target="media/image5.png"/><Relationship Id="rId499" Type="http://schemas.openxmlformats.org/officeDocument/2006/relationships/image" Target="media/image499.png"/><Relationship Id="rId498" Type="http://schemas.openxmlformats.org/officeDocument/2006/relationships/image" Target="media/image498.png"/><Relationship Id="rId497" Type="http://schemas.openxmlformats.org/officeDocument/2006/relationships/image" Target="media/image497.png"/><Relationship Id="rId496" Type="http://schemas.openxmlformats.org/officeDocument/2006/relationships/image" Target="media/image496.png"/><Relationship Id="rId495" Type="http://schemas.openxmlformats.org/officeDocument/2006/relationships/image" Target="media/image495.png"/><Relationship Id="rId494" Type="http://schemas.openxmlformats.org/officeDocument/2006/relationships/image" Target="media/image494.png"/><Relationship Id="rId493" Type="http://schemas.openxmlformats.org/officeDocument/2006/relationships/image" Target="media/image493.png"/><Relationship Id="rId492" Type="http://schemas.openxmlformats.org/officeDocument/2006/relationships/image" Target="media/image492.png"/><Relationship Id="rId491" Type="http://schemas.openxmlformats.org/officeDocument/2006/relationships/image" Target="media/image491.png"/><Relationship Id="rId490" Type="http://schemas.openxmlformats.org/officeDocument/2006/relationships/image" Target="media/image490.png"/><Relationship Id="rId49" Type="http://schemas.openxmlformats.org/officeDocument/2006/relationships/image" Target="media/image49.png"/><Relationship Id="rId489" Type="http://schemas.openxmlformats.org/officeDocument/2006/relationships/image" Target="media/image489.png"/><Relationship Id="rId488" Type="http://schemas.openxmlformats.org/officeDocument/2006/relationships/image" Target="media/image488.png"/><Relationship Id="rId487" Type="http://schemas.openxmlformats.org/officeDocument/2006/relationships/image" Target="media/image487.png"/><Relationship Id="rId486" Type="http://schemas.openxmlformats.org/officeDocument/2006/relationships/image" Target="media/image486.png"/><Relationship Id="rId485" Type="http://schemas.openxmlformats.org/officeDocument/2006/relationships/image" Target="media/image485.png"/><Relationship Id="rId484" Type="http://schemas.openxmlformats.org/officeDocument/2006/relationships/image" Target="media/image484.png"/><Relationship Id="rId483" Type="http://schemas.openxmlformats.org/officeDocument/2006/relationships/image" Target="media/image483.png"/><Relationship Id="rId482" Type="http://schemas.openxmlformats.org/officeDocument/2006/relationships/image" Target="media/image482.png"/><Relationship Id="rId481" Type="http://schemas.openxmlformats.org/officeDocument/2006/relationships/image" Target="media/image481.png"/><Relationship Id="rId480" Type="http://schemas.openxmlformats.org/officeDocument/2006/relationships/image" Target="media/image480.png"/><Relationship Id="rId48" Type="http://schemas.openxmlformats.org/officeDocument/2006/relationships/image" Target="media/image48.png"/><Relationship Id="rId479" Type="http://schemas.openxmlformats.org/officeDocument/2006/relationships/image" Target="media/image479.png"/><Relationship Id="rId478" Type="http://schemas.openxmlformats.org/officeDocument/2006/relationships/image" Target="media/image478.png"/><Relationship Id="rId477" Type="http://schemas.openxmlformats.org/officeDocument/2006/relationships/image" Target="media/image477.png"/><Relationship Id="rId476" Type="http://schemas.openxmlformats.org/officeDocument/2006/relationships/image" Target="media/image476.png"/><Relationship Id="rId475" Type="http://schemas.openxmlformats.org/officeDocument/2006/relationships/image" Target="media/image475.wmf"/><Relationship Id="rId474" Type="http://schemas.openxmlformats.org/officeDocument/2006/relationships/image" Target="media/image474.png"/><Relationship Id="rId473" Type="http://schemas.openxmlformats.org/officeDocument/2006/relationships/image" Target="media/image473.png"/><Relationship Id="rId472" Type="http://schemas.openxmlformats.org/officeDocument/2006/relationships/image" Target="media/image472.png"/><Relationship Id="rId471" Type="http://schemas.openxmlformats.org/officeDocument/2006/relationships/image" Target="media/image471.png"/><Relationship Id="rId470" Type="http://schemas.openxmlformats.org/officeDocument/2006/relationships/image" Target="media/image470.png"/><Relationship Id="rId47" Type="http://schemas.openxmlformats.org/officeDocument/2006/relationships/image" Target="media/image47.png"/><Relationship Id="rId469" Type="http://schemas.openxmlformats.org/officeDocument/2006/relationships/image" Target="media/image469.png"/><Relationship Id="rId468" Type="http://schemas.openxmlformats.org/officeDocument/2006/relationships/image" Target="media/image468.png"/><Relationship Id="rId467" Type="http://schemas.openxmlformats.org/officeDocument/2006/relationships/image" Target="media/image467.png"/><Relationship Id="rId466" Type="http://schemas.openxmlformats.org/officeDocument/2006/relationships/image" Target="media/image466.png"/><Relationship Id="rId465" Type="http://schemas.openxmlformats.org/officeDocument/2006/relationships/image" Target="media/image465.png"/><Relationship Id="rId464" Type="http://schemas.openxmlformats.org/officeDocument/2006/relationships/image" Target="media/image464.png"/><Relationship Id="rId463" Type="http://schemas.openxmlformats.org/officeDocument/2006/relationships/image" Target="media/image463.png"/><Relationship Id="rId462" Type="http://schemas.openxmlformats.org/officeDocument/2006/relationships/image" Target="media/image462.png"/><Relationship Id="rId461" Type="http://schemas.openxmlformats.org/officeDocument/2006/relationships/image" Target="media/image461.png"/><Relationship Id="rId460" Type="http://schemas.openxmlformats.org/officeDocument/2006/relationships/image" Target="media/image460.png"/><Relationship Id="rId46" Type="http://schemas.openxmlformats.org/officeDocument/2006/relationships/image" Target="media/image46.png"/><Relationship Id="rId459" Type="http://schemas.openxmlformats.org/officeDocument/2006/relationships/image" Target="media/image459.png"/><Relationship Id="rId458" Type="http://schemas.openxmlformats.org/officeDocument/2006/relationships/image" Target="media/image458.png"/><Relationship Id="rId457" Type="http://schemas.openxmlformats.org/officeDocument/2006/relationships/image" Target="media/image457.png"/><Relationship Id="rId456" Type="http://schemas.openxmlformats.org/officeDocument/2006/relationships/image" Target="media/image456.png"/><Relationship Id="rId455" Type="http://schemas.openxmlformats.org/officeDocument/2006/relationships/image" Target="media/image455.png"/><Relationship Id="rId454" Type="http://schemas.openxmlformats.org/officeDocument/2006/relationships/image" Target="media/image454.png"/><Relationship Id="rId453" Type="http://schemas.openxmlformats.org/officeDocument/2006/relationships/image" Target="media/image453.png"/><Relationship Id="rId452" Type="http://schemas.openxmlformats.org/officeDocument/2006/relationships/image" Target="media/image452.png"/><Relationship Id="rId451" Type="http://schemas.openxmlformats.org/officeDocument/2006/relationships/image" Target="media/image451.png"/><Relationship Id="rId450" Type="http://schemas.openxmlformats.org/officeDocument/2006/relationships/image" Target="media/image450.png"/><Relationship Id="rId45" Type="http://schemas.openxmlformats.org/officeDocument/2006/relationships/image" Target="media/image45.png"/><Relationship Id="rId449" Type="http://schemas.openxmlformats.org/officeDocument/2006/relationships/image" Target="media/image449.png"/><Relationship Id="rId448" Type="http://schemas.openxmlformats.org/officeDocument/2006/relationships/image" Target="media/image448.png"/><Relationship Id="rId447" Type="http://schemas.openxmlformats.org/officeDocument/2006/relationships/image" Target="media/image447.png"/><Relationship Id="rId446" Type="http://schemas.openxmlformats.org/officeDocument/2006/relationships/image" Target="media/image446.png"/><Relationship Id="rId445" Type="http://schemas.openxmlformats.org/officeDocument/2006/relationships/image" Target="media/image445.png"/><Relationship Id="rId444" Type="http://schemas.openxmlformats.org/officeDocument/2006/relationships/image" Target="media/image444.png"/><Relationship Id="rId443" Type="http://schemas.openxmlformats.org/officeDocument/2006/relationships/image" Target="media/image443.png"/><Relationship Id="rId442" Type="http://schemas.openxmlformats.org/officeDocument/2006/relationships/image" Target="media/image442.png"/><Relationship Id="rId441" Type="http://schemas.openxmlformats.org/officeDocument/2006/relationships/image" Target="media/image441.png"/><Relationship Id="rId440" Type="http://schemas.openxmlformats.org/officeDocument/2006/relationships/image" Target="media/image440.png"/><Relationship Id="rId44" Type="http://schemas.openxmlformats.org/officeDocument/2006/relationships/image" Target="media/image44.png"/><Relationship Id="rId439" Type="http://schemas.openxmlformats.org/officeDocument/2006/relationships/image" Target="media/image439.png"/><Relationship Id="rId438" Type="http://schemas.openxmlformats.org/officeDocument/2006/relationships/image" Target="media/image438.png"/><Relationship Id="rId437" Type="http://schemas.openxmlformats.org/officeDocument/2006/relationships/image" Target="media/image437.png"/><Relationship Id="rId436" Type="http://schemas.openxmlformats.org/officeDocument/2006/relationships/image" Target="media/image436.png"/><Relationship Id="rId435" Type="http://schemas.openxmlformats.org/officeDocument/2006/relationships/image" Target="media/image435.png"/><Relationship Id="rId434" Type="http://schemas.openxmlformats.org/officeDocument/2006/relationships/image" Target="media/image434.png"/><Relationship Id="rId433" Type="http://schemas.openxmlformats.org/officeDocument/2006/relationships/image" Target="media/image433.png"/><Relationship Id="rId432" Type="http://schemas.openxmlformats.org/officeDocument/2006/relationships/image" Target="media/image432.png"/><Relationship Id="rId431" Type="http://schemas.openxmlformats.org/officeDocument/2006/relationships/image" Target="media/image431.png"/><Relationship Id="rId430" Type="http://schemas.openxmlformats.org/officeDocument/2006/relationships/image" Target="media/image430.png"/><Relationship Id="rId43" Type="http://schemas.openxmlformats.org/officeDocument/2006/relationships/image" Target="media/image43.png"/><Relationship Id="rId429" Type="http://schemas.openxmlformats.org/officeDocument/2006/relationships/image" Target="media/image429.png"/><Relationship Id="rId428" Type="http://schemas.openxmlformats.org/officeDocument/2006/relationships/image" Target="media/image428.png"/><Relationship Id="rId427" Type="http://schemas.openxmlformats.org/officeDocument/2006/relationships/image" Target="media/image427.png"/><Relationship Id="rId426" Type="http://schemas.openxmlformats.org/officeDocument/2006/relationships/image" Target="media/image426.png"/><Relationship Id="rId425" Type="http://schemas.openxmlformats.org/officeDocument/2006/relationships/image" Target="media/image425.png"/><Relationship Id="rId424" Type="http://schemas.openxmlformats.org/officeDocument/2006/relationships/image" Target="media/image424.png"/><Relationship Id="rId423" Type="http://schemas.openxmlformats.org/officeDocument/2006/relationships/image" Target="media/image423.png"/><Relationship Id="rId422" Type="http://schemas.openxmlformats.org/officeDocument/2006/relationships/image" Target="media/image422.png"/><Relationship Id="rId421" Type="http://schemas.openxmlformats.org/officeDocument/2006/relationships/image" Target="media/image421.png"/><Relationship Id="rId420" Type="http://schemas.openxmlformats.org/officeDocument/2006/relationships/image" Target="media/image420.png"/><Relationship Id="rId42" Type="http://schemas.openxmlformats.org/officeDocument/2006/relationships/image" Target="media/image42.png"/><Relationship Id="rId419" Type="http://schemas.openxmlformats.org/officeDocument/2006/relationships/image" Target="media/image419.png"/><Relationship Id="rId418" Type="http://schemas.openxmlformats.org/officeDocument/2006/relationships/image" Target="media/image418.png"/><Relationship Id="rId417" Type="http://schemas.openxmlformats.org/officeDocument/2006/relationships/image" Target="media/image417.png"/><Relationship Id="rId416" Type="http://schemas.openxmlformats.org/officeDocument/2006/relationships/image" Target="media/image416.png"/><Relationship Id="rId415" Type="http://schemas.openxmlformats.org/officeDocument/2006/relationships/image" Target="media/image415.png"/><Relationship Id="rId414" Type="http://schemas.openxmlformats.org/officeDocument/2006/relationships/image" Target="media/image414.png"/><Relationship Id="rId413" Type="http://schemas.openxmlformats.org/officeDocument/2006/relationships/image" Target="media/image413.png"/><Relationship Id="rId412" Type="http://schemas.openxmlformats.org/officeDocument/2006/relationships/image" Target="media/image412.png"/><Relationship Id="rId411" Type="http://schemas.openxmlformats.org/officeDocument/2006/relationships/image" Target="media/image411.png"/><Relationship Id="rId410" Type="http://schemas.openxmlformats.org/officeDocument/2006/relationships/image" Target="media/image410.png"/><Relationship Id="rId41" Type="http://schemas.openxmlformats.org/officeDocument/2006/relationships/image" Target="media/image41.png"/><Relationship Id="rId409" Type="http://schemas.openxmlformats.org/officeDocument/2006/relationships/image" Target="media/image409.png"/><Relationship Id="rId408" Type="http://schemas.openxmlformats.org/officeDocument/2006/relationships/image" Target="media/image408.png"/><Relationship Id="rId407" Type="http://schemas.openxmlformats.org/officeDocument/2006/relationships/image" Target="media/image407.png"/><Relationship Id="rId406" Type="http://schemas.openxmlformats.org/officeDocument/2006/relationships/image" Target="media/image406.png"/><Relationship Id="rId405" Type="http://schemas.openxmlformats.org/officeDocument/2006/relationships/image" Target="media/image405.png"/><Relationship Id="rId404" Type="http://schemas.openxmlformats.org/officeDocument/2006/relationships/image" Target="media/image404.png"/><Relationship Id="rId403" Type="http://schemas.openxmlformats.org/officeDocument/2006/relationships/image" Target="media/image403.png"/><Relationship Id="rId402" Type="http://schemas.openxmlformats.org/officeDocument/2006/relationships/image" Target="media/image402.png"/><Relationship Id="rId401" Type="http://schemas.openxmlformats.org/officeDocument/2006/relationships/image" Target="media/image401.png"/><Relationship Id="rId400" Type="http://schemas.openxmlformats.org/officeDocument/2006/relationships/image" Target="media/image400.png"/><Relationship Id="rId40" Type="http://schemas.openxmlformats.org/officeDocument/2006/relationships/image" Target="media/image40.png"/><Relationship Id="rId4" Type="http://schemas.openxmlformats.org/officeDocument/2006/relationships/image" Target="media/image4.png"/><Relationship Id="rId399" Type="http://schemas.openxmlformats.org/officeDocument/2006/relationships/image" Target="media/image399.png"/><Relationship Id="rId398" Type="http://schemas.openxmlformats.org/officeDocument/2006/relationships/image" Target="media/image398.png"/><Relationship Id="rId397" Type="http://schemas.openxmlformats.org/officeDocument/2006/relationships/image" Target="media/image397.png"/><Relationship Id="rId396" Type="http://schemas.openxmlformats.org/officeDocument/2006/relationships/image" Target="media/image396.png"/><Relationship Id="rId395" Type="http://schemas.openxmlformats.org/officeDocument/2006/relationships/image" Target="media/image395.png"/><Relationship Id="rId394" Type="http://schemas.openxmlformats.org/officeDocument/2006/relationships/image" Target="media/image394.png"/><Relationship Id="rId393" Type="http://schemas.openxmlformats.org/officeDocument/2006/relationships/image" Target="media/image393.png"/><Relationship Id="rId392" Type="http://schemas.openxmlformats.org/officeDocument/2006/relationships/image" Target="media/image392.png"/><Relationship Id="rId391" Type="http://schemas.openxmlformats.org/officeDocument/2006/relationships/image" Target="media/image391.png"/><Relationship Id="rId390" Type="http://schemas.openxmlformats.org/officeDocument/2006/relationships/image" Target="media/image390.png"/><Relationship Id="rId39" Type="http://schemas.openxmlformats.org/officeDocument/2006/relationships/image" Target="media/image39.png"/><Relationship Id="rId389" Type="http://schemas.openxmlformats.org/officeDocument/2006/relationships/image" Target="media/image389.png"/><Relationship Id="rId388" Type="http://schemas.openxmlformats.org/officeDocument/2006/relationships/image" Target="media/image388.png"/><Relationship Id="rId387" Type="http://schemas.openxmlformats.org/officeDocument/2006/relationships/image" Target="media/image387.png"/><Relationship Id="rId386" Type="http://schemas.openxmlformats.org/officeDocument/2006/relationships/image" Target="media/image386.png"/><Relationship Id="rId385" Type="http://schemas.openxmlformats.org/officeDocument/2006/relationships/image" Target="media/image385.png"/><Relationship Id="rId384" Type="http://schemas.openxmlformats.org/officeDocument/2006/relationships/image" Target="media/image384.png"/><Relationship Id="rId383" Type="http://schemas.openxmlformats.org/officeDocument/2006/relationships/image" Target="media/image383.png"/><Relationship Id="rId382" Type="http://schemas.openxmlformats.org/officeDocument/2006/relationships/image" Target="media/image382.png"/><Relationship Id="rId381" Type="http://schemas.openxmlformats.org/officeDocument/2006/relationships/image" Target="media/image381.png"/><Relationship Id="rId380" Type="http://schemas.openxmlformats.org/officeDocument/2006/relationships/image" Target="media/image380.png"/><Relationship Id="rId38" Type="http://schemas.openxmlformats.org/officeDocument/2006/relationships/image" Target="media/image38.png"/><Relationship Id="rId379" Type="http://schemas.openxmlformats.org/officeDocument/2006/relationships/image" Target="media/image379.png"/><Relationship Id="rId378" Type="http://schemas.openxmlformats.org/officeDocument/2006/relationships/image" Target="media/image378.png"/><Relationship Id="rId377" Type="http://schemas.openxmlformats.org/officeDocument/2006/relationships/image" Target="media/image377.png"/><Relationship Id="rId376" Type="http://schemas.openxmlformats.org/officeDocument/2006/relationships/image" Target="media/image376.png"/><Relationship Id="rId375" Type="http://schemas.openxmlformats.org/officeDocument/2006/relationships/image" Target="media/image375.png"/><Relationship Id="rId374" Type="http://schemas.openxmlformats.org/officeDocument/2006/relationships/image" Target="media/image374.png"/><Relationship Id="rId373" Type="http://schemas.openxmlformats.org/officeDocument/2006/relationships/image" Target="media/image373.png"/><Relationship Id="rId372" Type="http://schemas.openxmlformats.org/officeDocument/2006/relationships/image" Target="media/image372.png"/><Relationship Id="rId371" Type="http://schemas.openxmlformats.org/officeDocument/2006/relationships/image" Target="media/image371.png"/><Relationship Id="rId370" Type="http://schemas.openxmlformats.org/officeDocument/2006/relationships/image" Target="media/image370.png"/><Relationship Id="rId37" Type="http://schemas.openxmlformats.org/officeDocument/2006/relationships/image" Target="media/image37.png"/><Relationship Id="rId369" Type="http://schemas.openxmlformats.org/officeDocument/2006/relationships/image" Target="media/image369.png"/><Relationship Id="rId368" Type="http://schemas.openxmlformats.org/officeDocument/2006/relationships/image" Target="media/image368.png"/><Relationship Id="rId367" Type="http://schemas.openxmlformats.org/officeDocument/2006/relationships/image" Target="media/image367.png"/><Relationship Id="rId366" Type="http://schemas.openxmlformats.org/officeDocument/2006/relationships/image" Target="media/image366.png"/><Relationship Id="rId365" Type="http://schemas.openxmlformats.org/officeDocument/2006/relationships/image" Target="media/image365.png"/><Relationship Id="rId364" Type="http://schemas.openxmlformats.org/officeDocument/2006/relationships/image" Target="media/image364.png"/><Relationship Id="rId363" Type="http://schemas.openxmlformats.org/officeDocument/2006/relationships/image" Target="media/image363.png"/><Relationship Id="rId362" Type="http://schemas.openxmlformats.org/officeDocument/2006/relationships/image" Target="media/image362.png"/><Relationship Id="rId361" Type="http://schemas.openxmlformats.org/officeDocument/2006/relationships/image" Target="media/image361.png"/><Relationship Id="rId360" Type="http://schemas.openxmlformats.org/officeDocument/2006/relationships/image" Target="media/image360.png"/><Relationship Id="rId36" Type="http://schemas.openxmlformats.org/officeDocument/2006/relationships/image" Target="media/image36.png"/><Relationship Id="rId359" Type="http://schemas.openxmlformats.org/officeDocument/2006/relationships/image" Target="media/image359.png"/><Relationship Id="rId358" Type="http://schemas.openxmlformats.org/officeDocument/2006/relationships/image" Target="media/image358.png"/><Relationship Id="rId357" Type="http://schemas.openxmlformats.org/officeDocument/2006/relationships/image" Target="media/image357.png"/><Relationship Id="rId356" Type="http://schemas.openxmlformats.org/officeDocument/2006/relationships/image" Target="media/image356.png"/><Relationship Id="rId355" Type="http://schemas.openxmlformats.org/officeDocument/2006/relationships/image" Target="media/image355.png"/><Relationship Id="rId354" Type="http://schemas.openxmlformats.org/officeDocument/2006/relationships/image" Target="media/image354.png"/><Relationship Id="rId353" Type="http://schemas.openxmlformats.org/officeDocument/2006/relationships/image" Target="media/image353.png"/><Relationship Id="rId352" Type="http://schemas.openxmlformats.org/officeDocument/2006/relationships/image" Target="media/image352.png"/><Relationship Id="rId351" Type="http://schemas.openxmlformats.org/officeDocument/2006/relationships/image" Target="media/image351.png"/><Relationship Id="rId350" Type="http://schemas.openxmlformats.org/officeDocument/2006/relationships/image" Target="media/image350.png"/><Relationship Id="rId35" Type="http://schemas.openxmlformats.org/officeDocument/2006/relationships/image" Target="media/image35.png"/><Relationship Id="rId349" Type="http://schemas.openxmlformats.org/officeDocument/2006/relationships/image" Target="media/image349.png"/><Relationship Id="rId348" Type="http://schemas.openxmlformats.org/officeDocument/2006/relationships/image" Target="media/image348.png"/><Relationship Id="rId347" Type="http://schemas.openxmlformats.org/officeDocument/2006/relationships/image" Target="media/image347.png"/><Relationship Id="rId346" Type="http://schemas.openxmlformats.org/officeDocument/2006/relationships/image" Target="media/image346.png"/><Relationship Id="rId345" Type="http://schemas.openxmlformats.org/officeDocument/2006/relationships/image" Target="media/image345.png"/><Relationship Id="rId344" Type="http://schemas.openxmlformats.org/officeDocument/2006/relationships/image" Target="media/image344.png"/><Relationship Id="rId343" Type="http://schemas.openxmlformats.org/officeDocument/2006/relationships/image" Target="media/image343.png"/><Relationship Id="rId342" Type="http://schemas.openxmlformats.org/officeDocument/2006/relationships/image" Target="media/image342.png"/><Relationship Id="rId341" Type="http://schemas.openxmlformats.org/officeDocument/2006/relationships/image" Target="media/image341.png"/><Relationship Id="rId340" Type="http://schemas.openxmlformats.org/officeDocument/2006/relationships/image" Target="media/image340.png"/><Relationship Id="rId34" Type="http://schemas.openxmlformats.org/officeDocument/2006/relationships/image" Target="media/image34.png"/><Relationship Id="rId339" Type="http://schemas.openxmlformats.org/officeDocument/2006/relationships/image" Target="media/image339.png"/><Relationship Id="rId338" Type="http://schemas.openxmlformats.org/officeDocument/2006/relationships/image" Target="media/image338.png"/><Relationship Id="rId337" Type="http://schemas.openxmlformats.org/officeDocument/2006/relationships/image" Target="media/image337.png"/><Relationship Id="rId336" Type="http://schemas.openxmlformats.org/officeDocument/2006/relationships/image" Target="media/image336.png"/><Relationship Id="rId335" Type="http://schemas.openxmlformats.org/officeDocument/2006/relationships/image" Target="media/image335.png"/><Relationship Id="rId334" Type="http://schemas.openxmlformats.org/officeDocument/2006/relationships/image" Target="media/image334.png"/><Relationship Id="rId333" Type="http://schemas.openxmlformats.org/officeDocument/2006/relationships/image" Target="media/image333.png"/><Relationship Id="rId332" Type="http://schemas.openxmlformats.org/officeDocument/2006/relationships/image" Target="media/image332.png"/><Relationship Id="rId331" Type="http://schemas.openxmlformats.org/officeDocument/2006/relationships/image" Target="media/image331.png"/><Relationship Id="rId330" Type="http://schemas.openxmlformats.org/officeDocument/2006/relationships/image" Target="media/image330.png"/><Relationship Id="rId33" Type="http://schemas.openxmlformats.org/officeDocument/2006/relationships/image" Target="media/image33.png"/><Relationship Id="rId329" Type="http://schemas.openxmlformats.org/officeDocument/2006/relationships/image" Target="media/image329.png"/><Relationship Id="rId328" Type="http://schemas.openxmlformats.org/officeDocument/2006/relationships/image" Target="media/image328.png"/><Relationship Id="rId327" Type="http://schemas.openxmlformats.org/officeDocument/2006/relationships/image" Target="media/image327.png"/><Relationship Id="rId326" Type="http://schemas.openxmlformats.org/officeDocument/2006/relationships/image" Target="media/image326.png"/><Relationship Id="rId325" Type="http://schemas.openxmlformats.org/officeDocument/2006/relationships/image" Target="media/image325.png"/><Relationship Id="rId324" Type="http://schemas.openxmlformats.org/officeDocument/2006/relationships/image" Target="media/image324.png"/><Relationship Id="rId323" Type="http://schemas.openxmlformats.org/officeDocument/2006/relationships/image" Target="media/image323.png"/><Relationship Id="rId322" Type="http://schemas.openxmlformats.org/officeDocument/2006/relationships/image" Target="media/image322.png"/><Relationship Id="rId321" Type="http://schemas.openxmlformats.org/officeDocument/2006/relationships/image" Target="media/image321.png"/><Relationship Id="rId320" Type="http://schemas.openxmlformats.org/officeDocument/2006/relationships/image" Target="media/image320.png"/><Relationship Id="rId32" Type="http://schemas.openxmlformats.org/officeDocument/2006/relationships/image" Target="media/image32.png"/><Relationship Id="rId319" Type="http://schemas.openxmlformats.org/officeDocument/2006/relationships/image" Target="media/image319.png"/><Relationship Id="rId318" Type="http://schemas.openxmlformats.org/officeDocument/2006/relationships/image" Target="media/image318.png"/><Relationship Id="rId317" Type="http://schemas.openxmlformats.org/officeDocument/2006/relationships/image" Target="media/image317.png"/><Relationship Id="rId316" Type="http://schemas.openxmlformats.org/officeDocument/2006/relationships/image" Target="media/image316.png"/><Relationship Id="rId315" Type="http://schemas.openxmlformats.org/officeDocument/2006/relationships/image" Target="media/image315.png"/><Relationship Id="rId314" Type="http://schemas.openxmlformats.org/officeDocument/2006/relationships/image" Target="media/image314.png"/><Relationship Id="rId313" Type="http://schemas.openxmlformats.org/officeDocument/2006/relationships/image" Target="media/image313.png"/><Relationship Id="rId312" Type="http://schemas.openxmlformats.org/officeDocument/2006/relationships/image" Target="media/image312.png"/><Relationship Id="rId311" Type="http://schemas.openxmlformats.org/officeDocument/2006/relationships/image" Target="media/image311.png"/><Relationship Id="rId310" Type="http://schemas.openxmlformats.org/officeDocument/2006/relationships/image" Target="media/image310.png"/><Relationship Id="rId31" Type="http://schemas.openxmlformats.org/officeDocument/2006/relationships/image" Target="media/image31.png"/><Relationship Id="rId309" Type="http://schemas.openxmlformats.org/officeDocument/2006/relationships/image" Target="media/image309.png"/><Relationship Id="rId308" Type="http://schemas.openxmlformats.org/officeDocument/2006/relationships/image" Target="media/image308.png"/><Relationship Id="rId307" Type="http://schemas.openxmlformats.org/officeDocument/2006/relationships/image" Target="media/image307.png"/><Relationship Id="rId306" Type="http://schemas.openxmlformats.org/officeDocument/2006/relationships/image" Target="media/image306.png"/><Relationship Id="rId305" Type="http://schemas.openxmlformats.org/officeDocument/2006/relationships/image" Target="media/image305.png"/><Relationship Id="rId304" Type="http://schemas.openxmlformats.org/officeDocument/2006/relationships/image" Target="media/image304.png"/><Relationship Id="rId303" Type="http://schemas.openxmlformats.org/officeDocument/2006/relationships/image" Target="media/image303.png"/><Relationship Id="rId302" Type="http://schemas.openxmlformats.org/officeDocument/2006/relationships/image" Target="media/image302.png"/><Relationship Id="rId301" Type="http://schemas.openxmlformats.org/officeDocument/2006/relationships/image" Target="media/image301.png"/><Relationship Id="rId300" Type="http://schemas.openxmlformats.org/officeDocument/2006/relationships/image" Target="media/image300.png"/><Relationship Id="rId30" Type="http://schemas.openxmlformats.org/officeDocument/2006/relationships/image" Target="media/image30.png"/><Relationship Id="rId3" Type="http://schemas.openxmlformats.org/officeDocument/2006/relationships/image" Target="media/image3.png"/><Relationship Id="rId299" Type="http://schemas.openxmlformats.org/officeDocument/2006/relationships/image" Target="media/image299.png"/><Relationship Id="rId298" Type="http://schemas.openxmlformats.org/officeDocument/2006/relationships/image" Target="media/image298.png"/><Relationship Id="rId297" Type="http://schemas.openxmlformats.org/officeDocument/2006/relationships/image" Target="media/image297.png"/><Relationship Id="rId296" Type="http://schemas.openxmlformats.org/officeDocument/2006/relationships/image" Target="media/image296.png"/><Relationship Id="rId295" Type="http://schemas.openxmlformats.org/officeDocument/2006/relationships/image" Target="media/image295.png"/><Relationship Id="rId294" Type="http://schemas.openxmlformats.org/officeDocument/2006/relationships/image" Target="media/image294.png"/><Relationship Id="rId293" Type="http://schemas.openxmlformats.org/officeDocument/2006/relationships/image" Target="media/image293.png"/><Relationship Id="rId292" Type="http://schemas.openxmlformats.org/officeDocument/2006/relationships/image" Target="media/image292.png"/><Relationship Id="rId291" Type="http://schemas.openxmlformats.org/officeDocument/2006/relationships/image" Target="media/image291.png"/><Relationship Id="rId290" Type="http://schemas.openxmlformats.org/officeDocument/2006/relationships/image" Target="media/image290.png"/><Relationship Id="rId29" Type="http://schemas.openxmlformats.org/officeDocument/2006/relationships/image" Target="media/image29.png"/><Relationship Id="rId289" Type="http://schemas.openxmlformats.org/officeDocument/2006/relationships/image" Target="media/image289.png"/><Relationship Id="rId288" Type="http://schemas.openxmlformats.org/officeDocument/2006/relationships/image" Target="media/image288.png"/><Relationship Id="rId287" Type="http://schemas.openxmlformats.org/officeDocument/2006/relationships/image" Target="media/image287.png"/><Relationship Id="rId286" Type="http://schemas.openxmlformats.org/officeDocument/2006/relationships/image" Target="media/image286.png"/><Relationship Id="rId285" Type="http://schemas.openxmlformats.org/officeDocument/2006/relationships/image" Target="media/image285.png"/><Relationship Id="rId284" Type="http://schemas.openxmlformats.org/officeDocument/2006/relationships/image" Target="media/image284.png"/><Relationship Id="rId283" Type="http://schemas.openxmlformats.org/officeDocument/2006/relationships/image" Target="media/image283.png"/><Relationship Id="rId282" Type="http://schemas.openxmlformats.org/officeDocument/2006/relationships/image" Target="media/image282.png"/><Relationship Id="rId281" Type="http://schemas.openxmlformats.org/officeDocument/2006/relationships/image" Target="media/image281.png"/><Relationship Id="rId280" Type="http://schemas.openxmlformats.org/officeDocument/2006/relationships/image" Target="media/image280.png"/><Relationship Id="rId28" Type="http://schemas.openxmlformats.org/officeDocument/2006/relationships/image" Target="media/image28.png"/><Relationship Id="rId279" Type="http://schemas.openxmlformats.org/officeDocument/2006/relationships/image" Target="media/image279.png"/><Relationship Id="rId278" Type="http://schemas.openxmlformats.org/officeDocument/2006/relationships/image" Target="media/image278.png"/><Relationship Id="rId277" Type="http://schemas.openxmlformats.org/officeDocument/2006/relationships/image" Target="media/image277.png"/><Relationship Id="rId276" Type="http://schemas.openxmlformats.org/officeDocument/2006/relationships/image" Target="media/image276.png"/><Relationship Id="rId275" Type="http://schemas.openxmlformats.org/officeDocument/2006/relationships/image" Target="media/image275.png"/><Relationship Id="rId274" Type="http://schemas.openxmlformats.org/officeDocument/2006/relationships/image" Target="media/image274.png"/><Relationship Id="rId273" Type="http://schemas.openxmlformats.org/officeDocument/2006/relationships/image" Target="media/image273.png"/><Relationship Id="rId272" Type="http://schemas.openxmlformats.org/officeDocument/2006/relationships/image" Target="media/image272.png"/><Relationship Id="rId271" Type="http://schemas.openxmlformats.org/officeDocument/2006/relationships/image" Target="media/image271.png"/><Relationship Id="rId270" Type="http://schemas.openxmlformats.org/officeDocument/2006/relationships/image" Target="media/image270.png"/><Relationship Id="rId27" Type="http://schemas.openxmlformats.org/officeDocument/2006/relationships/image" Target="media/image27.png"/><Relationship Id="rId269" Type="http://schemas.openxmlformats.org/officeDocument/2006/relationships/image" Target="media/image269.png"/><Relationship Id="rId268" Type="http://schemas.openxmlformats.org/officeDocument/2006/relationships/image" Target="media/image268.png"/><Relationship Id="rId267" Type="http://schemas.openxmlformats.org/officeDocument/2006/relationships/image" Target="media/image267.png"/><Relationship Id="rId266" Type="http://schemas.openxmlformats.org/officeDocument/2006/relationships/image" Target="media/image266.png"/><Relationship Id="rId265" Type="http://schemas.openxmlformats.org/officeDocument/2006/relationships/image" Target="media/image265.png"/><Relationship Id="rId264" Type="http://schemas.openxmlformats.org/officeDocument/2006/relationships/image" Target="media/image264.png"/><Relationship Id="rId263" Type="http://schemas.openxmlformats.org/officeDocument/2006/relationships/image" Target="media/image263.png"/><Relationship Id="rId262" Type="http://schemas.openxmlformats.org/officeDocument/2006/relationships/image" Target="media/image262.png"/><Relationship Id="rId261" Type="http://schemas.openxmlformats.org/officeDocument/2006/relationships/image" Target="media/image261.png"/><Relationship Id="rId260" Type="http://schemas.openxmlformats.org/officeDocument/2006/relationships/image" Target="media/image260.png"/><Relationship Id="rId26" Type="http://schemas.openxmlformats.org/officeDocument/2006/relationships/image" Target="media/image26.png"/><Relationship Id="rId259" Type="http://schemas.openxmlformats.org/officeDocument/2006/relationships/image" Target="media/image259.png"/><Relationship Id="rId258" Type="http://schemas.openxmlformats.org/officeDocument/2006/relationships/image" Target="media/image258.png"/><Relationship Id="rId257" Type="http://schemas.openxmlformats.org/officeDocument/2006/relationships/image" Target="media/image257.png"/><Relationship Id="rId256" Type="http://schemas.openxmlformats.org/officeDocument/2006/relationships/image" Target="media/image256.png"/><Relationship Id="rId255" Type="http://schemas.openxmlformats.org/officeDocument/2006/relationships/image" Target="media/image255.png"/><Relationship Id="rId254" Type="http://schemas.openxmlformats.org/officeDocument/2006/relationships/image" Target="media/image254.png"/><Relationship Id="rId253" Type="http://schemas.openxmlformats.org/officeDocument/2006/relationships/image" Target="media/image253.png"/><Relationship Id="rId252" Type="http://schemas.openxmlformats.org/officeDocument/2006/relationships/image" Target="media/image252.png"/><Relationship Id="rId251" Type="http://schemas.openxmlformats.org/officeDocument/2006/relationships/image" Target="media/image251.png"/><Relationship Id="rId250" Type="http://schemas.openxmlformats.org/officeDocument/2006/relationships/image" Target="media/image250.png"/><Relationship Id="rId25" Type="http://schemas.openxmlformats.org/officeDocument/2006/relationships/image" Target="media/image25.png"/><Relationship Id="rId249" Type="http://schemas.openxmlformats.org/officeDocument/2006/relationships/image" Target="media/image249.png"/><Relationship Id="rId248" Type="http://schemas.openxmlformats.org/officeDocument/2006/relationships/image" Target="media/image248.png"/><Relationship Id="rId247" Type="http://schemas.openxmlformats.org/officeDocument/2006/relationships/image" Target="media/image247.png"/><Relationship Id="rId246" Type="http://schemas.openxmlformats.org/officeDocument/2006/relationships/image" Target="media/image246.png"/><Relationship Id="rId245" Type="http://schemas.openxmlformats.org/officeDocument/2006/relationships/image" Target="media/image245.png"/><Relationship Id="rId244" Type="http://schemas.openxmlformats.org/officeDocument/2006/relationships/image" Target="media/image244.png"/><Relationship Id="rId243" Type="http://schemas.openxmlformats.org/officeDocument/2006/relationships/image" Target="media/image243.png"/><Relationship Id="rId242" Type="http://schemas.openxmlformats.org/officeDocument/2006/relationships/image" Target="media/image242.png"/><Relationship Id="rId241" Type="http://schemas.openxmlformats.org/officeDocument/2006/relationships/image" Target="media/image241.png"/><Relationship Id="rId240" Type="http://schemas.openxmlformats.org/officeDocument/2006/relationships/image" Target="media/image240.png"/><Relationship Id="rId24" Type="http://schemas.openxmlformats.org/officeDocument/2006/relationships/image" Target="media/image24.png"/><Relationship Id="rId239" Type="http://schemas.openxmlformats.org/officeDocument/2006/relationships/image" Target="media/image239.png"/><Relationship Id="rId238" Type="http://schemas.openxmlformats.org/officeDocument/2006/relationships/image" Target="media/image238.png"/><Relationship Id="rId237" Type="http://schemas.openxmlformats.org/officeDocument/2006/relationships/image" Target="media/image237.png"/><Relationship Id="rId236" Type="http://schemas.openxmlformats.org/officeDocument/2006/relationships/image" Target="media/image236.png"/><Relationship Id="rId235" Type="http://schemas.openxmlformats.org/officeDocument/2006/relationships/image" Target="media/image235.png"/><Relationship Id="rId234" Type="http://schemas.openxmlformats.org/officeDocument/2006/relationships/image" Target="media/image234.png"/><Relationship Id="rId233" Type="http://schemas.openxmlformats.org/officeDocument/2006/relationships/image" Target="media/image233.png"/><Relationship Id="rId232" Type="http://schemas.openxmlformats.org/officeDocument/2006/relationships/image" Target="media/image232.png"/><Relationship Id="rId231" Type="http://schemas.openxmlformats.org/officeDocument/2006/relationships/image" Target="media/image231.png"/><Relationship Id="rId230" Type="http://schemas.openxmlformats.org/officeDocument/2006/relationships/image" Target="media/image230.png"/><Relationship Id="rId23" Type="http://schemas.openxmlformats.org/officeDocument/2006/relationships/image" Target="media/image23.png"/><Relationship Id="rId229" Type="http://schemas.openxmlformats.org/officeDocument/2006/relationships/image" Target="media/image229.png"/><Relationship Id="rId228" Type="http://schemas.openxmlformats.org/officeDocument/2006/relationships/image" Target="media/image228.png"/><Relationship Id="rId227" Type="http://schemas.openxmlformats.org/officeDocument/2006/relationships/image" Target="media/image227.png"/><Relationship Id="rId226" Type="http://schemas.openxmlformats.org/officeDocument/2006/relationships/image" Target="media/image226.png"/><Relationship Id="rId225" Type="http://schemas.openxmlformats.org/officeDocument/2006/relationships/image" Target="media/image225.png"/><Relationship Id="rId224" Type="http://schemas.openxmlformats.org/officeDocument/2006/relationships/image" Target="media/image224.png"/><Relationship Id="rId223" Type="http://schemas.openxmlformats.org/officeDocument/2006/relationships/image" Target="media/image223.png"/><Relationship Id="rId222" Type="http://schemas.openxmlformats.org/officeDocument/2006/relationships/image" Target="media/image222.png"/><Relationship Id="rId221" Type="http://schemas.openxmlformats.org/officeDocument/2006/relationships/image" Target="media/image221.png"/><Relationship Id="rId220" Type="http://schemas.openxmlformats.org/officeDocument/2006/relationships/image" Target="media/image220.png"/><Relationship Id="rId22" Type="http://schemas.openxmlformats.org/officeDocument/2006/relationships/image" Target="media/image22.png"/><Relationship Id="rId219" Type="http://schemas.openxmlformats.org/officeDocument/2006/relationships/image" Target="media/image219.png"/><Relationship Id="rId218" Type="http://schemas.openxmlformats.org/officeDocument/2006/relationships/image" Target="media/image218.png"/><Relationship Id="rId217" Type="http://schemas.openxmlformats.org/officeDocument/2006/relationships/image" Target="media/image217.png"/><Relationship Id="rId216" Type="http://schemas.openxmlformats.org/officeDocument/2006/relationships/image" Target="media/image216.png"/><Relationship Id="rId215" Type="http://schemas.openxmlformats.org/officeDocument/2006/relationships/image" Target="media/image215.png"/><Relationship Id="rId214" Type="http://schemas.openxmlformats.org/officeDocument/2006/relationships/image" Target="media/image214.png"/><Relationship Id="rId213" Type="http://schemas.openxmlformats.org/officeDocument/2006/relationships/image" Target="media/image213.png"/><Relationship Id="rId212" Type="http://schemas.openxmlformats.org/officeDocument/2006/relationships/image" Target="media/image212.png"/><Relationship Id="rId211" Type="http://schemas.openxmlformats.org/officeDocument/2006/relationships/image" Target="media/image211.png"/><Relationship Id="rId210" Type="http://schemas.openxmlformats.org/officeDocument/2006/relationships/image" Target="media/image210.png"/><Relationship Id="rId21" Type="http://schemas.openxmlformats.org/officeDocument/2006/relationships/image" Target="media/image21.png"/><Relationship Id="rId209" Type="http://schemas.openxmlformats.org/officeDocument/2006/relationships/image" Target="media/image209.png"/><Relationship Id="rId208" Type="http://schemas.openxmlformats.org/officeDocument/2006/relationships/image" Target="media/image208.png"/><Relationship Id="rId207" Type="http://schemas.openxmlformats.org/officeDocument/2006/relationships/image" Target="media/image207.png"/><Relationship Id="rId206" Type="http://schemas.openxmlformats.org/officeDocument/2006/relationships/image" Target="media/image206.png"/><Relationship Id="rId205" Type="http://schemas.openxmlformats.org/officeDocument/2006/relationships/image" Target="media/image205.png"/><Relationship Id="rId204" Type="http://schemas.openxmlformats.org/officeDocument/2006/relationships/image" Target="media/image204.png"/><Relationship Id="rId203" Type="http://schemas.openxmlformats.org/officeDocument/2006/relationships/image" Target="media/image203.png"/><Relationship Id="rId202" Type="http://schemas.openxmlformats.org/officeDocument/2006/relationships/image" Target="media/image202.png"/><Relationship Id="rId201" Type="http://schemas.openxmlformats.org/officeDocument/2006/relationships/image" Target="media/image201.png"/><Relationship Id="rId200" Type="http://schemas.openxmlformats.org/officeDocument/2006/relationships/image" Target="media/image200.png"/><Relationship Id="rId20" Type="http://schemas.openxmlformats.org/officeDocument/2006/relationships/image" Target="media/image20.png"/><Relationship Id="rId2" Type="http://schemas.openxmlformats.org/officeDocument/2006/relationships/image" Target="media/image2.png"/><Relationship Id="rId199" Type="http://schemas.openxmlformats.org/officeDocument/2006/relationships/image" Target="media/image199.png"/><Relationship Id="rId198" Type="http://schemas.openxmlformats.org/officeDocument/2006/relationships/image" Target="media/image198.png"/><Relationship Id="rId197" Type="http://schemas.openxmlformats.org/officeDocument/2006/relationships/image" Target="media/image197.png"/><Relationship Id="rId196" Type="http://schemas.openxmlformats.org/officeDocument/2006/relationships/image" Target="media/image196.png"/><Relationship Id="rId195" Type="http://schemas.openxmlformats.org/officeDocument/2006/relationships/image" Target="media/image195.png"/><Relationship Id="rId194" Type="http://schemas.openxmlformats.org/officeDocument/2006/relationships/image" Target="media/image194.png"/><Relationship Id="rId193" Type="http://schemas.openxmlformats.org/officeDocument/2006/relationships/image" Target="media/image193.png"/><Relationship Id="rId192" Type="http://schemas.openxmlformats.org/officeDocument/2006/relationships/image" Target="media/image192.png"/><Relationship Id="rId191" Type="http://schemas.openxmlformats.org/officeDocument/2006/relationships/image" Target="media/image191.png"/><Relationship Id="rId190" Type="http://schemas.openxmlformats.org/officeDocument/2006/relationships/image" Target="media/image190.png"/><Relationship Id="rId19" Type="http://schemas.openxmlformats.org/officeDocument/2006/relationships/image" Target="media/image19.png"/><Relationship Id="rId189" Type="http://schemas.openxmlformats.org/officeDocument/2006/relationships/image" Target="media/image189.png"/><Relationship Id="rId188" Type="http://schemas.openxmlformats.org/officeDocument/2006/relationships/image" Target="media/image188.png"/><Relationship Id="rId187" Type="http://schemas.openxmlformats.org/officeDocument/2006/relationships/image" Target="media/image187.png"/><Relationship Id="rId186" Type="http://schemas.openxmlformats.org/officeDocument/2006/relationships/image" Target="media/image186.png"/><Relationship Id="rId185" Type="http://schemas.openxmlformats.org/officeDocument/2006/relationships/image" Target="media/image185.png"/><Relationship Id="rId184" Type="http://schemas.openxmlformats.org/officeDocument/2006/relationships/image" Target="media/image184.png"/><Relationship Id="rId183" Type="http://schemas.openxmlformats.org/officeDocument/2006/relationships/image" Target="media/image183.png"/><Relationship Id="rId182" Type="http://schemas.openxmlformats.org/officeDocument/2006/relationships/image" Target="media/image182.png"/><Relationship Id="rId181" Type="http://schemas.openxmlformats.org/officeDocument/2006/relationships/image" Target="media/image181.png"/><Relationship Id="rId180" Type="http://schemas.openxmlformats.org/officeDocument/2006/relationships/image" Target="media/image180.png"/><Relationship Id="rId18" Type="http://schemas.openxmlformats.org/officeDocument/2006/relationships/image" Target="media/image18.png"/><Relationship Id="rId179" Type="http://schemas.openxmlformats.org/officeDocument/2006/relationships/image" Target="media/image179.png"/><Relationship Id="rId178" Type="http://schemas.openxmlformats.org/officeDocument/2006/relationships/image" Target="media/image178.png"/><Relationship Id="rId177" Type="http://schemas.openxmlformats.org/officeDocument/2006/relationships/image" Target="media/image177.png"/><Relationship Id="rId176" Type="http://schemas.openxmlformats.org/officeDocument/2006/relationships/image" Target="media/image176.png"/><Relationship Id="rId175" Type="http://schemas.openxmlformats.org/officeDocument/2006/relationships/image" Target="media/image175.png"/><Relationship Id="rId174" Type="http://schemas.openxmlformats.org/officeDocument/2006/relationships/image" Target="media/image174.png"/><Relationship Id="rId173" Type="http://schemas.openxmlformats.org/officeDocument/2006/relationships/image" Target="media/image173.png"/><Relationship Id="rId172" Type="http://schemas.openxmlformats.org/officeDocument/2006/relationships/image" Target="media/image172.png"/><Relationship Id="rId171" Type="http://schemas.openxmlformats.org/officeDocument/2006/relationships/image" Target="media/image171.png"/><Relationship Id="rId170" Type="http://schemas.openxmlformats.org/officeDocument/2006/relationships/image" Target="media/image170.png"/><Relationship Id="rId17" Type="http://schemas.openxmlformats.org/officeDocument/2006/relationships/image" Target="media/image17.png"/><Relationship Id="rId169" Type="http://schemas.openxmlformats.org/officeDocument/2006/relationships/image" Target="media/image169.png"/><Relationship Id="rId168" Type="http://schemas.openxmlformats.org/officeDocument/2006/relationships/image" Target="media/image168.png"/><Relationship Id="rId167" Type="http://schemas.openxmlformats.org/officeDocument/2006/relationships/image" Target="media/image167.png"/><Relationship Id="rId166" Type="http://schemas.openxmlformats.org/officeDocument/2006/relationships/image" Target="media/image166.png"/><Relationship Id="rId165" Type="http://schemas.openxmlformats.org/officeDocument/2006/relationships/image" Target="media/image165.png"/><Relationship Id="rId164" Type="http://schemas.openxmlformats.org/officeDocument/2006/relationships/image" Target="media/image164.png"/><Relationship Id="rId163" Type="http://schemas.openxmlformats.org/officeDocument/2006/relationships/image" Target="media/image163.png"/><Relationship Id="rId162" Type="http://schemas.openxmlformats.org/officeDocument/2006/relationships/image" Target="media/image162.png"/><Relationship Id="rId161" Type="http://schemas.openxmlformats.org/officeDocument/2006/relationships/image" Target="media/image161.png"/><Relationship Id="rId160" Type="http://schemas.openxmlformats.org/officeDocument/2006/relationships/image" Target="media/image160.png"/><Relationship Id="rId16" Type="http://schemas.openxmlformats.org/officeDocument/2006/relationships/image" Target="media/image16.png"/><Relationship Id="rId159" Type="http://schemas.openxmlformats.org/officeDocument/2006/relationships/image" Target="media/image159.png"/><Relationship Id="rId158" Type="http://schemas.openxmlformats.org/officeDocument/2006/relationships/image" Target="media/image158.png"/><Relationship Id="rId157" Type="http://schemas.openxmlformats.org/officeDocument/2006/relationships/image" Target="media/image157.png"/><Relationship Id="rId156" Type="http://schemas.openxmlformats.org/officeDocument/2006/relationships/image" Target="media/image156.png"/><Relationship Id="rId155" Type="http://schemas.openxmlformats.org/officeDocument/2006/relationships/image" Target="media/image155.png"/><Relationship Id="rId154" Type="http://schemas.openxmlformats.org/officeDocument/2006/relationships/image" Target="media/image154.png"/><Relationship Id="rId153" Type="http://schemas.openxmlformats.org/officeDocument/2006/relationships/image" Target="media/image153.png"/><Relationship Id="rId152" Type="http://schemas.openxmlformats.org/officeDocument/2006/relationships/image" Target="media/image152.png"/><Relationship Id="rId151" Type="http://schemas.openxmlformats.org/officeDocument/2006/relationships/image" Target="media/image151.png"/><Relationship Id="rId150" Type="http://schemas.openxmlformats.org/officeDocument/2006/relationships/image" Target="media/image150.png"/><Relationship Id="rId15" Type="http://schemas.openxmlformats.org/officeDocument/2006/relationships/image" Target="media/image15.png"/><Relationship Id="rId149" Type="http://schemas.openxmlformats.org/officeDocument/2006/relationships/image" Target="media/image149.png"/><Relationship Id="rId148" Type="http://schemas.openxmlformats.org/officeDocument/2006/relationships/image" Target="media/image148.png"/><Relationship Id="rId147" Type="http://schemas.openxmlformats.org/officeDocument/2006/relationships/image" Target="media/image147.png"/><Relationship Id="rId146" Type="http://schemas.openxmlformats.org/officeDocument/2006/relationships/image" Target="media/image146.png"/><Relationship Id="rId145" Type="http://schemas.openxmlformats.org/officeDocument/2006/relationships/image" Target="media/image145.png"/><Relationship Id="rId144" Type="http://schemas.openxmlformats.org/officeDocument/2006/relationships/image" Target="media/image144.png"/><Relationship Id="rId143" Type="http://schemas.openxmlformats.org/officeDocument/2006/relationships/image" Target="media/image143.png"/><Relationship Id="rId142" Type="http://schemas.openxmlformats.org/officeDocument/2006/relationships/image" Target="media/image142.png"/><Relationship Id="rId141" Type="http://schemas.openxmlformats.org/officeDocument/2006/relationships/image" Target="media/image141.png"/><Relationship Id="rId140" Type="http://schemas.openxmlformats.org/officeDocument/2006/relationships/image" Target="media/image140.png"/><Relationship Id="rId14" Type="http://schemas.openxmlformats.org/officeDocument/2006/relationships/image" Target="media/image14.png"/><Relationship Id="rId139" Type="http://schemas.openxmlformats.org/officeDocument/2006/relationships/image" Target="media/image139.png"/><Relationship Id="rId138" Type="http://schemas.openxmlformats.org/officeDocument/2006/relationships/image" Target="media/image138.png"/><Relationship Id="rId137" Type="http://schemas.openxmlformats.org/officeDocument/2006/relationships/image" Target="media/image137.png"/><Relationship Id="rId136" Type="http://schemas.openxmlformats.org/officeDocument/2006/relationships/image" Target="media/image136.png"/><Relationship Id="rId135" Type="http://schemas.openxmlformats.org/officeDocument/2006/relationships/image" Target="media/image135.png"/><Relationship Id="rId134" Type="http://schemas.openxmlformats.org/officeDocument/2006/relationships/image" Target="media/image134.png"/><Relationship Id="rId133" Type="http://schemas.openxmlformats.org/officeDocument/2006/relationships/image" Target="media/image133.png"/><Relationship Id="rId132" Type="http://schemas.openxmlformats.org/officeDocument/2006/relationships/image" Target="media/image132.png"/><Relationship Id="rId131" Type="http://schemas.openxmlformats.org/officeDocument/2006/relationships/image" Target="media/image131.png"/><Relationship Id="rId130" Type="http://schemas.openxmlformats.org/officeDocument/2006/relationships/image" Target="media/image130.png"/><Relationship Id="rId13" Type="http://schemas.openxmlformats.org/officeDocument/2006/relationships/image" Target="media/image13.png"/><Relationship Id="rId129" Type="http://schemas.openxmlformats.org/officeDocument/2006/relationships/image" Target="media/image129.png"/><Relationship Id="rId128" Type="http://schemas.openxmlformats.org/officeDocument/2006/relationships/image" Target="media/image128.png"/><Relationship Id="rId127" Type="http://schemas.openxmlformats.org/officeDocument/2006/relationships/image" Target="media/image127.png"/><Relationship Id="rId126" Type="http://schemas.openxmlformats.org/officeDocument/2006/relationships/image" Target="media/image126.png"/><Relationship Id="rId125" Type="http://schemas.openxmlformats.org/officeDocument/2006/relationships/image" Target="media/image125.png"/><Relationship Id="rId124" Type="http://schemas.openxmlformats.org/officeDocument/2006/relationships/image" Target="media/image124.png"/><Relationship Id="rId123" Type="http://schemas.openxmlformats.org/officeDocument/2006/relationships/image" Target="media/image123.png"/><Relationship Id="rId122" Type="http://schemas.openxmlformats.org/officeDocument/2006/relationships/image" Target="media/image122.png"/><Relationship Id="rId121" Type="http://schemas.openxmlformats.org/officeDocument/2006/relationships/image" Target="media/image121.png"/><Relationship Id="rId120" Type="http://schemas.openxmlformats.org/officeDocument/2006/relationships/image" Target="media/image120.png"/><Relationship Id="rId12" Type="http://schemas.openxmlformats.org/officeDocument/2006/relationships/image" Target="media/image12.png"/><Relationship Id="rId119" Type="http://schemas.openxmlformats.org/officeDocument/2006/relationships/image" Target="media/image119.png"/><Relationship Id="rId118" Type="http://schemas.openxmlformats.org/officeDocument/2006/relationships/image" Target="media/image118.png"/><Relationship Id="rId117" Type="http://schemas.openxmlformats.org/officeDocument/2006/relationships/image" Target="media/image117.png"/><Relationship Id="rId116" Type="http://schemas.openxmlformats.org/officeDocument/2006/relationships/image" Target="media/image116.png"/><Relationship Id="rId115" Type="http://schemas.openxmlformats.org/officeDocument/2006/relationships/image" Target="media/image115.png"/><Relationship Id="rId114" Type="http://schemas.openxmlformats.org/officeDocument/2006/relationships/image" Target="media/image114.png"/><Relationship Id="rId113" Type="http://schemas.openxmlformats.org/officeDocument/2006/relationships/image" Target="media/image113.png"/><Relationship Id="rId112" Type="http://schemas.openxmlformats.org/officeDocument/2006/relationships/image" Target="media/image112.png"/><Relationship Id="rId111" Type="http://schemas.openxmlformats.org/officeDocument/2006/relationships/image" Target="media/image111.png"/><Relationship Id="rId110" Type="http://schemas.openxmlformats.org/officeDocument/2006/relationships/image" Target="media/image110.png"/><Relationship Id="rId11" Type="http://schemas.openxmlformats.org/officeDocument/2006/relationships/image" Target="media/image11.png"/><Relationship Id="rId109" Type="http://schemas.openxmlformats.org/officeDocument/2006/relationships/image" Target="media/image109.png"/><Relationship Id="rId108" Type="http://schemas.openxmlformats.org/officeDocument/2006/relationships/image" Target="media/image108.png"/><Relationship Id="rId107" Type="http://schemas.openxmlformats.org/officeDocument/2006/relationships/image" Target="media/image107.png"/><Relationship Id="rId106" Type="http://schemas.openxmlformats.org/officeDocument/2006/relationships/image" Target="media/image106.png"/><Relationship Id="rId105" Type="http://schemas.openxmlformats.org/officeDocument/2006/relationships/image" Target="media/image105.png"/><Relationship Id="rId104" Type="http://schemas.openxmlformats.org/officeDocument/2006/relationships/image" Target="media/image104.png"/><Relationship Id="rId103" Type="http://schemas.openxmlformats.org/officeDocument/2006/relationships/image" Target="media/image103.png"/><Relationship Id="rId102" Type="http://schemas.openxmlformats.org/officeDocument/2006/relationships/image" Target="media/image102.png"/><Relationship Id="rId101" Type="http://schemas.openxmlformats.org/officeDocument/2006/relationships/image" Target="media/image101.png"/><Relationship Id="rId100" Type="http://schemas.openxmlformats.org/officeDocument/2006/relationships/image" Target="media/image100.png"/><Relationship Id="rId10" Type="http://schemas.openxmlformats.org/officeDocument/2006/relationships/image" Target="media/image10.png"/><Relationship Id="rId1" Type="http://schemas.openxmlformats.org/officeDocument/2006/relationships/image" Target="media/image1.png"/></Relationships>
</file>

<file path=xl/_rels/workbook.xml.rels><?xml version="1.0" encoding="UTF-8" standalone="yes"?>
<Relationships xmlns="http://schemas.openxmlformats.org/package/2006/relationships"><Relationship Id="rId6" Type="http://www.wps.cn/officeDocument/2020/cellImage" Target="cellimages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C274"/>
  <sheetViews>
    <sheetView tabSelected="1" topLeftCell="A26" workbookViewId="0">
      <selection activeCell="A48" sqref="A48:A62"/>
    </sheetView>
  </sheetViews>
  <sheetFormatPr defaultColWidth="9" defaultRowHeight="50" customHeight="1"/>
  <cols>
    <col min="1" max="1" width="32.7511111111111" style="18" customWidth="1"/>
    <col min="2" max="2" width="9.75111111111111" style="18" customWidth="1"/>
    <col min="3" max="3" width="9" style="18"/>
    <col min="4" max="4" width="29.3733333333333" style="19" customWidth="1"/>
    <col min="5" max="5" width="29.6666666666667" style="18" customWidth="1"/>
    <col min="6" max="6" width="30" style="18" customWidth="1"/>
    <col min="7" max="7" width="9.35111111111111" style="18"/>
  </cols>
  <sheetData>
    <row r="1" customHeight="1" spans="1:7">
      <c r="A1" s="20" t="s">
        <v>0</v>
      </c>
      <c r="B1" s="20" t="s">
        <v>1</v>
      </c>
      <c r="C1" s="20" t="s">
        <v>2</v>
      </c>
      <c r="D1" s="19" t="s">
        <v>3</v>
      </c>
      <c r="E1" s="20" t="s">
        <v>4</v>
      </c>
      <c r="F1" s="20" t="s">
        <v>5</v>
      </c>
      <c r="G1" s="20" t="s">
        <v>6</v>
      </c>
    </row>
    <row r="2" s="1" customFormat="1" customHeight="1" spans="1:7">
      <c r="A2" s="19" t="str">
        <f>_xlfn.DISPIMG("ID_C50729B6ED90481D869B4D15944F76DB",1)</f>
        <v>=DISPIMG("ID_C50729B6ED90481D869B4D15944F76DB",1)</v>
      </c>
      <c r="B2" s="19" t="s">
        <v>7</v>
      </c>
      <c r="C2" s="19" t="s">
        <v>8</v>
      </c>
      <c r="D2" s="19" t="s">
        <v>9</v>
      </c>
      <c r="E2" s="19" t="str">
        <f>_xlfn.DISPIMG("ID_CB59D484AD1A4AD2A59F25AEDF4C725C",1)</f>
        <v>=DISPIMG("ID_CB59D484AD1A4AD2A59F25AEDF4C725C",1)</v>
      </c>
      <c r="F2" s="19" t="s">
        <v>10</v>
      </c>
      <c r="G2" s="19" t="str">
        <f>_xlfn.DISPIMG("ID_F3637CF3E9EB419EA4C14909DEF5A2E6",1)</f>
        <v>=DISPIMG("ID_F3637CF3E9EB419EA4C14909DEF5A2E6",1)</v>
      </c>
    </row>
    <row r="3" customHeight="1" spans="1:7">
      <c r="A3" s="20" t="str">
        <f>_xlfn.DISPIMG("ID_82222708AAB6413C97742AA7C67E2851",1)</f>
        <v>=DISPIMG("ID_82222708AAB6413C97742AA7C67E2851",1)</v>
      </c>
      <c r="B3" s="20" t="s">
        <v>11</v>
      </c>
      <c r="C3" s="20" t="s">
        <v>8</v>
      </c>
      <c r="D3" s="19" t="s">
        <v>12</v>
      </c>
      <c r="E3" s="20" t="str">
        <f>_xlfn.DISPIMG("ID_E40D42CEF135498F819CEF4462E1E046",1)</f>
        <v>=DISPIMG("ID_E40D42CEF135498F819CEF4462E1E046",1)</v>
      </c>
      <c r="F3" s="20" t="s">
        <v>13</v>
      </c>
      <c r="G3" s="20"/>
    </row>
    <row r="4" customHeight="1" spans="1:7">
      <c r="A4" s="20" t="str">
        <f>_xlfn.DISPIMG("ID_4D242DBC64C643B5B3AF02E67DAEDA48",1)</f>
        <v>=DISPIMG("ID_4D242DBC64C643B5B3AF02E67DAEDA48",1)</v>
      </c>
      <c r="B4" s="20" t="s">
        <v>14</v>
      </c>
      <c r="C4" s="20" t="s">
        <v>8</v>
      </c>
      <c r="D4" s="19" t="s">
        <v>15</v>
      </c>
      <c r="E4" s="20" t="str">
        <f>_xlfn.DISPIMG("ID_1326CC4602D647B7960F7E8C734D4356",1)</f>
        <v>=DISPIMG("ID_1326CC4602D647B7960F7E8C734D4356",1)</v>
      </c>
      <c r="F4" s="20" t="s">
        <v>16</v>
      </c>
      <c r="G4" s="20"/>
    </row>
    <row r="5" customHeight="1" spans="1:7">
      <c r="A5" s="20" t="str">
        <f>_xlfn.DISPIMG("ID_1F04E50C29E2424CA091D71120BD6E91",1)</f>
        <v>=DISPIMG("ID_1F04E50C29E2424CA091D71120BD6E91",1)</v>
      </c>
      <c r="B5" s="20" t="s">
        <v>17</v>
      </c>
      <c r="C5" s="20" t="s">
        <v>8</v>
      </c>
      <c r="D5" s="19" t="s">
        <v>18</v>
      </c>
      <c r="E5" s="20" t="str">
        <f>_xlfn.DISPIMG("ID_BD0F993519FB479CB772FAF77A1B5DD6",1)</f>
        <v>=DISPIMG("ID_BD0F993519FB479CB772FAF77A1B5DD6",1)</v>
      </c>
      <c r="F5" s="20" t="s">
        <v>19</v>
      </c>
      <c r="G5" s="20"/>
    </row>
    <row r="6" customHeight="1" spans="1:7">
      <c r="A6" s="20" t="str">
        <f>_xlfn.DISPIMG("ID_847ACCBED5994CFBA65FD7F73C523958",1)</f>
        <v>=DISPIMG("ID_847ACCBED5994CFBA65FD7F73C523958",1)</v>
      </c>
      <c r="B6" s="20" t="s">
        <v>20</v>
      </c>
      <c r="C6" s="20" t="s">
        <v>8</v>
      </c>
      <c r="D6" s="19" t="s">
        <v>21</v>
      </c>
      <c r="E6" s="20" t="str">
        <f>_xlfn.DISPIMG("ID_BB79061C4EDE4F88B4F35A8298279BD2",1)</f>
        <v>=DISPIMG("ID_BB79061C4EDE4F88B4F35A8298279BD2",1)</v>
      </c>
      <c r="F6" s="20" t="s">
        <v>22</v>
      </c>
      <c r="G6" s="20"/>
    </row>
    <row r="7" customHeight="1" spans="1:7">
      <c r="A7" s="20" t="str">
        <f>_xlfn.DISPIMG("ID_C994383AEB634CECA11AFA2C45629A2F",1)</f>
        <v>=DISPIMG("ID_C994383AEB634CECA11AFA2C45629A2F",1)</v>
      </c>
      <c r="B7" s="20" t="s">
        <v>23</v>
      </c>
      <c r="C7" s="20" t="s">
        <v>8</v>
      </c>
      <c r="D7" s="19" t="s">
        <v>24</v>
      </c>
      <c r="E7" s="20" t="str">
        <f>_xlfn.DISPIMG("ID_21608F0EE8464259B0222012B217655F",1)</f>
        <v>=DISPIMG("ID_21608F0EE8464259B0222012B217655F",1)</v>
      </c>
      <c r="F7" s="20" t="s">
        <v>25</v>
      </c>
      <c r="G7" s="20"/>
    </row>
    <row r="8" customHeight="1" spans="1:7">
      <c r="A8" s="20" t="str">
        <f>_xlfn.DISPIMG("ID_97252B630EE94F36B29B5998D8BA2A04",1)</f>
        <v>=DISPIMG("ID_97252B630EE94F36B29B5998D8BA2A04",1)</v>
      </c>
      <c r="B8" s="20" t="s">
        <v>26</v>
      </c>
      <c r="C8" s="20" t="s">
        <v>8</v>
      </c>
      <c r="D8" s="19" t="s">
        <v>27</v>
      </c>
      <c r="E8" s="20" t="str">
        <f>_xlfn.DISPIMG("ID_0DD7CE7943EC4E7DA273DCDF45B58EE8",1)</f>
        <v>=DISPIMG("ID_0DD7CE7943EC4E7DA273DCDF45B58EE8",1)</v>
      </c>
      <c r="F8" s="20" t="s">
        <v>28</v>
      </c>
      <c r="G8" s="20"/>
    </row>
    <row r="9" customHeight="1" spans="1:7">
      <c r="A9" s="20" t="str">
        <f>_xlfn.DISPIMG("ID_CF858B1185C44165B1A4AEA941CCB938",1)</f>
        <v>=DISPIMG("ID_CF858B1185C44165B1A4AEA941CCB938",1)</v>
      </c>
      <c r="B9" s="20" t="s">
        <v>29</v>
      </c>
      <c r="C9" s="20" t="s">
        <v>8</v>
      </c>
      <c r="D9" s="19" t="s">
        <v>30</v>
      </c>
      <c r="E9" s="20" t="str">
        <f>_xlfn.DISPIMG("ID_08FCDFFC09F64B63958DF84FAC593B1E",1)</f>
        <v>=DISPIMG("ID_08FCDFFC09F64B63958DF84FAC593B1E",1)</v>
      </c>
      <c r="F9" s="20" t="s">
        <v>31</v>
      </c>
      <c r="G9" s="20"/>
    </row>
    <row r="10" customHeight="1" spans="1:7">
      <c r="A10" s="20" t="str">
        <f>_xlfn.DISPIMG("ID_AE236E9D63D84B98A901F6C2EBE5A7C9",1)</f>
        <v>=DISPIMG("ID_AE236E9D63D84B98A901F6C2EBE5A7C9",1)</v>
      </c>
      <c r="B10" s="20" t="s">
        <v>32</v>
      </c>
      <c r="C10" s="20" t="s">
        <v>8</v>
      </c>
      <c r="D10" s="19" t="s">
        <v>33</v>
      </c>
      <c r="E10" s="22" t="str">
        <f>_xlfn.DISPIMG("ID_6D97D3E5B8494CFCAA03B3FCCBCF313C",1)</f>
        <v>=DISPIMG("ID_6D97D3E5B8494CFCAA03B3FCCBCF313C",1)</v>
      </c>
      <c r="F10" s="23" t="s">
        <v>34</v>
      </c>
      <c r="G10" s="20"/>
    </row>
    <row r="11" customHeight="1" spans="1:7">
      <c r="A11" s="21" t="str">
        <f>_xlfn.DISPIMG("ID_E1EADB290FBE4F8882D8DA2D9CCD772F",1)</f>
        <v>=DISPIMG("ID_E1EADB290FBE4F8882D8DA2D9CCD772F",1)</v>
      </c>
      <c r="B11" s="20" t="s">
        <v>35</v>
      </c>
      <c r="C11" s="20" t="s">
        <v>8</v>
      </c>
      <c r="D11" s="19" t="s">
        <v>36</v>
      </c>
      <c r="E11" s="20" t="str">
        <f>_xlfn.DISPIMG("ID_D2033E065DE64AB882DA27C00CFB2DD7",1)</f>
        <v>=DISPIMG("ID_D2033E065DE64AB882DA27C00CFB2DD7",1)</v>
      </c>
      <c r="F11" s="20" t="s">
        <v>37</v>
      </c>
      <c r="G11" s="20"/>
    </row>
    <row r="12" ht="58" customHeight="1" spans="1:7">
      <c r="A12" s="20" t="str">
        <f>_xlfn.DISPIMG("ID_46FB0EE8661A45FB96A19A48DD6BF224",1)</f>
        <v>=DISPIMG("ID_46FB0EE8661A45FB96A19A48DD6BF224",1)</v>
      </c>
      <c r="B12" s="20" t="s">
        <v>38</v>
      </c>
      <c r="C12" s="20" t="s">
        <v>8</v>
      </c>
      <c r="D12" s="19" t="s">
        <v>39</v>
      </c>
      <c r="E12" s="20" t="str">
        <f>_xlfn.DISPIMG("ID_D7B73099487449D392B2A91E652A6A85",1)</f>
        <v>=DISPIMG("ID_D7B73099487449D392B2A91E652A6A85",1)</v>
      </c>
      <c r="F12" s="20" t="s">
        <v>40</v>
      </c>
      <c r="G12" s="20"/>
    </row>
    <row r="13" customHeight="1" spans="1:7">
      <c r="A13" s="20" t="str">
        <f>_xlfn.DISPIMG("ID_40DC79646C6C46C0B7B63BDDF27C7432",1)</f>
        <v>=DISPIMG("ID_40DC79646C6C46C0B7B63BDDF27C7432",1)</v>
      </c>
      <c r="B13" s="20" t="s">
        <v>41</v>
      </c>
      <c r="C13" s="20" t="s">
        <v>8</v>
      </c>
      <c r="D13" s="19" t="s">
        <v>42</v>
      </c>
      <c r="E13" s="20" t="str">
        <f>_xlfn.DISPIMG("ID_661EC3E3F576425E9530875A0FD6D152",1)</f>
        <v>=DISPIMG("ID_661EC3E3F576425E9530875A0FD6D152",1)</v>
      </c>
      <c r="F13" s="20" t="s">
        <v>43</v>
      </c>
      <c r="G13" s="20"/>
    </row>
    <row r="14" customHeight="1" spans="1:7">
      <c r="A14" s="20" t="str">
        <f>_xlfn.DISPIMG("ID_8A32E0A90D6E4CB791B746403B1C3B23",1)</f>
        <v>=DISPIMG("ID_8A32E0A90D6E4CB791B746403B1C3B23",1)</v>
      </c>
      <c r="B14" s="20" t="s">
        <v>44</v>
      </c>
      <c r="C14" s="20" t="s">
        <v>8</v>
      </c>
      <c r="D14" s="19" t="s">
        <v>45</v>
      </c>
      <c r="E14" s="20" t="str">
        <f>_xlfn.DISPIMG("ID_142AEEDCD5634F0089F1B7FC63ED5EBF",1)</f>
        <v>=DISPIMG("ID_142AEEDCD5634F0089F1B7FC63ED5EBF",1)</v>
      </c>
      <c r="F14" s="20" t="s">
        <v>46</v>
      </c>
      <c r="G14" s="20"/>
    </row>
    <row r="15" customHeight="1" spans="1:7">
      <c r="A15" s="20" t="str">
        <f>_xlfn.DISPIMG("ID_E8C26601E3764031BB9486817571F37D",1)</f>
        <v>=DISPIMG("ID_E8C26601E3764031BB9486817571F37D",1)</v>
      </c>
      <c r="B15" s="20" t="s">
        <v>47</v>
      </c>
      <c r="C15" s="20" t="s">
        <v>8</v>
      </c>
      <c r="D15" s="19" t="s">
        <v>48</v>
      </c>
      <c r="E15" s="20" t="str">
        <f>_xlfn.DISPIMG("ID_853ADEE6CA314D528C8324E2374FFA7D",1)</f>
        <v>=DISPIMG("ID_853ADEE6CA314D528C8324E2374FFA7D",1)</v>
      </c>
      <c r="F15" s="20" t="s">
        <v>49</v>
      </c>
      <c r="G15" s="20"/>
    </row>
    <row r="16" customHeight="1" spans="1:7">
      <c r="A16" s="20" t="str">
        <f>_xlfn.DISPIMG("ID_B8446270857749BDB097249629164EB3",1)</f>
        <v>=DISPIMG("ID_B8446270857749BDB097249629164EB3",1)</v>
      </c>
      <c r="B16" s="20" t="s">
        <v>50</v>
      </c>
      <c r="C16" s="20" t="s">
        <v>8</v>
      </c>
      <c r="D16" s="19" t="s">
        <v>51</v>
      </c>
      <c r="E16" s="20" t="str">
        <f>_xlfn.DISPIMG("ID_28E708B707ED40EEAEB072D39B965CE7",1)</f>
        <v>=DISPIMG("ID_28E708B707ED40EEAEB072D39B965CE7",1)</v>
      </c>
      <c r="F16" s="20" t="s">
        <v>52</v>
      </c>
      <c r="G16" s="20"/>
    </row>
    <row r="17" customHeight="1" spans="1:7">
      <c r="A17" s="20" t="str">
        <f>_xlfn.DISPIMG("ID_AF39443ABE9B432481F4051B25961357",1)</f>
        <v>=DISPIMG("ID_AF39443ABE9B432481F4051B25961357",1)</v>
      </c>
      <c r="B17" s="20" t="s">
        <v>53</v>
      </c>
      <c r="C17" s="20" t="s">
        <v>8</v>
      </c>
      <c r="D17" s="19" t="s">
        <v>54</v>
      </c>
      <c r="E17" s="20" t="str">
        <f>_xlfn.DISPIMG("ID_20749066D89741119CCA148DEFB96A3B",1)</f>
        <v>=DISPIMG("ID_20749066D89741119CCA148DEFB96A3B",1)</v>
      </c>
      <c r="F17" s="20" t="s">
        <v>55</v>
      </c>
      <c r="G17" s="20"/>
    </row>
    <row r="18" customHeight="1" spans="1:7">
      <c r="A18" s="20" t="str">
        <f>_xlfn.DISPIMG("ID_A6003A794F5C4D81A1A6A058950779ED",1)</f>
        <v>=DISPIMG("ID_A6003A794F5C4D81A1A6A058950779ED",1)</v>
      </c>
      <c r="B18" s="20" t="s">
        <v>56</v>
      </c>
      <c r="C18" s="20" t="s">
        <v>8</v>
      </c>
      <c r="D18" s="19" t="s">
        <v>57</v>
      </c>
      <c r="E18" s="20" t="str">
        <f>_xlfn.DISPIMG("ID_4F7B7AD619A54A5FB2BFB2A7D0368EDF",1)</f>
        <v>=DISPIMG("ID_4F7B7AD619A54A5FB2BFB2A7D0368EDF",1)</v>
      </c>
      <c r="F18" s="20" t="s">
        <v>58</v>
      </c>
      <c r="G18" s="20"/>
    </row>
    <row r="19" customHeight="1" spans="1:7">
      <c r="A19" s="20" t="str">
        <f>_xlfn.DISPIMG("ID_CE9B2FD1F68345A5A9B3433E0B4B5023",1)</f>
        <v>=DISPIMG("ID_CE9B2FD1F68345A5A9B3433E0B4B5023",1)</v>
      </c>
      <c r="B19" s="20" t="s">
        <v>59</v>
      </c>
      <c r="C19" s="20" t="s">
        <v>8</v>
      </c>
      <c r="D19" s="19" t="s">
        <v>60</v>
      </c>
      <c r="E19" s="20" t="str">
        <f>_xlfn.DISPIMG("ID_60EB5F161D9244C88D12BBB70E4C4394",1)</f>
        <v>=DISPIMG("ID_60EB5F161D9244C88D12BBB70E4C4394",1)</v>
      </c>
      <c r="F19" s="20" t="s">
        <v>61</v>
      </c>
      <c r="G19" s="20"/>
    </row>
    <row r="20" customHeight="1" spans="1:7">
      <c r="A20" s="20" t="str">
        <f>_xlfn.DISPIMG("ID_D81AA9D3E4FB404E99105221F927458B",1)</f>
        <v>=DISPIMG("ID_D81AA9D3E4FB404E99105221F927458B",1)</v>
      </c>
      <c r="B20" s="20" t="s">
        <v>62</v>
      </c>
      <c r="C20" s="20" t="s">
        <v>8</v>
      </c>
      <c r="D20" s="19" t="s">
        <v>63</v>
      </c>
      <c r="E20" s="20" t="str">
        <f>_xlfn.DISPIMG("ID_09839C39054F489FADE0717E6276BA69",1)</f>
        <v>=DISPIMG("ID_09839C39054F489FADE0717E6276BA69",1)</v>
      </c>
      <c r="F20" s="20" t="s">
        <v>64</v>
      </c>
      <c r="G20" s="20"/>
    </row>
    <row r="21" customHeight="1" spans="1:7">
      <c r="A21" s="20" t="str">
        <f>_xlfn.DISPIMG("ID_350E48BA91184081A7DB219568B6CE3E",1)</f>
        <v>=DISPIMG("ID_350E48BA91184081A7DB219568B6CE3E",1)</v>
      </c>
      <c r="B21" s="20" t="s">
        <v>65</v>
      </c>
      <c r="C21" s="20" t="s">
        <v>8</v>
      </c>
      <c r="D21" s="19" t="s">
        <v>66</v>
      </c>
      <c r="E21" s="20" t="str">
        <f>_xlfn.DISPIMG("ID_5DE0ECDE91F94E55B9BADC9635B39F1B",1)</f>
        <v>=DISPIMG("ID_5DE0ECDE91F94E55B9BADC9635B39F1B",1)</v>
      </c>
      <c r="F21" s="20" t="s">
        <v>67</v>
      </c>
      <c r="G21" s="20"/>
    </row>
    <row r="22" customHeight="1" spans="1:7">
      <c r="A22" s="20" t="str">
        <f>_xlfn.DISPIMG("ID_9D0C3F7D4EC449589ABA7DADC8E5A318",1)</f>
        <v>=DISPIMG("ID_9D0C3F7D4EC449589ABA7DADC8E5A318",1)</v>
      </c>
      <c r="B22" s="20" t="s">
        <v>68</v>
      </c>
      <c r="C22" s="20" t="s">
        <v>8</v>
      </c>
      <c r="D22" s="19" t="s">
        <v>69</v>
      </c>
      <c r="E22" s="20" t="str">
        <f>_xlfn.DISPIMG("ID_D20DAF857CF14B72B92E42922C65F805",1)</f>
        <v>=DISPIMG("ID_D20DAF857CF14B72B92E42922C65F805",1)</v>
      </c>
      <c r="F22" s="20" t="s">
        <v>70</v>
      </c>
      <c r="G22" s="20"/>
    </row>
    <row r="23" customHeight="1" spans="1:7">
      <c r="A23" s="20" t="str">
        <f>_xlfn.DISPIMG("ID_F2A4E0295F9144B1877C491CAD0FB6E4",1)</f>
        <v>=DISPIMG("ID_F2A4E0295F9144B1877C491CAD0FB6E4",1)</v>
      </c>
      <c r="B23" s="20" t="s">
        <v>71</v>
      </c>
      <c r="C23" s="20" t="s">
        <v>8</v>
      </c>
      <c r="D23" s="19" t="s">
        <v>72</v>
      </c>
      <c r="E23" s="20" t="str">
        <f>_xlfn.DISPIMG("ID_0A7D007CF51749FB946EA9E6EC5A89D8",1)</f>
        <v>=DISPIMG("ID_0A7D007CF51749FB946EA9E6EC5A89D8",1)</v>
      </c>
      <c r="F23" s="20" t="s">
        <v>73</v>
      </c>
      <c r="G23" s="20"/>
    </row>
    <row r="24" customHeight="1" spans="1:7">
      <c r="A24" s="20" t="str">
        <f>_xlfn.DISPIMG("ID_8EDF0DC9DFF84F0FBD3D8C91E31782AF",1)</f>
        <v>=DISPIMG("ID_8EDF0DC9DFF84F0FBD3D8C91E31782AF",1)</v>
      </c>
      <c r="B24" s="20" t="s">
        <v>74</v>
      </c>
      <c r="C24" s="20" t="s">
        <v>8</v>
      </c>
      <c r="D24" s="19" t="s">
        <v>75</v>
      </c>
      <c r="E24" s="20" t="str">
        <f>_xlfn.DISPIMG("ID_84F71A4AA6A2416494ED4466D80E568C",1)</f>
        <v>=DISPIMG("ID_84F71A4AA6A2416494ED4466D80E568C",1)</v>
      </c>
      <c r="F24" s="20" t="s">
        <v>76</v>
      </c>
      <c r="G24" s="20"/>
    </row>
    <row r="25" customHeight="1" spans="1:7">
      <c r="A25" s="20" t="str">
        <f>_xlfn.DISPIMG("ID_875F39D4AC3E49ADBD696709EE24A37B",1)</f>
        <v>=DISPIMG("ID_875F39D4AC3E49ADBD696709EE24A37B",1)</v>
      </c>
      <c r="B25" s="20" t="s">
        <v>77</v>
      </c>
      <c r="C25" s="20" t="s">
        <v>8</v>
      </c>
      <c r="D25" s="19" t="s">
        <v>78</v>
      </c>
      <c r="E25" s="20" t="str">
        <f>_xlfn.DISPIMG("ID_2BE7B20D221148EC8AB6607EA822E831",1)</f>
        <v>=DISPIMG("ID_2BE7B20D221148EC8AB6607EA822E831",1)</v>
      </c>
      <c r="F25" s="20" t="s">
        <v>79</v>
      </c>
      <c r="G25" s="20"/>
    </row>
    <row r="26" customHeight="1" spans="1:7">
      <c r="A26" s="20" t="str">
        <f>_xlfn.DISPIMG("ID_FD4B3F0F5C674D9C97332C8C5495589D",1)</f>
        <v>=DISPIMG("ID_FD4B3F0F5C674D9C97332C8C5495589D",1)</v>
      </c>
      <c r="B26" s="20" t="s">
        <v>80</v>
      </c>
      <c r="C26" s="20" t="s">
        <v>8</v>
      </c>
      <c r="D26" s="19" t="s">
        <v>81</v>
      </c>
      <c r="E26" s="20" t="str">
        <f>_xlfn.DISPIMG("ID_E86FFEE970334FE48B911973A989F7CA",1)</f>
        <v>=DISPIMG("ID_E86FFEE970334FE48B911973A989F7CA",1)</v>
      </c>
      <c r="F26" s="20"/>
      <c r="G26" s="20"/>
    </row>
    <row r="27" customHeight="1" spans="1:7">
      <c r="A27" s="20" t="str">
        <f>_xlfn.DISPIMG("ID_75DEEBFCAAA34F0C834AEF684909E899",1)</f>
        <v>=DISPIMG("ID_75DEEBFCAAA34F0C834AEF684909E899",1)</v>
      </c>
      <c r="B27" s="20" t="s">
        <v>82</v>
      </c>
      <c r="C27" s="20" t="s">
        <v>8</v>
      </c>
      <c r="D27" s="19" t="s">
        <v>83</v>
      </c>
      <c r="E27" s="20" t="str">
        <f>_xlfn.DISPIMG("ID_2237CCD5A7BF413AB11DE752CEF68869",1)</f>
        <v>=DISPIMG("ID_2237CCD5A7BF413AB11DE752CEF68869",1)</v>
      </c>
      <c r="F27" s="20" t="s">
        <v>84</v>
      </c>
      <c r="G27" s="20"/>
    </row>
    <row r="28" customHeight="1" spans="1:7">
      <c r="A28" s="20" t="str">
        <f>_xlfn.DISPIMG("ID_DFFC29C17D73415E9C23EA05FA5A3B86",1)</f>
        <v>=DISPIMG("ID_DFFC29C17D73415E9C23EA05FA5A3B86",1)</v>
      </c>
      <c r="B28" s="20" t="s">
        <v>85</v>
      </c>
      <c r="C28" s="20" t="s">
        <v>8</v>
      </c>
      <c r="D28" s="19" t="s">
        <v>86</v>
      </c>
      <c r="E28" s="20" t="str">
        <f>_xlfn.DISPIMG("ID_C61490143A1F406D9A5490E3E6209424",1)</f>
        <v>=DISPIMG("ID_C61490143A1F406D9A5490E3E6209424",1)</v>
      </c>
      <c r="F28" s="20" t="s">
        <v>87</v>
      </c>
      <c r="G28" s="20"/>
    </row>
    <row r="29" s="2" customFormat="1" ht="48" customHeight="1" spans="1:7">
      <c r="A29" s="19" t="str">
        <f>_xlfn.DISPIMG("ID_86F0912F111B4460BC8EE8E3413DF700",1)</f>
        <v>=DISPIMG("ID_86F0912F111B4460BC8EE8E3413DF700",1)</v>
      </c>
      <c r="B29" s="19" t="s">
        <v>88</v>
      </c>
      <c r="C29" s="19" t="s">
        <v>8</v>
      </c>
      <c r="D29" s="19" t="s">
        <v>83</v>
      </c>
      <c r="E29" s="19" t="str">
        <f>_xlfn.DISPIMG("ID_86F0912F111B4460BC8EE8E3413DF700",1)</f>
        <v>=DISPIMG("ID_86F0912F111B4460BC8EE8E3413DF700",1)</v>
      </c>
      <c r="F29" s="19" t="s">
        <v>84</v>
      </c>
      <c r="G29" s="19"/>
    </row>
    <row r="30" s="3" customFormat="1" customHeight="1" spans="1:7">
      <c r="A30" s="19" t="str">
        <f>_xlfn.DISPIMG("ID_9265E576064848B5A88A4B9731FEB837",1)</f>
        <v>=DISPIMG("ID_9265E576064848B5A88A4B9731FEB837",1)</v>
      </c>
      <c r="B30" s="19" t="s">
        <v>89</v>
      </c>
      <c r="C30" s="19" t="s">
        <v>8</v>
      </c>
      <c r="D30" s="19" t="s">
        <v>90</v>
      </c>
      <c r="E30" s="19" t="str">
        <f>_xlfn.DISPIMG("ID_9265E576064848B5A88A4B9731FEB837",1)</f>
        <v>=DISPIMG("ID_9265E576064848B5A88A4B9731FEB837",1)</v>
      </c>
      <c r="F30" s="19"/>
      <c r="G30" s="19"/>
    </row>
    <row r="31" s="3" customFormat="1" customHeight="1" spans="1:7">
      <c r="A31" s="19" t="str">
        <f>_xlfn.DISPIMG("ID_40D40ECB35824A0AAD05154138F4A9AE",1)</f>
        <v>=DISPIMG("ID_40D40ECB35824A0AAD05154138F4A9AE",1)</v>
      </c>
      <c r="B31" s="19" t="s">
        <v>91</v>
      </c>
      <c r="C31" s="19" t="s">
        <v>8</v>
      </c>
      <c r="D31" s="19" t="s">
        <v>92</v>
      </c>
      <c r="E31" s="19" t="str">
        <f>_xlfn.DISPIMG("ID_40D40ECB35824A0AAD05154138F4A9AE",1)</f>
        <v>=DISPIMG("ID_40D40ECB35824A0AAD05154138F4A9AE",1)</v>
      </c>
      <c r="F31" s="19" t="str">
        <f>_xlfn.DISPIMG("ID_19FAE50F9AF94D8D8568F5B94162F7F3",1)</f>
        <v>=DISPIMG("ID_19FAE50F9AF94D8D8568F5B94162F7F3",1)</v>
      </c>
      <c r="G31" s="19" t="str">
        <f>_xlfn.DISPIMG("ID_B6FA80741C384388B3C3D9690022662E",1)</f>
        <v>=DISPIMG("ID_B6FA80741C384388B3C3D9690022662E",1)</v>
      </c>
    </row>
    <row r="32" s="3" customFormat="1" customHeight="1" spans="1:7">
      <c r="A32" s="19" t="str">
        <f>_xlfn.DISPIMG("ID_135D3B5E3F264175A7540D5EFFD4E083",1)</f>
        <v>=DISPIMG("ID_135D3B5E3F264175A7540D5EFFD4E083",1)</v>
      </c>
      <c r="B32" s="19" t="s">
        <v>93</v>
      </c>
      <c r="C32" s="19" t="s">
        <v>8</v>
      </c>
      <c r="D32" s="19" t="s">
        <v>94</v>
      </c>
      <c r="E32" s="19" t="str">
        <f>_xlfn.DISPIMG("ID_135D3B5E3F264175A7540D5EFFD4E083",1)</f>
        <v>=DISPIMG("ID_135D3B5E3F264175A7540D5EFFD4E083",1)</v>
      </c>
      <c r="F32" s="19"/>
      <c r="G32" s="19"/>
    </row>
    <row r="33" s="3" customFormat="1" customHeight="1" spans="1:7">
      <c r="A33" s="19" t="str">
        <f>_xlfn.DISPIMG("ID_F060FBF40E0C4BAAA68FB4502231D20D",1)</f>
        <v>=DISPIMG("ID_F060FBF40E0C4BAAA68FB4502231D20D",1)</v>
      </c>
      <c r="B33" s="19" t="s">
        <v>95</v>
      </c>
      <c r="C33" s="19" t="s">
        <v>8</v>
      </c>
      <c r="D33" s="19" t="s">
        <v>96</v>
      </c>
      <c r="E33" s="19" t="str">
        <f>_xlfn.DISPIMG("ID_F060FBF40E0C4BAAA68FB4502231D20D",1)</f>
        <v>=DISPIMG("ID_F060FBF40E0C4BAAA68FB4502231D20D",1)</v>
      </c>
      <c r="F33" s="19"/>
      <c r="G33" s="19"/>
    </row>
    <row r="34" s="3" customFormat="1" customHeight="1" spans="1:7">
      <c r="A34" s="19" t="str">
        <f>_xlfn.DISPIMG("ID_0CA6BE0A7BDC44809A62D9E4D2FE7607",1)</f>
        <v>=DISPIMG("ID_0CA6BE0A7BDC44809A62D9E4D2FE7607",1)</v>
      </c>
      <c r="B34" s="19" t="s">
        <v>97</v>
      </c>
      <c r="C34" s="19" t="s">
        <v>8</v>
      </c>
      <c r="D34" s="19" t="s">
        <v>98</v>
      </c>
      <c r="E34" s="19" t="str">
        <f>_xlfn.DISPIMG("ID_0CA6BE0A7BDC44809A62D9E4D2FE7607",1)</f>
        <v>=DISPIMG("ID_0CA6BE0A7BDC44809A62D9E4D2FE7607",1)</v>
      </c>
      <c r="F34" s="19"/>
      <c r="G34" s="19"/>
    </row>
    <row r="35" s="3" customFormat="1" customHeight="1" spans="1:7">
      <c r="A35" s="19" t="str">
        <f>_xlfn.DISPIMG("ID_1773F23D58654C86B98189676779A2AC",1)</f>
        <v>=DISPIMG("ID_1773F23D58654C86B98189676779A2AC",1)</v>
      </c>
      <c r="B35" s="19" t="s">
        <v>99</v>
      </c>
      <c r="C35" s="19" t="s">
        <v>8</v>
      </c>
      <c r="D35" s="19" t="s">
        <v>100</v>
      </c>
      <c r="E35" s="19" t="str">
        <f>_xlfn.DISPIMG("ID_1773F23D58654C86B98189676779A2AC",1)</f>
        <v>=DISPIMG("ID_1773F23D58654C86B98189676779A2AC",1)</v>
      </c>
      <c r="F35" s="19"/>
      <c r="G35" s="19"/>
    </row>
    <row r="36" customHeight="1" spans="1:7">
      <c r="A36" s="19" t="str">
        <f>_xlfn.DISPIMG("ID_99AB7D93CDA04DB580E7EEF0CAD7A9A7",1)</f>
        <v>=DISPIMG("ID_99AB7D93CDA04DB580E7EEF0CAD7A9A7",1)</v>
      </c>
      <c r="B36" s="19" t="s">
        <v>101</v>
      </c>
      <c r="C36" s="19" t="s">
        <v>8</v>
      </c>
      <c r="D36" s="19" t="s">
        <v>102</v>
      </c>
      <c r="E36" s="19" t="str">
        <f>_xlfn.DISPIMG("ID_99AB7D93CDA04DB580E7EEF0CAD7A9A7",1)</f>
        <v>=DISPIMG("ID_99AB7D93CDA04DB580E7EEF0CAD7A9A7",1)</v>
      </c>
      <c r="F36" s="19"/>
      <c r="G36" s="20"/>
    </row>
    <row r="37" customHeight="1" spans="1:7">
      <c r="A37" s="19" t="str">
        <f>_xlfn.DISPIMG("ID_9690011AFC2F4FA68AE3845D7C831149",1)</f>
        <v>=DISPIMG("ID_9690011AFC2F4FA68AE3845D7C831149",1)</v>
      </c>
      <c r="B37" s="19" t="s">
        <v>101</v>
      </c>
      <c r="C37" s="19" t="s">
        <v>8</v>
      </c>
      <c r="D37" s="19" t="s">
        <v>103</v>
      </c>
      <c r="E37" s="19" t="str">
        <f>_xlfn.DISPIMG("ID_9690011AFC2F4FA68AE3845D7C831149",1)</f>
        <v>=DISPIMG("ID_9690011AFC2F4FA68AE3845D7C831149",1)</v>
      </c>
      <c r="F37" s="19"/>
      <c r="G37" s="20"/>
    </row>
    <row r="38" customHeight="1" spans="1:7">
      <c r="A38" s="19" t="str">
        <f>_xlfn.DISPIMG("ID_D85BFF8649F94B429E6368F3C4BDE176",1)</f>
        <v>=DISPIMG("ID_D85BFF8649F94B429E6368F3C4BDE176",1)</v>
      </c>
      <c r="B38" s="19" t="s">
        <v>101</v>
      </c>
      <c r="C38" s="19" t="s">
        <v>8</v>
      </c>
      <c r="D38" s="19" t="s">
        <v>104</v>
      </c>
      <c r="E38" s="19" t="str">
        <f>_xlfn.DISPIMG("ID_D85BFF8649F94B429E6368F3C4BDE176",1)</f>
        <v>=DISPIMG("ID_D85BFF8649F94B429E6368F3C4BDE176",1)</v>
      </c>
      <c r="F38" s="19"/>
      <c r="G38" s="20"/>
    </row>
    <row r="39" customHeight="1" spans="1:7">
      <c r="A39" s="19" t="str">
        <f>_xlfn.DISPIMG("ID_240EB26498CD4B7D8B66FA4E33FFC942",1)</f>
        <v>=DISPIMG("ID_240EB26498CD4B7D8B66FA4E33FFC942",1)</v>
      </c>
      <c r="B39" s="19" t="s">
        <v>101</v>
      </c>
      <c r="C39" s="19" t="s">
        <v>8</v>
      </c>
      <c r="D39" s="19" t="s">
        <v>105</v>
      </c>
      <c r="E39" s="19" t="str">
        <f>_xlfn.DISPIMG("ID_240EB26498CD4B7D8B66FA4E33FFC942",1)</f>
        <v>=DISPIMG("ID_240EB26498CD4B7D8B66FA4E33FFC942",1)</v>
      </c>
      <c r="F39" s="19"/>
      <c r="G39" s="20"/>
    </row>
    <row r="40" customHeight="1" spans="1:7">
      <c r="A40" s="19" t="str">
        <f>_xlfn.DISPIMG("ID_C3CF3BA7287B4CB390C85F556DC3F3A5",1)</f>
        <v>=DISPIMG("ID_C3CF3BA7287B4CB390C85F556DC3F3A5",1)</v>
      </c>
      <c r="B40" s="19" t="s">
        <v>101</v>
      </c>
      <c r="C40" s="19" t="s">
        <v>8</v>
      </c>
      <c r="D40" s="19" t="s">
        <v>106</v>
      </c>
      <c r="E40" s="19" t="str">
        <f>_xlfn.DISPIMG("ID_C3CF3BA7287B4CB390C85F556DC3F3A5",1)</f>
        <v>=DISPIMG("ID_C3CF3BA7287B4CB390C85F556DC3F3A5",1)</v>
      </c>
      <c r="F40" s="19"/>
      <c r="G40" s="20"/>
    </row>
    <row r="41" customHeight="1" spans="1:7">
      <c r="A41" s="19" t="str">
        <f>_xlfn.DISPIMG("ID_B890FF8C451246F5875DA6855EB76BA2",1)</f>
        <v>=DISPIMG("ID_B890FF8C451246F5875DA6855EB76BA2",1)</v>
      </c>
      <c r="B41" s="19" t="s">
        <v>101</v>
      </c>
      <c r="C41" s="19" t="s">
        <v>8</v>
      </c>
      <c r="D41" s="19" t="s">
        <v>107</v>
      </c>
      <c r="E41" s="19" t="str">
        <f>_xlfn.DISPIMG("ID_B890FF8C451246F5875DA6855EB76BA2",1)</f>
        <v>=DISPIMG("ID_B890FF8C451246F5875DA6855EB76BA2",1)</v>
      </c>
      <c r="F41" s="19"/>
      <c r="G41" s="20"/>
    </row>
    <row r="42" customHeight="1" spans="1:7">
      <c r="A42" s="19" t="str">
        <f>_xlfn.DISPIMG("ID_228701AC74A449D88FA620AB3287F60B",1)</f>
        <v>=DISPIMG("ID_228701AC74A449D88FA620AB3287F60B",1)</v>
      </c>
      <c r="B42" s="19" t="s">
        <v>101</v>
      </c>
      <c r="C42" s="19" t="s">
        <v>8</v>
      </c>
      <c r="D42" s="19" t="s">
        <v>108</v>
      </c>
      <c r="E42" s="19" t="str">
        <f>_xlfn.DISPIMG("ID_228701AC74A449D88FA620AB3287F60B",1)</f>
        <v>=DISPIMG("ID_228701AC74A449D88FA620AB3287F60B",1)</v>
      </c>
      <c r="F42" s="19"/>
      <c r="G42" s="20"/>
    </row>
    <row r="43" customHeight="1" spans="1:7">
      <c r="A43" s="20" t="str">
        <f>_xlfn.DISPIMG("ID_001BCE438E3A4E29BEEB0A7C3A1742F1",1)</f>
        <v>=DISPIMG("ID_001BCE438E3A4E29BEEB0A7C3A1742F1",1)</v>
      </c>
      <c r="B43" s="20" t="s">
        <v>109</v>
      </c>
      <c r="C43" s="19" t="s">
        <v>8</v>
      </c>
      <c r="D43" s="19" t="s">
        <v>110</v>
      </c>
      <c r="E43" s="20" t="str">
        <f>_xlfn.DISPIMG("ID_001BCE438E3A4E29BEEB0A7C3A1742F1",1)</f>
        <v>=DISPIMG("ID_001BCE438E3A4E29BEEB0A7C3A1742F1",1)</v>
      </c>
      <c r="F43" s="20"/>
      <c r="G43" s="20"/>
    </row>
    <row r="44" customHeight="1" spans="1:7">
      <c r="A44" s="20" t="str">
        <f>_xlfn.DISPIMG("ID_95880D4D0AAB48128BF71415FA623B9C",1)</f>
        <v>=DISPIMG("ID_95880D4D0AAB48128BF71415FA623B9C",1)</v>
      </c>
      <c r="B44" s="20" t="s">
        <v>111</v>
      </c>
      <c r="C44" s="19" t="s">
        <v>8</v>
      </c>
      <c r="D44" s="19" t="s">
        <v>112</v>
      </c>
      <c r="E44" s="20" t="str">
        <f>_xlfn.DISPIMG("ID_95880D4D0AAB48128BF71415FA623B9C",1)</f>
        <v>=DISPIMG("ID_95880D4D0AAB48128BF71415FA623B9C",1)</v>
      </c>
      <c r="F44" s="20"/>
      <c r="G44" s="20"/>
    </row>
    <row r="45" customHeight="1" spans="1:7">
      <c r="A45" s="20" t="str">
        <f>_xlfn.DISPIMG("ID_4BBE7FEFD9FB45E6B1AE7424DA81985D",1)</f>
        <v>=DISPIMG("ID_4BBE7FEFD9FB45E6B1AE7424DA81985D",1)</v>
      </c>
      <c r="B45" s="20"/>
      <c r="C45" s="19" t="s">
        <v>8</v>
      </c>
      <c r="D45" s="19" t="s">
        <v>113</v>
      </c>
      <c r="E45" s="20" t="str">
        <f>_xlfn.DISPIMG("ID_4BBE7FEFD9FB45E6B1AE7424DA81985D",1)</f>
        <v>=DISPIMG("ID_4BBE7FEFD9FB45E6B1AE7424DA81985D",1)</v>
      </c>
      <c r="F45" s="20"/>
      <c r="G45" s="20"/>
    </row>
    <row r="46" s="1" customFormat="1" customHeight="1" spans="1:7">
      <c r="A46" s="19" t="str">
        <f>_xlfn.DISPIMG("ID_9933E3612C3846CD9F2BC8F0AA8AF738",1)</f>
        <v>=DISPIMG("ID_9933E3612C3846CD9F2BC8F0AA8AF738",1)</v>
      </c>
      <c r="B46" s="19"/>
      <c r="C46" s="19" t="s">
        <v>8</v>
      </c>
      <c r="D46" s="19" t="s">
        <v>114</v>
      </c>
      <c r="E46" s="19" t="str">
        <f>_xlfn.DISPIMG("ID_9933E3612C3846CD9F2BC8F0AA8AF738",1)</f>
        <v>=DISPIMG("ID_9933E3612C3846CD9F2BC8F0AA8AF738",1)</v>
      </c>
      <c r="F46" s="19"/>
      <c r="G46" s="19" t="s">
        <v>115</v>
      </c>
    </row>
    <row r="47" customHeight="1" spans="1:7">
      <c r="A47" s="20" t="str">
        <f>_xlfn.DISPIMG("ID_052420AC7B3242BE96AC86796030CDD8",1)</f>
        <v>=DISPIMG("ID_052420AC7B3242BE96AC86796030CDD8",1)</v>
      </c>
      <c r="B47" s="20"/>
      <c r="C47" s="19" t="s">
        <v>8</v>
      </c>
      <c r="D47" s="19" t="s">
        <v>116</v>
      </c>
      <c r="E47" s="20" t="str">
        <f>_xlfn.DISPIMG("ID_052420AC7B3242BE96AC86796030CDD8",1)</f>
        <v>=DISPIMG("ID_052420AC7B3242BE96AC86796030CDD8",1)</v>
      </c>
      <c r="F47" s="20"/>
      <c r="G47" s="20"/>
    </row>
    <row r="48" s="4" customFormat="1" customHeight="1" spans="1:7">
      <c r="A48" s="19" t="str">
        <f>_xlfn.DISPIMG("ID_4297587554104BC885995270602DDC9B",1)</f>
        <v>=DISPIMG("ID_4297587554104BC885995270602DDC9B",1)</v>
      </c>
      <c r="B48" s="19"/>
      <c r="C48" s="19" t="s">
        <v>8</v>
      </c>
      <c r="D48" s="19" t="s">
        <v>117</v>
      </c>
      <c r="E48" s="19" t="str">
        <f>_xlfn.DISPIMG("ID_4297587554104BC885995270602DDC9B",1)</f>
        <v>=DISPIMG("ID_4297587554104BC885995270602DDC9B",1)</v>
      </c>
      <c r="F48" s="19" t="s">
        <v>118</v>
      </c>
      <c r="G48" s="19"/>
    </row>
    <row r="49" s="5" customFormat="1" customHeight="1" spans="1:7">
      <c r="A49" s="19" t="str">
        <f>_xlfn.DISPIMG("ID_F7E17C2DC2184B048730CDC3411332C2",1)</f>
        <v>=DISPIMG("ID_F7E17C2DC2184B048730CDC3411332C2",1)</v>
      </c>
      <c r="B49" s="19"/>
      <c r="C49" s="19" t="s">
        <v>8</v>
      </c>
      <c r="D49" s="19" t="s">
        <v>113</v>
      </c>
      <c r="E49" s="19" t="str">
        <f>_xlfn.DISPIMG("ID_F7E17C2DC2184B048730CDC3411332C2",1)</f>
        <v>=DISPIMG("ID_F7E17C2DC2184B048730CDC3411332C2",1)</v>
      </c>
      <c r="F49" s="19"/>
      <c r="G49" s="19"/>
    </row>
    <row r="50" s="4" customFormat="1" customHeight="1" spans="1:16383">
      <c r="A50" s="3" t="str">
        <f>_xlfn.DISPIMG("ID_56BC958CD4BA41B9B5EF56E18FD48C1B",1)</f>
        <v>=DISPIMG("ID_56BC958CD4BA41B9B5EF56E18FD48C1B",1)</v>
      </c>
      <c r="B50" s="3"/>
      <c r="C50" s="19" t="s">
        <v>8</v>
      </c>
      <c r="D50" s="19" t="s">
        <v>119</v>
      </c>
      <c r="E50" s="3" t="str">
        <f>_xlfn.DISPIMG("ID_56BC958CD4BA41B9B5EF56E18FD48C1B",1)</f>
        <v>=DISPIMG("ID_56BC958CD4BA41B9B5EF56E18FD48C1B",1)</v>
      </c>
      <c r="F50" s="3"/>
      <c r="G50" s="3"/>
      <c r="H50" s="24"/>
      <c r="I50" s="24"/>
      <c r="J50" s="24"/>
      <c r="K50" s="24"/>
      <c r="L50" s="24"/>
      <c r="M50" s="24"/>
      <c r="N50" s="24"/>
      <c r="O50" s="24"/>
      <c r="P50" s="24"/>
      <c r="Q50" s="24"/>
      <c r="R50" s="24"/>
      <c r="S50" s="24"/>
      <c r="T50" s="24"/>
      <c r="U50" s="24"/>
      <c r="V50" s="24"/>
      <c r="W50" s="24"/>
      <c r="X50" s="24"/>
      <c r="Y50" s="24"/>
      <c r="Z50" s="24"/>
      <c r="AA50" s="24"/>
      <c r="AB50" s="24"/>
      <c r="AC50" s="24"/>
      <c r="AD50" s="24"/>
      <c r="AE50" s="24"/>
      <c r="AF50" s="24"/>
      <c r="AG50" s="24"/>
      <c r="AH50" s="24"/>
      <c r="AI50" s="24"/>
      <c r="AJ50" s="24"/>
      <c r="AK50" s="24"/>
      <c r="AL50" s="24"/>
      <c r="AM50" s="24"/>
      <c r="AN50" s="24"/>
      <c r="AO50" s="24"/>
      <c r="AP50" s="24"/>
      <c r="AQ50" s="24"/>
      <c r="AR50" s="24"/>
      <c r="AS50" s="24"/>
      <c r="AT50" s="24"/>
      <c r="AU50" s="24"/>
      <c r="AV50" s="24"/>
      <c r="AW50" s="24"/>
      <c r="AX50" s="24"/>
      <c r="AY50" s="24"/>
      <c r="AZ50" s="24"/>
      <c r="BA50" s="24"/>
      <c r="BB50" s="24"/>
      <c r="BC50" s="24"/>
      <c r="BD50" s="24"/>
      <c r="BE50" s="24"/>
      <c r="BF50" s="24"/>
      <c r="BG50" s="24"/>
      <c r="BH50" s="24"/>
      <c r="BI50" s="24"/>
      <c r="BJ50" s="24"/>
      <c r="BK50" s="24"/>
      <c r="BL50" s="24"/>
      <c r="BM50" s="24"/>
      <c r="BN50" s="24"/>
      <c r="BO50" s="24"/>
      <c r="BP50" s="24"/>
      <c r="BQ50" s="24"/>
      <c r="BR50" s="24"/>
      <c r="BS50" s="24"/>
      <c r="BT50" s="24"/>
      <c r="BU50" s="24"/>
      <c r="BV50" s="24"/>
      <c r="BW50" s="24"/>
      <c r="BX50" s="24"/>
      <c r="BY50" s="24"/>
      <c r="BZ50" s="24"/>
      <c r="CA50" s="24"/>
      <c r="CB50" s="24"/>
      <c r="CC50" s="24"/>
      <c r="CD50" s="24"/>
      <c r="CE50" s="24"/>
      <c r="CF50" s="24"/>
      <c r="CG50" s="24"/>
      <c r="CH50" s="24"/>
      <c r="CI50" s="24"/>
      <c r="CJ50" s="24"/>
      <c r="CK50" s="24"/>
      <c r="CL50" s="24"/>
      <c r="CM50" s="24"/>
      <c r="CN50" s="24"/>
      <c r="CO50" s="24"/>
      <c r="CP50" s="24"/>
      <c r="CQ50" s="24"/>
      <c r="CR50" s="24"/>
      <c r="CS50" s="24"/>
      <c r="CT50" s="24"/>
      <c r="CU50" s="24"/>
      <c r="CV50" s="24"/>
      <c r="CW50" s="24"/>
      <c r="CX50" s="24"/>
      <c r="CY50" s="24"/>
      <c r="CZ50" s="24"/>
      <c r="DA50" s="24"/>
      <c r="DB50" s="24"/>
      <c r="DC50" s="24"/>
      <c r="DD50" s="24"/>
      <c r="DE50" s="24"/>
      <c r="DF50" s="24"/>
      <c r="DG50" s="24"/>
      <c r="DH50" s="24"/>
      <c r="DI50" s="24"/>
      <c r="DJ50" s="24"/>
      <c r="DK50" s="24"/>
      <c r="DL50" s="24"/>
      <c r="DM50" s="24"/>
      <c r="DN50" s="24"/>
      <c r="DO50" s="24"/>
      <c r="DP50" s="24"/>
      <c r="DQ50" s="24"/>
      <c r="DR50" s="24"/>
      <c r="DS50" s="24"/>
      <c r="DT50" s="24"/>
      <c r="DU50" s="24"/>
      <c r="DV50" s="24"/>
      <c r="DW50" s="24"/>
      <c r="DX50" s="24"/>
      <c r="DY50" s="24"/>
      <c r="DZ50" s="24"/>
      <c r="EA50" s="24"/>
      <c r="EB50" s="24"/>
      <c r="EC50" s="24"/>
      <c r="ED50" s="24"/>
      <c r="EE50" s="24"/>
      <c r="EF50" s="24"/>
      <c r="EG50" s="24"/>
      <c r="EH50" s="24"/>
      <c r="EI50" s="24"/>
      <c r="EJ50" s="24"/>
      <c r="EK50" s="24"/>
      <c r="EL50" s="24"/>
      <c r="EM50" s="24"/>
      <c r="EN50" s="24"/>
      <c r="EO50" s="24"/>
      <c r="EP50" s="24"/>
      <c r="EQ50" s="24"/>
      <c r="ER50" s="24"/>
      <c r="ES50" s="24"/>
      <c r="ET50" s="24"/>
      <c r="EU50" s="24"/>
      <c r="EV50" s="24"/>
      <c r="EW50" s="24"/>
      <c r="EX50" s="24"/>
      <c r="EY50" s="24"/>
      <c r="EZ50" s="24"/>
      <c r="FA50" s="24"/>
      <c r="FB50" s="24"/>
      <c r="FC50" s="24"/>
      <c r="FD50" s="24"/>
      <c r="FE50" s="24"/>
      <c r="FF50" s="24"/>
      <c r="FG50" s="24"/>
      <c r="FH50" s="24"/>
      <c r="FI50" s="24"/>
      <c r="FJ50" s="24"/>
      <c r="FK50" s="24"/>
      <c r="FL50" s="24"/>
      <c r="FM50" s="24"/>
      <c r="FN50" s="24"/>
      <c r="FO50" s="24"/>
      <c r="FP50" s="24"/>
      <c r="FQ50" s="24"/>
      <c r="FR50" s="24"/>
      <c r="FS50" s="24"/>
      <c r="FT50" s="24"/>
      <c r="FU50" s="24"/>
      <c r="FV50" s="24"/>
      <c r="FW50" s="24"/>
      <c r="FX50" s="24"/>
      <c r="FY50" s="24"/>
      <c r="FZ50" s="24"/>
      <c r="GA50" s="24"/>
      <c r="GB50" s="24"/>
      <c r="GC50" s="24"/>
      <c r="GD50" s="24"/>
      <c r="GE50" s="24"/>
      <c r="GF50" s="24"/>
      <c r="GG50" s="24"/>
      <c r="GH50" s="24"/>
      <c r="GI50" s="24"/>
      <c r="GJ50" s="24"/>
      <c r="GK50" s="24"/>
      <c r="GL50" s="24"/>
      <c r="GM50" s="24"/>
      <c r="GN50" s="24"/>
      <c r="GO50" s="24"/>
      <c r="GP50" s="24"/>
      <c r="GQ50" s="24"/>
      <c r="GR50" s="24"/>
      <c r="GS50" s="24"/>
      <c r="GT50" s="24"/>
      <c r="GU50" s="24"/>
      <c r="GV50" s="24"/>
      <c r="GW50" s="24"/>
      <c r="GX50" s="24"/>
      <c r="GY50" s="24"/>
      <c r="GZ50" s="24"/>
      <c r="HA50" s="24"/>
      <c r="HB50" s="24"/>
      <c r="HC50" s="24"/>
      <c r="HD50" s="24"/>
      <c r="HE50" s="24"/>
      <c r="HF50" s="24"/>
      <c r="HG50" s="24"/>
      <c r="HH50" s="24"/>
      <c r="HI50" s="24"/>
      <c r="HJ50" s="24"/>
      <c r="HK50" s="24"/>
      <c r="HL50" s="24"/>
      <c r="HM50" s="24"/>
      <c r="HN50" s="24"/>
      <c r="HO50" s="24"/>
      <c r="HP50" s="24"/>
      <c r="HQ50" s="24"/>
      <c r="HR50" s="24"/>
      <c r="HS50" s="24"/>
      <c r="HT50" s="24"/>
      <c r="HU50" s="24"/>
      <c r="HV50" s="24"/>
      <c r="HW50" s="24"/>
      <c r="HX50" s="24"/>
      <c r="HY50" s="24"/>
      <c r="HZ50" s="24"/>
      <c r="IA50" s="24"/>
      <c r="IB50" s="24"/>
      <c r="IC50" s="24"/>
      <c r="ID50" s="24"/>
      <c r="IE50" s="24"/>
      <c r="IF50" s="24"/>
      <c r="IG50" s="24"/>
      <c r="IH50" s="24"/>
      <c r="II50" s="24"/>
      <c r="IJ50" s="24"/>
      <c r="IK50" s="24"/>
      <c r="IL50" s="24"/>
      <c r="IM50" s="24"/>
      <c r="IN50" s="24"/>
      <c r="IO50" s="24"/>
      <c r="IP50" s="24"/>
      <c r="IQ50" s="24"/>
      <c r="IR50" s="24"/>
      <c r="IS50" s="24"/>
      <c r="IT50" s="24"/>
      <c r="IU50" s="24"/>
      <c r="IV50" s="24"/>
      <c r="IW50" s="24"/>
      <c r="IX50" s="24"/>
      <c r="IY50" s="24"/>
      <c r="IZ50" s="24"/>
      <c r="JA50" s="24"/>
      <c r="JB50" s="24"/>
      <c r="JC50" s="24"/>
      <c r="JD50" s="24"/>
      <c r="JE50" s="24"/>
      <c r="JF50" s="24"/>
      <c r="JG50" s="24"/>
      <c r="JH50" s="24"/>
      <c r="JI50" s="24"/>
      <c r="JJ50" s="24"/>
      <c r="JK50" s="24"/>
      <c r="JL50" s="24"/>
      <c r="JM50" s="24"/>
      <c r="JN50" s="24"/>
      <c r="JO50" s="24"/>
      <c r="JP50" s="24"/>
      <c r="JQ50" s="24"/>
      <c r="JR50" s="24"/>
      <c r="JS50" s="24"/>
      <c r="JT50" s="24"/>
      <c r="JU50" s="24"/>
      <c r="JV50" s="24"/>
      <c r="JW50" s="24"/>
      <c r="JX50" s="24"/>
      <c r="JY50" s="24"/>
      <c r="JZ50" s="24"/>
      <c r="KA50" s="24"/>
      <c r="KB50" s="24"/>
      <c r="KC50" s="24"/>
      <c r="KD50" s="24"/>
      <c r="KE50" s="24"/>
      <c r="KF50" s="24"/>
      <c r="KG50" s="24"/>
      <c r="KH50" s="24"/>
      <c r="KI50" s="24"/>
      <c r="KJ50" s="24"/>
      <c r="KK50" s="24"/>
      <c r="KL50" s="24"/>
      <c r="KM50" s="24"/>
      <c r="KN50" s="24"/>
      <c r="KO50" s="24"/>
      <c r="KP50" s="24"/>
      <c r="KQ50" s="24"/>
      <c r="KR50" s="24"/>
      <c r="KS50" s="24"/>
      <c r="KT50" s="24"/>
      <c r="KU50" s="24"/>
      <c r="KV50" s="24"/>
      <c r="KW50" s="24"/>
      <c r="KX50" s="24"/>
      <c r="KY50" s="24"/>
      <c r="KZ50" s="24"/>
      <c r="LA50" s="24"/>
      <c r="LB50" s="24"/>
      <c r="LC50" s="24"/>
      <c r="LD50" s="24"/>
      <c r="LE50" s="24"/>
      <c r="LF50" s="24"/>
      <c r="LG50" s="24"/>
      <c r="LH50" s="24"/>
      <c r="LI50" s="24"/>
      <c r="LJ50" s="24"/>
      <c r="LK50" s="24"/>
      <c r="LL50" s="24"/>
      <c r="LM50" s="24"/>
      <c r="LN50" s="24"/>
      <c r="LO50" s="24"/>
      <c r="LP50" s="24"/>
      <c r="LQ50" s="24"/>
      <c r="LR50" s="24"/>
      <c r="LS50" s="24"/>
      <c r="LT50" s="24"/>
      <c r="LU50" s="24"/>
      <c r="LV50" s="24"/>
      <c r="LW50" s="24"/>
      <c r="LX50" s="24"/>
      <c r="LY50" s="24"/>
      <c r="LZ50" s="24"/>
      <c r="MA50" s="24"/>
      <c r="MB50" s="24"/>
      <c r="MC50" s="24"/>
      <c r="MD50" s="24"/>
      <c r="ME50" s="24"/>
      <c r="MF50" s="24"/>
      <c r="MG50" s="24"/>
      <c r="MH50" s="24"/>
      <c r="MI50" s="24"/>
      <c r="MJ50" s="24"/>
      <c r="MK50" s="24"/>
      <c r="ML50" s="24"/>
      <c r="MM50" s="24"/>
      <c r="MN50" s="24"/>
      <c r="MO50" s="24"/>
      <c r="MP50" s="24"/>
      <c r="MQ50" s="24"/>
      <c r="MR50" s="24"/>
      <c r="MS50" s="24"/>
      <c r="MT50" s="24"/>
      <c r="MU50" s="24"/>
      <c r="MV50" s="24"/>
      <c r="MW50" s="24"/>
      <c r="MX50" s="24"/>
      <c r="MY50" s="24"/>
      <c r="MZ50" s="24"/>
      <c r="NA50" s="24"/>
      <c r="NB50" s="24"/>
      <c r="NC50" s="24"/>
      <c r="ND50" s="24"/>
      <c r="NE50" s="24"/>
      <c r="NF50" s="24"/>
      <c r="NG50" s="24"/>
      <c r="NH50" s="24"/>
      <c r="NI50" s="24"/>
      <c r="NJ50" s="24"/>
      <c r="NK50" s="24"/>
      <c r="NL50" s="24"/>
      <c r="NM50" s="24"/>
      <c r="NN50" s="24"/>
      <c r="NO50" s="24"/>
      <c r="NP50" s="24"/>
      <c r="NQ50" s="24"/>
      <c r="NR50" s="24"/>
      <c r="NS50" s="24"/>
      <c r="NT50" s="24"/>
      <c r="NU50" s="24"/>
      <c r="NV50" s="24"/>
      <c r="NW50" s="24"/>
      <c r="NX50" s="24"/>
      <c r="NY50" s="24"/>
      <c r="NZ50" s="24"/>
      <c r="OA50" s="24"/>
      <c r="OB50" s="24"/>
      <c r="OC50" s="24"/>
      <c r="OD50" s="24"/>
      <c r="OE50" s="24"/>
      <c r="OF50" s="24"/>
      <c r="OG50" s="24"/>
      <c r="OH50" s="24"/>
      <c r="OI50" s="24"/>
      <c r="OJ50" s="24"/>
      <c r="OK50" s="24"/>
      <c r="OL50" s="24"/>
      <c r="OM50" s="24"/>
      <c r="ON50" s="24"/>
      <c r="OO50" s="24"/>
      <c r="OP50" s="24"/>
      <c r="OQ50" s="24"/>
      <c r="OR50" s="24"/>
      <c r="OS50" s="24"/>
      <c r="OT50" s="24"/>
      <c r="OU50" s="24"/>
      <c r="OV50" s="24"/>
      <c r="OW50" s="24"/>
      <c r="OX50" s="24"/>
      <c r="OY50" s="24"/>
      <c r="OZ50" s="24"/>
      <c r="PA50" s="24"/>
      <c r="PB50" s="24"/>
      <c r="PC50" s="24"/>
      <c r="PD50" s="24"/>
      <c r="PE50" s="24"/>
      <c r="PF50" s="24"/>
      <c r="PG50" s="24"/>
      <c r="PH50" s="24"/>
      <c r="PI50" s="24"/>
      <c r="PJ50" s="24"/>
      <c r="PK50" s="24"/>
      <c r="PL50" s="24"/>
      <c r="PM50" s="24"/>
      <c r="PN50" s="24"/>
      <c r="PO50" s="24"/>
      <c r="PP50" s="24"/>
      <c r="PQ50" s="24"/>
      <c r="PR50" s="24"/>
      <c r="PS50" s="24"/>
      <c r="PT50" s="24"/>
      <c r="PU50" s="24"/>
      <c r="PV50" s="24"/>
      <c r="PW50" s="24"/>
      <c r="PX50" s="24"/>
      <c r="PY50" s="24"/>
      <c r="PZ50" s="24"/>
      <c r="QA50" s="24"/>
      <c r="QB50" s="24"/>
      <c r="QC50" s="24"/>
      <c r="QD50" s="24"/>
      <c r="QE50" s="24"/>
      <c r="QF50" s="24"/>
      <c r="QG50" s="24"/>
      <c r="QH50" s="24"/>
      <c r="QI50" s="24"/>
      <c r="QJ50" s="24"/>
      <c r="QK50" s="24"/>
      <c r="QL50" s="24"/>
      <c r="QM50" s="24"/>
      <c r="QN50" s="24"/>
      <c r="QO50" s="24"/>
      <c r="QP50" s="24"/>
      <c r="QQ50" s="24"/>
      <c r="QR50" s="24"/>
      <c r="QS50" s="24"/>
      <c r="QT50" s="24"/>
      <c r="QU50" s="24"/>
      <c r="QV50" s="24"/>
      <c r="QW50" s="24"/>
      <c r="QX50" s="24"/>
      <c r="QY50" s="24"/>
      <c r="QZ50" s="24"/>
      <c r="RA50" s="24"/>
      <c r="RB50" s="24"/>
      <c r="RC50" s="24"/>
      <c r="RD50" s="24"/>
      <c r="RE50" s="24"/>
      <c r="RF50" s="24"/>
      <c r="RG50" s="24"/>
      <c r="RH50" s="24"/>
      <c r="RI50" s="24"/>
      <c r="RJ50" s="24"/>
      <c r="RK50" s="24"/>
      <c r="RL50" s="24"/>
      <c r="RM50" s="24"/>
      <c r="RN50" s="24"/>
      <c r="RO50" s="24"/>
      <c r="RP50" s="24"/>
      <c r="RQ50" s="24"/>
      <c r="RR50" s="24"/>
      <c r="RS50" s="24"/>
      <c r="RT50" s="24"/>
      <c r="RU50" s="24"/>
      <c r="RV50" s="24"/>
      <c r="RW50" s="24"/>
      <c r="RX50" s="24"/>
      <c r="RY50" s="24"/>
      <c r="RZ50" s="24"/>
      <c r="SA50" s="24"/>
      <c r="SB50" s="24"/>
      <c r="SC50" s="24"/>
      <c r="SD50" s="24"/>
      <c r="SE50" s="24"/>
      <c r="SF50" s="24"/>
      <c r="SG50" s="24"/>
      <c r="SH50" s="24"/>
      <c r="SI50" s="24"/>
      <c r="SJ50" s="24"/>
      <c r="SK50" s="24"/>
      <c r="SL50" s="24"/>
      <c r="SM50" s="24"/>
      <c r="SN50" s="24"/>
      <c r="SO50" s="24"/>
      <c r="SP50" s="24"/>
      <c r="SQ50" s="24"/>
      <c r="SR50" s="24"/>
      <c r="SS50" s="24"/>
      <c r="ST50" s="24"/>
      <c r="SU50" s="24"/>
      <c r="SV50" s="24"/>
      <c r="SW50" s="24"/>
      <c r="SX50" s="24"/>
      <c r="SY50" s="24"/>
      <c r="SZ50" s="24"/>
      <c r="TA50" s="24"/>
      <c r="TB50" s="24"/>
      <c r="TC50" s="24"/>
      <c r="TD50" s="24"/>
      <c r="TE50" s="24"/>
      <c r="TF50" s="24"/>
      <c r="TG50" s="24"/>
      <c r="TH50" s="24"/>
      <c r="TI50" s="24"/>
      <c r="TJ50" s="24"/>
      <c r="TK50" s="24"/>
      <c r="TL50" s="24"/>
      <c r="TM50" s="24"/>
      <c r="TN50" s="24"/>
      <c r="TO50" s="24"/>
      <c r="TP50" s="24"/>
      <c r="TQ50" s="24"/>
      <c r="TR50" s="24"/>
      <c r="TS50" s="24"/>
      <c r="TT50" s="24"/>
      <c r="TU50" s="24"/>
      <c r="TV50" s="24"/>
      <c r="TW50" s="24"/>
      <c r="TX50" s="24"/>
      <c r="TY50" s="24"/>
      <c r="TZ50" s="24"/>
      <c r="UA50" s="24"/>
      <c r="UB50" s="24"/>
      <c r="UC50" s="24"/>
      <c r="UD50" s="24"/>
      <c r="UE50" s="24"/>
      <c r="UF50" s="24"/>
      <c r="UG50" s="24"/>
      <c r="UH50" s="24"/>
      <c r="UI50" s="24"/>
      <c r="UJ50" s="24"/>
      <c r="UK50" s="24"/>
      <c r="UL50" s="24"/>
      <c r="UM50" s="24"/>
      <c r="UN50" s="24"/>
      <c r="UO50" s="24"/>
      <c r="UP50" s="24"/>
      <c r="UQ50" s="24"/>
      <c r="UR50" s="24"/>
      <c r="US50" s="24"/>
      <c r="UT50" s="24"/>
      <c r="UU50" s="24"/>
      <c r="UV50" s="24"/>
      <c r="UW50" s="24"/>
      <c r="UX50" s="24"/>
      <c r="UY50" s="24"/>
      <c r="UZ50" s="24"/>
      <c r="VA50" s="24"/>
      <c r="VB50" s="24"/>
      <c r="VC50" s="24"/>
      <c r="VD50" s="24"/>
      <c r="VE50" s="24"/>
      <c r="VF50" s="24"/>
      <c r="VG50" s="24"/>
      <c r="VH50" s="24"/>
      <c r="VI50" s="24"/>
      <c r="VJ50" s="24"/>
      <c r="VK50" s="24"/>
      <c r="VL50" s="24"/>
      <c r="VM50" s="24"/>
      <c r="VN50" s="24"/>
      <c r="VO50" s="24"/>
      <c r="VP50" s="24"/>
      <c r="VQ50" s="24"/>
      <c r="VR50" s="24"/>
      <c r="VS50" s="24"/>
      <c r="VT50" s="24"/>
      <c r="VU50" s="24"/>
      <c r="VV50" s="24"/>
      <c r="VW50" s="24"/>
      <c r="VX50" s="24"/>
      <c r="VY50" s="24"/>
      <c r="VZ50" s="24"/>
      <c r="WA50" s="24"/>
      <c r="WB50" s="24"/>
      <c r="WC50" s="24"/>
      <c r="WD50" s="24"/>
      <c r="WE50" s="24"/>
      <c r="WF50" s="24"/>
      <c r="WG50" s="24"/>
      <c r="WH50" s="24"/>
      <c r="WI50" s="24"/>
      <c r="WJ50" s="24"/>
      <c r="WK50" s="24"/>
      <c r="WL50" s="24"/>
      <c r="WM50" s="24"/>
      <c r="WN50" s="24"/>
      <c r="WO50" s="24"/>
      <c r="WP50" s="24"/>
      <c r="WQ50" s="24"/>
      <c r="WR50" s="24"/>
      <c r="WS50" s="24"/>
      <c r="WT50" s="24"/>
      <c r="WU50" s="24"/>
      <c r="WV50" s="24"/>
      <c r="WW50" s="24"/>
      <c r="WX50" s="24"/>
      <c r="WY50" s="24"/>
      <c r="WZ50" s="24"/>
      <c r="XA50" s="24"/>
      <c r="XB50" s="24"/>
      <c r="XC50" s="24"/>
      <c r="XD50" s="24"/>
      <c r="XE50" s="24"/>
      <c r="XF50" s="24"/>
      <c r="XG50" s="24"/>
      <c r="XH50" s="24"/>
      <c r="XI50" s="24"/>
      <c r="XJ50" s="24"/>
      <c r="XK50" s="24"/>
      <c r="XL50" s="24"/>
      <c r="XM50" s="24"/>
      <c r="XN50" s="24"/>
      <c r="XO50" s="24"/>
      <c r="XP50" s="24"/>
      <c r="XQ50" s="24"/>
      <c r="XR50" s="24"/>
      <c r="XS50" s="24"/>
      <c r="XT50" s="24"/>
      <c r="XU50" s="24"/>
      <c r="XV50" s="24"/>
      <c r="XW50" s="24"/>
      <c r="XX50" s="24"/>
      <c r="XY50" s="24"/>
      <c r="XZ50" s="24"/>
      <c r="YA50" s="24"/>
      <c r="YB50" s="24"/>
      <c r="YC50" s="24"/>
      <c r="YD50" s="24"/>
      <c r="YE50" s="24"/>
      <c r="YF50" s="24"/>
      <c r="YG50" s="24"/>
      <c r="YH50" s="24"/>
      <c r="YI50" s="24"/>
      <c r="YJ50" s="24"/>
      <c r="YK50" s="24"/>
      <c r="YL50" s="24"/>
      <c r="YM50" s="24"/>
      <c r="YN50" s="24"/>
      <c r="YO50" s="24"/>
      <c r="YP50" s="24"/>
      <c r="YQ50" s="24"/>
      <c r="YR50" s="24"/>
      <c r="YS50" s="24"/>
      <c r="YT50" s="24"/>
      <c r="YU50" s="24"/>
      <c r="YV50" s="24"/>
      <c r="YW50" s="24"/>
      <c r="YX50" s="24"/>
      <c r="YY50" s="24"/>
      <c r="YZ50" s="24"/>
      <c r="ZA50" s="24"/>
      <c r="ZB50" s="24"/>
      <c r="ZC50" s="24"/>
      <c r="ZD50" s="24"/>
      <c r="ZE50" s="24"/>
      <c r="ZF50" s="24"/>
      <c r="ZG50" s="24"/>
      <c r="ZH50" s="24"/>
      <c r="ZI50" s="24"/>
      <c r="ZJ50" s="24"/>
      <c r="ZK50" s="24"/>
      <c r="ZL50" s="24"/>
      <c r="ZM50" s="24"/>
      <c r="ZN50" s="24"/>
      <c r="ZO50" s="24"/>
      <c r="ZP50" s="24"/>
      <c r="ZQ50" s="24"/>
      <c r="ZR50" s="24"/>
      <c r="ZS50" s="24"/>
      <c r="ZT50" s="24"/>
      <c r="ZU50" s="24"/>
      <c r="ZV50" s="24"/>
      <c r="ZW50" s="24"/>
      <c r="ZX50" s="24"/>
      <c r="ZY50" s="24"/>
      <c r="ZZ50" s="24"/>
      <c r="AAA50" s="24"/>
      <c r="AAB50" s="24"/>
      <c r="AAC50" s="24"/>
      <c r="AAD50" s="24"/>
      <c r="AAE50" s="24"/>
      <c r="AAF50" s="24"/>
      <c r="AAG50" s="24"/>
      <c r="AAH50" s="24"/>
      <c r="AAI50" s="24"/>
      <c r="AAJ50" s="24"/>
      <c r="AAK50" s="24"/>
      <c r="AAL50" s="24"/>
      <c r="AAM50" s="24"/>
      <c r="AAN50" s="24"/>
      <c r="AAO50" s="24"/>
      <c r="AAP50" s="24"/>
      <c r="AAQ50" s="24"/>
      <c r="AAR50" s="24"/>
      <c r="AAS50" s="24"/>
      <c r="AAT50" s="24"/>
      <c r="AAU50" s="24"/>
      <c r="AAV50" s="24"/>
      <c r="AAW50" s="24"/>
      <c r="AAX50" s="24"/>
      <c r="AAY50" s="24"/>
      <c r="AAZ50" s="24"/>
      <c r="ABA50" s="24"/>
      <c r="ABB50" s="24"/>
      <c r="ABC50" s="24"/>
      <c r="ABD50" s="24"/>
      <c r="ABE50" s="24"/>
      <c r="ABF50" s="24"/>
      <c r="ABG50" s="24"/>
      <c r="ABH50" s="24"/>
      <c r="ABI50" s="24"/>
      <c r="ABJ50" s="24"/>
      <c r="ABK50" s="24"/>
      <c r="ABL50" s="24"/>
      <c r="ABM50" s="24"/>
      <c r="ABN50" s="24"/>
      <c r="ABO50" s="24"/>
      <c r="ABP50" s="24"/>
      <c r="ABQ50" s="24"/>
      <c r="ABR50" s="24"/>
      <c r="ABS50" s="24"/>
      <c r="ABT50" s="24"/>
      <c r="ABU50" s="24"/>
      <c r="ABV50" s="24"/>
      <c r="ABW50" s="24"/>
      <c r="ABX50" s="24"/>
      <c r="ABY50" s="24"/>
      <c r="ABZ50" s="24"/>
      <c r="ACA50" s="24"/>
      <c r="ACB50" s="24"/>
      <c r="ACC50" s="24"/>
      <c r="ACD50" s="24"/>
      <c r="ACE50" s="24"/>
      <c r="ACF50" s="24"/>
      <c r="ACG50" s="24"/>
      <c r="ACH50" s="24"/>
      <c r="ACI50" s="24"/>
      <c r="ACJ50" s="24"/>
      <c r="ACK50" s="24"/>
      <c r="ACL50" s="24"/>
      <c r="ACM50" s="24"/>
      <c r="ACN50" s="24"/>
      <c r="ACO50" s="24"/>
      <c r="ACP50" s="24"/>
      <c r="ACQ50" s="24"/>
      <c r="ACR50" s="24"/>
      <c r="ACS50" s="24"/>
      <c r="ACT50" s="24"/>
      <c r="ACU50" s="24"/>
      <c r="ACV50" s="24"/>
      <c r="ACW50" s="24"/>
      <c r="ACX50" s="24"/>
      <c r="ACY50" s="24"/>
      <c r="ACZ50" s="24"/>
      <c r="ADA50" s="24"/>
      <c r="ADB50" s="24"/>
      <c r="ADC50" s="24"/>
      <c r="ADD50" s="24"/>
      <c r="ADE50" s="24"/>
      <c r="ADF50" s="24"/>
      <c r="ADG50" s="24"/>
      <c r="ADH50" s="24"/>
      <c r="ADI50" s="24"/>
      <c r="ADJ50" s="24"/>
      <c r="ADK50" s="24"/>
      <c r="ADL50" s="24"/>
      <c r="ADM50" s="24"/>
      <c r="ADN50" s="24"/>
      <c r="ADO50" s="24"/>
      <c r="ADP50" s="24"/>
      <c r="ADQ50" s="24"/>
      <c r="ADR50" s="24"/>
      <c r="ADS50" s="24"/>
      <c r="ADT50" s="24"/>
      <c r="ADU50" s="24"/>
      <c r="ADV50" s="24"/>
      <c r="ADW50" s="24"/>
      <c r="ADX50" s="24"/>
      <c r="ADY50" s="24"/>
      <c r="ADZ50" s="24"/>
      <c r="AEA50" s="24"/>
      <c r="AEB50" s="24"/>
      <c r="AEC50" s="24"/>
      <c r="AED50" s="24"/>
      <c r="AEE50" s="24"/>
      <c r="AEF50" s="24"/>
      <c r="AEG50" s="24"/>
      <c r="AEH50" s="24"/>
      <c r="AEI50" s="24"/>
      <c r="AEJ50" s="24"/>
      <c r="AEK50" s="24"/>
      <c r="AEL50" s="24"/>
      <c r="AEM50" s="24"/>
      <c r="AEN50" s="24"/>
      <c r="AEO50" s="24"/>
      <c r="AEP50" s="24"/>
      <c r="AEQ50" s="24"/>
      <c r="AER50" s="24"/>
      <c r="AES50" s="24"/>
      <c r="AET50" s="24"/>
      <c r="AEU50" s="24"/>
      <c r="AEV50" s="24"/>
      <c r="AEW50" s="24"/>
      <c r="AEX50" s="24"/>
      <c r="AEY50" s="24"/>
      <c r="AEZ50" s="24"/>
      <c r="AFA50" s="24"/>
      <c r="AFB50" s="24"/>
      <c r="AFC50" s="24"/>
      <c r="AFD50" s="24"/>
      <c r="AFE50" s="24"/>
      <c r="AFF50" s="24"/>
      <c r="AFG50" s="24"/>
      <c r="AFH50" s="24"/>
      <c r="AFI50" s="24"/>
      <c r="AFJ50" s="24"/>
      <c r="AFK50" s="24"/>
      <c r="AFL50" s="24"/>
      <c r="AFM50" s="24"/>
      <c r="AFN50" s="24"/>
      <c r="AFO50" s="24"/>
      <c r="AFP50" s="24"/>
      <c r="AFQ50" s="24"/>
      <c r="AFR50" s="24"/>
      <c r="AFS50" s="24"/>
      <c r="AFT50" s="24"/>
      <c r="AFU50" s="24"/>
      <c r="AFV50" s="24"/>
      <c r="AFW50" s="24"/>
      <c r="AFX50" s="24"/>
      <c r="AFY50" s="24"/>
      <c r="AFZ50" s="24"/>
      <c r="AGA50" s="24"/>
      <c r="AGB50" s="24"/>
      <c r="AGC50" s="24"/>
      <c r="AGD50" s="24"/>
      <c r="AGE50" s="24"/>
      <c r="AGF50" s="24"/>
      <c r="AGG50" s="24"/>
      <c r="AGH50" s="24"/>
      <c r="AGI50" s="24"/>
      <c r="AGJ50" s="24"/>
      <c r="AGK50" s="24"/>
      <c r="AGL50" s="24"/>
      <c r="AGM50" s="24"/>
      <c r="AGN50" s="24"/>
      <c r="AGO50" s="24"/>
      <c r="AGP50" s="24"/>
      <c r="AGQ50" s="24"/>
      <c r="AGR50" s="24"/>
      <c r="AGS50" s="24"/>
      <c r="AGT50" s="24"/>
      <c r="AGU50" s="24"/>
      <c r="AGV50" s="24"/>
      <c r="AGW50" s="24"/>
      <c r="AGX50" s="24"/>
      <c r="AGY50" s="24"/>
      <c r="AGZ50" s="24"/>
      <c r="AHA50" s="24"/>
      <c r="AHB50" s="24"/>
      <c r="AHC50" s="24"/>
      <c r="AHD50" s="24"/>
      <c r="AHE50" s="24"/>
      <c r="AHF50" s="24"/>
      <c r="AHG50" s="24"/>
      <c r="AHH50" s="24"/>
      <c r="AHI50" s="24"/>
      <c r="AHJ50" s="24"/>
      <c r="AHK50" s="24"/>
      <c r="AHL50" s="24"/>
      <c r="AHM50" s="24"/>
      <c r="AHN50" s="24"/>
      <c r="AHO50" s="24"/>
      <c r="AHP50" s="24"/>
      <c r="AHQ50" s="24"/>
      <c r="AHR50" s="24"/>
      <c r="AHS50" s="24"/>
      <c r="AHT50" s="24"/>
      <c r="AHU50" s="24"/>
      <c r="AHV50" s="24"/>
      <c r="AHW50" s="24"/>
      <c r="AHX50" s="24"/>
      <c r="AHY50" s="24"/>
      <c r="AHZ50" s="24"/>
      <c r="AIA50" s="24"/>
      <c r="AIB50" s="24"/>
      <c r="AIC50" s="24"/>
      <c r="AID50" s="24"/>
      <c r="AIE50" s="24"/>
      <c r="AIF50" s="24"/>
      <c r="AIG50" s="24"/>
      <c r="AIH50" s="24"/>
      <c r="AII50" s="24"/>
      <c r="AIJ50" s="24"/>
      <c r="AIK50" s="24"/>
      <c r="AIL50" s="24"/>
      <c r="AIM50" s="24"/>
      <c r="AIN50" s="24"/>
      <c r="AIO50" s="24"/>
      <c r="AIP50" s="24"/>
      <c r="AIQ50" s="24"/>
      <c r="AIR50" s="24"/>
      <c r="AIS50" s="24"/>
      <c r="AIT50" s="24"/>
      <c r="AIU50" s="24"/>
      <c r="AIV50" s="24"/>
      <c r="AIW50" s="24"/>
      <c r="AIX50" s="24"/>
      <c r="AIY50" s="24"/>
      <c r="AIZ50" s="24"/>
      <c r="AJA50" s="24"/>
      <c r="AJB50" s="24"/>
      <c r="AJC50" s="24"/>
      <c r="AJD50" s="24"/>
      <c r="AJE50" s="24"/>
      <c r="AJF50" s="24"/>
      <c r="AJG50" s="24"/>
      <c r="AJH50" s="24"/>
      <c r="AJI50" s="24"/>
      <c r="AJJ50" s="24"/>
      <c r="AJK50" s="24"/>
      <c r="AJL50" s="24"/>
      <c r="AJM50" s="24"/>
      <c r="AJN50" s="24"/>
      <c r="AJO50" s="24"/>
      <c r="AJP50" s="24"/>
      <c r="AJQ50" s="24"/>
      <c r="AJR50" s="24"/>
      <c r="AJS50" s="24"/>
      <c r="AJT50" s="24"/>
      <c r="AJU50" s="24"/>
      <c r="AJV50" s="24"/>
      <c r="AJW50" s="24"/>
      <c r="AJX50" s="24"/>
      <c r="AJY50" s="24"/>
      <c r="AJZ50" s="24"/>
      <c r="AKA50" s="24"/>
      <c r="AKB50" s="24"/>
      <c r="AKC50" s="24"/>
      <c r="AKD50" s="24"/>
      <c r="AKE50" s="24"/>
      <c r="AKF50" s="24"/>
      <c r="AKG50" s="24"/>
      <c r="AKH50" s="24"/>
      <c r="AKI50" s="24"/>
      <c r="AKJ50" s="24"/>
      <c r="AKK50" s="24"/>
      <c r="AKL50" s="24"/>
      <c r="AKM50" s="24"/>
      <c r="AKN50" s="24"/>
      <c r="AKO50" s="24"/>
      <c r="AKP50" s="24"/>
      <c r="AKQ50" s="24"/>
      <c r="AKR50" s="24"/>
      <c r="AKS50" s="24"/>
      <c r="AKT50" s="24"/>
      <c r="AKU50" s="24"/>
      <c r="AKV50" s="24"/>
      <c r="AKW50" s="24"/>
      <c r="AKX50" s="24"/>
      <c r="AKY50" s="24"/>
      <c r="AKZ50" s="24"/>
      <c r="ALA50" s="24"/>
      <c r="ALB50" s="24"/>
      <c r="ALC50" s="24"/>
      <c r="ALD50" s="24"/>
      <c r="ALE50" s="24"/>
      <c r="ALF50" s="24"/>
      <c r="ALG50" s="24"/>
      <c r="ALH50" s="24"/>
      <c r="ALI50" s="24"/>
      <c r="ALJ50" s="24"/>
      <c r="ALK50" s="24"/>
      <c r="ALL50" s="24"/>
      <c r="ALM50" s="24"/>
      <c r="ALN50" s="24"/>
      <c r="ALO50" s="24"/>
      <c r="ALP50" s="24"/>
      <c r="ALQ50" s="24"/>
      <c r="ALR50" s="24"/>
      <c r="ALS50" s="24"/>
      <c r="ALT50" s="24"/>
      <c r="ALU50" s="24"/>
      <c r="ALV50" s="24"/>
      <c r="ALW50" s="24"/>
      <c r="ALX50" s="24"/>
      <c r="ALY50" s="24"/>
      <c r="ALZ50" s="24"/>
      <c r="AMA50" s="24"/>
      <c r="AMB50" s="24"/>
      <c r="AMC50" s="24"/>
      <c r="AMD50" s="24"/>
      <c r="AME50" s="24"/>
      <c r="AMF50" s="24"/>
      <c r="AMG50" s="24"/>
      <c r="AMH50" s="24"/>
      <c r="AMI50" s="24"/>
      <c r="AMJ50" s="24"/>
      <c r="AMK50" s="24"/>
      <c r="AML50" s="24"/>
      <c r="AMM50" s="24"/>
      <c r="AMN50" s="24"/>
      <c r="AMO50" s="24"/>
      <c r="AMP50" s="24"/>
      <c r="AMQ50" s="24"/>
      <c r="AMR50" s="24"/>
      <c r="AMS50" s="24"/>
      <c r="AMT50" s="24"/>
      <c r="AMU50" s="24"/>
      <c r="AMV50" s="24"/>
      <c r="AMW50" s="24"/>
      <c r="AMX50" s="24"/>
      <c r="AMY50" s="24"/>
      <c r="AMZ50" s="24"/>
      <c r="ANA50" s="24"/>
      <c r="ANB50" s="24"/>
      <c r="ANC50" s="24"/>
      <c r="AND50" s="24"/>
      <c r="ANE50" s="24"/>
      <c r="ANF50" s="24"/>
      <c r="ANG50" s="24"/>
      <c r="ANH50" s="24"/>
      <c r="ANI50" s="24"/>
      <c r="ANJ50" s="24"/>
      <c r="ANK50" s="24"/>
      <c r="ANL50" s="24"/>
      <c r="ANM50" s="24"/>
      <c r="ANN50" s="24"/>
      <c r="ANO50" s="24"/>
      <c r="ANP50" s="24"/>
      <c r="ANQ50" s="24"/>
      <c r="ANR50" s="24"/>
      <c r="ANS50" s="24"/>
      <c r="ANT50" s="24"/>
      <c r="ANU50" s="24"/>
      <c r="ANV50" s="24"/>
      <c r="ANW50" s="24"/>
      <c r="ANX50" s="24"/>
      <c r="ANY50" s="24"/>
      <c r="ANZ50" s="24"/>
      <c r="AOA50" s="24"/>
      <c r="AOB50" s="24"/>
      <c r="AOC50" s="24"/>
      <c r="AOD50" s="24"/>
      <c r="AOE50" s="24"/>
      <c r="AOF50" s="24"/>
      <c r="AOG50" s="24"/>
      <c r="AOH50" s="24"/>
      <c r="AOI50" s="24"/>
      <c r="AOJ50" s="24"/>
      <c r="AOK50" s="24"/>
      <c r="AOL50" s="24"/>
      <c r="AOM50" s="24"/>
      <c r="AON50" s="24"/>
      <c r="AOO50" s="24"/>
      <c r="AOP50" s="24"/>
      <c r="AOQ50" s="24"/>
      <c r="AOR50" s="24"/>
      <c r="AOS50" s="24"/>
      <c r="AOT50" s="24"/>
      <c r="AOU50" s="24"/>
      <c r="AOV50" s="24"/>
      <c r="AOW50" s="24"/>
      <c r="AOX50" s="24"/>
      <c r="AOY50" s="24"/>
      <c r="AOZ50" s="24"/>
      <c r="APA50" s="24"/>
      <c r="APB50" s="24"/>
      <c r="APC50" s="24"/>
      <c r="APD50" s="24"/>
      <c r="APE50" s="24"/>
      <c r="APF50" s="24"/>
      <c r="APG50" s="24"/>
      <c r="APH50" s="24"/>
      <c r="API50" s="24"/>
      <c r="APJ50" s="24"/>
      <c r="APK50" s="24"/>
      <c r="APL50" s="24"/>
      <c r="APM50" s="24"/>
      <c r="APN50" s="24"/>
      <c r="APO50" s="24"/>
      <c r="APP50" s="24"/>
      <c r="APQ50" s="24"/>
      <c r="APR50" s="24"/>
      <c r="APS50" s="24"/>
      <c r="APT50" s="24"/>
      <c r="APU50" s="24"/>
      <c r="APV50" s="24"/>
      <c r="APW50" s="24"/>
      <c r="APX50" s="24"/>
      <c r="APY50" s="24"/>
      <c r="APZ50" s="24"/>
      <c r="AQA50" s="24"/>
      <c r="AQB50" s="24"/>
      <c r="AQC50" s="24"/>
      <c r="AQD50" s="24"/>
      <c r="AQE50" s="24"/>
      <c r="AQF50" s="24"/>
      <c r="AQG50" s="24"/>
      <c r="AQH50" s="24"/>
      <c r="AQI50" s="24"/>
      <c r="AQJ50" s="24"/>
      <c r="AQK50" s="24"/>
      <c r="AQL50" s="24"/>
      <c r="AQM50" s="24"/>
      <c r="AQN50" s="24"/>
      <c r="AQO50" s="24"/>
      <c r="AQP50" s="24"/>
      <c r="AQQ50" s="24"/>
      <c r="AQR50" s="24"/>
      <c r="AQS50" s="24"/>
      <c r="AQT50" s="24"/>
      <c r="AQU50" s="24"/>
      <c r="AQV50" s="24"/>
      <c r="AQW50" s="24"/>
      <c r="AQX50" s="24"/>
      <c r="AQY50" s="24"/>
      <c r="AQZ50" s="24"/>
      <c r="ARA50" s="24"/>
      <c r="ARB50" s="24"/>
      <c r="ARC50" s="24"/>
      <c r="ARD50" s="24"/>
      <c r="ARE50" s="24"/>
      <c r="ARF50" s="24"/>
      <c r="ARG50" s="24"/>
      <c r="ARH50" s="24"/>
      <c r="ARI50" s="24"/>
      <c r="ARJ50" s="24"/>
      <c r="ARK50" s="24"/>
      <c r="ARL50" s="24"/>
      <c r="ARM50" s="24"/>
      <c r="ARN50" s="24"/>
      <c r="ARO50" s="24"/>
      <c r="ARP50" s="24"/>
      <c r="ARQ50" s="24"/>
      <c r="ARR50" s="24"/>
      <c r="ARS50" s="24"/>
      <c r="ART50" s="24"/>
      <c r="ARU50" s="24"/>
      <c r="ARV50" s="24"/>
      <c r="ARW50" s="24"/>
      <c r="ARX50" s="24"/>
      <c r="ARY50" s="24"/>
      <c r="ARZ50" s="24"/>
      <c r="ASA50" s="24"/>
      <c r="ASB50" s="24"/>
      <c r="ASC50" s="24"/>
      <c r="ASD50" s="24"/>
      <c r="ASE50" s="24"/>
      <c r="ASF50" s="24"/>
      <c r="ASG50" s="24"/>
      <c r="ASH50" s="24"/>
      <c r="ASI50" s="24"/>
      <c r="ASJ50" s="24"/>
      <c r="ASK50" s="24"/>
      <c r="ASL50" s="24"/>
      <c r="ASM50" s="24"/>
      <c r="ASN50" s="24"/>
      <c r="ASO50" s="24"/>
      <c r="ASP50" s="24"/>
      <c r="ASQ50" s="24"/>
      <c r="ASR50" s="24"/>
      <c r="ASS50" s="24"/>
      <c r="AST50" s="24"/>
      <c r="ASU50" s="24"/>
      <c r="ASV50" s="24"/>
      <c r="ASW50" s="24"/>
      <c r="ASX50" s="24"/>
      <c r="ASY50" s="24"/>
      <c r="ASZ50" s="24"/>
      <c r="ATA50" s="24"/>
      <c r="ATB50" s="24"/>
      <c r="ATC50" s="24"/>
      <c r="ATD50" s="24"/>
      <c r="ATE50" s="24"/>
      <c r="ATF50" s="24"/>
      <c r="ATG50" s="24"/>
      <c r="ATH50" s="24"/>
      <c r="ATI50" s="24"/>
      <c r="ATJ50" s="24"/>
      <c r="ATK50" s="24"/>
      <c r="ATL50" s="24"/>
      <c r="ATM50" s="24"/>
      <c r="ATN50" s="24"/>
      <c r="ATO50" s="24"/>
      <c r="ATP50" s="24"/>
      <c r="ATQ50" s="24"/>
      <c r="ATR50" s="24"/>
      <c r="ATS50" s="24"/>
      <c r="ATT50" s="24"/>
      <c r="ATU50" s="24"/>
      <c r="ATV50" s="24"/>
      <c r="ATW50" s="24"/>
      <c r="ATX50" s="24"/>
      <c r="ATY50" s="24"/>
      <c r="ATZ50" s="24"/>
      <c r="AUA50" s="24"/>
      <c r="AUB50" s="24"/>
      <c r="AUC50" s="24"/>
      <c r="AUD50" s="24"/>
      <c r="AUE50" s="24"/>
      <c r="AUF50" s="24"/>
      <c r="AUG50" s="24"/>
      <c r="AUH50" s="24"/>
      <c r="AUI50" s="24"/>
      <c r="AUJ50" s="24"/>
      <c r="AUK50" s="24"/>
      <c r="AUL50" s="24"/>
      <c r="AUM50" s="24"/>
      <c r="AUN50" s="24"/>
      <c r="AUO50" s="24"/>
      <c r="AUP50" s="24"/>
      <c r="AUQ50" s="24"/>
      <c r="AUR50" s="24"/>
      <c r="AUS50" s="24"/>
      <c r="AUT50" s="24"/>
      <c r="AUU50" s="24"/>
      <c r="AUV50" s="24"/>
      <c r="AUW50" s="24"/>
      <c r="AUX50" s="24"/>
      <c r="AUY50" s="24"/>
      <c r="AUZ50" s="24"/>
      <c r="AVA50" s="24"/>
      <c r="AVB50" s="24"/>
      <c r="AVC50" s="24"/>
      <c r="AVD50" s="24"/>
      <c r="AVE50" s="24"/>
      <c r="AVF50" s="24"/>
      <c r="AVG50" s="24"/>
      <c r="AVH50" s="24"/>
      <c r="AVI50" s="24"/>
      <c r="AVJ50" s="24"/>
      <c r="AVK50" s="24"/>
      <c r="AVL50" s="24"/>
      <c r="AVM50" s="24"/>
      <c r="AVN50" s="24"/>
      <c r="AVO50" s="24"/>
      <c r="AVP50" s="24"/>
      <c r="AVQ50" s="24"/>
      <c r="AVR50" s="24"/>
      <c r="AVS50" s="24"/>
      <c r="AVT50" s="24"/>
      <c r="AVU50" s="24"/>
      <c r="AVV50" s="24"/>
      <c r="AVW50" s="24"/>
      <c r="AVX50" s="24"/>
      <c r="AVY50" s="24"/>
      <c r="AVZ50" s="24"/>
      <c r="AWA50" s="24"/>
      <c r="AWB50" s="24"/>
      <c r="AWC50" s="24"/>
      <c r="AWD50" s="24"/>
      <c r="AWE50" s="24"/>
      <c r="AWF50" s="24"/>
      <c r="AWG50" s="24"/>
      <c r="AWH50" s="24"/>
      <c r="AWI50" s="24"/>
      <c r="AWJ50" s="24"/>
      <c r="AWK50" s="24"/>
      <c r="AWL50" s="24"/>
      <c r="AWM50" s="24"/>
      <c r="AWN50" s="24"/>
      <c r="AWO50" s="24"/>
      <c r="AWP50" s="24"/>
      <c r="AWQ50" s="24"/>
      <c r="AWR50" s="24"/>
      <c r="AWS50" s="24"/>
      <c r="AWT50" s="24"/>
      <c r="AWU50" s="24"/>
      <c r="AWV50" s="24"/>
      <c r="AWW50" s="24"/>
      <c r="AWX50" s="24"/>
      <c r="AWY50" s="24"/>
      <c r="AWZ50" s="24"/>
      <c r="AXA50" s="24"/>
      <c r="AXB50" s="24"/>
      <c r="AXC50" s="24"/>
      <c r="AXD50" s="24"/>
      <c r="AXE50" s="24"/>
      <c r="AXF50" s="24"/>
      <c r="AXG50" s="24"/>
      <c r="AXH50" s="24"/>
      <c r="AXI50" s="24"/>
      <c r="AXJ50" s="24"/>
      <c r="AXK50" s="24"/>
      <c r="AXL50" s="24"/>
      <c r="AXM50" s="24"/>
      <c r="AXN50" s="24"/>
      <c r="AXO50" s="24"/>
      <c r="AXP50" s="24"/>
      <c r="AXQ50" s="24"/>
      <c r="AXR50" s="24"/>
      <c r="AXS50" s="24"/>
      <c r="AXT50" s="24"/>
      <c r="AXU50" s="24"/>
      <c r="AXV50" s="24"/>
      <c r="AXW50" s="24"/>
      <c r="AXX50" s="24"/>
      <c r="AXY50" s="24"/>
      <c r="AXZ50" s="24"/>
      <c r="AYA50" s="24"/>
      <c r="AYB50" s="24"/>
      <c r="AYC50" s="24"/>
      <c r="AYD50" s="24"/>
      <c r="AYE50" s="24"/>
      <c r="AYF50" s="24"/>
      <c r="AYG50" s="24"/>
      <c r="AYH50" s="24"/>
      <c r="AYI50" s="24"/>
      <c r="AYJ50" s="24"/>
      <c r="AYK50" s="24"/>
      <c r="AYL50" s="24"/>
      <c r="AYM50" s="24"/>
      <c r="AYN50" s="24"/>
      <c r="AYO50" s="24"/>
      <c r="AYP50" s="24"/>
      <c r="AYQ50" s="24"/>
      <c r="AYR50" s="24"/>
      <c r="AYS50" s="24"/>
      <c r="AYT50" s="24"/>
      <c r="AYU50" s="24"/>
      <c r="AYV50" s="24"/>
      <c r="AYW50" s="24"/>
      <c r="AYX50" s="24"/>
      <c r="AYY50" s="24"/>
      <c r="AYZ50" s="24"/>
      <c r="AZA50" s="24"/>
      <c r="AZB50" s="24"/>
      <c r="AZC50" s="24"/>
      <c r="AZD50" s="24"/>
      <c r="AZE50" s="24"/>
      <c r="AZF50" s="24"/>
      <c r="AZG50" s="24"/>
      <c r="AZH50" s="24"/>
      <c r="AZI50" s="24"/>
      <c r="AZJ50" s="24"/>
      <c r="AZK50" s="24"/>
      <c r="AZL50" s="24"/>
      <c r="AZM50" s="24"/>
      <c r="AZN50" s="24"/>
      <c r="AZO50" s="24"/>
      <c r="AZP50" s="24"/>
      <c r="AZQ50" s="24"/>
      <c r="AZR50" s="24"/>
      <c r="AZS50" s="24"/>
      <c r="AZT50" s="24"/>
      <c r="AZU50" s="24"/>
      <c r="AZV50" s="24"/>
      <c r="AZW50" s="24"/>
      <c r="AZX50" s="24"/>
      <c r="AZY50" s="24"/>
      <c r="AZZ50" s="24"/>
      <c r="BAA50" s="24"/>
      <c r="BAB50" s="24"/>
      <c r="BAC50" s="24"/>
      <c r="BAD50" s="24"/>
      <c r="BAE50" s="24"/>
      <c r="BAF50" s="24"/>
      <c r="BAG50" s="24"/>
      <c r="BAH50" s="24"/>
      <c r="BAI50" s="24"/>
      <c r="BAJ50" s="24"/>
      <c r="BAK50" s="24"/>
      <c r="BAL50" s="24"/>
      <c r="BAM50" s="24"/>
      <c r="BAN50" s="24"/>
      <c r="BAO50" s="24"/>
      <c r="BAP50" s="24"/>
      <c r="BAQ50" s="24"/>
      <c r="BAR50" s="24"/>
      <c r="BAS50" s="24"/>
      <c r="BAT50" s="24"/>
      <c r="BAU50" s="24"/>
      <c r="BAV50" s="24"/>
      <c r="BAW50" s="24"/>
      <c r="BAX50" s="24"/>
      <c r="BAY50" s="24"/>
      <c r="BAZ50" s="24"/>
      <c r="BBA50" s="24"/>
      <c r="BBB50" s="24"/>
      <c r="BBC50" s="24"/>
      <c r="BBD50" s="24"/>
      <c r="BBE50" s="24"/>
      <c r="BBF50" s="24"/>
      <c r="BBG50" s="24"/>
      <c r="BBH50" s="24"/>
      <c r="BBI50" s="24"/>
      <c r="BBJ50" s="24"/>
      <c r="BBK50" s="24"/>
      <c r="BBL50" s="24"/>
      <c r="BBM50" s="24"/>
      <c r="BBN50" s="24"/>
      <c r="BBO50" s="24"/>
      <c r="BBP50" s="24"/>
      <c r="BBQ50" s="24"/>
      <c r="BBR50" s="24"/>
      <c r="BBS50" s="24"/>
      <c r="BBT50" s="24"/>
      <c r="BBU50" s="24"/>
      <c r="BBV50" s="24"/>
      <c r="BBW50" s="24"/>
      <c r="BBX50" s="24"/>
      <c r="BBY50" s="24"/>
      <c r="BBZ50" s="24"/>
      <c r="BCA50" s="24"/>
      <c r="BCB50" s="24"/>
      <c r="BCC50" s="24"/>
      <c r="BCD50" s="24"/>
      <c r="BCE50" s="24"/>
      <c r="BCF50" s="24"/>
      <c r="BCG50" s="24"/>
      <c r="BCH50" s="24"/>
      <c r="BCI50" s="24"/>
      <c r="BCJ50" s="24"/>
      <c r="BCK50" s="24"/>
      <c r="BCL50" s="24"/>
      <c r="BCM50" s="24"/>
      <c r="BCN50" s="24"/>
      <c r="BCO50" s="24"/>
      <c r="BCP50" s="24"/>
      <c r="BCQ50" s="24"/>
      <c r="BCR50" s="24"/>
      <c r="BCS50" s="24"/>
      <c r="BCT50" s="24"/>
      <c r="BCU50" s="24"/>
      <c r="BCV50" s="24"/>
      <c r="BCW50" s="24"/>
      <c r="BCX50" s="24"/>
      <c r="BCY50" s="24"/>
      <c r="BCZ50" s="24"/>
      <c r="BDA50" s="24"/>
      <c r="BDB50" s="24"/>
      <c r="BDC50" s="24"/>
      <c r="BDD50" s="24"/>
      <c r="BDE50" s="24"/>
      <c r="BDF50" s="24"/>
      <c r="BDG50" s="24"/>
      <c r="BDH50" s="24"/>
      <c r="BDI50" s="24"/>
      <c r="BDJ50" s="24"/>
      <c r="BDK50" s="24"/>
      <c r="BDL50" s="24"/>
      <c r="BDM50" s="24"/>
      <c r="BDN50" s="24"/>
      <c r="BDO50" s="24"/>
      <c r="BDP50" s="24"/>
      <c r="BDQ50" s="24"/>
      <c r="BDR50" s="24"/>
      <c r="BDS50" s="24"/>
      <c r="BDT50" s="24"/>
      <c r="BDU50" s="24"/>
      <c r="BDV50" s="24"/>
      <c r="BDW50" s="24"/>
      <c r="BDX50" s="24"/>
      <c r="BDY50" s="24"/>
      <c r="BDZ50" s="24"/>
      <c r="BEA50" s="24"/>
      <c r="BEB50" s="24"/>
      <c r="BEC50" s="24"/>
      <c r="BED50" s="24"/>
      <c r="BEE50" s="24"/>
      <c r="BEF50" s="24"/>
      <c r="BEG50" s="24"/>
      <c r="BEH50" s="24"/>
      <c r="BEI50" s="24"/>
      <c r="BEJ50" s="24"/>
      <c r="BEK50" s="24"/>
      <c r="BEL50" s="24"/>
      <c r="BEM50" s="24"/>
      <c r="BEN50" s="24"/>
      <c r="BEO50" s="24"/>
      <c r="BEP50" s="24"/>
      <c r="BEQ50" s="24"/>
      <c r="BER50" s="24"/>
      <c r="BES50" s="24"/>
      <c r="BET50" s="24"/>
      <c r="BEU50" s="24"/>
      <c r="BEV50" s="24"/>
      <c r="BEW50" s="24"/>
      <c r="BEX50" s="24"/>
      <c r="BEY50" s="24"/>
      <c r="BEZ50" s="24"/>
      <c r="BFA50" s="24"/>
      <c r="BFB50" s="24"/>
      <c r="BFC50" s="24"/>
      <c r="BFD50" s="24"/>
      <c r="BFE50" s="24"/>
      <c r="BFF50" s="24"/>
      <c r="BFG50" s="24"/>
      <c r="BFH50" s="24"/>
      <c r="BFI50" s="24"/>
      <c r="BFJ50" s="24"/>
      <c r="BFK50" s="24"/>
      <c r="BFL50" s="24"/>
      <c r="BFM50" s="24"/>
      <c r="BFN50" s="24"/>
      <c r="BFO50" s="24"/>
      <c r="BFP50" s="24"/>
      <c r="BFQ50" s="24"/>
      <c r="BFR50" s="24"/>
      <c r="BFS50" s="24"/>
      <c r="BFT50" s="24"/>
      <c r="BFU50" s="24"/>
      <c r="BFV50" s="24"/>
      <c r="BFW50" s="24"/>
      <c r="BFX50" s="24"/>
      <c r="BFY50" s="24"/>
      <c r="BFZ50" s="24"/>
      <c r="BGA50" s="24"/>
      <c r="BGB50" s="24"/>
      <c r="BGC50" s="24"/>
      <c r="BGD50" s="24"/>
      <c r="BGE50" s="24"/>
      <c r="BGF50" s="24"/>
      <c r="BGG50" s="24"/>
      <c r="BGH50" s="24"/>
      <c r="BGI50" s="24"/>
      <c r="BGJ50" s="24"/>
      <c r="BGK50" s="24"/>
      <c r="BGL50" s="24"/>
      <c r="BGM50" s="24"/>
      <c r="BGN50" s="24"/>
      <c r="BGO50" s="24"/>
      <c r="BGP50" s="24"/>
      <c r="BGQ50" s="24"/>
      <c r="BGR50" s="24"/>
      <c r="BGS50" s="24"/>
      <c r="BGT50" s="24"/>
      <c r="BGU50" s="24"/>
      <c r="BGV50" s="24"/>
      <c r="BGW50" s="24"/>
      <c r="BGX50" s="24"/>
      <c r="BGY50" s="24"/>
      <c r="BGZ50" s="24"/>
      <c r="BHA50" s="24"/>
      <c r="BHB50" s="24"/>
      <c r="BHC50" s="24"/>
      <c r="BHD50" s="24"/>
      <c r="BHE50" s="24"/>
      <c r="BHF50" s="24"/>
      <c r="BHG50" s="24"/>
      <c r="BHH50" s="24"/>
      <c r="BHI50" s="24"/>
      <c r="BHJ50" s="24"/>
      <c r="BHK50" s="24"/>
      <c r="BHL50" s="24"/>
      <c r="BHM50" s="24"/>
      <c r="BHN50" s="24"/>
      <c r="BHO50" s="24"/>
      <c r="BHP50" s="24"/>
      <c r="BHQ50" s="24"/>
      <c r="BHR50" s="24"/>
      <c r="BHS50" s="24"/>
      <c r="BHT50" s="24"/>
      <c r="BHU50" s="24"/>
      <c r="BHV50" s="24"/>
      <c r="BHW50" s="24"/>
      <c r="BHX50" s="24"/>
      <c r="BHY50" s="24"/>
      <c r="BHZ50" s="24"/>
      <c r="BIA50" s="24"/>
      <c r="BIB50" s="24"/>
      <c r="BIC50" s="24"/>
      <c r="BID50" s="24"/>
      <c r="BIE50" s="24"/>
      <c r="BIF50" s="24"/>
      <c r="BIG50" s="24"/>
      <c r="BIH50" s="24"/>
      <c r="BII50" s="24"/>
      <c r="BIJ50" s="24"/>
      <c r="BIK50" s="24"/>
      <c r="BIL50" s="24"/>
      <c r="BIM50" s="24"/>
      <c r="BIN50" s="24"/>
      <c r="BIO50" s="24"/>
      <c r="BIP50" s="24"/>
      <c r="BIQ50" s="24"/>
      <c r="BIR50" s="24"/>
      <c r="BIS50" s="24"/>
      <c r="BIT50" s="24"/>
      <c r="BIU50" s="24"/>
      <c r="BIV50" s="24"/>
      <c r="BIW50" s="24"/>
      <c r="BIX50" s="24"/>
      <c r="BIY50" s="24"/>
      <c r="BIZ50" s="24"/>
      <c r="BJA50" s="24"/>
      <c r="BJB50" s="24"/>
      <c r="BJC50" s="24"/>
      <c r="BJD50" s="24"/>
      <c r="BJE50" s="24"/>
      <c r="BJF50" s="24"/>
      <c r="BJG50" s="24"/>
      <c r="BJH50" s="24"/>
      <c r="BJI50" s="24"/>
      <c r="BJJ50" s="24"/>
      <c r="BJK50" s="24"/>
      <c r="BJL50" s="24"/>
      <c r="BJM50" s="24"/>
      <c r="BJN50" s="24"/>
      <c r="BJO50" s="24"/>
      <c r="BJP50" s="24"/>
      <c r="BJQ50" s="24"/>
      <c r="BJR50" s="24"/>
      <c r="BJS50" s="24"/>
      <c r="BJT50" s="24"/>
      <c r="BJU50" s="24"/>
      <c r="BJV50" s="24"/>
      <c r="BJW50" s="24"/>
      <c r="BJX50" s="24"/>
      <c r="BJY50" s="24"/>
      <c r="BJZ50" s="24"/>
      <c r="BKA50" s="24"/>
      <c r="BKB50" s="24"/>
      <c r="BKC50" s="24"/>
      <c r="BKD50" s="24"/>
      <c r="BKE50" s="24"/>
      <c r="BKF50" s="24"/>
      <c r="BKG50" s="24"/>
      <c r="BKH50" s="24"/>
      <c r="BKI50" s="24"/>
      <c r="BKJ50" s="24"/>
      <c r="BKK50" s="24"/>
      <c r="BKL50" s="24"/>
      <c r="BKM50" s="24"/>
      <c r="BKN50" s="24"/>
      <c r="BKO50" s="24"/>
      <c r="BKP50" s="24"/>
      <c r="BKQ50" s="24"/>
      <c r="BKR50" s="24"/>
      <c r="BKS50" s="24"/>
      <c r="BKT50" s="24"/>
      <c r="BKU50" s="24"/>
      <c r="BKV50" s="24"/>
      <c r="BKW50" s="24"/>
      <c r="BKX50" s="24"/>
      <c r="BKY50" s="24"/>
      <c r="BKZ50" s="24"/>
      <c r="BLA50" s="24"/>
      <c r="BLB50" s="24"/>
      <c r="BLC50" s="24"/>
      <c r="BLD50" s="24"/>
      <c r="BLE50" s="24"/>
      <c r="BLF50" s="24"/>
      <c r="BLG50" s="24"/>
      <c r="BLH50" s="24"/>
      <c r="BLI50" s="24"/>
      <c r="BLJ50" s="24"/>
      <c r="BLK50" s="24"/>
      <c r="BLL50" s="24"/>
      <c r="BLM50" s="24"/>
      <c r="BLN50" s="24"/>
      <c r="BLO50" s="24"/>
      <c r="BLP50" s="24"/>
      <c r="BLQ50" s="24"/>
      <c r="BLR50" s="24"/>
      <c r="BLS50" s="24"/>
      <c r="BLT50" s="24"/>
      <c r="BLU50" s="24"/>
      <c r="BLV50" s="24"/>
      <c r="BLW50" s="24"/>
      <c r="BLX50" s="24"/>
      <c r="BLY50" s="24"/>
      <c r="BLZ50" s="24"/>
      <c r="BMA50" s="24"/>
      <c r="BMB50" s="24"/>
      <c r="BMC50" s="24"/>
      <c r="BMD50" s="24"/>
      <c r="BME50" s="24"/>
      <c r="BMF50" s="24"/>
      <c r="BMG50" s="24"/>
      <c r="BMH50" s="24"/>
      <c r="BMI50" s="24"/>
      <c r="BMJ50" s="24"/>
      <c r="BMK50" s="24"/>
      <c r="BML50" s="24"/>
      <c r="BMM50" s="24"/>
      <c r="BMN50" s="24"/>
      <c r="BMO50" s="24"/>
      <c r="BMP50" s="24"/>
      <c r="BMQ50" s="24"/>
      <c r="BMR50" s="24"/>
      <c r="BMS50" s="24"/>
      <c r="BMT50" s="24"/>
      <c r="BMU50" s="24"/>
      <c r="BMV50" s="24"/>
      <c r="BMW50" s="24"/>
      <c r="BMX50" s="24"/>
      <c r="BMY50" s="24"/>
      <c r="BMZ50" s="24"/>
      <c r="BNA50" s="24"/>
      <c r="BNB50" s="24"/>
      <c r="BNC50" s="24"/>
      <c r="BND50" s="24"/>
      <c r="BNE50" s="24"/>
      <c r="BNF50" s="24"/>
      <c r="BNG50" s="24"/>
      <c r="BNH50" s="24"/>
      <c r="BNI50" s="24"/>
      <c r="BNJ50" s="24"/>
      <c r="BNK50" s="24"/>
      <c r="BNL50" s="24"/>
      <c r="BNM50" s="24"/>
      <c r="BNN50" s="24"/>
      <c r="BNO50" s="24"/>
      <c r="BNP50" s="24"/>
      <c r="BNQ50" s="24"/>
      <c r="BNR50" s="24"/>
      <c r="BNS50" s="24"/>
      <c r="BNT50" s="24"/>
      <c r="BNU50" s="24"/>
      <c r="BNV50" s="24"/>
      <c r="BNW50" s="24"/>
      <c r="BNX50" s="24"/>
      <c r="BNY50" s="24"/>
      <c r="BNZ50" s="24"/>
      <c r="BOA50" s="24"/>
      <c r="BOB50" s="24"/>
      <c r="BOC50" s="24"/>
      <c r="BOD50" s="24"/>
      <c r="BOE50" s="24"/>
      <c r="BOF50" s="24"/>
      <c r="BOG50" s="24"/>
      <c r="BOH50" s="24"/>
      <c r="BOI50" s="24"/>
      <c r="BOJ50" s="24"/>
      <c r="BOK50" s="24"/>
      <c r="BOL50" s="24"/>
      <c r="BOM50" s="24"/>
      <c r="BON50" s="24"/>
      <c r="BOO50" s="24"/>
      <c r="BOP50" s="24"/>
      <c r="BOQ50" s="24"/>
      <c r="BOR50" s="24"/>
      <c r="BOS50" s="24"/>
      <c r="BOT50" s="24"/>
      <c r="BOU50" s="24"/>
      <c r="BOV50" s="24"/>
      <c r="BOW50" s="24"/>
      <c r="BOX50" s="24"/>
      <c r="BOY50" s="24"/>
      <c r="BOZ50" s="24"/>
      <c r="BPA50" s="24"/>
      <c r="BPB50" s="24"/>
      <c r="BPC50" s="24"/>
      <c r="BPD50" s="24"/>
      <c r="BPE50" s="24"/>
      <c r="BPF50" s="24"/>
      <c r="BPG50" s="24"/>
      <c r="BPH50" s="24"/>
      <c r="BPI50" s="24"/>
      <c r="BPJ50" s="24"/>
      <c r="BPK50" s="24"/>
      <c r="BPL50" s="24"/>
      <c r="BPM50" s="24"/>
      <c r="BPN50" s="24"/>
      <c r="BPO50" s="24"/>
      <c r="BPP50" s="24"/>
      <c r="BPQ50" s="24"/>
      <c r="BPR50" s="24"/>
      <c r="BPS50" s="24"/>
      <c r="BPT50" s="24"/>
      <c r="BPU50" s="24"/>
      <c r="BPV50" s="24"/>
      <c r="BPW50" s="24"/>
      <c r="BPX50" s="24"/>
      <c r="BPY50" s="24"/>
      <c r="BPZ50" s="24"/>
      <c r="BQA50" s="24"/>
      <c r="BQB50" s="24"/>
      <c r="BQC50" s="24"/>
      <c r="BQD50" s="24"/>
      <c r="BQE50" s="24"/>
      <c r="BQF50" s="24"/>
      <c r="BQG50" s="24"/>
      <c r="BQH50" s="24"/>
      <c r="BQI50" s="24"/>
      <c r="BQJ50" s="24"/>
      <c r="BQK50" s="24"/>
      <c r="BQL50" s="24"/>
      <c r="BQM50" s="24"/>
      <c r="BQN50" s="24"/>
      <c r="BQO50" s="24"/>
      <c r="BQP50" s="24"/>
      <c r="BQQ50" s="24"/>
      <c r="BQR50" s="24"/>
      <c r="BQS50" s="24"/>
      <c r="BQT50" s="24"/>
      <c r="BQU50" s="24"/>
      <c r="BQV50" s="24"/>
      <c r="BQW50" s="24"/>
      <c r="BQX50" s="24"/>
      <c r="BQY50" s="24"/>
      <c r="BQZ50" s="24"/>
      <c r="BRA50" s="24"/>
      <c r="BRB50" s="24"/>
      <c r="BRC50" s="24"/>
      <c r="BRD50" s="24"/>
      <c r="BRE50" s="24"/>
      <c r="BRF50" s="24"/>
      <c r="BRG50" s="24"/>
      <c r="BRH50" s="24"/>
      <c r="BRI50" s="24"/>
      <c r="BRJ50" s="24"/>
      <c r="BRK50" s="24"/>
      <c r="BRL50" s="24"/>
      <c r="BRM50" s="24"/>
      <c r="BRN50" s="24"/>
      <c r="BRO50" s="24"/>
      <c r="BRP50" s="24"/>
      <c r="BRQ50" s="24"/>
      <c r="BRR50" s="24"/>
      <c r="BRS50" s="24"/>
      <c r="BRT50" s="24"/>
      <c r="BRU50" s="24"/>
      <c r="BRV50" s="24"/>
      <c r="BRW50" s="24"/>
      <c r="BRX50" s="24"/>
      <c r="BRY50" s="24"/>
      <c r="BRZ50" s="24"/>
      <c r="BSA50" s="24"/>
      <c r="BSB50" s="24"/>
      <c r="BSC50" s="24"/>
      <c r="BSD50" s="24"/>
      <c r="BSE50" s="24"/>
      <c r="BSF50" s="24"/>
      <c r="BSG50" s="24"/>
      <c r="BSH50" s="24"/>
      <c r="BSI50" s="24"/>
      <c r="BSJ50" s="24"/>
      <c r="BSK50" s="24"/>
      <c r="BSL50" s="24"/>
      <c r="BSM50" s="24"/>
      <c r="BSN50" s="24"/>
      <c r="BSO50" s="24"/>
      <c r="BSP50" s="24"/>
      <c r="BSQ50" s="24"/>
      <c r="BSR50" s="24"/>
      <c r="BSS50" s="24"/>
      <c r="BST50" s="24"/>
      <c r="BSU50" s="24"/>
      <c r="BSV50" s="24"/>
      <c r="BSW50" s="24"/>
      <c r="BSX50" s="24"/>
      <c r="BSY50" s="24"/>
      <c r="BSZ50" s="24"/>
      <c r="BTA50" s="24"/>
      <c r="BTB50" s="24"/>
      <c r="BTC50" s="24"/>
      <c r="BTD50" s="24"/>
      <c r="BTE50" s="24"/>
      <c r="BTF50" s="24"/>
      <c r="BTG50" s="24"/>
      <c r="BTH50" s="24"/>
      <c r="BTI50" s="24"/>
      <c r="BTJ50" s="24"/>
      <c r="BTK50" s="24"/>
      <c r="BTL50" s="24"/>
      <c r="BTM50" s="24"/>
      <c r="BTN50" s="24"/>
      <c r="BTO50" s="24"/>
      <c r="BTP50" s="24"/>
      <c r="BTQ50" s="24"/>
      <c r="BTR50" s="24"/>
      <c r="BTS50" s="24"/>
      <c r="BTT50" s="24"/>
      <c r="BTU50" s="24"/>
      <c r="BTV50" s="24"/>
      <c r="BTW50" s="24"/>
      <c r="BTX50" s="24"/>
      <c r="BTY50" s="24"/>
      <c r="BTZ50" s="24"/>
      <c r="BUA50" s="24"/>
      <c r="BUB50" s="24"/>
      <c r="BUC50" s="24"/>
      <c r="BUD50" s="24"/>
      <c r="BUE50" s="24"/>
      <c r="BUF50" s="24"/>
      <c r="BUG50" s="24"/>
      <c r="BUH50" s="24"/>
      <c r="BUI50" s="24"/>
      <c r="BUJ50" s="24"/>
      <c r="BUK50" s="24"/>
      <c r="BUL50" s="24"/>
      <c r="BUM50" s="24"/>
      <c r="BUN50" s="24"/>
      <c r="BUO50" s="24"/>
      <c r="BUP50" s="24"/>
      <c r="BUQ50" s="24"/>
      <c r="BUR50" s="24"/>
      <c r="BUS50" s="24"/>
      <c r="BUT50" s="24"/>
      <c r="BUU50" s="24"/>
      <c r="BUV50" s="24"/>
      <c r="BUW50" s="24"/>
      <c r="BUX50" s="24"/>
      <c r="BUY50" s="24"/>
      <c r="BUZ50" s="24"/>
      <c r="BVA50" s="24"/>
      <c r="BVB50" s="24"/>
      <c r="BVC50" s="24"/>
      <c r="BVD50" s="24"/>
      <c r="BVE50" s="24"/>
      <c r="BVF50" s="24"/>
      <c r="BVG50" s="24"/>
      <c r="BVH50" s="24"/>
      <c r="BVI50" s="24"/>
      <c r="BVJ50" s="24"/>
      <c r="BVK50" s="24"/>
      <c r="BVL50" s="24"/>
      <c r="BVM50" s="24"/>
      <c r="BVN50" s="24"/>
      <c r="BVO50" s="24"/>
      <c r="BVP50" s="24"/>
      <c r="BVQ50" s="24"/>
      <c r="BVR50" s="24"/>
      <c r="BVS50" s="24"/>
      <c r="BVT50" s="24"/>
      <c r="BVU50" s="24"/>
      <c r="BVV50" s="24"/>
      <c r="BVW50" s="24"/>
      <c r="BVX50" s="24"/>
      <c r="BVY50" s="24"/>
      <c r="BVZ50" s="24"/>
      <c r="BWA50" s="24"/>
      <c r="BWB50" s="24"/>
      <c r="BWC50" s="24"/>
      <c r="BWD50" s="24"/>
      <c r="BWE50" s="24"/>
      <c r="BWF50" s="24"/>
      <c r="BWG50" s="24"/>
      <c r="BWH50" s="24"/>
      <c r="BWI50" s="24"/>
      <c r="BWJ50" s="24"/>
      <c r="BWK50" s="24"/>
      <c r="BWL50" s="24"/>
      <c r="BWM50" s="24"/>
      <c r="BWN50" s="24"/>
      <c r="BWO50" s="24"/>
      <c r="BWP50" s="24"/>
      <c r="BWQ50" s="24"/>
      <c r="BWR50" s="24"/>
      <c r="BWS50" s="24"/>
      <c r="BWT50" s="24"/>
      <c r="BWU50" s="24"/>
      <c r="BWV50" s="24"/>
      <c r="BWW50" s="24"/>
      <c r="BWX50" s="24"/>
      <c r="BWY50" s="24"/>
      <c r="BWZ50" s="24"/>
      <c r="BXA50" s="24"/>
      <c r="BXB50" s="24"/>
      <c r="BXC50" s="24"/>
      <c r="BXD50" s="24"/>
      <c r="BXE50" s="24"/>
      <c r="BXF50" s="24"/>
      <c r="BXG50" s="24"/>
      <c r="BXH50" s="24"/>
      <c r="BXI50" s="24"/>
      <c r="BXJ50" s="24"/>
      <c r="BXK50" s="24"/>
      <c r="BXL50" s="24"/>
      <c r="BXM50" s="24"/>
      <c r="BXN50" s="24"/>
      <c r="BXO50" s="24"/>
      <c r="BXP50" s="24"/>
      <c r="BXQ50" s="24"/>
      <c r="BXR50" s="24"/>
      <c r="BXS50" s="24"/>
      <c r="BXT50" s="24"/>
      <c r="BXU50" s="24"/>
      <c r="BXV50" s="24"/>
      <c r="BXW50" s="24"/>
      <c r="BXX50" s="24"/>
      <c r="BXY50" s="24"/>
      <c r="BXZ50" s="24"/>
      <c r="BYA50" s="24"/>
      <c r="BYB50" s="24"/>
      <c r="BYC50" s="24"/>
      <c r="BYD50" s="24"/>
      <c r="BYE50" s="24"/>
      <c r="BYF50" s="24"/>
      <c r="BYG50" s="24"/>
      <c r="BYH50" s="24"/>
      <c r="BYI50" s="24"/>
      <c r="BYJ50" s="24"/>
      <c r="BYK50" s="24"/>
      <c r="BYL50" s="24"/>
      <c r="BYM50" s="24"/>
      <c r="BYN50" s="24"/>
      <c r="BYO50" s="24"/>
      <c r="BYP50" s="24"/>
      <c r="BYQ50" s="24"/>
      <c r="BYR50" s="24"/>
      <c r="BYS50" s="24"/>
      <c r="BYT50" s="24"/>
      <c r="BYU50" s="24"/>
      <c r="BYV50" s="24"/>
      <c r="BYW50" s="24"/>
      <c r="BYX50" s="24"/>
      <c r="BYY50" s="24"/>
      <c r="BYZ50" s="24"/>
      <c r="BZA50" s="24"/>
      <c r="BZB50" s="24"/>
      <c r="BZC50" s="24"/>
      <c r="BZD50" s="24"/>
      <c r="BZE50" s="24"/>
      <c r="BZF50" s="24"/>
      <c r="BZG50" s="24"/>
      <c r="BZH50" s="24"/>
      <c r="BZI50" s="24"/>
      <c r="BZJ50" s="24"/>
      <c r="BZK50" s="24"/>
      <c r="BZL50" s="24"/>
      <c r="BZM50" s="24"/>
      <c r="BZN50" s="24"/>
      <c r="BZO50" s="24"/>
      <c r="BZP50" s="24"/>
      <c r="BZQ50" s="24"/>
      <c r="BZR50" s="24"/>
      <c r="BZS50" s="24"/>
      <c r="BZT50" s="24"/>
      <c r="BZU50" s="24"/>
      <c r="BZV50" s="24"/>
      <c r="BZW50" s="24"/>
      <c r="BZX50" s="24"/>
      <c r="BZY50" s="24"/>
      <c r="BZZ50" s="24"/>
      <c r="CAA50" s="24"/>
      <c r="CAB50" s="24"/>
      <c r="CAC50" s="24"/>
      <c r="CAD50" s="24"/>
      <c r="CAE50" s="24"/>
      <c r="CAF50" s="24"/>
      <c r="CAG50" s="24"/>
      <c r="CAH50" s="24"/>
      <c r="CAI50" s="24"/>
      <c r="CAJ50" s="24"/>
      <c r="CAK50" s="24"/>
      <c r="CAL50" s="24"/>
      <c r="CAM50" s="24"/>
      <c r="CAN50" s="24"/>
      <c r="CAO50" s="24"/>
      <c r="CAP50" s="24"/>
      <c r="CAQ50" s="24"/>
      <c r="CAR50" s="24"/>
      <c r="CAS50" s="24"/>
      <c r="CAT50" s="24"/>
      <c r="CAU50" s="24"/>
      <c r="CAV50" s="24"/>
      <c r="CAW50" s="24"/>
      <c r="CAX50" s="24"/>
      <c r="CAY50" s="24"/>
      <c r="CAZ50" s="24"/>
      <c r="CBA50" s="24"/>
      <c r="CBB50" s="24"/>
      <c r="CBC50" s="24"/>
      <c r="CBD50" s="24"/>
      <c r="CBE50" s="24"/>
      <c r="CBF50" s="24"/>
      <c r="CBG50" s="24"/>
      <c r="CBH50" s="24"/>
      <c r="CBI50" s="24"/>
      <c r="CBJ50" s="24"/>
      <c r="CBK50" s="24"/>
      <c r="CBL50" s="24"/>
      <c r="CBM50" s="24"/>
      <c r="CBN50" s="24"/>
      <c r="CBO50" s="24"/>
      <c r="CBP50" s="24"/>
      <c r="CBQ50" s="24"/>
      <c r="CBR50" s="24"/>
      <c r="CBS50" s="24"/>
      <c r="CBT50" s="24"/>
      <c r="CBU50" s="24"/>
      <c r="CBV50" s="24"/>
      <c r="CBW50" s="24"/>
      <c r="CBX50" s="24"/>
      <c r="CBY50" s="24"/>
      <c r="CBZ50" s="24"/>
      <c r="CCA50" s="24"/>
      <c r="CCB50" s="24"/>
      <c r="CCC50" s="24"/>
      <c r="CCD50" s="24"/>
      <c r="CCE50" s="24"/>
      <c r="CCF50" s="24"/>
      <c r="CCG50" s="24"/>
      <c r="CCH50" s="24"/>
      <c r="CCI50" s="24"/>
      <c r="CCJ50" s="24"/>
      <c r="CCK50" s="24"/>
      <c r="CCL50" s="24"/>
      <c r="CCM50" s="24"/>
      <c r="CCN50" s="24"/>
      <c r="CCO50" s="24"/>
      <c r="CCP50" s="24"/>
      <c r="CCQ50" s="24"/>
      <c r="CCR50" s="24"/>
      <c r="CCS50" s="24"/>
      <c r="CCT50" s="24"/>
      <c r="CCU50" s="24"/>
      <c r="CCV50" s="24"/>
      <c r="CCW50" s="24"/>
      <c r="CCX50" s="24"/>
      <c r="CCY50" s="24"/>
      <c r="CCZ50" s="24"/>
      <c r="CDA50" s="24"/>
      <c r="CDB50" s="24"/>
      <c r="CDC50" s="24"/>
      <c r="CDD50" s="24"/>
      <c r="CDE50" s="24"/>
      <c r="CDF50" s="24"/>
      <c r="CDG50" s="24"/>
      <c r="CDH50" s="24"/>
      <c r="CDI50" s="24"/>
      <c r="CDJ50" s="24"/>
      <c r="CDK50" s="24"/>
      <c r="CDL50" s="24"/>
      <c r="CDM50" s="24"/>
      <c r="CDN50" s="24"/>
      <c r="CDO50" s="24"/>
      <c r="CDP50" s="24"/>
      <c r="CDQ50" s="24"/>
      <c r="CDR50" s="24"/>
      <c r="CDS50" s="24"/>
      <c r="CDT50" s="24"/>
      <c r="CDU50" s="24"/>
      <c r="CDV50" s="24"/>
      <c r="CDW50" s="24"/>
      <c r="CDX50" s="24"/>
      <c r="CDY50" s="24"/>
      <c r="CDZ50" s="24"/>
      <c r="CEA50" s="24"/>
      <c r="CEB50" s="24"/>
      <c r="CEC50" s="24"/>
      <c r="CED50" s="24"/>
      <c r="CEE50" s="24"/>
      <c r="CEF50" s="24"/>
      <c r="CEG50" s="24"/>
      <c r="CEH50" s="24"/>
      <c r="CEI50" s="24"/>
      <c r="CEJ50" s="24"/>
      <c r="CEK50" s="24"/>
      <c r="CEL50" s="24"/>
      <c r="CEM50" s="24"/>
      <c r="CEN50" s="24"/>
      <c r="CEO50" s="24"/>
      <c r="CEP50" s="24"/>
      <c r="CEQ50" s="24"/>
      <c r="CER50" s="24"/>
      <c r="CES50" s="24"/>
      <c r="CET50" s="24"/>
      <c r="CEU50" s="24"/>
      <c r="CEV50" s="24"/>
      <c r="CEW50" s="24"/>
      <c r="CEX50" s="24"/>
      <c r="CEY50" s="24"/>
      <c r="CEZ50" s="24"/>
      <c r="CFA50" s="24"/>
      <c r="CFB50" s="24"/>
      <c r="CFC50" s="24"/>
      <c r="CFD50" s="24"/>
      <c r="CFE50" s="24"/>
      <c r="CFF50" s="24"/>
      <c r="CFG50" s="24"/>
      <c r="CFH50" s="24"/>
      <c r="CFI50" s="24"/>
      <c r="CFJ50" s="24"/>
      <c r="CFK50" s="24"/>
      <c r="CFL50" s="24"/>
      <c r="CFM50" s="24"/>
      <c r="CFN50" s="24"/>
      <c r="CFO50" s="24"/>
      <c r="CFP50" s="24"/>
      <c r="CFQ50" s="24"/>
      <c r="CFR50" s="24"/>
      <c r="CFS50" s="24"/>
      <c r="CFT50" s="24"/>
      <c r="CFU50" s="24"/>
      <c r="CFV50" s="24"/>
      <c r="CFW50" s="24"/>
      <c r="CFX50" s="24"/>
      <c r="CFY50" s="24"/>
      <c r="CFZ50" s="24"/>
      <c r="CGA50" s="24"/>
      <c r="CGB50" s="24"/>
      <c r="CGC50" s="24"/>
      <c r="CGD50" s="24"/>
      <c r="CGE50" s="24"/>
      <c r="CGF50" s="24"/>
      <c r="CGG50" s="24"/>
      <c r="CGH50" s="24"/>
      <c r="CGI50" s="24"/>
      <c r="CGJ50" s="24"/>
      <c r="CGK50" s="24"/>
      <c r="CGL50" s="24"/>
      <c r="CGM50" s="24"/>
      <c r="CGN50" s="24"/>
      <c r="CGO50" s="24"/>
      <c r="CGP50" s="24"/>
      <c r="CGQ50" s="24"/>
      <c r="CGR50" s="24"/>
      <c r="CGS50" s="24"/>
      <c r="CGT50" s="24"/>
      <c r="CGU50" s="24"/>
      <c r="CGV50" s="24"/>
      <c r="CGW50" s="24"/>
      <c r="CGX50" s="24"/>
      <c r="CGY50" s="24"/>
      <c r="CGZ50" s="24"/>
      <c r="CHA50" s="24"/>
      <c r="CHB50" s="24"/>
      <c r="CHC50" s="24"/>
      <c r="CHD50" s="24"/>
      <c r="CHE50" s="24"/>
      <c r="CHF50" s="24"/>
      <c r="CHG50" s="24"/>
      <c r="CHH50" s="24"/>
      <c r="CHI50" s="24"/>
      <c r="CHJ50" s="24"/>
      <c r="CHK50" s="24"/>
      <c r="CHL50" s="24"/>
      <c r="CHM50" s="24"/>
      <c r="CHN50" s="24"/>
      <c r="CHO50" s="24"/>
      <c r="CHP50" s="24"/>
      <c r="CHQ50" s="24"/>
      <c r="CHR50" s="24"/>
      <c r="CHS50" s="24"/>
      <c r="CHT50" s="24"/>
      <c r="CHU50" s="24"/>
      <c r="CHV50" s="24"/>
      <c r="CHW50" s="24"/>
      <c r="CHX50" s="24"/>
      <c r="CHY50" s="24"/>
      <c r="CHZ50" s="24"/>
      <c r="CIA50" s="24"/>
      <c r="CIB50" s="24"/>
      <c r="CIC50" s="24"/>
      <c r="CID50" s="24"/>
      <c r="CIE50" s="24"/>
      <c r="CIF50" s="24"/>
      <c r="CIG50" s="24"/>
      <c r="CIH50" s="24"/>
      <c r="CII50" s="24"/>
      <c r="CIJ50" s="24"/>
      <c r="CIK50" s="24"/>
      <c r="CIL50" s="24"/>
      <c r="CIM50" s="24"/>
      <c r="CIN50" s="24"/>
      <c r="CIO50" s="24"/>
      <c r="CIP50" s="24"/>
      <c r="CIQ50" s="24"/>
      <c r="CIR50" s="24"/>
      <c r="CIS50" s="24"/>
      <c r="CIT50" s="24"/>
      <c r="CIU50" s="24"/>
      <c r="CIV50" s="24"/>
      <c r="CIW50" s="24"/>
      <c r="CIX50" s="24"/>
      <c r="CIY50" s="24"/>
      <c r="CIZ50" s="24"/>
      <c r="CJA50" s="24"/>
      <c r="CJB50" s="24"/>
      <c r="CJC50" s="24"/>
      <c r="CJD50" s="24"/>
      <c r="CJE50" s="24"/>
      <c r="CJF50" s="24"/>
      <c r="CJG50" s="24"/>
      <c r="CJH50" s="24"/>
      <c r="CJI50" s="24"/>
      <c r="CJJ50" s="24"/>
      <c r="CJK50" s="24"/>
      <c r="CJL50" s="24"/>
      <c r="CJM50" s="24"/>
      <c r="CJN50" s="24"/>
      <c r="CJO50" s="24"/>
      <c r="CJP50" s="24"/>
      <c r="CJQ50" s="24"/>
      <c r="CJR50" s="24"/>
      <c r="CJS50" s="24"/>
      <c r="CJT50" s="24"/>
      <c r="CJU50" s="24"/>
      <c r="CJV50" s="24"/>
      <c r="CJW50" s="24"/>
      <c r="CJX50" s="24"/>
      <c r="CJY50" s="24"/>
      <c r="CJZ50" s="24"/>
      <c r="CKA50" s="24"/>
      <c r="CKB50" s="24"/>
      <c r="CKC50" s="24"/>
      <c r="CKD50" s="24"/>
      <c r="CKE50" s="24"/>
      <c r="CKF50" s="24"/>
      <c r="CKG50" s="24"/>
      <c r="CKH50" s="24"/>
      <c r="CKI50" s="24"/>
      <c r="CKJ50" s="24"/>
      <c r="CKK50" s="24"/>
      <c r="CKL50" s="24"/>
      <c r="CKM50" s="24"/>
      <c r="CKN50" s="24"/>
      <c r="CKO50" s="24"/>
      <c r="CKP50" s="24"/>
      <c r="CKQ50" s="24"/>
      <c r="CKR50" s="24"/>
      <c r="CKS50" s="24"/>
      <c r="CKT50" s="24"/>
      <c r="CKU50" s="24"/>
      <c r="CKV50" s="24"/>
      <c r="CKW50" s="24"/>
      <c r="CKX50" s="24"/>
      <c r="CKY50" s="24"/>
      <c r="CKZ50" s="24"/>
      <c r="CLA50" s="24"/>
      <c r="CLB50" s="24"/>
      <c r="CLC50" s="24"/>
      <c r="CLD50" s="24"/>
      <c r="CLE50" s="24"/>
      <c r="CLF50" s="24"/>
      <c r="CLG50" s="24"/>
      <c r="CLH50" s="24"/>
      <c r="CLI50" s="24"/>
      <c r="CLJ50" s="24"/>
      <c r="CLK50" s="24"/>
      <c r="CLL50" s="24"/>
      <c r="CLM50" s="24"/>
      <c r="CLN50" s="24"/>
      <c r="CLO50" s="24"/>
      <c r="CLP50" s="24"/>
      <c r="CLQ50" s="24"/>
      <c r="CLR50" s="24"/>
      <c r="CLS50" s="24"/>
      <c r="CLT50" s="24"/>
      <c r="CLU50" s="24"/>
      <c r="CLV50" s="24"/>
      <c r="CLW50" s="24"/>
      <c r="CLX50" s="24"/>
      <c r="CLY50" s="24"/>
      <c r="CLZ50" s="24"/>
      <c r="CMA50" s="24"/>
      <c r="CMB50" s="24"/>
      <c r="CMC50" s="24"/>
      <c r="CMD50" s="24"/>
      <c r="CME50" s="24"/>
      <c r="CMF50" s="24"/>
      <c r="CMG50" s="24"/>
      <c r="CMH50" s="24"/>
      <c r="CMI50" s="24"/>
      <c r="CMJ50" s="24"/>
      <c r="CMK50" s="24"/>
      <c r="CML50" s="24"/>
      <c r="CMM50" s="24"/>
      <c r="CMN50" s="24"/>
      <c r="CMO50" s="24"/>
      <c r="CMP50" s="24"/>
      <c r="CMQ50" s="24"/>
      <c r="CMR50" s="24"/>
      <c r="CMS50" s="24"/>
      <c r="CMT50" s="24"/>
      <c r="CMU50" s="24"/>
      <c r="CMV50" s="24"/>
      <c r="CMW50" s="24"/>
      <c r="CMX50" s="24"/>
      <c r="CMY50" s="24"/>
      <c r="CMZ50" s="24"/>
      <c r="CNA50" s="24"/>
      <c r="CNB50" s="24"/>
      <c r="CNC50" s="24"/>
      <c r="CND50" s="24"/>
      <c r="CNE50" s="24"/>
      <c r="CNF50" s="24"/>
      <c r="CNG50" s="24"/>
      <c r="CNH50" s="24"/>
      <c r="CNI50" s="24"/>
      <c r="CNJ50" s="24"/>
      <c r="CNK50" s="24"/>
      <c r="CNL50" s="24"/>
      <c r="CNM50" s="24"/>
      <c r="CNN50" s="24"/>
      <c r="CNO50" s="24"/>
      <c r="CNP50" s="24"/>
      <c r="CNQ50" s="24"/>
      <c r="CNR50" s="24"/>
      <c r="CNS50" s="24"/>
      <c r="CNT50" s="24"/>
      <c r="CNU50" s="24"/>
      <c r="CNV50" s="24"/>
      <c r="CNW50" s="24"/>
      <c r="CNX50" s="24"/>
      <c r="CNY50" s="24"/>
      <c r="CNZ50" s="24"/>
      <c r="COA50" s="24"/>
      <c r="COB50" s="24"/>
      <c r="COC50" s="24"/>
      <c r="COD50" s="24"/>
      <c r="COE50" s="24"/>
      <c r="COF50" s="24"/>
      <c r="COG50" s="24"/>
      <c r="COH50" s="24"/>
      <c r="COI50" s="24"/>
      <c r="COJ50" s="24"/>
      <c r="COK50" s="24"/>
      <c r="COL50" s="24"/>
      <c r="COM50" s="24"/>
      <c r="CON50" s="24"/>
      <c r="COO50" s="24"/>
      <c r="COP50" s="24"/>
      <c r="COQ50" s="24"/>
      <c r="COR50" s="24"/>
      <c r="COS50" s="24"/>
      <c r="COT50" s="24"/>
      <c r="COU50" s="24"/>
      <c r="COV50" s="24"/>
      <c r="COW50" s="24"/>
      <c r="COX50" s="24"/>
      <c r="COY50" s="24"/>
      <c r="COZ50" s="24"/>
      <c r="CPA50" s="24"/>
      <c r="CPB50" s="24"/>
      <c r="CPC50" s="24"/>
      <c r="CPD50" s="24"/>
      <c r="CPE50" s="24"/>
      <c r="CPF50" s="24"/>
      <c r="CPG50" s="24"/>
      <c r="CPH50" s="24"/>
      <c r="CPI50" s="24"/>
      <c r="CPJ50" s="24"/>
      <c r="CPK50" s="24"/>
      <c r="CPL50" s="24"/>
      <c r="CPM50" s="24"/>
      <c r="CPN50" s="24"/>
      <c r="CPO50" s="24"/>
      <c r="CPP50" s="24"/>
      <c r="CPQ50" s="24"/>
      <c r="CPR50" s="24"/>
      <c r="CPS50" s="24"/>
      <c r="CPT50" s="24"/>
      <c r="CPU50" s="24"/>
      <c r="CPV50" s="24"/>
      <c r="CPW50" s="24"/>
      <c r="CPX50" s="24"/>
      <c r="CPY50" s="24"/>
      <c r="CPZ50" s="24"/>
      <c r="CQA50" s="24"/>
      <c r="CQB50" s="24"/>
      <c r="CQC50" s="24"/>
      <c r="CQD50" s="24"/>
      <c r="CQE50" s="24"/>
      <c r="CQF50" s="24"/>
      <c r="CQG50" s="24"/>
      <c r="CQH50" s="24"/>
      <c r="CQI50" s="24"/>
      <c r="CQJ50" s="24"/>
      <c r="CQK50" s="24"/>
      <c r="CQL50" s="24"/>
      <c r="CQM50" s="24"/>
      <c r="CQN50" s="24"/>
      <c r="CQO50" s="24"/>
      <c r="CQP50" s="24"/>
      <c r="CQQ50" s="24"/>
      <c r="CQR50" s="24"/>
      <c r="CQS50" s="24"/>
      <c r="CQT50" s="24"/>
      <c r="CQU50" s="24"/>
      <c r="CQV50" s="24"/>
      <c r="CQW50" s="24"/>
      <c r="CQX50" s="24"/>
      <c r="CQY50" s="24"/>
      <c r="CQZ50" s="24"/>
      <c r="CRA50" s="24"/>
      <c r="CRB50" s="24"/>
      <c r="CRC50" s="24"/>
      <c r="CRD50" s="24"/>
      <c r="CRE50" s="24"/>
      <c r="CRF50" s="24"/>
      <c r="CRG50" s="24"/>
      <c r="CRH50" s="24"/>
      <c r="CRI50" s="24"/>
      <c r="CRJ50" s="24"/>
      <c r="CRK50" s="24"/>
      <c r="CRL50" s="24"/>
      <c r="CRM50" s="24"/>
      <c r="CRN50" s="24"/>
      <c r="CRO50" s="24"/>
      <c r="CRP50" s="24"/>
      <c r="CRQ50" s="24"/>
      <c r="CRR50" s="24"/>
      <c r="CRS50" s="24"/>
      <c r="CRT50" s="24"/>
      <c r="CRU50" s="24"/>
      <c r="CRV50" s="24"/>
      <c r="CRW50" s="24"/>
      <c r="CRX50" s="24"/>
      <c r="CRY50" s="24"/>
      <c r="CRZ50" s="24"/>
      <c r="CSA50" s="24"/>
      <c r="CSB50" s="24"/>
      <c r="CSC50" s="24"/>
      <c r="CSD50" s="24"/>
      <c r="CSE50" s="24"/>
      <c r="CSF50" s="24"/>
      <c r="CSG50" s="24"/>
      <c r="CSH50" s="24"/>
      <c r="CSI50" s="24"/>
      <c r="CSJ50" s="24"/>
      <c r="CSK50" s="24"/>
      <c r="CSL50" s="24"/>
      <c r="CSM50" s="24"/>
      <c r="CSN50" s="24"/>
      <c r="CSO50" s="24"/>
      <c r="CSP50" s="24"/>
      <c r="CSQ50" s="24"/>
      <c r="CSR50" s="24"/>
      <c r="CSS50" s="24"/>
      <c r="CST50" s="24"/>
      <c r="CSU50" s="24"/>
      <c r="CSV50" s="24"/>
      <c r="CSW50" s="24"/>
      <c r="CSX50" s="24"/>
      <c r="CSY50" s="24"/>
      <c r="CSZ50" s="24"/>
      <c r="CTA50" s="24"/>
      <c r="CTB50" s="24"/>
      <c r="CTC50" s="24"/>
      <c r="CTD50" s="24"/>
      <c r="CTE50" s="24"/>
      <c r="CTF50" s="24"/>
      <c r="CTG50" s="24"/>
      <c r="CTH50" s="24"/>
      <c r="CTI50" s="24"/>
      <c r="CTJ50" s="24"/>
      <c r="CTK50" s="24"/>
      <c r="CTL50" s="24"/>
      <c r="CTM50" s="24"/>
      <c r="CTN50" s="24"/>
      <c r="CTO50" s="24"/>
      <c r="CTP50" s="24"/>
      <c r="CTQ50" s="24"/>
      <c r="CTR50" s="24"/>
      <c r="CTS50" s="24"/>
      <c r="CTT50" s="24"/>
      <c r="CTU50" s="24"/>
      <c r="CTV50" s="24"/>
      <c r="CTW50" s="24"/>
      <c r="CTX50" s="24"/>
      <c r="CTY50" s="24"/>
      <c r="CTZ50" s="24"/>
      <c r="CUA50" s="24"/>
      <c r="CUB50" s="24"/>
      <c r="CUC50" s="24"/>
      <c r="CUD50" s="24"/>
      <c r="CUE50" s="24"/>
      <c r="CUF50" s="24"/>
      <c r="CUG50" s="24"/>
      <c r="CUH50" s="24"/>
      <c r="CUI50" s="24"/>
      <c r="CUJ50" s="24"/>
      <c r="CUK50" s="24"/>
      <c r="CUL50" s="24"/>
      <c r="CUM50" s="24"/>
      <c r="CUN50" s="24"/>
      <c r="CUO50" s="24"/>
      <c r="CUP50" s="24"/>
      <c r="CUQ50" s="24"/>
      <c r="CUR50" s="24"/>
      <c r="CUS50" s="24"/>
      <c r="CUT50" s="24"/>
      <c r="CUU50" s="24"/>
      <c r="CUV50" s="24"/>
      <c r="CUW50" s="24"/>
      <c r="CUX50" s="24"/>
      <c r="CUY50" s="24"/>
      <c r="CUZ50" s="24"/>
      <c r="CVA50" s="24"/>
      <c r="CVB50" s="24"/>
      <c r="CVC50" s="24"/>
      <c r="CVD50" s="24"/>
      <c r="CVE50" s="24"/>
      <c r="CVF50" s="24"/>
      <c r="CVG50" s="24"/>
      <c r="CVH50" s="24"/>
      <c r="CVI50" s="24"/>
      <c r="CVJ50" s="24"/>
      <c r="CVK50" s="24"/>
      <c r="CVL50" s="24"/>
      <c r="CVM50" s="24"/>
      <c r="CVN50" s="24"/>
      <c r="CVO50" s="24"/>
      <c r="CVP50" s="24"/>
      <c r="CVQ50" s="24"/>
      <c r="CVR50" s="24"/>
      <c r="CVS50" s="24"/>
      <c r="CVT50" s="24"/>
      <c r="CVU50" s="24"/>
      <c r="CVV50" s="24"/>
      <c r="CVW50" s="24"/>
      <c r="CVX50" s="24"/>
      <c r="CVY50" s="24"/>
      <c r="CVZ50" s="24"/>
      <c r="CWA50" s="24"/>
      <c r="CWB50" s="24"/>
      <c r="CWC50" s="24"/>
      <c r="CWD50" s="24"/>
      <c r="CWE50" s="24"/>
      <c r="CWF50" s="24"/>
      <c r="CWG50" s="24"/>
      <c r="CWH50" s="24"/>
      <c r="CWI50" s="24"/>
      <c r="CWJ50" s="24"/>
      <c r="CWK50" s="24"/>
      <c r="CWL50" s="24"/>
      <c r="CWM50" s="24"/>
      <c r="CWN50" s="24"/>
      <c r="CWO50" s="24"/>
      <c r="CWP50" s="24"/>
      <c r="CWQ50" s="24"/>
      <c r="CWR50" s="24"/>
      <c r="CWS50" s="24"/>
      <c r="CWT50" s="24"/>
      <c r="CWU50" s="24"/>
      <c r="CWV50" s="24"/>
      <c r="CWW50" s="24"/>
      <c r="CWX50" s="24"/>
      <c r="CWY50" s="24"/>
      <c r="CWZ50" s="24"/>
      <c r="CXA50" s="24"/>
      <c r="CXB50" s="24"/>
      <c r="CXC50" s="24"/>
      <c r="CXD50" s="24"/>
      <c r="CXE50" s="24"/>
      <c r="CXF50" s="24"/>
      <c r="CXG50" s="24"/>
      <c r="CXH50" s="24"/>
      <c r="CXI50" s="24"/>
      <c r="CXJ50" s="24"/>
      <c r="CXK50" s="24"/>
      <c r="CXL50" s="24"/>
      <c r="CXM50" s="24"/>
      <c r="CXN50" s="24"/>
      <c r="CXO50" s="24"/>
      <c r="CXP50" s="24"/>
      <c r="CXQ50" s="24"/>
      <c r="CXR50" s="24"/>
      <c r="CXS50" s="24"/>
      <c r="CXT50" s="24"/>
      <c r="CXU50" s="24"/>
      <c r="CXV50" s="24"/>
      <c r="CXW50" s="24"/>
      <c r="CXX50" s="24"/>
      <c r="CXY50" s="24"/>
      <c r="CXZ50" s="24"/>
      <c r="CYA50" s="24"/>
      <c r="CYB50" s="24"/>
      <c r="CYC50" s="24"/>
      <c r="CYD50" s="24"/>
      <c r="CYE50" s="24"/>
      <c r="CYF50" s="24"/>
      <c r="CYG50" s="24"/>
      <c r="CYH50" s="24"/>
      <c r="CYI50" s="24"/>
      <c r="CYJ50" s="24"/>
      <c r="CYK50" s="24"/>
      <c r="CYL50" s="24"/>
      <c r="CYM50" s="24"/>
      <c r="CYN50" s="24"/>
      <c r="CYO50" s="24"/>
      <c r="CYP50" s="24"/>
      <c r="CYQ50" s="24"/>
      <c r="CYR50" s="24"/>
      <c r="CYS50" s="24"/>
      <c r="CYT50" s="24"/>
      <c r="CYU50" s="24"/>
      <c r="CYV50" s="24"/>
      <c r="CYW50" s="24"/>
      <c r="CYX50" s="24"/>
      <c r="CYY50" s="24"/>
      <c r="CYZ50" s="24"/>
      <c r="CZA50" s="24"/>
      <c r="CZB50" s="24"/>
      <c r="CZC50" s="24"/>
      <c r="CZD50" s="24"/>
      <c r="CZE50" s="24"/>
      <c r="CZF50" s="24"/>
      <c r="CZG50" s="24"/>
      <c r="CZH50" s="24"/>
      <c r="CZI50" s="24"/>
      <c r="CZJ50" s="24"/>
      <c r="CZK50" s="24"/>
      <c r="CZL50" s="24"/>
      <c r="CZM50" s="24"/>
      <c r="CZN50" s="24"/>
      <c r="CZO50" s="24"/>
      <c r="CZP50" s="24"/>
      <c r="CZQ50" s="24"/>
      <c r="CZR50" s="24"/>
      <c r="CZS50" s="24"/>
      <c r="CZT50" s="24"/>
      <c r="CZU50" s="24"/>
      <c r="CZV50" s="24"/>
      <c r="CZW50" s="24"/>
      <c r="CZX50" s="24"/>
      <c r="CZY50" s="24"/>
      <c r="CZZ50" s="24"/>
      <c r="DAA50" s="24"/>
      <c r="DAB50" s="24"/>
      <c r="DAC50" s="24"/>
      <c r="DAD50" s="24"/>
      <c r="DAE50" s="24"/>
      <c r="DAF50" s="24"/>
      <c r="DAG50" s="24"/>
      <c r="DAH50" s="24"/>
      <c r="DAI50" s="24"/>
      <c r="DAJ50" s="24"/>
      <c r="DAK50" s="24"/>
      <c r="DAL50" s="24"/>
      <c r="DAM50" s="24"/>
      <c r="DAN50" s="24"/>
      <c r="DAO50" s="24"/>
      <c r="DAP50" s="24"/>
      <c r="DAQ50" s="24"/>
      <c r="DAR50" s="24"/>
      <c r="DAS50" s="24"/>
      <c r="DAT50" s="24"/>
      <c r="DAU50" s="24"/>
      <c r="DAV50" s="24"/>
      <c r="DAW50" s="24"/>
      <c r="DAX50" s="24"/>
      <c r="DAY50" s="24"/>
      <c r="DAZ50" s="24"/>
      <c r="DBA50" s="24"/>
      <c r="DBB50" s="24"/>
      <c r="DBC50" s="24"/>
      <c r="DBD50" s="24"/>
      <c r="DBE50" s="24"/>
      <c r="DBF50" s="24"/>
      <c r="DBG50" s="24"/>
      <c r="DBH50" s="24"/>
      <c r="DBI50" s="24"/>
      <c r="DBJ50" s="24"/>
      <c r="DBK50" s="24"/>
      <c r="DBL50" s="24"/>
      <c r="DBM50" s="24"/>
      <c r="DBN50" s="24"/>
      <c r="DBO50" s="24"/>
      <c r="DBP50" s="24"/>
      <c r="DBQ50" s="24"/>
      <c r="DBR50" s="24"/>
      <c r="DBS50" s="24"/>
      <c r="DBT50" s="24"/>
      <c r="DBU50" s="24"/>
      <c r="DBV50" s="24"/>
      <c r="DBW50" s="24"/>
      <c r="DBX50" s="24"/>
      <c r="DBY50" s="24"/>
      <c r="DBZ50" s="24"/>
      <c r="DCA50" s="24"/>
      <c r="DCB50" s="24"/>
      <c r="DCC50" s="24"/>
      <c r="DCD50" s="24"/>
      <c r="DCE50" s="24"/>
      <c r="DCF50" s="24"/>
      <c r="DCG50" s="24"/>
      <c r="DCH50" s="24"/>
      <c r="DCI50" s="24"/>
      <c r="DCJ50" s="24"/>
      <c r="DCK50" s="24"/>
      <c r="DCL50" s="24"/>
      <c r="DCM50" s="24"/>
      <c r="DCN50" s="24"/>
      <c r="DCO50" s="24"/>
      <c r="DCP50" s="24"/>
      <c r="DCQ50" s="24"/>
      <c r="DCR50" s="24"/>
      <c r="DCS50" s="24"/>
      <c r="DCT50" s="24"/>
      <c r="DCU50" s="24"/>
      <c r="DCV50" s="24"/>
      <c r="DCW50" s="24"/>
      <c r="DCX50" s="24"/>
      <c r="DCY50" s="24"/>
      <c r="DCZ50" s="24"/>
      <c r="DDA50" s="24"/>
      <c r="DDB50" s="24"/>
      <c r="DDC50" s="24"/>
      <c r="DDD50" s="24"/>
      <c r="DDE50" s="24"/>
      <c r="DDF50" s="24"/>
      <c r="DDG50" s="24"/>
      <c r="DDH50" s="24"/>
      <c r="DDI50" s="24"/>
      <c r="DDJ50" s="24"/>
      <c r="DDK50" s="24"/>
      <c r="DDL50" s="24"/>
      <c r="DDM50" s="24"/>
      <c r="DDN50" s="24"/>
      <c r="DDO50" s="24"/>
      <c r="DDP50" s="24"/>
      <c r="DDQ50" s="24"/>
      <c r="DDR50" s="24"/>
      <c r="DDS50" s="24"/>
      <c r="DDT50" s="24"/>
      <c r="DDU50" s="24"/>
      <c r="DDV50" s="24"/>
      <c r="DDW50" s="24"/>
      <c r="DDX50" s="24"/>
      <c r="DDY50" s="24"/>
      <c r="DDZ50" s="24"/>
      <c r="DEA50" s="24"/>
      <c r="DEB50" s="24"/>
      <c r="DEC50" s="24"/>
      <c r="DED50" s="24"/>
      <c r="DEE50" s="24"/>
      <c r="DEF50" s="24"/>
      <c r="DEG50" s="24"/>
      <c r="DEH50" s="24"/>
      <c r="DEI50" s="24"/>
      <c r="DEJ50" s="24"/>
      <c r="DEK50" s="24"/>
      <c r="DEL50" s="24"/>
      <c r="DEM50" s="24"/>
      <c r="DEN50" s="24"/>
      <c r="DEO50" s="24"/>
      <c r="DEP50" s="24"/>
      <c r="DEQ50" s="24"/>
      <c r="DER50" s="24"/>
      <c r="DES50" s="24"/>
      <c r="DET50" s="24"/>
      <c r="DEU50" s="24"/>
      <c r="DEV50" s="24"/>
      <c r="DEW50" s="24"/>
      <c r="DEX50" s="24"/>
      <c r="DEY50" s="24"/>
      <c r="DEZ50" s="24"/>
      <c r="DFA50" s="24"/>
      <c r="DFB50" s="24"/>
      <c r="DFC50" s="24"/>
      <c r="DFD50" s="24"/>
      <c r="DFE50" s="24"/>
      <c r="DFF50" s="24"/>
      <c r="DFG50" s="24"/>
      <c r="DFH50" s="24"/>
      <c r="DFI50" s="24"/>
      <c r="DFJ50" s="24"/>
      <c r="DFK50" s="24"/>
      <c r="DFL50" s="24"/>
      <c r="DFM50" s="24"/>
      <c r="DFN50" s="24"/>
      <c r="DFO50" s="24"/>
      <c r="DFP50" s="24"/>
      <c r="DFQ50" s="24"/>
      <c r="DFR50" s="24"/>
      <c r="DFS50" s="24"/>
      <c r="DFT50" s="24"/>
      <c r="DFU50" s="24"/>
      <c r="DFV50" s="24"/>
      <c r="DFW50" s="24"/>
      <c r="DFX50" s="24"/>
      <c r="DFY50" s="24"/>
      <c r="DFZ50" s="24"/>
      <c r="DGA50" s="24"/>
      <c r="DGB50" s="24"/>
      <c r="DGC50" s="24"/>
      <c r="DGD50" s="24"/>
      <c r="DGE50" s="24"/>
      <c r="DGF50" s="24"/>
      <c r="DGG50" s="24"/>
      <c r="DGH50" s="24"/>
      <c r="DGI50" s="24"/>
      <c r="DGJ50" s="24"/>
      <c r="DGK50" s="24"/>
      <c r="DGL50" s="24"/>
      <c r="DGM50" s="24"/>
      <c r="DGN50" s="24"/>
      <c r="DGO50" s="24"/>
      <c r="DGP50" s="24"/>
      <c r="DGQ50" s="24"/>
      <c r="DGR50" s="24"/>
      <c r="DGS50" s="24"/>
      <c r="DGT50" s="24"/>
      <c r="DGU50" s="24"/>
      <c r="DGV50" s="24"/>
      <c r="DGW50" s="24"/>
      <c r="DGX50" s="24"/>
      <c r="DGY50" s="24"/>
      <c r="DGZ50" s="24"/>
      <c r="DHA50" s="24"/>
      <c r="DHB50" s="24"/>
      <c r="DHC50" s="24"/>
      <c r="DHD50" s="24"/>
      <c r="DHE50" s="24"/>
      <c r="DHF50" s="24"/>
      <c r="DHG50" s="24"/>
      <c r="DHH50" s="24"/>
      <c r="DHI50" s="24"/>
      <c r="DHJ50" s="24"/>
      <c r="DHK50" s="24"/>
      <c r="DHL50" s="24"/>
      <c r="DHM50" s="24"/>
      <c r="DHN50" s="24"/>
      <c r="DHO50" s="24"/>
      <c r="DHP50" s="24"/>
      <c r="DHQ50" s="24"/>
      <c r="DHR50" s="24"/>
      <c r="DHS50" s="24"/>
      <c r="DHT50" s="24"/>
      <c r="DHU50" s="24"/>
      <c r="DHV50" s="24"/>
      <c r="DHW50" s="24"/>
      <c r="DHX50" s="24"/>
      <c r="DHY50" s="24"/>
      <c r="DHZ50" s="24"/>
      <c r="DIA50" s="24"/>
      <c r="DIB50" s="24"/>
      <c r="DIC50" s="24"/>
      <c r="DID50" s="24"/>
      <c r="DIE50" s="24"/>
      <c r="DIF50" s="24"/>
      <c r="DIG50" s="24"/>
      <c r="DIH50" s="24"/>
      <c r="DII50" s="24"/>
      <c r="DIJ50" s="24"/>
      <c r="DIK50" s="24"/>
      <c r="DIL50" s="24"/>
      <c r="DIM50" s="24"/>
      <c r="DIN50" s="24"/>
      <c r="DIO50" s="24"/>
      <c r="DIP50" s="24"/>
      <c r="DIQ50" s="24"/>
      <c r="DIR50" s="24"/>
      <c r="DIS50" s="24"/>
      <c r="DIT50" s="24"/>
      <c r="DIU50" s="24"/>
      <c r="DIV50" s="24"/>
      <c r="DIW50" s="24"/>
      <c r="DIX50" s="24"/>
      <c r="DIY50" s="24"/>
      <c r="DIZ50" s="24"/>
      <c r="DJA50" s="24"/>
      <c r="DJB50" s="24"/>
      <c r="DJC50" s="24"/>
      <c r="DJD50" s="24"/>
      <c r="DJE50" s="24"/>
      <c r="DJF50" s="24"/>
      <c r="DJG50" s="24"/>
      <c r="DJH50" s="24"/>
      <c r="DJI50" s="24"/>
      <c r="DJJ50" s="24"/>
      <c r="DJK50" s="24"/>
      <c r="DJL50" s="24"/>
      <c r="DJM50" s="24"/>
      <c r="DJN50" s="24"/>
      <c r="DJO50" s="24"/>
      <c r="DJP50" s="24"/>
      <c r="DJQ50" s="24"/>
      <c r="DJR50" s="24"/>
      <c r="DJS50" s="24"/>
      <c r="DJT50" s="24"/>
      <c r="DJU50" s="24"/>
      <c r="DJV50" s="24"/>
      <c r="DJW50" s="24"/>
      <c r="DJX50" s="24"/>
      <c r="DJY50" s="24"/>
      <c r="DJZ50" s="24"/>
      <c r="DKA50" s="24"/>
      <c r="DKB50" s="24"/>
      <c r="DKC50" s="24"/>
      <c r="DKD50" s="24"/>
      <c r="DKE50" s="24"/>
      <c r="DKF50" s="24"/>
      <c r="DKG50" s="24"/>
      <c r="DKH50" s="24"/>
      <c r="DKI50" s="24"/>
      <c r="DKJ50" s="24"/>
      <c r="DKK50" s="24"/>
      <c r="DKL50" s="24"/>
      <c r="DKM50" s="24"/>
      <c r="DKN50" s="24"/>
      <c r="DKO50" s="24"/>
      <c r="DKP50" s="24"/>
      <c r="DKQ50" s="24"/>
      <c r="DKR50" s="24"/>
      <c r="DKS50" s="24"/>
      <c r="DKT50" s="24"/>
      <c r="DKU50" s="24"/>
      <c r="DKV50" s="24"/>
      <c r="DKW50" s="24"/>
      <c r="DKX50" s="24"/>
      <c r="DKY50" s="24"/>
      <c r="DKZ50" s="24"/>
      <c r="DLA50" s="24"/>
      <c r="DLB50" s="24"/>
      <c r="DLC50" s="24"/>
      <c r="DLD50" s="24"/>
      <c r="DLE50" s="24"/>
      <c r="DLF50" s="24"/>
      <c r="DLG50" s="24"/>
      <c r="DLH50" s="24"/>
      <c r="DLI50" s="24"/>
      <c r="DLJ50" s="24"/>
      <c r="DLK50" s="24"/>
      <c r="DLL50" s="24"/>
      <c r="DLM50" s="24"/>
      <c r="DLN50" s="24"/>
      <c r="DLO50" s="24"/>
      <c r="DLP50" s="24"/>
      <c r="DLQ50" s="24"/>
      <c r="DLR50" s="24"/>
      <c r="DLS50" s="24"/>
      <c r="DLT50" s="24"/>
      <c r="DLU50" s="24"/>
      <c r="DLV50" s="24"/>
      <c r="DLW50" s="24"/>
      <c r="DLX50" s="24"/>
      <c r="DLY50" s="24"/>
      <c r="DLZ50" s="24"/>
      <c r="DMA50" s="24"/>
      <c r="DMB50" s="24"/>
      <c r="DMC50" s="24"/>
      <c r="DMD50" s="24"/>
      <c r="DME50" s="24"/>
      <c r="DMF50" s="24"/>
      <c r="DMG50" s="24"/>
      <c r="DMH50" s="24"/>
      <c r="DMI50" s="24"/>
      <c r="DMJ50" s="24"/>
      <c r="DMK50" s="24"/>
      <c r="DML50" s="24"/>
      <c r="DMM50" s="24"/>
      <c r="DMN50" s="24"/>
      <c r="DMO50" s="24"/>
      <c r="DMP50" s="24"/>
      <c r="DMQ50" s="24"/>
      <c r="DMR50" s="24"/>
      <c r="DMS50" s="24"/>
      <c r="DMT50" s="24"/>
      <c r="DMU50" s="24"/>
      <c r="DMV50" s="24"/>
      <c r="DMW50" s="24"/>
      <c r="DMX50" s="24"/>
      <c r="DMY50" s="24"/>
      <c r="DMZ50" s="24"/>
      <c r="DNA50" s="24"/>
      <c r="DNB50" s="24"/>
      <c r="DNC50" s="24"/>
      <c r="DND50" s="24"/>
      <c r="DNE50" s="24"/>
      <c r="DNF50" s="24"/>
      <c r="DNG50" s="24"/>
      <c r="DNH50" s="24"/>
      <c r="DNI50" s="24"/>
      <c r="DNJ50" s="24"/>
      <c r="DNK50" s="24"/>
      <c r="DNL50" s="24"/>
      <c r="DNM50" s="24"/>
      <c r="DNN50" s="24"/>
      <c r="DNO50" s="24"/>
      <c r="DNP50" s="24"/>
      <c r="DNQ50" s="24"/>
      <c r="DNR50" s="24"/>
      <c r="DNS50" s="24"/>
      <c r="DNT50" s="24"/>
      <c r="DNU50" s="24"/>
      <c r="DNV50" s="24"/>
      <c r="DNW50" s="24"/>
      <c r="DNX50" s="24"/>
      <c r="DNY50" s="24"/>
      <c r="DNZ50" s="24"/>
      <c r="DOA50" s="24"/>
      <c r="DOB50" s="24"/>
      <c r="DOC50" s="24"/>
      <c r="DOD50" s="24"/>
      <c r="DOE50" s="24"/>
      <c r="DOF50" s="24"/>
      <c r="DOG50" s="24"/>
      <c r="DOH50" s="24"/>
      <c r="DOI50" s="24"/>
      <c r="DOJ50" s="24"/>
      <c r="DOK50" s="24"/>
      <c r="DOL50" s="24"/>
      <c r="DOM50" s="24"/>
      <c r="DON50" s="24"/>
      <c r="DOO50" s="24"/>
      <c r="DOP50" s="24"/>
      <c r="DOQ50" s="24"/>
      <c r="DOR50" s="24"/>
      <c r="DOS50" s="24"/>
      <c r="DOT50" s="24"/>
      <c r="DOU50" s="24"/>
      <c r="DOV50" s="24"/>
      <c r="DOW50" s="24"/>
      <c r="DOX50" s="24"/>
      <c r="DOY50" s="24"/>
      <c r="DOZ50" s="24"/>
      <c r="DPA50" s="24"/>
      <c r="DPB50" s="24"/>
      <c r="DPC50" s="24"/>
      <c r="DPD50" s="24"/>
      <c r="DPE50" s="24"/>
      <c r="DPF50" s="24"/>
      <c r="DPG50" s="24"/>
      <c r="DPH50" s="24"/>
      <c r="DPI50" s="24"/>
      <c r="DPJ50" s="24"/>
      <c r="DPK50" s="24"/>
      <c r="DPL50" s="24"/>
      <c r="DPM50" s="24"/>
      <c r="DPN50" s="24"/>
      <c r="DPO50" s="24"/>
      <c r="DPP50" s="24"/>
      <c r="DPQ50" s="24"/>
      <c r="DPR50" s="24"/>
      <c r="DPS50" s="24"/>
      <c r="DPT50" s="24"/>
      <c r="DPU50" s="24"/>
      <c r="DPV50" s="24"/>
      <c r="DPW50" s="24"/>
      <c r="DPX50" s="24"/>
      <c r="DPY50" s="24"/>
      <c r="DPZ50" s="24"/>
      <c r="DQA50" s="24"/>
      <c r="DQB50" s="24"/>
      <c r="DQC50" s="24"/>
      <c r="DQD50" s="24"/>
      <c r="DQE50" s="24"/>
      <c r="DQF50" s="24"/>
      <c r="DQG50" s="24"/>
      <c r="DQH50" s="24"/>
      <c r="DQI50" s="24"/>
      <c r="DQJ50" s="24"/>
      <c r="DQK50" s="24"/>
      <c r="DQL50" s="24"/>
      <c r="DQM50" s="24"/>
      <c r="DQN50" s="24"/>
      <c r="DQO50" s="24"/>
      <c r="DQP50" s="24"/>
      <c r="DQQ50" s="24"/>
      <c r="DQR50" s="24"/>
      <c r="DQS50" s="24"/>
      <c r="DQT50" s="24"/>
      <c r="DQU50" s="24"/>
      <c r="DQV50" s="24"/>
      <c r="DQW50" s="24"/>
      <c r="DQX50" s="24"/>
      <c r="DQY50" s="24"/>
      <c r="DQZ50" s="24"/>
      <c r="DRA50" s="24"/>
      <c r="DRB50" s="24"/>
      <c r="DRC50" s="24"/>
      <c r="DRD50" s="24"/>
      <c r="DRE50" s="24"/>
      <c r="DRF50" s="24"/>
      <c r="DRG50" s="24"/>
      <c r="DRH50" s="24"/>
      <c r="DRI50" s="24"/>
      <c r="DRJ50" s="24"/>
      <c r="DRK50" s="24"/>
      <c r="DRL50" s="24"/>
      <c r="DRM50" s="24"/>
      <c r="DRN50" s="24"/>
      <c r="DRO50" s="24"/>
      <c r="DRP50" s="24"/>
      <c r="DRQ50" s="24"/>
      <c r="DRR50" s="24"/>
      <c r="DRS50" s="24"/>
      <c r="DRT50" s="24"/>
      <c r="DRU50" s="24"/>
      <c r="DRV50" s="24"/>
      <c r="DRW50" s="24"/>
      <c r="DRX50" s="24"/>
      <c r="DRY50" s="24"/>
      <c r="DRZ50" s="24"/>
      <c r="DSA50" s="24"/>
      <c r="DSB50" s="24"/>
      <c r="DSC50" s="24"/>
      <c r="DSD50" s="24"/>
      <c r="DSE50" s="24"/>
      <c r="DSF50" s="24"/>
      <c r="DSG50" s="24"/>
      <c r="DSH50" s="24"/>
      <c r="DSI50" s="24"/>
      <c r="DSJ50" s="24"/>
      <c r="DSK50" s="24"/>
      <c r="DSL50" s="24"/>
      <c r="DSM50" s="24"/>
      <c r="DSN50" s="24"/>
      <c r="DSO50" s="24"/>
      <c r="DSP50" s="24"/>
      <c r="DSQ50" s="24"/>
      <c r="DSR50" s="24"/>
      <c r="DSS50" s="24"/>
      <c r="DST50" s="24"/>
      <c r="DSU50" s="24"/>
      <c r="DSV50" s="24"/>
      <c r="DSW50" s="24"/>
      <c r="DSX50" s="24"/>
      <c r="DSY50" s="24"/>
      <c r="DSZ50" s="24"/>
      <c r="DTA50" s="24"/>
      <c r="DTB50" s="24"/>
      <c r="DTC50" s="24"/>
      <c r="DTD50" s="24"/>
      <c r="DTE50" s="24"/>
      <c r="DTF50" s="24"/>
      <c r="DTG50" s="24"/>
      <c r="DTH50" s="24"/>
      <c r="DTI50" s="24"/>
      <c r="DTJ50" s="24"/>
      <c r="DTK50" s="24"/>
      <c r="DTL50" s="24"/>
      <c r="DTM50" s="24"/>
      <c r="DTN50" s="24"/>
      <c r="DTO50" s="24"/>
      <c r="DTP50" s="24"/>
      <c r="DTQ50" s="24"/>
      <c r="DTR50" s="24"/>
      <c r="DTS50" s="24"/>
      <c r="DTT50" s="24"/>
      <c r="DTU50" s="24"/>
      <c r="DTV50" s="24"/>
      <c r="DTW50" s="24"/>
      <c r="DTX50" s="24"/>
      <c r="DTY50" s="24"/>
      <c r="DTZ50" s="24"/>
      <c r="DUA50" s="24"/>
      <c r="DUB50" s="24"/>
      <c r="DUC50" s="24"/>
      <c r="DUD50" s="24"/>
      <c r="DUE50" s="24"/>
      <c r="DUF50" s="24"/>
      <c r="DUG50" s="24"/>
      <c r="DUH50" s="24"/>
      <c r="DUI50" s="24"/>
      <c r="DUJ50" s="24"/>
      <c r="DUK50" s="24"/>
      <c r="DUL50" s="24"/>
      <c r="DUM50" s="24"/>
      <c r="DUN50" s="24"/>
      <c r="DUO50" s="24"/>
      <c r="DUP50" s="24"/>
      <c r="DUQ50" s="24"/>
      <c r="DUR50" s="24"/>
      <c r="DUS50" s="24"/>
      <c r="DUT50" s="24"/>
      <c r="DUU50" s="24"/>
      <c r="DUV50" s="24"/>
      <c r="DUW50" s="24"/>
      <c r="DUX50" s="24"/>
      <c r="DUY50" s="24"/>
      <c r="DUZ50" s="24"/>
      <c r="DVA50" s="24"/>
      <c r="DVB50" s="24"/>
      <c r="DVC50" s="24"/>
      <c r="DVD50" s="24"/>
      <c r="DVE50" s="24"/>
      <c r="DVF50" s="24"/>
      <c r="DVG50" s="24"/>
      <c r="DVH50" s="24"/>
      <c r="DVI50" s="24"/>
      <c r="DVJ50" s="24"/>
      <c r="DVK50" s="24"/>
      <c r="DVL50" s="24"/>
      <c r="DVM50" s="24"/>
      <c r="DVN50" s="24"/>
      <c r="DVO50" s="24"/>
      <c r="DVP50" s="24"/>
      <c r="DVQ50" s="24"/>
      <c r="DVR50" s="24"/>
      <c r="DVS50" s="24"/>
      <c r="DVT50" s="24"/>
      <c r="DVU50" s="24"/>
      <c r="DVV50" s="24"/>
      <c r="DVW50" s="24"/>
      <c r="DVX50" s="24"/>
      <c r="DVY50" s="24"/>
      <c r="DVZ50" s="24"/>
      <c r="DWA50" s="24"/>
      <c r="DWB50" s="24"/>
      <c r="DWC50" s="24"/>
      <c r="DWD50" s="24"/>
      <c r="DWE50" s="24"/>
      <c r="DWF50" s="24"/>
      <c r="DWG50" s="24"/>
      <c r="DWH50" s="24"/>
      <c r="DWI50" s="24"/>
      <c r="DWJ50" s="24"/>
      <c r="DWK50" s="24"/>
      <c r="DWL50" s="24"/>
      <c r="DWM50" s="24"/>
      <c r="DWN50" s="24"/>
      <c r="DWO50" s="24"/>
      <c r="DWP50" s="24"/>
      <c r="DWQ50" s="24"/>
      <c r="DWR50" s="24"/>
      <c r="DWS50" s="24"/>
      <c r="DWT50" s="24"/>
      <c r="DWU50" s="24"/>
      <c r="DWV50" s="24"/>
      <c r="DWW50" s="24"/>
      <c r="DWX50" s="24"/>
      <c r="DWY50" s="24"/>
      <c r="DWZ50" s="24"/>
      <c r="DXA50" s="24"/>
      <c r="DXB50" s="24"/>
      <c r="DXC50" s="24"/>
      <c r="DXD50" s="24"/>
      <c r="DXE50" s="24"/>
      <c r="DXF50" s="24"/>
      <c r="DXG50" s="24"/>
      <c r="DXH50" s="24"/>
      <c r="DXI50" s="24"/>
      <c r="DXJ50" s="24"/>
      <c r="DXK50" s="24"/>
      <c r="DXL50" s="24"/>
      <c r="DXM50" s="24"/>
      <c r="DXN50" s="24"/>
      <c r="DXO50" s="24"/>
      <c r="DXP50" s="24"/>
      <c r="DXQ50" s="24"/>
      <c r="DXR50" s="24"/>
      <c r="DXS50" s="24"/>
      <c r="DXT50" s="24"/>
      <c r="DXU50" s="24"/>
      <c r="DXV50" s="24"/>
      <c r="DXW50" s="24"/>
      <c r="DXX50" s="24"/>
      <c r="DXY50" s="24"/>
      <c r="DXZ50" s="24"/>
      <c r="DYA50" s="24"/>
      <c r="DYB50" s="24"/>
      <c r="DYC50" s="24"/>
      <c r="DYD50" s="24"/>
      <c r="DYE50" s="24"/>
      <c r="DYF50" s="24"/>
      <c r="DYG50" s="24"/>
      <c r="DYH50" s="24"/>
      <c r="DYI50" s="24"/>
      <c r="DYJ50" s="24"/>
      <c r="DYK50" s="24"/>
      <c r="DYL50" s="24"/>
      <c r="DYM50" s="24"/>
      <c r="DYN50" s="24"/>
      <c r="DYO50" s="24"/>
      <c r="DYP50" s="24"/>
      <c r="DYQ50" s="24"/>
      <c r="DYR50" s="24"/>
      <c r="DYS50" s="24"/>
      <c r="DYT50" s="24"/>
      <c r="DYU50" s="24"/>
      <c r="DYV50" s="24"/>
      <c r="DYW50" s="24"/>
      <c r="DYX50" s="24"/>
      <c r="DYY50" s="24"/>
      <c r="DYZ50" s="24"/>
      <c r="DZA50" s="24"/>
      <c r="DZB50" s="24"/>
      <c r="DZC50" s="24"/>
      <c r="DZD50" s="24"/>
      <c r="DZE50" s="24"/>
      <c r="DZF50" s="24"/>
      <c r="DZG50" s="24"/>
      <c r="DZH50" s="24"/>
      <c r="DZI50" s="24"/>
      <c r="DZJ50" s="24"/>
      <c r="DZK50" s="24"/>
      <c r="DZL50" s="24"/>
      <c r="DZM50" s="24"/>
      <c r="DZN50" s="24"/>
      <c r="DZO50" s="24"/>
      <c r="DZP50" s="24"/>
      <c r="DZQ50" s="24"/>
      <c r="DZR50" s="24"/>
      <c r="DZS50" s="24"/>
      <c r="DZT50" s="24"/>
      <c r="DZU50" s="24"/>
      <c r="DZV50" s="24"/>
      <c r="DZW50" s="24"/>
      <c r="DZX50" s="24"/>
      <c r="DZY50" s="24"/>
      <c r="DZZ50" s="24"/>
      <c r="EAA50" s="24"/>
      <c r="EAB50" s="24"/>
      <c r="EAC50" s="24"/>
      <c r="EAD50" s="24"/>
      <c r="EAE50" s="24"/>
      <c r="EAF50" s="24"/>
      <c r="EAG50" s="24"/>
      <c r="EAH50" s="24"/>
      <c r="EAI50" s="24"/>
      <c r="EAJ50" s="24"/>
      <c r="EAK50" s="24"/>
      <c r="EAL50" s="24"/>
      <c r="EAM50" s="24"/>
      <c r="EAN50" s="24"/>
      <c r="EAO50" s="24"/>
      <c r="EAP50" s="24"/>
      <c r="EAQ50" s="24"/>
      <c r="EAR50" s="24"/>
      <c r="EAS50" s="24"/>
      <c r="EAT50" s="24"/>
      <c r="EAU50" s="24"/>
      <c r="EAV50" s="24"/>
      <c r="EAW50" s="24"/>
      <c r="EAX50" s="24"/>
      <c r="EAY50" s="24"/>
      <c r="EAZ50" s="24"/>
      <c r="EBA50" s="24"/>
      <c r="EBB50" s="24"/>
      <c r="EBC50" s="24"/>
      <c r="EBD50" s="24"/>
      <c r="EBE50" s="24"/>
      <c r="EBF50" s="24"/>
      <c r="EBG50" s="24"/>
      <c r="EBH50" s="24"/>
      <c r="EBI50" s="24"/>
      <c r="EBJ50" s="24"/>
      <c r="EBK50" s="24"/>
      <c r="EBL50" s="24"/>
      <c r="EBM50" s="24"/>
      <c r="EBN50" s="24"/>
      <c r="EBO50" s="24"/>
      <c r="EBP50" s="24"/>
      <c r="EBQ50" s="24"/>
      <c r="EBR50" s="24"/>
      <c r="EBS50" s="24"/>
      <c r="EBT50" s="24"/>
      <c r="EBU50" s="24"/>
      <c r="EBV50" s="24"/>
      <c r="EBW50" s="24"/>
      <c r="EBX50" s="24"/>
      <c r="EBY50" s="24"/>
      <c r="EBZ50" s="24"/>
      <c r="ECA50" s="24"/>
      <c r="ECB50" s="24"/>
      <c r="ECC50" s="24"/>
      <c r="ECD50" s="24"/>
      <c r="ECE50" s="24"/>
      <c r="ECF50" s="24"/>
      <c r="ECG50" s="24"/>
      <c r="ECH50" s="24"/>
      <c r="ECI50" s="24"/>
      <c r="ECJ50" s="24"/>
      <c r="ECK50" s="24"/>
      <c r="ECL50" s="24"/>
      <c r="ECM50" s="24"/>
      <c r="ECN50" s="24"/>
      <c r="ECO50" s="24"/>
      <c r="ECP50" s="24"/>
      <c r="ECQ50" s="24"/>
      <c r="ECR50" s="24"/>
      <c r="ECS50" s="24"/>
      <c r="ECT50" s="24"/>
      <c r="ECU50" s="24"/>
      <c r="ECV50" s="24"/>
      <c r="ECW50" s="24"/>
      <c r="ECX50" s="24"/>
      <c r="ECY50" s="24"/>
      <c r="ECZ50" s="24"/>
      <c r="EDA50" s="24"/>
      <c r="EDB50" s="24"/>
      <c r="EDC50" s="24"/>
      <c r="EDD50" s="24"/>
      <c r="EDE50" s="24"/>
      <c r="EDF50" s="24"/>
      <c r="EDG50" s="24"/>
      <c r="EDH50" s="24"/>
      <c r="EDI50" s="24"/>
      <c r="EDJ50" s="24"/>
      <c r="EDK50" s="24"/>
      <c r="EDL50" s="24"/>
      <c r="EDM50" s="24"/>
      <c r="EDN50" s="24"/>
      <c r="EDO50" s="24"/>
      <c r="EDP50" s="24"/>
      <c r="EDQ50" s="24"/>
      <c r="EDR50" s="24"/>
      <c r="EDS50" s="24"/>
      <c r="EDT50" s="24"/>
      <c r="EDU50" s="24"/>
      <c r="EDV50" s="24"/>
      <c r="EDW50" s="24"/>
      <c r="EDX50" s="24"/>
      <c r="EDY50" s="24"/>
      <c r="EDZ50" s="24"/>
      <c r="EEA50" s="24"/>
      <c r="EEB50" s="24"/>
      <c r="EEC50" s="24"/>
      <c r="EED50" s="24"/>
      <c r="EEE50" s="24"/>
      <c r="EEF50" s="24"/>
      <c r="EEG50" s="24"/>
      <c r="EEH50" s="24"/>
      <c r="EEI50" s="24"/>
      <c r="EEJ50" s="24"/>
      <c r="EEK50" s="24"/>
      <c r="EEL50" s="24"/>
      <c r="EEM50" s="24"/>
      <c r="EEN50" s="24"/>
      <c r="EEO50" s="24"/>
      <c r="EEP50" s="24"/>
      <c r="EEQ50" s="24"/>
      <c r="EER50" s="24"/>
      <c r="EES50" s="24"/>
      <c r="EET50" s="24"/>
      <c r="EEU50" s="24"/>
      <c r="EEV50" s="24"/>
      <c r="EEW50" s="24"/>
      <c r="EEX50" s="24"/>
      <c r="EEY50" s="24"/>
      <c r="EEZ50" s="24"/>
      <c r="EFA50" s="24"/>
      <c r="EFB50" s="24"/>
      <c r="EFC50" s="24"/>
      <c r="EFD50" s="24"/>
      <c r="EFE50" s="24"/>
      <c r="EFF50" s="24"/>
      <c r="EFG50" s="24"/>
      <c r="EFH50" s="24"/>
      <c r="EFI50" s="24"/>
      <c r="EFJ50" s="24"/>
      <c r="EFK50" s="24"/>
      <c r="EFL50" s="24"/>
      <c r="EFM50" s="24"/>
      <c r="EFN50" s="24"/>
      <c r="EFO50" s="24"/>
      <c r="EFP50" s="24"/>
      <c r="EFQ50" s="24"/>
      <c r="EFR50" s="24"/>
      <c r="EFS50" s="24"/>
      <c r="EFT50" s="24"/>
      <c r="EFU50" s="24"/>
      <c r="EFV50" s="24"/>
      <c r="EFW50" s="24"/>
      <c r="EFX50" s="24"/>
      <c r="EFY50" s="24"/>
      <c r="EFZ50" s="24"/>
      <c r="EGA50" s="24"/>
      <c r="EGB50" s="24"/>
      <c r="EGC50" s="24"/>
      <c r="EGD50" s="24"/>
      <c r="EGE50" s="24"/>
      <c r="EGF50" s="24"/>
      <c r="EGG50" s="24"/>
      <c r="EGH50" s="24"/>
      <c r="EGI50" s="24"/>
      <c r="EGJ50" s="24"/>
      <c r="EGK50" s="24"/>
      <c r="EGL50" s="24"/>
      <c r="EGM50" s="24"/>
      <c r="EGN50" s="24"/>
      <c r="EGO50" s="24"/>
      <c r="EGP50" s="24"/>
      <c r="EGQ50" s="24"/>
      <c r="EGR50" s="24"/>
      <c r="EGS50" s="24"/>
      <c r="EGT50" s="24"/>
      <c r="EGU50" s="24"/>
      <c r="EGV50" s="24"/>
      <c r="EGW50" s="24"/>
      <c r="EGX50" s="24"/>
      <c r="EGY50" s="24"/>
      <c r="EGZ50" s="24"/>
      <c r="EHA50" s="24"/>
      <c r="EHB50" s="24"/>
      <c r="EHC50" s="24"/>
      <c r="EHD50" s="24"/>
      <c r="EHE50" s="24"/>
      <c r="EHF50" s="24"/>
      <c r="EHG50" s="24"/>
      <c r="EHH50" s="24"/>
      <c r="EHI50" s="24"/>
      <c r="EHJ50" s="24"/>
      <c r="EHK50" s="24"/>
      <c r="EHL50" s="24"/>
      <c r="EHM50" s="24"/>
      <c r="EHN50" s="24"/>
      <c r="EHO50" s="24"/>
      <c r="EHP50" s="24"/>
      <c r="EHQ50" s="24"/>
      <c r="EHR50" s="24"/>
      <c r="EHS50" s="24"/>
      <c r="EHT50" s="24"/>
      <c r="EHU50" s="24"/>
      <c r="EHV50" s="24"/>
      <c r="EHW50" s="24"/>
      <c r="EHX50" s="24"/>
      <c r="EHY50" s="24"/>
      <c r="EHZ50" s="24"/>
      <c r="EIA50" s="24"/>
      <c r="EIB50" s="24"/>
      <c r="EIC50" s="24"/>
      <c r="EID50" s="24"/>
      <c r="EIE50" s="24"/>
      <c r="EIF50" s="24"/>
      <c r="EIG50" s="24"/>
      <c r="EIH50" s="24"/>
      <c r="EII50" s="24"/>
      <c r="EIJ50" s="24"/>
      <c r="EIK50" s="24"/>
      <c r="EIL50" s="24"/>
      <c r="EIM50" s="24"/>
      <c r="EIN50" s="24"/>
      <c r="EIO50" s="24"/>
      <c r="EIP50" s="24"/>
      <c r="EIQ50" s="24"/>
      <c r="EIR50" s="24"/>
      <c r="EIS50" s="24"/>
      <c r="EIT50" s="24"/>
      <c r="EIU50" s="24"/>
      <c r="EIV50" s="24"/>
      <c r="EIW50" s="24"/>
      <c r="EIX50" s="24"/>
      <c r="EIY50" s="24"/>
      <c r="EIZ50" s="24"/>
      <c r="EJA50" s="24"/>
      <c r="EJB50" s="24"/>
      <c r="EJC50" s="24"/>
      <c r="EJD50" s="24"/>
      <c r="EJE50" s="24"/>
      <c r="EJF50" s="24"/>
      <c r="EJG50" s="24"/>
      <c r="EJH50" s="24"/>
      <c r="EJI50" s="24"/>
      <c r="EJJ50" s="24"/>
      <c r="EJK50" s="24"/>
      <c r="EJL50" s="24"/>
      <c r="EJM50" s="24"/>
      <c r="EJN50" s="24"/>
      <c r="EJO50" s="24"/>
      <c r="EJP50" s="24"/>
      <c r="EJQ50" s="24"/>
      <c r="EJR50" s="24"/>
      <c r="EJS50" s="24"/>
      <c r="EJT50" s="24"/>
      <c r="EJU50" s="24"/>
      <c r="EJV50" s="24"/>
      <c r="EJW50" s="24"/>
      <c r="EJX50" s="24"/>
      <c r="EJY50" s="24"/>
      <c r="EJZ50" s="24"/>
      <c r="EKA50" s="24"/>
      <c r="EKB50" s="24"/>
      <c r="EKC50" s="24"/>
      <c r="EKD50" s="24"/>
      <c r="EKE50" s="24"/>
      <c r="EKF50" s="24"/>
      <c r="EKG50" s="24"/>
      <c r="EKH50" s="24"/>
      <c r="EKI50" s="24"/>
      <c r="EKJ50" s="24"/>
      <c r="EKK50" s="24"/>
      <c r="EKL50" s="24"/>
      <c r="EKM50" s="24"/>
      <c r="EKN50" s="24"/>
      <c r="EKO50" s="24"/>
      <c r="EKP50" s="24"/>
      <c r="EKQ50" s="24"/>
      <c r="EKR50" s="24"/>
      <c r="EKS50" s="24"/>
      <c r="EKT50" s="24"/>
      <c r="EKU50" s="24"/>
      <c r="EKV50" s="24"/>
      <c r="EKW50" s="24"/>
      <c r="EKX50" s="24"/>
      <c r="EKY50" s="24"/>
      <c r="EKZ50" s="24"/>
      <c r="ELA50" s="24"/>
      <c r="ELB50" s="24"/>
      <c r="ELC50" s="24"/>
      <c r="ELD50" s="24"/>
      <c r="ELE50" s="24"/>
      <c r="ELF50" s="24"/>
      <c r="ELG50" s="24"/>
      <c r="ELH50" s="24"/>
      <c r="ELI50" s="24"/>
      <c r="ELJ50" s="24"/>
      <c r="ELK50" s="24"/>
      <c r="ELL50" s="24"/>
      <c r="ELM50" s="24"/>
      <c r="ELN50" s="24"/>
      <c r="ELO50" s="24"/>
      <c r="ELP50" s="24"/>
      <c r="ELQ50" s="24"/>
      <c r="ELR50" s="24"/>
      <c r="ELS50" s="24"/>
      <c r="ELT50" s="24"/>
      <c r="ELU50" s="24"/>
      <c r="ELV50" s="24"/>
      <c r="ELW50" s="24"/>
      <c r="ELX50" s="24"/>
      <c r="ELY50" s="24"/>
      <c r="ELZ50" s="24"/>
      <c r="EMA50" s="24"/>
      <c r="EMB50" s="24"/>
      <c r="EMC50" s="24"/>
      <c r="EMD50" s="24"/>
      <c r="EME50" s="24"/>
      <c r="EMF50" s="24"/>
      <c r="EMG50" s="24"/>
      <c r="EMH50" s="24"/>
      <c r="EMI50" s="24"/>
      <c r="EMJ50" s="24"/>
      <c r="EMK50" s="24"/>
      <c r="EML50" s="24"/>
      <c r="EMM50" s="24"/>
      <c r="EMN50" s="24"/>
      <c r="EMO50" s="24"/>
      <c r="EMP50" s="24"/>
      <c r="EMQ50" s="24"/>
      <c r="EMR50" s="24"/>
      <c r="EMS50" s="24"/>
      <c r="EMT50" s="24"/>
      <c r="EMU50" s="24"/>
      <c r="EMV50" s="24"/>
      <c r="EMW50" s="24"/>
      <c r="EMX50" s="24"/>
      <c r="EMY50" s="24"/>
      <c r="EMZ50" s="24"/>
      <c r="ENA50" s="24"/>
      <c r="ENB50" s="24"/>
      <c r="ENC50" s="24"/>
      <c r="END50" s="24"/>
      <c r="ENE50" s="24"/>
      <c r="ENF50" s="24"/>
      <c r="ENG50" s="24"/>
      <c r="ENH50" s="24"/>
      <c r="ENI50" s="24"/>
      <c r="ENJ50" s="24"/>
      <c r="ENK50" s="24"/>
      <c r="ENL50" s="24"/>
      <c r="ENM50" s="24"/>
      <c r="ENN50" s="24"/>
      <c r="ENO50" s="24"/>
      <c r="ENP50" s="24"/>
      <c r="ENQ50" s="24"/>
      <c r="ENR50" s="24"/>
      <c r="ENS50" s="24"/>
      <c r="ENT50" s="24"/>
      <c r="ENU50" s="24"/>
      <c r="ENV50" s="24"/>
      <c r="ENW50" s="24"/>
      <c r="ENX50" s="24"/>
      <c r="ENY50" s="24"/>
      <c r="ENZ50" s="24"/>
      <c r="EOA50" s="24"/>
      <c r="EOB50" s="24"/>
      <c r="EOC50" s="24"/>
      <c r="EOD50" s="24"/>
      <c r="EOE50" s="24"/>
      <c r="EOF50" s="24"/>
      <c r="EOG50" s="24"/>
      <c r="EOH50" s="24"/>
      <c r="EOI50" s="24"/>
      <c r="EOJ50" s="24"/>
      <c r="EOK50" s="24"/>
      <c r="EOL50" s="24"/>
      <c r="EOM50" s="24"/>
      <c r="EON50" s="24"/>
      <c r="EOO50" s="24"/>
      <c r="EOP50" s="24"/>
      <c r="EOQ50" s="24"/>
      <c r="EOR50" s="24"/>
      <c r="EOS50" s="24"/>
      <c r="EOT50" s="24"/>
      <c r="EOU50" s="24"/>
      <c r="EOV50" s="24"/>
      <c r="EOW50" s="24"/>
      <c r="EOX50" s="24"/>
      <c r="EOY50" s="24"/>
      <c r="EOZ50" s="24"/>
      <c r="EPA50" s="24"/>
      <c r="EPB50" s="24"/>
      <c r="EPC50" s="24"/>
      <c r="EPD50" s="24"/>
      <c r="EPE50" s="24"/>
      <c r="EPF50" s="24"/>
      <c r="EPG50" s="24"/>
      <c r="EPH50" s="24"/>
      <c r="EPI50" s="24"/>
      <c r="EPJ50" s="24"/>
      <c r="EPK50" s="24"/>
      <c r="EPL50" s="24"/>
      <c r="EPM50" s="24"/>
      <c r="EPN50" s="24"/>
      <c r="EPO50" s="24"/>
      <c r="EPP50" s="24"/>
      <c r="EPQ50" s="24"/>
      <c r="EPR50" s="24"/>
      <c r="EPS50" s="24"/>
      <c r="EPT50" s="24"/>
      <c r="EPU50" s="24"/>
      <c r="EPV50" s="24"/>
      <c r="EPW50" s="24"/>
      <c r="EPX50" s="24"/>
      <c r="EPY50" s="24"/>
      <c r="EPZ50" s="24"/>
      <c r="EQA50" s="24"/>
      <c r="EQB50" s="24"/>
      <c r="EQC50" s="24"/>
      <c r="EQD50" s="24"/>
      <c r="EQE50" s="24"/>
      <c r="EQF50" s="24"/>
      <c r="EQG50" s="24"/>
      <c r="EQH50" s="24"/>
      <c r="EQI50" s="24"/>
      <c r="EQJ50" s="24"/>
      <c r="EQK50" s="24"/>
      <c r="EQL50" s="24"/>
      <c r="EQM50" s="24"/>
      <c r="EQN50" s="24"/>
      <c r="EQO50" s="24"/>
      <c r="EQP50" s="24"/>
      <c r="EQQ50" s="24"/>
      <c r="EQR50" s="24"/>
      <c r="EQS50" s="24"/>
      <c r="EQT50" s="24"/>
      <c r="EQU50" s="24"/>
      <c r="EQV50" s="24"/>
      <c r="EQW50" s="24"/>
      <c r="EQX50" s="24"/>
      <c r="EQY50" s="24"/>
      <c r="EQZ50" s="24"/>
      <c r="ERA50" s="24"/>
      <c r="ERB50" s="24"/>
      <c r="ERC50" s="24"/>
      <c r="ERD50" s="24"/>
      <c r="ERE50" s="24"/>
      <c r="ERF50" s="24"/>
      <c r="ERG50" s="24"/>
      <c r="ERH50" s="24"/>
      <c r="ERI50" s="24"/>
      <c r="ERJ50" s="24"/>
      <c r="ERK50" s="24"/>
      <c r="ERL50" s="24"/>
      <c r="ERM50" s="24"/>
      <c r="ERN50" s="24"/>
      <c r="ERO50" s="24"/>
      <c r="ERP50" s="24"/>
      <c r="ERQ50" s="24"/>
      <c r="ERR50" s="24"/>
      <c r="ERS50" s="24"/>
      <c r="ERT50" s="24"/>
      <c r="ERU50" s="24"/>
      <c r="ERV50" s="24"/>
      <c r="ERW50" s="24"/>
      <c r="ERX50" s="24"/>
      <c r="ERY50" s="24"/>
      <c r="ERZ50" s="24"/>
      <c r="ESA50" s="24"/>
      <c r="ESB50" s="24"/>
      <c r="ESC50" s="24"/>
      <c r="ESD50" s="24"/>
      <c r="ESE50" s="24"/>
      <c r="ESF50" s="24"/>
      <c r="ESG50" s="24"/>
      <c r="ESH50" s="24"/>
      <c r="ESI50" s="24"/>
      <c r="ESJ50" s="24"/>
      <c r="ESK50" s="24"/>
      <c r="ESL50" s="24"/>
      <c r="ESM50" s="24"/>
      <c r="ESN50" s="24"/>
      <c r="ESO50" s="24"/>
      <c r="ESP50" s="24"/>
      <c r="ESQ50" s="24"/>
      <c r="ESR50" s="24"/>
      <c r="ESS50" s="24"/>
      <c r="EST50" s="24"/>
      <c r="ESU50" s="24"/>
      <c r="ESV50" s="24"/>
      <c r="ESW50" s="24"/>
      <c r="ESX50" s="24"/>
      <c r="ESY50" s="24"/>
      <c r="ESZ50" s="24"/>
      <c r="ETA50" s="24"/>
      <c r="ETB50" s="24"/>
      <c r="ETC50" s="24"/>
      <c r="ETD50" s="24"/>
      <c r="ETE50" s="24"/>
      <c r="ETF50" s="24"/>
      <c r="ETG50" s="24"/>
      <c r="ETH50" s="24"/>
      <c r="ETI50" s="24"/>
      <c r="ETJ50" s="24"/>
      <c r="ETK50" s="24"/>
      <c r="ETL50" s="24"/>
      <c r="ETM50" s="24"/>
      <c r="ETN50" s="24"/>
      <c r="ETO50" s="24"/>
      <c r="ETP50" s="24"/>
      <c r="ETQ50" s="24"/>
      <c r="ETR50" s="24"/>
      <c r="ETS50" s="24"/>
      <c r="ETT50" s="24"/>
      <c r="ETU50" s="24"/>
      <c r="ETV50" s="24"/>
      <c r="ETW50" s="24"/>
      <c r="ETX50" s="24"/>
      <c r="ETY50" s="24"/>
      <c r="ETZ50" s="24"/>
      <c r="EUA50" s="24"/>
      <c r="EUB50" s="24"/>
      <c r="EUC50" s="24"/>
      <c r="EUD50" s="24"/>
      <c r="EUE50" s="24"/>
      <c r="EUF50" s="24"/>
      <c r="EUG50" s="24"/>
      <c r="EUH50" s="24"/>
      <c r="EUI50" s="24"/>
      <c r="EUJ50" s="24"/>
      <c r="EUK50" s="24"/>
      <c r="EUL50" s="24"/>
      <c r="EUM50" s="24"/>
      <c r="EUN50" s="24"/>
      <c r="EUO50" s="24"/>
      <c r="EUP50" s="24"/>
      <c r="EUQ50" s="24"/>
      <c r="EUR50" s="24"/>
      <c r="EUS50" s="24"/>
      <c r="EUT50" s="24"/>
      <c r="EUU50" s="24"/>
      <c r="EUV50" s="24"/>
      <c r="EUW50" s="24"/>
      <c r="EUX50" s="24"/>
      <c r="EUY50" s="24"/>
      <c r="EUZ50" s="24"/>
      <c r="EVA50" s="24"/>
      <c r="EVB50" s="24"/>
      <c r="EVC50" s="24"/>
      <c r="EVD50" s="24"/>
      <c r="EVE50" s="24"/>
      <c r="EVF50" s="24"/>
      <c r="EVG50" s="24"/>
      <c r="EVH50" s="24"/>
      <c r="EVI50" s="24"/>
      <c r="EVJ50" s="24"/>
      <c r="EVK50" s="24"/>
      <c r="EVL50" s="24"/>
      <c r="EVM50" s="24"/>
      <c r="EVN50" s="24"/>
      <c r="EVO50" s="24"/>
      <c r="EVP50" s="24"/>
      <c r="EVQ50" s="24"/>
      <c r="EVR50" s="24"/>
      <c r="EVS50" s="24"/>
      <c r="EVT50" s="24"/>
      <c r="EVU50" s="24"/>
      <c r="EVV50" s="24"/>
      <c r="EVW50" s="24"/>
      <c r="EVX50" s="24"/>
      <c r="EVY50" s="24"/>
      <c r="EVZ50" s="24"/>
      <c r="EWA50" s="24"/>
      <c r="EWB50" s="24"/>
      <c r="EWC50" s="24"/>
      <c r="EWD50" s="24"/>
      <c r="EWE50" s="24"/>
      <c r="EWF50" s="24"/>
      <c r="EWG50" s="24"/>
      <c r="EWH50" s="24"/>
      <c r="EWI50" s="24"/>
      <c r="EWJ50" s="24"/>
      <c r="EWK50" s="24"/>
      <c r="EWL50" s="24"/>
      <c r="EWM50" s="24"/>
      <c r="EWN50" s="24"/>
      <c r="EWO50" s="24"/>
      <c r="EWP50" s="24"/>
      <c r="EWQ50" s="24"/>
      <c r="EWR50" s="24"/>
      <c r="EWS50" s="24"/>
      <c r="EWT50" s="24"/>
      <c r="EWU50" s="24"/>
      <c r="EWV50" s="24"/>
      <c r="EWW50" s="24"/>
      <c r="EWX50" s="24"/>
      <c r="EWY50" s="24"/>
      <c r="EWZ50" s="24"/>
      <c r="EXA50" s="24"/>
      <c r="EXB50" s="24"/>
      <c r="EXC50" s="24"/>
      <c r="EXD50" s="24"/>
      <c r="EXE50" s="24"/>
      <c r="EXF50" s="24"/>
      <c r="EXG50" s="24"/>
      <c r="EXH50" s="24"/>
      <c r="EXI50" s="24"/>
      <c r="EXJ50" s="24"/>
      <c r="EXK50" s="24"/>
      <c r="EXL50" s="24"/>
      <c r="EXM50" s="24"/>
      <c r="EXN50" s="24"/>
      <c r="EXO50" s="24"/>
      <c r="EXP50" s="24"/>
      <c r="EXQ50" s="24"/>
      <c r="EXR50" s="24"/>
      <c r="EXS50" s="24"/>
      <c r="EXT50" s="24"/>
      <c r="EXU50" s="24"/>
      <c r="EXV50" s="24"/>
      <c r="EXW50" s="24"/>
      <c r="EXX50" s="24"/>
      <c r="EXY50" s="24"/>
      <c r="EXZ50" s="24"/>
      <c r="EYA50" s="24"/>
      <c r="EYB50" s="24"/>
      <c r="EYC50" s="24"/>
      <c r="EYD50" s="24"/>
      <c r="EYE50" s="24"/>
      <c r="EYF50" s="24"/>
      <c r="EYG50" s="24"/>
      <c r="EYH50" s="24"/>
      <c r="EYI50" s="24"/>
      <c r="EYJ50" s="24"/>
      <c r="EYK50" s="24"/>
      <c r="EYL50" s="24"/>
      <c r="EYM50" s="24"/>
      <c r="EYN50" s="24"/>
      <c r="EYO50" s="24"/>
      <c r="EYP50" s="24"/>
      <c r="EYQ50" s="24"/>
      <c r="EYR50" s="24"/>
      <c r="EYS50" s="24"/>
      <c r="EYT50" s="24"/>
      <c r="EYU50" s="24"/>
      <c r="EYV50" s="24"/>
      <c r="EYW50" s="24"/>
      <c r="EYX50" s="24"/>
      <c r="EYY50" s="24"/>
      <c r="EYZ50" s="24"/>
      <c r="EZA50" s="24"/>
      <c r="EZB50" s="24"/>
      <c r="EZC50" s="24"/>
      <c r="EZD50" s="24"/>
      <c r="EZE50" s="24"/>
      <c r="EZF50" s="24"/>
      <c r="EZG50" s="24"/>
      <c r="EZH50" s="24"/>
      <c r="EZI50" s="24"/>
      <c r="EZJ50" s="24"/>
      <c r="EZK50" s="24"/>
      <c r="EZL50" s="24"/>
      <c r="EZM50" s="24"/>
      <c r="EZN50" s="24"/>
      <c r="EZO50" s="24"/>
      <c r="EZP50" s="24"/>
      <c r="EZQ50" s="24"/>
      <c r="EZR50" s="24"/>
      <c r="EZS50" s="24"/>
      <c r="EZT50" s="24"/>
      <c r="EZU50" s="24"/>
      <c r="EZV50" s="24"/>
      <c r="EZW50" s="24"/>
      <c r="EZX50" s="24"/>
      <c r="EZY50" s="24"/>
      <c r="EZZ50" s="24"/>
      <c r="FAA50" s="24"/>
      <c r="FAB50" s="24"/>
      <c r="FAC50" s="24"/>
      <c r="FAD50" s="24"/>
      <c r="FAE50" s="24"/>
      <c r="FAF50" s="24"/>
      <c r="FAG50" s="24"/>
      <c r="FAH50" s="24"/>
      <c r="FAI50" s="24"/>
      <c r="FAJ50" s="24"/>
      <c r="FAK50" s="24"/>
      <c r="FAL50" s="24"/>
      <c r="FAM50" s="24"/>
      <c r="FAN50" s="24"/>
      <c r="FAO50" s="24"/>
      <c r="FAP50" s="24"/>
      <c r="FAQ50" s="24"/>
      <c r="FAR50" s="24"/>
      <c r="FAS50" s="24"/>
      <c r="FAT50" s="24"/>
      <c r="FAU50" s="24"/>
      <c r="FAV50" s="24"/>
      <c r="FAW50" s="24"/>
      <c r="FAX50" s="24"/>
      <c r="FAY50" s="24"/>
      <c r="FAZ50" s="24"/>
      <c r="FBA50" s="24"/>
      <c r="FBB50" s="24"/>
      <c r="FBC50" s="24"/>
      <c r="FBD50" s="24"/>
      <c r="FBE50" s="24"/>
      <c r="FBF50" s="24"/>
      <c r="FBG50" s="24"/>
      <c r="FBH50" s="24"/>
      <c r="FBI50" s="24"/>
      <c r="FBJ50" s="24"/>
      <c r="FBK50" s="24"/>
      <c r="FBL50" s="24"/>
      <c r="FBM50" s="24"/>
      <c r="FBN50" s="24"/>
      <c r="FBO50" s="24"/>
      <c r="FBP50" s="24"/>
      <c r="FBQ50" s="24"/>
      <c r="FBR50" s="24"/>
      <c r="FBS50" s="24"/>
      <c r="FBT50" s="24"/>
      <c r="FBU50" s="24"/>
      <c r="FBV50" s="24"/>
      <c r="FBW50" s="24"/>
      <c r="FBX50" s="24"/>
      <c r="FBY50" s="24"/>
      <c r="FBZ50" s="24"/>
      <c r="FCA50" s="24"/>
      <c r="FCB50" s="24"/>
      <c r="FCC50" s="24"/>
      <c r="FCD50" s="24"/>
      <c r="FCE50" s="24"/>
      <c r="FCF50" s="24"/>
      <c r="FCG50" s="24"/>
      <c r="FCH50" s="24"/>
      <c r="FCI50" s="24"/>
      <c r="FCJ50" s="24"/>
      <c r="FCK50" s="24"/>
      <c r="FCL50" s="24"/>
      <c r="FCM50" s="24"/>
      <c r="FCN50" s="24"/>
      <c r="FCO50" s="24"/>
      <c r="FCP50" s="24"/>
      <c r="FCQ50" s="24"/>
      <c r="FCR50" s="24"/>
      <c r="FCS50" s="24"/>
      <c r="FCT50" s="24"/>
      <c r="FCU50" s="24"/>
      <c r="FCV50" s="24"/>
      <c r="FCW50" s="24"/>
      <c r="FCX50" s="24"/>
      <c r="FCY50" s="24"/>
      <c r="FCZ50" s="24"/>
      <c r="FDA50" s="24"/>
      <c r="FDB50" s="24"/>
      <c r="FDC50" s="24"/>
      <c r="FDD50" s="24"/>
      <c r="FDE50" s="24"/>
      <c r="FDF50" s="24"/>
      <c r="FDG50" s="24"/>
      <c r="FDH50" s="24"/>
      <c r="FDI50" s="24"/>
      <c r="FDJ50" s="24"/>
      <c r="FDK50" s="24"/>
      <c r="FDL50" s="24"/>
      <c r="FDM50" s="24"/>
      <c r="FDN50" s="24"/>
      <c r="FDO50" s="24"/>
      <c r="FDP50" s="24"/>
      <c r="FDQ50" s="24"/>
      <c r="FDR50" s="24"/>
      <c r="FDS50" s="24"/>
      <c r="FDT50" s="24"/>
      <c r="FDU50" s="24"/>
      <c r="FDV50" s="24"/>
      <c r="FDW50" s="24"/>
      <c r="FDX50" s="24"/>
      <c r="FDY50" s="24"/>
      <c r="FDZ50" s="24"/>
      <c r="FEA50" s="24"/>
      <c r="FEB50" s="24"/>
      <c r="FEC50" s="24"/>
      <c r="FED50" s="24"/>
      <c r="FEE50" s="24"/>
      <c r="FEF50" s="24"/>
      <c r="FEG50" s="24"/>
      <c r="FEH50" s="24"/>
      <c r="FEI50" s="24"/>
      <c r="FEJ50" s="24"/>
      <c r="FEK50" s="24"/>
      <c r="FEL50" s="24"/>
      <c r="FEM50" s="24"/>
      <c r="FEN50" s="24"/>
      <c r="FEO50" s="24"/>
      <c r="FEP50" s="24"/>
      <c r="FEQ50" s="24"/>
      <c r="FER50" s="24"/>
      <c r="FES50" s="24"/>
      <c r="FET50" s="24"/>
      <c r="FEU50" s="24"/>
      <c r="FEV50" s="24"/>
      <c r="FEW50" s="24"/>
      <c r="FEX50" s="24"/>
      <c r="FEY50" s="24"/>
      <c r="FEZ50" s="24"/>
      <c r="FFA50" s="24"/>
      <c r="FFB50" s="24"/>
      <c r="FFC50" s="24"/>
      <c r="FFD50" s="24"/>
      <c r="FFE50" s="24"/>
      <c r="FFF50" s="24"/>
      <c r="FFG50" s="24"/>
      <c r="FFH50" s="24"/>
      <c r="FFI50" s="24"/>
      <c r="FFJ50" s="24"/>
      <c r="FFK50" s="24"/>
      <c r="FFL50" s="24"/>
      <c r="FFM50" s="24"/>
      <c r="FFN50" s="24"/>
      <c r="FFO50" s="24"/>
      <c r="FFP50" s="24"/>
      <c r="FFQ50" s="24"/>
      <c r="FFR50" s="24"/>
      <c r="FFS50" s="24"/>
      <c r="FFT50" s="24"/>
      <c r="FFU50" s="24"/>
      <c r="FFV50" s="24"/>
      <c r="FFW50" s="24"/>
      <c r="FFX50" s="24"/>
      <c r="FFY50" s="24"/>
      <c r="FFZ50" s="24"/>
      <c r="FGA50" s="24"/>
      <c r="FGB50" s="24"/>
      <c r="FGC50" s="24"/>
      <c r="FGD50" s="24"/>
      <c r="FGE50" s="24"/>
      <c r="FGF50" s="24"/>
      <c r="FGG50" s="24"/>
      <c r="FGH50" s="24"/>
      <c r="FGI50" s="24"/>
      <c r="FGJ50" s="24"/>
      <c r="FGK50" s="24"/>
      <c r="FGL50" s="24"/>
      <c r="FGM50" s="24"/>
      <c r="FGN50" s="24"/>
      <c r="FGO50" s="24"/>
      <c r="FGP50" s="24"/>
      <c r="FGQ50" s="24"/>
      <c r="FGR50" s="24"/>
      <c r="FGS50" s="24"/>
      <c r="FGT50" s="24"/>
      <c r="FGU50" s="24"/>
      <c r="FGV50" s="24"/>
      <c r="FGW50" s="24"/>
      <c r="FGX50" s="24"/>
      <c r="FGY50" s="24"/>
      <c r="FGZ50" s="24"/>
      <c r="FHA50" s="24"/>
      <c r="FHB50" s="24"/>
      <c r="FHC50" s="24"/>
      <c r="FHD50" s="24"/>
      <c r="FHE50" s="24"/>
      <c r="FHF50" s="24"/>
      <c r="FHG50" s="24"/>
      <c r="FHH50" s="24"/>
      <c r="FHI50" s="24"/>
      <c r="FHJ50" s="24"/>
      <c r="FHK50" s="24"/>
      <c r="FHL50" s="24"/>
      <c r="FHM50" s="24"/>
      <c r="FHN50" s="24"/>
      <c r="FHO50" s="24"/>
      <c r="FHP50" s="24"/>
      <c r="FHQ50" s="24"/>
      <c r="FHR50" s="24"/>
      <c r="FHS50" s="24"/>
      <c r="FHT50" s="24"/>
      <c r="FHU50" s="24"/>
      <c r="FHV50" s="24"/>
      <c r="FHW50" s="24"/>
      <c r="FHX50" s="24"/>
      <c r="FHY50" s="24"/>
      <c r="FHZ50" s="24"/>
      <c r="FIA50" s="24"/>
      <c r="FIB50" s="24"/>
      <c r="FIC50" s="24"/>
      <c r="FID50" s="24"/>
      <c r="FIE50" s="24"/>
      <c r="FIF50" s="24"/>
      <c r="FIG50" s="24"/>
      <c r="FIH50" s="24"/>
      <c r="FII50" s="24"/>
      <c r="FIJ50" s="24"/>
      <c r="FIK50" s="24"/>
      <c r="FIL50" s="24"/>
      <c r="FIM50" s="24"/>
      <c r="FIN50" s="24"/>
      <c r="FIO50" s="24"/>
      <c r="FIP50" s="24"/>
      <c r="FIQ50" s="24"/>
      <c r="FIR50" s="24"/>
      <c r="FIS50" s="24"/>
      <c r="FIT50" s="24"/>
      <c r="FIU50" s="24"/>
      <c r="FIV50" s="24"/>
      <c r="FIW50" s="24"/>
      <c r="FIX50" s="24"/>
      <c r="FIY50" s="24"/>
      <c r="FIZ50" s="24"/>
      <c r="FJA50" s="24"/>
      <c r="FJB50" s="24"/>
      <c r="FJC50" s="24"/>
      <c r="FJD50" s="24"/>
      <c r="FJE50" s="24"/>
      <c r="FJF50" s="24"/>
      <c r="FJG50" s="24"/>
      <c r="FJH50" s="24"/>
      <c r="FJI50" s="24"/>
      <c r="FJJ50" s="24"/>
      <c r="FJK50" s="24"/>
      <c r="FJL50" s="24"/>
      <c r="FJM50" s="24"/>
      <c r="FJN50" s="24"/>
      <c r="FJO50" s="24"/>
      <c r="FJP50" s="24"/>
      <c r="FJQ50" s="24"/>
      <c r="FJR50" s="24"/>
      <c r="FJS50" s="24"/>
      <c r="FJT50" s="24"/>
      <c r="FJU50" s="24"/>
      <c r="FJV50" s="24"/>
      <c r="FJW50" s="24"/>
      <c r="FJX50" s="24"/>
      <c r="FJY50" s="24"/>
      <c r="FJZ50" s="24"/>
      <c r="FKA50" s="24"/>
      <c r="FKB50" s="24"/>
      <c r="FKC50" s="24"/>
      <c r="FKD50" s="24"/>
      <c r="FKE50" s="24"/>
      <c r="FKF50" s="24"/>
      <c r="FKG50" s="24"/>
      <c r="FKH50" s="24"/>
      <c r="FKI50" s="24"/>
      <c r="FKJ50" s="24"/>
      <c r="FKK50" s="24"/>
      <c r="FKL50" s="24"/>
      <c r="FKM50" s="24"/>
      <c r="FKN50" s="24"/>
      <c r="FKO50" s="24"/>
      <c r="FKP50" s="24"/>
      <c r="FKQ50" s="24"/>
      <c r="FKR50" s="24"/>
      <c r="FKS50" s="24"/>
      <c r="FKT50" s="24"/>
      <c r="FKU50" s="24"/>
      <c r="FKV50" s="24"/>
      <c r="FKW50" s="24"/>
      <c r="FKX50" s="24"/>
      <c r="FKY50" s="24"/>
      <c r="FKZ50" s="24"/>
      <c r="FLA50" s="24"/>
      <c r="FLB50" s="24"/>
      <c r="FLC50" s="24"/>
      <c r="FLD50" s="24"/>
      <c r="FLE50" s="24"/>
      <c r="FLF50" s="24"/>
      <c r="FLG50" s="24"/>
      <c r="FLH50" s="24"/>
      <c r="FLI50" s="24"/>
      <c r="FLJ50" s="24"/>
      <c r="FLK50" s="24"/>
      <c r="FLL50" s="24"/>
      <c r="FLM50" s="24"/>
      <c r="FLN50" s="24"/>
      <c r="FLO50" s="24"/>
      <c r="FLP50" s="24"/>
      <c r="FLQ50" s="24"/>
      <c r="FLR50" s="24"/>
      <c r="FLS50" s="24"/>
      <c r="FLT50" s="24"/>
      <c r="FLU50" s="24"/>
      <c r="FLV50" s="24"/>
      <c r="FLW50" s="24"/>
      <c r="FLX50" s="24"/>
      <c r="FLY50" s="24"/>
      <c r="FLZ50" s="24"/>
      <c r="FMA50" s="24"/>
      <c r="FMB50" s="24"/>
      <c r="FMC50" s="24"/>
      <c r="FMD50" s="24"/>
      <c r="FME50" s="24"/>
      <c r="FMF50" s="24"/>
      <c r="FMG50" s="24"/>
      <c r="FMH50" s="24"/>
      <c r="FMI50" s="24"/>
      <c r="FMJ50" s="24"/>
      <c r="FMK50" s="24"/>
      <c r="FML50" s="24"/>
      <c r="FMM50" s="24"/>
      <c r="FMN50" s="24"/>
      <c r="FMO50" s="24"/>
      <c r="FMP50" s="24"/>
      <c r="FMQ50" s="24"/>
      <c r="FMR50" s="24"/>
      <c r="FMS50" s="24"/>
      <c r="FMT50" s="24"/>
      <c r="FMU50" s="24"/>
      <c r="FMV50" s="24"/>
      <c r="FMW50" s="24"/>
      <c r="FMX50" s="24"/>
      <c r="FMY50" s="24"/>
      <c r="FMZ50" s="24"/>
      <c r="FNA50" s="24"/>
      <c r="FNB50" s="24"/>
      <c r="FNC50" s="24"/>
      <c r="FND50" s="24"/>
      <c r="FNE50" s="24"/>
      <c r="FNF50" s="24"/>
      <c r="FNG50" s="24"/>
      <c r="FNH50" s="24"/>
      <c r="FNI50" s="24"/>
      <c r="FNJ50" s="24"/>
      <c r="FNK50" s="24"/>
      <c r="FNL50" s="24"/>
      <c r="FNM50" s="24"/>
      <c r="FNN50" s="24"/>
      <c r="FNO50" s="24"/>
      <c r="FNP50" s="24"/>
      <c r="FNQ50" s="24"/>
      <c r="FNR50" s="24"/>
      <c r="FNS50" s="24"/>
      <c r="FNT50" s="24"/>
      <c r="FNU50" s="24"/>
      <c r="FNV50" s="24"/>
      <c r="FNW50" s="24"/>
      <c r="FNX50" s="24"/>
      <c r="FNY50" s="24"/>
      <c r="FNZ50" s="24"/>
      <c r="FOA50" s="24"/>
      <c r="FOB50" s="24"/>
      <c r="FOC50" s="24"/>
      <c r="FOD50" s="24"/>
      <c r="FOE50" s="24"/>
      <c r="FOF50" s="24"/>
      <c r="FOG50" s="24"/>
      <c r="FOH50" s="24"/>
      <c r="FOI50" s="24"/>
      <c r="FOJ50" s="24"/>
      <c r="FOK50" s="24"/>
      <c r="FOL50" s="24"/>
      <c r="FOM50" s="24"/>
      <c r="FON50" s="24"/>
      <c r="FOO50" s="24"/>
      <c r="FOP50" s="24"/>
      <c r="FOQ50" s="24"/>
      <c r="FOR50" s="24"/>
      <c r="FOS50" s="24"/>
      <c r="FOT50" s="24"/>
      <c r="FOU50" s="24"/>
      <c r="FOV50" s="24"/>
      <c r="FOW50" s="24"/>
      <c r="FOX50" s="24"/>
      <c r="FOY50" s="24"/>
      <c r="FOZ50" s="24"/>
      <c r="FPA50" s="24"/>
      <c r="FPB50" s="24"/>
      <c r="FPC50" s="24"/>
      <c r="FPD50" s="24"/>
      <c r="FPE50" s="24"/>
      <c r="FPF50" s="24"/>
      <c r="FPG50" s="24"/>
      <c r="FPH50" s="24"/>
      <c r="FPI50" s="24"/>
      <c r="FPJ50" s="24"/>
      <c r="FPK50" s="24"/>
      <c r="FPL50" s="24"/>
      <c r="FPM50" s="24"/>
      <c r="FPN50" s="24"/>
      <c r="FPO50" s="24"/>
      <c r="FPP50" s="24"/>
      <c r="FPQ50" s="24"/>
      <c r="FPR50" s="24"/>
      <c r="FPS50" s="24"/>
      <c r="FPT50" s="24"/>
      <c r="FPU50" s="24"/>
      <c r="FPV50" s="24"/>
      <c r="FPW50" s="24"/>
      <c r="FPX50" s="24"/>
      <c r="FPY50" s="24"/>
      <c r="FPZ50" s="24"/>
      <c r="FQA50" s="24"/>
      <c r="FQB50" s="24"/>
      <c r="FQC50" s="24"/>
      <c r="FQD50" s="24"/>
      <c r="FQE50" s="24"/>
      <c r="FQF50" s="24"/>
      <c r="FQG50" s="24"/>
      <c r="FQH50" s="24"/>
      <c r="FQI50" s="24"/>
      <c r="FQJ50" s="24"/>
      <c r="FQK50" s="24"/>
      <c r="FQL50" s="24"/>
      <c r="FQM50" s="24"/>
      <c r="FQN50" s="24"/>
      <c r="FQO50" s="24"/>
      <c r="FQP50" s="24"/>
      <c r="FQQ50" s="24"/>
      <c r="FQR50" s="24"/>
      <c r="FQS50" s="24"/>
      <c r="FQT50" s="24"/>
      <c r="FQU50" s="24"/>
      <c r="FQV50" s="24"/>
      <c r="FQW50" s="24"/>
      <c r="FQX50" s="24"/>
      <c r="FQY50" s="24"/>
      <c r="FQZ50" s="24"/>
      <c r="FRA50" s="24"/>
      <c r="FRB50" s="24"/>
      <c r="FRC50" s="24"/>
      <c r="FRD50" s="24"/>
      <c r="FRE50" s="24"/>
      <c r="FRF50" s="24"/>
      <c r="FRG50" s="24"/>
      <c r="FRH50" s="24"/>
      <c r="FRI50" s="24"/>
      <c r="FRJ50" s="24"/>
      <c r="FRK50" s="24"/>
      <c r="FRL50" s="24"/>
      <c r="FRM50" s="24"/>
      <c r="FRN50" s="24"/>
      <c r="FRO50" s="24"/>
      <c r="FRP50" s="24"/>
      <c r="FRQ50" s="24"/>
      <c r="FRR50" s="24"/>
      <c r="FRS50" s="24"/>
      <c r="FRT50" s="24"/>
      <c r="FRU50" s="24"/>
      <c r="FRV50" s="24"/>
      <c r="FRW50" s="24"/>
      <c r="FRX50" s="24"/>
      <c r="FRY50" s="24"/>
      <c r="FRZ50" s="24"/>
      <c r="FSA50" s="24"/>
      <c r="FSB50" s="24"/>
      <c r="FSC50" s="24"/>
      <c r="FSD50" s="24"/>
      <c r="FSE50" s="24"/>
      <c r="FSF50" s="24"/>
      <c r="FSG50" s="24"/>
      <c r="FSH50" s="24"/>
      <c r="FSI50" s="24"/>
      <c r="FSJ50" s="24"/>
      <c r="FSK50" s="24"/>
      <c r="FSL50" s="24"/>
      <c r="FSM50" s="24"/>
      <c r="FSN50" s="24"/>
      <c r="FSO50" s="24"/>
      <c r="FSP50" s="24"/>
      <c r="FSQ50" s="24"/>
      <c r="FSR50" s="24"/>
      <c r="FSS50" s="24"/>
      <c r="FST50" s="24"/>
      <c r="FSU50" s="24"/>
      <c r="FSV50" s="24"/>
      <c r="FSW50" s="24"/>
      <c r="FSX50" s="24"/>
      <c r="FSY50" s="24"/>
      <c r="FSZ50" s="24"/>
      <c r="FTA50" s="24"/>
      <c r="FTB50" s="24"/>
      <c r="FTC50" s="24"/>
      <c r="FTD50" s="24"/>
      <c r="FTE50" s="24"/>
      <c r="FTF50" s="24"/>
      <c r="FTG50" s="24"/>
      <c r="FTH50" s="24"/>
      <c r="FTI50" s="24"/>
      <c r="FTJ50" s="24"/>
      <c r="FTK50" s="24"/>
      <c r="FTL50" s="24"/>
      <c r="FTM50" s="24"/>
      <c r="FTN50" s="24"/>
      <c r="FTO50" s="24"/>
      <c r="FTP50" s="24"/>
      <c r="FTQ50" s="24"/>
      <c r="FTR50" s="24"/>
      <c r="FTS50" s="24"/>
      <c r="FTT50" s="24"/>
      <c r="FTU50" s="24"/>
      <c r="FTV50" s="24"/>
      <c r="FTW50" s="24"/>
      <c r="FTX50" s="24"/>
      <c r="FTY50" s="24"/>
      <c r="FTZ50" s="24"/>
      <c r="FUA50" s="24"/>
      <c r="FUB50" s="24"/>
      <c r="FUC50" s="24"/>
      <c r="FUD50" s="24"/>
      <c r="FUE50" s="24"/>
      <c r="FUF50" s="24"/>
      <c r="FUG50" s="24"/>
      <c r="FUH50" s="24"/>
      <c r="FUI50" s="24"/>
      <c r="FUJ50" s="24"/>
      <c r="FUK50" s="24"/>
      <c r="FUL50" s="24"/>
      <c r="FUM50" s="24"/>
      <c r="FUN50" s="24"/>
      <c r="FUO50" s="24"/>
      <c r="FUP50" s="24"/>
      <c r="FUQ50" s="24"/>
      <c r="FUR50" s="24"/>
      <c r="FUS50" s="24"/>
      <c r="FUT50" s="24"/>
      <c r="FUU50" s="24"/>
      <c r="FUV50" s="24"/>
      <c r="FUW50" s="24"/>
      <c r="FUX50" s="24"/>
      <c r="FUY50" s="24"/>
      <c r="FUZ50" s="24"/>
      <c r="FVA50" s="24"/>
      <c r="FVB50" s="24"/>
      <c r="FVC50" s="24"/>
      <c r="FVD50" s="24"/>
      <c r="FVE50" s="24"/>
      <c r="FVF50" s="24"/>
      <c r="FVG50" s="24"/>
      <c r="FVH50" s="24"/>
      <c r="FVI50" s="24"/>
      <c r="FVJ50" s="24"/>
      <c r="FVK50" s="24"/>
      <c r="FVL50" s="24"/>
      <c r="FVM50" s="24"/>
      <c r="FVN50" s="24"/>
      <c r="FVO50" s="24"/>
      <c r="FVP50" s="24"/>
      <c r="FVQ50" s="24"/>
      <c r="FVR50" s="24"/>
      <c r="FVS50" s="24"/>
      <c r="FVT50" s="24"/>
      <c r="FVU50" s="24"/>
      <c r="FVV50" s="24"/>
      <c r="FVW50" s="24"/>
      <c r="FVX50" s="24"/>
      <c r="FVY50" s="24"/>
      <c r="FVZ50" s="24"/>
      <c r="FWA50" s="24"/>
      <c r="FWB50" s="24"/>
      <c r="FWC50" s="24"/>
      <c r="FWD50" s="24"/>
      <c r="FWE50" s="24"/>
      <c r="FWF50" s="24"/>
      <c r="FWG50" s="24"/>
      <c r="FWH50" s="24"/>
      <c r="FWI50" s="24"/>
      <c r="FWJ50" s="24"/>
      <c r="FWK50" s="24"/>
      <c r="FWL50" s="24"/>
      <c r="FWM50" s="24"/>
      <c r="FWN50" s="24"/>
      <c r="FWO50" s="24"/>
      <c r="FWP50" s="24"/>
      <c r="FWQ50" s="24"/>
      <c r="FWR50" s="24"/>
      <c r="FWS50" s="24"/>
      <c r="FWT50" s="24"/>
      <c r="FWU50" s="24"/>
      <c r="FWV50" s="24"/>
      <c r="FWW50" s="24"/>
      <c r="FWX50" s="24"/>
      <c r="FWY50" s="24"/>
      <c r="FWZ50" s="24"/>
      <c r="FXA50" s="24"/>
      <c r="FXB50" s="24"/>
      <c r="FXC50" s="24"/>
      <c r="FXD50" s="24"/>
      <c r="FXE50" s="24"/>
      <c r="FXF50" s="24"/>
      <c r="FXG50" s="24"/>
      <c r="FXH50" s="24"/>
      <c r="FXI50" s="24"/>
      <c r="FXJ50" s="24"/>
      <c r="FXK50" s="24"/>
      <c r="FXL50" s="24"/>
      <c r="FXM50" s="24"/>
      <c r="FXN50" s="24"/>
      <c r="FXO50" s="24"/>
      <c r="FXP50" s="24"/>
      <c r="FXQ50" s="24"/>
      <c r="FXR50" s="24"/>
      <c r="FXS50" s="24"/>
      <c r="FXT50" s="24"/>
      <c r="FXU50" s="24"/>
      <c r="FXV50" s="24"/>
      <c r="FXW50" s="24"/>
      <c r="FXX50" s="24"/>
      <c r="FXY50" s="24"/>
      <c r="FXZ50" s="24"/>
      <c r="FYA50" s="24"/>
      <c r="FYB50" s="24"/>
      <c r="FYC50" s="24"/>
      <c r="FYD50" s="24"/>
      <c r="FYE50" s="24"/>
      <c r="FYF50" s="24"/>
      <c r="FYG50" s="24"/>
      <c r="FYH50" s="24"/>
      <c r="FYI50" s="24"/>
      <c r="FYJ50" s="24"/>
      <c r="FYK50" s="24"/>
      <c r="FYL50" s="24"/>
      <c r="FYM50" s="24"/>
      <c r="FYN50" s="24"/>
      <c r="FYO50" s="24"/>
      <c r="FYP50" s="24"/>
      <c r="FYQ50" s="24"/>
      <c r="FYR50" s="24"/>
      <c r="FYS50" s="24"/>
      <c r="FYT50" s="24"/>
      <c r="FYU50" s="24"/>
      <c r="FYV50" s="24"/>
      <c r="FYW50" s="24"/>
      <c r="FYX50" s="24"/>
      <c r="FYY50" s="24"/>
      <c r="FYZ50" s="24"/>
      <c r="FZA50" s="24"/>
      <c r="FZB50" s="24"/>
      <c r="FZC50" s="24"/>
      <c r="FZD50" s="24"/>
      <c r="FZE50" s="24"/>
      <c r="FZF50" s="24"/>
      <c r="FZG50" s="24"/>
      <c r="FZH50" s="24"/>
      <c r="FZI50" s="24"/>
      <c r="FZJ50" s="24"/>
      <c r="FZK50" s="24"/>
      <c r="FZL50" s="24"/>
      <c r="FZM50" s="24"/>
      <c r="FZN50" s="24"/>
      <c r="FZO50" s="24"/>
      <c r="FZP50" s="24"/>
      <c r="FZQ50" s="24"/>
      <c r="FZR50" s="24"/>
      <c r="FZS50" s="24"/>
      <c r="FZT50" s="24"/>
      <c r="FZU50" s="24"/>
      <c r="FZV50" s="24"/>
      <c r="FZW50" s="24"/>
      <c r="FZX50" s="24"/>
      <c r="FZY50" s="24"/>
      <c r="FZZ50" s="24"/>
      <c r="GAA50" s="24"/>
      <c r="GAB50" s="24"/>
      <c r="GAC50" s="24"/>
      <c r="GAD50" s="24"/>
      <c r="GAE50" s="24"/>
      <c r="GAF50" s="24"/>
      <c r="GAG50" s="24"/>
      <c r="GAH50" s="24"/>
      <c r="GAI50" s="24"/>
      <c r="GAJ50" s="24"/>
      <c r="GAK50" s="24"/>
      <c r="GAL50" s="24"/>
      <c r="GAM50" s="24"/>
      <c r="GAN50" s="24"/>
      <c r="GAO50" s="24"/>
      <c r="GAP50" s="24"/>
      <c r="GAQ50" s="24"/>
      <c r="GAR50" s="24"/>
      <c r="GAS50" s="24"/>
      <c r="GAT50" s="24"/>
      <c r="GAU50" s="24"/>
      <c r="GAV50" s="24"/>
      <c r="GAW50" s="24"/>
      <c r="GAX50" s="24"/>
      <c r="GAY50" s="24"/>
      <c r="GAZ50" s="24"/>
      <c r="GBA50" s="24"/>
      <c r="GBB50" s="24"/>
      <c r="GBC50" s="24"/>
      <c r="GBD50" s="24"/>
      <c r="GBE50" s="24"/>
      <c r="GBF50" s="24"/>
      <c r="GBG50" s="24"/>
      <c r="GBH50" s="24"/>
      <c r="GBI50" s="24"/>
      <c r="GBJ50" s="24"/>
      <c r="GBK50" s="24"/>
      <c r="GBL50" s="24"/>
      <c r="GBM50" s="24"/>
      <c r="GBN50" s="24"/>
      <c r="GBO50" s="24"/>
      <c r="GBP50" s="24"/>
      <c r="GBQ50" s="24"/>
      <c r="GBR50" s="24"/>
      <c r="GBS50" s="24"/>
      <c r="GBT50" s="24"/>
      <c r="GBU50" s="24"/>
      <c r="GBV50" s="24"/>
      <c r="GBW50" s="24"/>
      <c r="GBX50" s="24"/>
      <c r="GBY50" s="24"/>
      <c r="GBZ50" s="24"/>
      <c r="GCA50" s="24"/>
      <c r="GCB50" s="24"/>
      <c r="GCC50" s="24"/>
      <c r="GCD50" s="24"/>
      <c r="GCE50" s="24"/>
      <c r="GCF50" s="24"/>
      <c r="GCG50" s="24"/>
      <c r="GCH50" s="24"/>
      <c r="GCI50" s="24"/>
      <c r="GCJ50" s="24"/>
      <c r="GCK50" s="24"/>
      <c r="GCL50" s="24"/>
      <c r="GCM50" s="24"/>
      <c r="GCN50" s="24"/>
      <c r="GCO50" s="24"/>
      <c r="GCP50" s="24"/>
      <c r="GCQ50" s="24"/>
      <c r="GCR50" s="24"/>
      <c r="GCS50" s="24"/>
      <c r="GCT50" s="24"/>
      <c r="GCU50" s="24"/>
      <c r="GCV50" s="24"/>
      <c r="GCW50" s="24"/>
      <c r="GCX50" s="24"/>
      <c r="GCY50" s="24"/>
      <c r="GCZ50" s="24"/>
      <c r="GDA50" s="24"/>
      <c r="GDB50" s="24"/>
      <c r="GDC50" s="24"/>
      <c r="GDD50" s="24"/>
      <c r="GDE50" s="24"/>
      <c r="GDF50" s="24"/>
      <c r="GDG50" s="24"/>
      <c r="GDH50" s="24"/>
      <c r="GDI50" s="24"/>
      <c r="GDJ50" s="24"/>
      <c r="GDK50" s="24"/>
      <c r="GDL50" s="24"/>
      <c r="GDM50" s="24"/>
      <c r="GDN50" s="24"/>
      <c r="GDO50" s="24"/>
      <c r="GDP50" s="24"/>
      <c r="GDQ50" s="24"/>
      <c r="GDR50" s="24"/>
      <c r="GDS50" s="24"/>
      <c r="GDT50" s="24"/>
      <c r="GDU50" s="24"/>
      <c r="GDV50" s="24"/>
      <c r="GDW50" s="24"/>
      <c r="GDX50" s="24"/>
      <c r="GDY50" s="24"/>
      <c r="GDZ50" s="24"/>
      <c r="GEA50" s="24"/>
      <c r="GEB50" s="24"/>
      <c r="GEC50" s="24"/>
      <c r="GED50" s="24"/>
      <c r="GEE50" s="24"/>
      <c r="GEF50" s="24"/>
      <c r="GEG50" s="24"/>
      <c r="GEH50" s="24"/>
      <c r="GEI50" s="24"/>
      <c r="GEJ50" s="24"/>
      <c r="GEK50" s="24"/>
      <c r="GEL50" s="24"/>
      <c r="GEM50" s="24"/>
      <c r="GEN50" s="24"/>
      <c r="GEO50" s="24"/>
      <c r="GEP50" s="24"/>
      <c r="GEQ50" s="24"/>
      <c r="GER50" s="24"/>
      <c r="GES50" s="24"/>
      <c r="GET50" s="24"/>
      <c r="GEU50" s="24"/>
      <c r="GEV50" s="24"/>
      <c r="GEW50" s="24"/>
      <c r="GEX50" s="24"/>
      <c r="GEY50" s="24"/>
      <c r="GEZ50" s="24"/>
      <c r="GFA50" s="24"/>
      <c r="GFB50" s="24"/>
      <c r="GFC50" s="24"/>
      <c r="GFD50" s="24"/>
      <c r="GFE50" s="24"/>
      <c r="GFF50" s="24"/>
      <c r="GFG50" s="24"/>
      <c r="GFH50" s="24"/>
      <c r="GFI50" s="24"/>
      <c r="GFJ50" s="24"/>
      <c r="GFK50" s="24"/>
      <c r="GFL50" s="24"/>
      <c r="GFM50" s="24"/>
      <c r="GFN50" s="24"/>
      <c r="GFO50" s="24"/>
      <c r="GFP50" s="24"/>
      <c r="GFQ50" s="24"/>
      <c r="GFR50" s="24"/>
      <c r="GFS50" s="24"/>
      <c r="GFT50" s="24"/>
      <c r="GFU50" s="24"/>
      <c r="GFV50" s="24"/>
      <c r="GFW50" s="24"/>
      <c r="GFX50" s="24"/>
      <c r="GFY50" s="24"/>
      <c r="GFZ50" s="24"/>
      <c r="GGA50" s="24"/>
      <c r="GGB50" s="24"/>
      <c r="GGC50" s="24"/>
      <c r="GGD50" s="24"/>
      <c r="GGE50" s="24"/>
      <c r="GGF50" s="24"/>
      <c r="GGG50" s="24"/>
      <c r="GGH50" s="24"/>
      <c r="GGI50" s="24"/>
      <c r="GGJ50" s="24"/>
      <c r="GGK50" s="24"/>
      <c r="GGL50" s="24"/>
      <c r="GGM50" s="24"/>
      <c r="GGN50" s="24"/>
      <c r="GGO50" s="24"/>
      <c r="GGP50" s="24"/>
      <c r="GGQ50" s="24"/>
      <c r="GGR50" s="24"/>
      <c r="GGS50" s="24"/>
      <c r="GGT50" s="24"/>
      <c r="GGU50" s="24"/>
      <c r="GGV50" s="24"/>
      <c r="GGW50" s="24"/>
      <c r="GGX50" s="24"/>
      <c r="GGY50" s="24"/>
      <c r="GGZ50" s="24"/>
      <c r="GHA50" s="24"/>
      <c r="GHB50" s="24"/>
      <c r="GHC50" s="24"/>
      <c r="GHD50" s="24"/>
      <c r="GHE50" s="24"/>
      <c r="GHF50" s="24"/>
      <c r="GHG50" s="24"/>
      <c r="GHH50" s="24"/>
      <c r="GHI50" s="24"/>
      <c r="GHJ50" s="24"/>
      <c r="GHK50" s="24"/>
      <c r="GHL50" s="24"/>
      <c r="GHM50" s="24"/>
      <c r="GHN50" s="24"/>
      <c r="GHO50" s="24"/>
      <c r="GHP50" s="24"/>
      <c r="GHQ50" s="24"/>
      <c r="GHR50" s="24"/>
      <c r="GHS50" s="24"/>
      <c r="GHT50" s="24"/>
      <c r="GHU50" s="24"/>
      <c r="GHV50" s="24"/>
      <c r="GHW50" s="24"/>
      <c r="GHX50" s="24"/>
      <c r="GHY50" s="24"/>
      <c r="GHZ50" s="24"/>
      <c r="GIA50" s="24"/>
      <c r="GIB50" s="24"/>
      <c r="GIC50" s="24"/>
      <c r="GID50" s="24"/>
      <c r="GIE50" s="24"/>
      <c r="GIF50" s="24"/>
      <c r="GIG50" s="24"/>
      <c r="GIH50" s="24"/>
      <c r="GII50" s="24"/>
      <c r="GIJ50" s="24"/>
      <c r="GIK50" s="24"/>
      <c r="GIL50" s="24"/>
      <c r="GIM50" s="24"/>
      <c r="GIN50" s="24"/>
      <c r="GIO50" s="24"/>
      <c r="GIP50" s="24"/>
      <c r="GIQ50" s="24"/>
      <c r="GIR50" s="24"/>
      <c r="GIS50" s="24"/>
      <c r="GIT50" s="24"/>
      <c r="GIU50" s="24"/>
      <c r="GIV50" s="24"/>
      <c r="GIW50" s="24"/>
      <c r="GIX50" s="24"/>
      <c r="GIY50" s="24"/>
      <c r="GIZ50" s="24"/>
      <c r="GJA50" s="24"/>
      <c r="GJB50" s="24"/>
      <c r="GJC50" s="24"/>
      <c r="GJD50" s="24"/>
      <c r="GJE50" s="24"/>
      <c r="GJF50" s="24"/>
      <c r="GJG50" s="24"/>
      <c r="GJH50" s="24"/>
      <c r="GJI50" s="24"/>
      <c r="GJJ50" s="24"/>
      <c r="GJK50" s="24"/>
      <c r="GJL50" s="24"/>
      <c r="GJM50" s="24"/>
      <c r="GJN50" s="24"/>
      <c r="GJO50" s="24"/>
      <c r="GJP50" s="24"/>
      <c r="GJQ50" s="24"/>
      <c r="GJR50" s="24"/>
      <c r="GJS50" s="24"/>
      <c r="GJT50" s="24"/>
      <c r="GJU50" s="24"/>
      <c r="GJV50" s="24"/>
      <c r="GJW50" s="24"/>
      <c r="GJX50" s="24"/>
      <c r="GJY50" s="24"/>
      <c r="GJZ50" s="24"/>
      <c r="GKA50" s="24"/>
      <c r="GKB50" s="24"/>
      <c r="GKC50" s="24"/>
      <c r="GKD50" s="24"/>
      <c r="GKE50" s="24"/>
      <c r="GKF50" s="24"/>
      <c r="GKG50" s="24"/>
      <c r="GKH50" s="24"/>
      <c r="GKI50" s="24"/>
      <c r="GKJ50" s="24"/>
      <c r="GKK50" s="24"/>
      <c r="GKL50" s="24"/>
      <c r="GKM50" s="24"/>
      <c r="GKN50" s="24"/>
      <c r="GKO50" s="24"/>
      <c r="GKP50" s="24"/>
      <c r="GKQ50" s="24"/>
      <c r="GKR50" s="24"/>
      <c r="GKS50" s="24"/>
      <c r="GKT50" s="24"/>
      <c r="GKU50" s="24"/>
      <c r="GKV50" s="24"/>
      <c r="GKW50" s="24"/>
      <c r="GKX50" s="24"/>
      <c r="GKY50" s="24"/>
      <c r="GKZ50" s="24"/>
      <c r="GLA50" s="24"/>
      <c r="GLB50" s="24"/>
      <c r="GLC50" s="24"/>
      <c r="GLD50" s="24"/>
      <c r="GLE50" s="24"/>
      <c r="GLF50" s="24"/>
      <c r="GLG50" s="24"/>
      <c r="GLH50" s="24"/>
      <c r="GLI50" s="24"/>
      <c r="GLJ50" s="24"/>
      <c r="GLK50" s="24"/>
      <c r="GLL50" s="24"/>
      <c r="GLM50" s="24"/>
      <c r="GLN50" s="24"/>
      <c r="GLO50" s="24"/>
      <c r="GLP50" s="24"/>
      <c r="GLQ50" s="24"/>
      <c r="GLR50" s="24"/>
      <c r="GLS50" s="24"/>
      <c r="GLT50" s="24"/>
      <c r="GLU50" s="24"/>
      <c r="GLV50" s="24"/>
      <c r="GLW50" s="24"/>
      <c r="GLX50" s="24"/>
      <c r="GLY50" s="24"/>
      <c r="GLZ50" s="24"/>
      <c r="GMA50" s="24"/>
      <c r="GMB50" s="24"/>
      <c r="GMC50" s="24"/>
      <c r="GMD50" s="24"/>
      <c r="GME50" s="24"/>
      <c r="GMF50" s="24"/>
      <c r="GMG50" s="24"/>
      <c r="GMH50" s="24"/>
      <c r="GMI50" s="24"/>
      <c r="GMJ50" s="24"/>
      <c r="GMK50" s="24"/>
      <c r="GML50" s="24"/>
      <c r="GMM50" s="24"/>
      <c r="GMN50" s="24"/>
      <c r="GMO50" s="24"/>
      <c r="GMP50" s="24"/>
      <c r="GMQ50" s="24"/>
      <c r="GMR50" s="24"/>
      <c r="GMS50" s="24"/>
      <c r="GMT50" s="24"/>
      <c r="GMU50" s="24"/>
      <c r="GMV50" s="24"/>
      <c r="GMW50" s="24"/>
      <c r="GMX50" s="24"/>
      <c r="GMY50" s="24"/>
      <c r="GMZ50" s="24"/>
      <c r="GNA50" s="24"/>
      <c r="GNB50" s="24"/>
      <c r="GNC50" s="24"/>
      <c r="GND50" s="24"/>
      <c r="GNE50" s="24"/>
      <c r="GNF50" s="24"/>
      <c r="GNG50" s="24"/>
      <c r="GNH50" s="24"/>
      <c r="GNI50" s="24"/>
      <c r="GNJ50" s="24"/>
      <c r="GNK50" s="24"/>
      <c r="GNL50" s="24"/>
      <c r="GNM50" s="24"/>
      <c r="GNN50" s="24"/>
      <c r="GNO50" s="24"/>
      <c r="GNP50" s="24"/>
      <c r="GNQ50" s="24"/>
      <c r="GNR50" s="24"/>
      <c r="GNS50" s="24"/>
      <c r="GNT50" s="24"/>
      <c r="GNU50" s="24"/>
      <c r="GNV50" s="24"/>
      <c r="GNW50" s="24"/>
      <c r="GNX50" s="24"/>
      <c r="GNY50" s="24"/>
      <c r="GNZ50" s="24"/>
      <c r="GOA50" s="24"/>
      <c r="GOB50" s="24"/>
      <c r="GOC50" s="24"/>
      <c r="GOD50" s="24"/>
      <c r="GOE50" s="24"/>
      <c r="GOF50" s="24"/>
      <c r="GOG50" s="24"/>
      <c r="GOH50" s="24"/>
      <c r="GOI50" s="24"/>
      <c r="GOJ50" s="24"/>
      <c r="GOK50" s="24"/>
      <c r="GOL50" s="24"/>
      <c r="GOM50" s="24"/>
      <c r="GON50" s="24"/>
      <c r="GOO50" s="24"/>
      <c r="GOP50" s="24"/>
      <c r="GOQ50" s="24"/>
      <c r="GOR50" s="24"/>
      <c r="GOS50" s="24"/>
      <c r="GOT50" s="24"/>
      <c r="GOU50" s="24"/>
      <c r="GOV50" s="24"/>
      <c r="GOW50" s="24"/>
      <c r="GOX50" s="24"/>
      <c r="GOY50" s="24"/>
      <c r="GOZ50" s="24"/>
      <c r="GPA50" s="24"/>
      <c r="GPB50" s="24"/>
      <c r="GPC50" s="24"/>
      <c r="GPD50" s="24"/>
      <c r="GPE50" s="24"/>
      <c r="GPF50" s="24"/>
      <c r="GPG50" s="24"/>
      <c r="GPH50" s="24"/>
      <c r="GPI50" s="24"/>
      <c r="GPJ50" s="24"/>
      <c r="GPK50" s="24"/>
      <c r="GPL50" s="24"/>
      <c r="GPM50" s="24"/>
      <c r="GPN50" s="24"/>
      <c r="GPO50" s="24"/>
      <c r="GPP50" s="24"/>
      <c r="GPQ50" s="24"/>
      <c r="GPR50" s="24"/>
      <c r="GPS50" s="24"/>
      <c r="GPT50" s="24"/>
      <c r="GPU50" s="24"/>
      <c r="GPV50" s="24"/>
      <c r="GPW50" s="24"/>
      <c r="GPX50" s="24"/>
      <c r="GPY50" s="24"/>
      <c r="GPZ50" s="24"/>
      <c r="GQA50" s="24"/>
      <c r="GQB50" s="24"/>
      <c r="GQC50" s="24"/>
      <c r="GQD50" s="24"/>
      <c r="GQE50" s="24"/>
      <c r="GQF50" s="24"/>
      <c r="GQG50" s="24"/>
      <c r="GQH50" s="24"/>
      <c r="GQI50" s="24"/>
      <c r="GQJ50" s="24"/>
      <c r="GQK50" s="24"/>
      <c r="GQL50" s="24"/>
      <c r="GQM50" s="24"/>
      <c r="GQN50" s="24"/>
      <c r="GQO50" s="24"/>
      <c r="GQP50" s="24"/>
      <c r="GQQ50" s="24"/>
      <c r="GQR50" s="24"/>
      <c r="GQS50" s="24"/>
      <c r="GQT50" s="24"/>
      <c r="GQU50" s="24"/>
      <c r="GQV50" s="24"/>
      <c r="GQW50" s="24"/>
      <c r="GQX50" s="24"/>
      <c r="GQY50" s="24"/>
      <c r="GQZ50" s="24"/>
      <c r="GRA50" s="24"/>
      <c r="GRB50" s="24"/>
      <c r="GRC50" s="24"/>
      <c r="GRD50" s="24"/>
      <c r="GRE50" s="24"/>
      <c r="GRF50" s="24"/>
      <c r="GRG50" s="24"/>
      <c r="GRH50" s="24"/>
      <c r="GRI50" s="24"/>
      <c r="GRJ50" s="24"/>
      <c r="GRK50" s="24"/>
      <c r="GRL50" s="24"/>
      <c r="GRM50" s="24"/>
      <c r="GRN50" s="24"/>
      <c r="GRO50" s="24"/>
      <c r="GRP50" s="24"/>
      <c r="GRQ50" s="24"/>
      <c r="GRR50" s="24"/>
      <c r="GRS50" s="24"/>
      <c r="GRT50" s="24"/>
      <c r="GRU50" s="24"/>
      <c r="GRV50" s="24"/>
      <c r="GRW50" s="24"/>
      <c r="GRX50" s="24"/>
      <c r="GRY50" s="24"/>
      <c r="GRZ50" s="24"/>
      <c r="GSA50" s="24"/>
      <c r="GSB50" s="24"/>
      <c r="GSC50" s="24"/>
      <c r="GSD50" s="24"/>
      <c r="GSE50" s="24"/>
      <c r="GSF50" s="24"/>
      <c r="GSG50" s="24"/>
      <c r="GSH50" s="24"/>
      <c r="GSI50" s="24"/>
      <c r="GSJ50" s="24"/>
      <c r="GSK50" s="24"/>
      <c r="GSL50" s="24"/>
      <c r="GSM50" s="24"/>
      <c r="GSN50" s="24"/>
      <c r="GSO50" s="24"/>
      <c r="GSP50" s="24"/>
      <c r="GSQ50" s="24"/>
      <c r="GSR50" s="24"/>
      <c r="GSS50" s="24"/>
      <c r="GST50" s="24"/>
      <c r="GSU50" s="24"/>
      <c r="GSV50" s="24"/>
      <c r="GSW50" s="24"/>
      <c r="GSX50" s="24"/>
      <c r="GSY50" s="24"/>
      <c r="GSZ50" s="24"/>
      <c r="GTA50" s="24"/>
      <c r="GTB50" s="24"/>
      <c r="GTC50" s="24"/>
      <c r="GTD50" s="24"/>
      <c r="GTE50" s="24"/>
      <c r="GTF50" s="24"/>
      <c r="GTG50" s="24"/>
      <c r="GTH50" s="24"/>
      <c r="GTI50" s="24"/>
      <c r="GTJ50" s="24"/>
      <c r="GTK50" s="24"/>
      <c r="GTL50" s="24"/>
      <c r="GTM50" s="24"/>
      <c r="GTN50" s="24"/>
      <c r="GTO50" s="24"/>
      <c r="GTP50" s="24"/>
      <c r="GTQ50" s="24"/>
      <c r="GTR50" s="24"/>
      <c r="GTS50" s="24"/>
      <c r="GTT50" s="24"/>
      <c r="GTU50" s="24"/>
      <c r="GTV50" s="24"/>
      <c r="GTW50" s="24"/>
      <c r="GTX50" s="24"/>
      <c r="GTY50" s="24"/>
      <c r="GTZ50" s="24"/>
      <c r="GUA50" s="24"/>
      <c r="GUB50" s="24"/>
      <c r="GUC50" s="24"/>
      <c r="GUD50" s="24"/>
      <c r="GUE50" s="24"/>
      <c r="GUF50" s="24"/>
      <c r="GUG50" s="24"/>
      <c r="GUH50" s="24"/>
      <c r="GUI50" s="24"/>
      <c r="GUJ50" s="24"/>
      <c r="GUK50" s="24"/>
      <c r="GUL50" s="24"/>
      <c r="GUM50" s="24"/>
      <c r="GUN50" s="24"/>
      <c r="GUO50" s="24"/>
      <c r="GUP50" s="24"/>
      <c r="GUQ50" s="24"/>
      <c r="GUR50" s="24"/>
      <c r="GUS50" s="24"/>
      <c r="GUT50" s="24"/>
      <c r="GUU50" s="24"/>
      <c r="GUV50" s="24"/>
      <c r="GUW50" s="24"/>
      <c r="GUX50" s="24"/>
      <c r="GUY50" s="24"/>
      <c r="GUZ50" s="24"/>
      <c r="GVA50" s="24"/>
      <c r="GVB50" s="24"/>
      <c r="GVC50" s="24"/>
      <c r="GVD50" s="24"/>
      <c r="GVE50" s="24"/>
      <c r="GVF50" s="24"/>
      <c r="GVG50" s="24"/>
      <c r="GVH50" s="24"/>
      <c r="GVI50" s="24"/>
      <c r="GVJ50" s="24"/>
      <c r="GVK50" s="24"/>
      <c r="GVL50" s="24"/>
      <c r="GVM50" s="24"/>
      <c r="GVN50" s="24"/>
      <c r="GVO50" s="24"/>
      <c r="GVP50" s="24"/>
      <c r="GVQ50" s="24"/>
      <c r="GVR50" s="24"/>
      <c r="GVS50" s="24"/>
      <c r="GVT50" s="24"/>
      <c r="GVU50" s="24"/>
      <c r="GVV50" s="24"/>
      <c r="GVW50" s="24"/>
      <c r="GVX50" s="24"/>
      <c r="GVY50" s="24"/>
      <c r="GVZ50" s="24"/>
      <c r="GWA50" s="24"/>
      <c r="GWB50" s="24"/>
      <c r="GWC50" s="24"/>
      <c r="GWD50" s="24"/>
      <c r="GWE50" s="24"/>
      <c r="GWF50" s="24"/>
      <c r="GWG50" s="24"/>
      <c r="GWH50" s="24"/>
      <c r="GWI50" s="24"/>
      <c r="GWJ50" s="24"/>
      <c r="GWK50" s="24"/>
      <c r="GWL50" s="24"/>
      <c r="GWM50" s="24"/>
      <c r="GWN50" s="24"/>
      <c r="GWO50" s="24"/>
      <c r="GWP50" s="24"/>
      <c r="GWQ50" s="24"/>
      <c r="GWR50" s="24"/>
      <c r="GWS50" s="24"/>
      <c r="GWT50" s="24"/>
      <c r="GWU50" s="24"/>
      <c r="GWV50" s="24"/>
      <c r="GWW50" s="24"/>
      <c r="GWX50" s="24"/>
      <c r="GWY50" s="24"/>
      <c r="GWZ50" s="24"/>
      <c r="GXA50" s="24"/>
      <c r="GXB50" s="24"/>
      <c r="GXC50" s="24"/>
      <c r="GXD50" s="24"/>
      <c r="GXE50" s="24"/>
      <c r="GXF50" s="24"/>
      <c r="GXG50" s="24"/>
      <c r="GXH50" s="24"/>
      <c r="GXI50" s="24"/>
      <c r="GXJ50" s="24"/>
      <c r="GXK50" s="24"/>
      <c r="GXL50" s="24"/>
      <c r="GXM50" s="24"/>
      <c r="GXN50" s="24"/>
      <c r="GXO50" s="24"/>
      <c r="GXP50" s="24"/>
      <c r="GXQ50" s="24"/>
      <c r="GXR50" s="24"/>
      <c r="GXS50" s="24"/>
      <c r="GXT50" s="24"/>
      <c r="GXU50" s="24"/>
      <c r="GXV50" s="24"/>
      <c r="GXW50" s="24"/>
      <c r="GXX50" s="24"/>
      <c r="GXY50" s="24"/>
      <c r="GXZ50" s="24"/>
      <c r="GYA50" s="24"/>
      <c r="GYB50" s="24"/>
      <c r="GYC50" s="24"/>
      <c r="GYD50" s="24"/>
      <c r="GYE50" s="24"/>
      <c r="GYF50" s="24"/>
      <c r="GYG50" s="24"/>
      <c r="GYH50" s="24"/>
      <c r="GYI50" s="24"/>
      <c r="GYJ50" s="24"/>
      <c r="GYK50" s="24"/>
      <c r="GYL50" s="24"/>
      <c r="GYM50" s="24"/>
      <c r="GYN50" s="24"/>
      <c r="GYO50" s="24"/>
      <c r="GYP50" s="24"/>
      <c r="GYQ50" s="24"/>
      <c r="GYR50" s="24"/>
      <c r="GYS50" s="24"/>
      <c r="GYT50" s="24"/>
      <c r="GYU50" s="24"/>
      <c r="GYV50" s="24"/>
      <c r="GYW50" s="24"/>
      <c r="GYX50" s="24"/>
      <c r="GYY50" s="24"/>
      <c r="GYZ50" s="24"/>
      <c r="GZA50" s="24"/>
      <c r="GZB50" s="24"/>
      <c r="GZC50" s="24"/>
      <c r="GZD50" s="24"/>
      <c r="GZE50" s="24"/>
      <c r="GZF50" s="24"/>
      <c r="GZG50" s="24"/>
      <c r="GZH50" s="24"/>
      <c r="GZI50" s="24"/>
      <c r="GZJ50" s="24"/>
      <c r="GZK50" s="24"/>
      <c r="GZL50" s="24"/>
      <c r="GZM50" s="24"/>
      <c r="GZN50" s="24"/>
      <c r="GZO50" s="24"/>
      <c r="GZP50" s="24"/>
      <c r="GZQ50" s="24"/>
      <c r="GZR50" s="24"/>
      <c r="GZS50" s="24"/>
      <c r="GZT50" s="24"/>
      <c r="GZU50" s="24"/>
      <c r="GZV50" s="24"/>
      <c r="GZW50" s="24"/>
      <c r="GZX50" s="24"/>
      <c r="GZY50" s="24"/>
      <c r="GZZ50" s="24"/>
      <c r="HAA50" s="24"/>
      <c r="HAB50" s="24"/>
      <c r="HAC50" s="24"/>
      <c r="HAD50" s="24"/>
      <c r="HAE50" s="24"/>
      <c r="HAF50" s="24"/>
      <c r="HAG50" s="24"/>
      <c r="HAH50" s="24"/>
      <c r="HAI50" s="24"/>
      <c r="HAJ50" s="24"/>
      <c r="HAK50" s="24"/>
      <c r="HAL50" s="24"/>
      <c r="HAM50" s="24"/>
      <c r="HAN50" s="24"/>
      <c r="HAO50" s="24"/>
      <c r="HAP50" s="24"/>
      <c r="HAQ50" s="24"/>
      <c r="HAR50" s="24"/>
      <c r="HAS50" s="24"/>
      <c r="HAT50" s="24"/>
      <c r="HAU50" s="24"/>
      <c r="HAV50" s="24"/>
      <c r="HAW50" s="24"/>
      <c r="HAX50" s="24"/>
      <c r="HAY50" s="24"/>
      <c r="HAZ50" s="24"/>
      <c r="HBA50" s="24"/>
      <c r="HBB50" s="24"/>
      <c r="HBC50" s="24"/>
      <c r="HBD50" s="24"/>
      <c r="HBE50" s="24"/>
      <c r="HBF50" s="24"/>
      <c r="HBG50" s="24"/>
      <c r="HBH50" s="24"/>
      <c r="HBI50" s="24"/>
      <c r="HBJ50" s="24"/>
      <c r="HBK50" s="24"/>
      <c r="HBL50" s="24"/>
      <c r="HBM50" s="24"/>
      <c r="HBN50" s="24"/>
      <c r="HBO50" s="24"/>
      <c r="HBP50" s="24"/>
      <c r="HBQ50" s="24"/>
      <c r="HBR50" s="24"/>
      <c r="HBS50" s="24"/>
      <c r="HBT50" s="24"/>
      <c r="HBU50" s="24"/>
      <c r="HBV50" s="24"/>
      <c r="HBW50" s="24"/>
      <c r="HBX50" s="24"/>
      <c r="HBY50" s="24"/>
      <c r="HBZ50" s="24"/>
      <c r="HCA50" s="24"/>
      <c r="HCB50" s="24"/>
      <c r="HCC50" s="24"/>
      <c r="HCD50" s="24"/>
      <c r="HCE50" s="24"/>
      <c r="HCF50" s="24"/>
      <c r="HCG50" s="24"/>
      <c r="HCH50" s="24"/>
      <c r="HCI50" s="24"/>
      <c r="HCJ50" s="24"/>
      <c r="HCK50" s="24"/>
      <c r="HCL50" s="24"/>
      <c r="HCM50" s="24"/>
      <c r="HCN50" s="24"/>
      <c r="HCO50" s="24"/>
      <c r="HCP50" s="24"/>
      <c r="HCQ50" s="24"/>
      <c r="HCR50" s="24"/>
      <c r="HCS50" s="24"/>
      <c r="HCT50" s="24"/>
      <c r="HCU50" s="24"/>
      <c r="HCV50" s="24"/>
      <c r="HCW50" s="24"/>
      <c r="HCX50" s="24"/>
      <c r="HCY50" s="24"/>
      <c r="HCZ50" s="24"/>
      <c r="HDA50" s="24"/>
      <c r="HDB50" s="24"/>
      <c r="HDC50" s="24"/>
      <c r="HDD50" s="24"/>
      <c r="HDE50" s="24"/>
      <c r="HDF50" s="24"/>
      <c r="HDG50" s="24"/>
      <c r="HDH50" s="24"/>
      <c r="HDI50" s="24"/>
      <c r="HDJ50" s="24"/>
      <c r="HDK50" s="24"/>
      <c r="HDL50" s="24"/>
      <c r="HDM50" s="24"/>
      <c r="HDN50" s="24"/>
      <c r="HDO50" s="24"/>
      <c r="HDP50" s="24"/>
      <c r="HDQ50" s="24"/>
      <c r="HDR50" s="24"/>
      <c r="HDS50" s="24"/>
      <c r="HDT50" s="24"/>
      <c r="HDU50" s="24"/>
      <c r="HDV50" s="24"/>
      <c r="HDW50" s="24"/>
      <c r="HDX50" s="24"/>
      <c r="HDY50" s="24"/>
      <c r="HDZ50" s="24"/>
      <c r="HEA50" s="24"/>
      <c r="HEB50" s="24"/>
      <c r="HEC50" s="24"/>
      <c r="HED50" s="24"/>
      <c r="HEE50" s="24"/>
      <c r="HEF50" s="24"/>
      <c r="HEG50" s="24"/>
      <c r="HEH50" s="24"/>
      <c r="HEI50" s="24"/>
      <c r="HEJ50" s="24"/>
      <c r="HEK50" s="24"/>
      <c r="HEL50" s="24"/>
      <c r="HEM50" s="24"/>
      <c r="HEN50" s="24"/>
      <c r="HEO50" s="24"/>
      <c r="HEP50" s="24"/>
      <c r="HEQ50" s="24"/>
      <c r="HER50" s="24"/>
      <c r="HES50" s="24"/>
      <c r="HET50" s="24"/>
      <c r="HEU50" s="24"/>
      <c r="HEV50" s="24"/>
      <c r="HEW50" s="24"/>
      <c r="HEX50" s="24"/>
      <c r="HEY50" s="24"/>
      <c r="HEZ50" s="24"/>
      <c r="HFA50" s="24"/>
      <c r="HFB50" s="24"/>
      <c r="HFC50" s="24"/>
      <c r="HFD50" s="24"/>
      <c r="HFE50" s="24"/>
      <c r="HFF50" s="24"/>
      <c r="HFG50" s="24"/>
      <c r="HFH50" s="24"/>
      <c r="HFI50" s="24"/>
      <c r="HFJ50" s="24"/>
      <c r="HFK50" s="24"/>
      <c r="HFL50" s="24"/>
      <c r="HFM50" s="24"/>
      <c r="HFN50" s="24"/>
      <c r="HFO50" s="24"/>
      <c r="HFP50" s="24"/>
      <c r="HFQ50" s="24"/>
      <c r="HFR50" s="24"/>
      <c r="HFS50" s="24"/>
      <c r="HFT50" s="24"/>
      <c r="HFU50" s="24"/>
      <c r="HFV50" s="24"/>
      <c r="HFW50" s="24"/>
      <c r="HFX50" s="24"/>
      <c r="HFY50" s="24"/>
      <c r="HFZ50" s="24"/>
      <c r="HGA50" s="24"/>
      <c r="HGB50" s="24"/>
      <c r="HGC50" s="24"/>
      <c r="HGD50" s="24"/>
      <c r="HGE50" s="24"/>
      <c r="HGF50" s="24"/>
      <c r="HGG50" s="24"/>
      <c r="HGH50" s="24"/>
      <c r="HGI50" s="24"/>
      <c r="HGJ50" s="24"/>
      <c r="HGK50" s="24"/>
      <c r="HGL50" s="24"/>
      <c r="HGM50" s="24"/>
      <c r="HGN50" s="24"/>
      <c r="HGO50" s="24"/>
      <c r="HGP50" s="24"/>
      <c r="HGQ50" s="24"/>
      <c r="HGR50" s="24"/>
      <c r="HGS50" s="24"/>
      <c r="HGT50" s="24"/>
      <c r="HGU50" s="24"/>
      <c r="HGV50" s="24"/>
      <c r="HGW50" s="24"/>
      <c r="HGX50" s="24"/>
      <c r="HGY50" s="24"/>
      <c r="HGZ50" s="24"/>
      <c r="HHA50" s="24"/>
      <c r="HHB50" s="24"/>
      <c r="HHC50" s="24"/>
      <c r="HHD50" s="24"/>
      <c r="HHE50" s="24"/>
      <c r="HHF50" s="24"/>
      <c r="HHG50" s="24"/>
      <c r="HHH50" s="24"/>
      <c r="HHI50" s="24"/>
      <c r="HHJ50" s="24"/>
      <c r="HHK50" s="24"/>
      <c r="HHL50" s="24"/>
      <c r="HHM50" s="24"/>
      <c r="HHN50" s="24"/>
      <c r="HHO50" s="24"/>
      <c r="HHP50" s="24"/>
      <c r="HHQ50" s="24"/>
      <c r="HHR50" s="24"/>
      <c r="HHS50" s="24"/>
      <c r="HHT50" s="24"/>
      <c r="HHU50" s="24"/>
      <c r="HHV50" s="24"/>
      <c r="HHW50" s="24"/>
      <c r="HHX50" s="24"/>
      <c r="HHY50" s="24"/>
      <c r="HHZ50" s="24"/>
      <c r="HIA50" s="24"/>
      <c r="HIB50" s="24"/>
      <c r="HIC50" s="24"/>
      <c r="HID50" s="24"/>
      <c r="HIE50" s="24"/>
      <c r="HIF50" s="24"/>
      <c r="HIG50" s="24"/>
      <c r="HIH50" s="24"/>
      <c r="HII50" s="24"/>
      <c r="HIJ50" s="24"/>
      <c r="HIK50" s="24"/>
      <c r="HIL50" s="24"/>
      <c r="HIM50" s="24"/>
      <c r="HIN50" s="24"/>
      <c r="HIO50" s="24"/>
      <c r="HIP50" s="24"/>
      <c r="HIQ50" s="24"/>
      <c r="HIR50" s="24"/>
      <c r="HIS50" s="24"/>
      <c r="HIT50" s="24"/>
      <c r="HIU50" s="24"/>
      <c r="HIV50" s="24"/>
      <c r="HIW50" s="24"/>
      <c r="HIX50" s="24"/>
      <c r="HIY50" s="24"/>
      <c r="HIZ50" s="24"/>
      <c r="HJA50" s="24"/>
      <c r="HJB50" s="24"/>
      <c r="HJC50" s="24"/>
      <c r="HJD50" s="24"/>
      <c r="HJE50" s="24"/>
      <c r="HJF50" s="24"/>
      <c r="HJG50" s="24"/>
      <c r="HJH50" s="24"/>
      <c r="HJI50" s="24"/>
      <c r="HJJ50" s="24"/>
      <c r="HJK50" s="24"/>
      <c r="HJL50" s="24"/>
      <c r="HJM50" s="24"/>
      <c r="HJN50" s="24"/>
      <c r="HJO50" s="24"/>
      <c r="HJP50" s="24"/>
      <c r="HJQ50" s="24"/>
      <c r="HJR50" s="24"/>
      <c r="HJS50" s="24"/>
      <c r="HJT50" s="24"/>
      <c r="HJU50" s="24"/>
      <c r="HJV50" s="24"/>
      <c r="HJW50" s="24"/>
      <c r="HJX50" s="24"/>
      <c r="HJY50" s="24"/>
      <c r="HJZ50" s="24"/>
      <c r="HKA50" s="24"/>
      <c r="HKB50" s="24"/>
      <c r="HKC50" s="24"/>
      <c r="HKD50" s="24"/>
      <c r="HKE50" s="24"/>
      <c r="HKF50" s="24"/>
      <c r="HKG50" s="24"/>
      <c r="HKH50" s="24"/>
      <c r="HKI50" s="24"/>
      <c r="HKJ50" s="24"/>
      <c r="HKK50" s="24"/>
      <c r="HKL50" s="24"/>
      <c r="HKM50" s="24"/>
      <c r="HKN50" s="24"/>
      <c r="HKO50" s="24"/>
      <c r="HKP50" s="24"/>
      <c r="HKQ50" s="24"/>
      <c r="HKR50" s="24"/>
      <c r="HKS50" s="24"/>
      <c r="HKT50" s="24"/>
      <c r="HKU50" s="24"/>
      <c r="HKV50" s="24"/>
      <c r="HKW50" s="24"/>
      <c r="HKX50" s="24"/>
      <c r="HKY50" s="24"/>
      <c r="HKZ50" s="24"/>
      <c r="HLA50" s="24"/>
      <c r="HLB50" s="24"/>
      <c r="HLC50" s="24"/>
      <c r="HLD50" s="24"/>
      <c r="HLE50" s="24"/>
      <c r="HLF50" s="24"/>
      <c r="HLG50" s="24"/>
      <c r="HLH50" s="24"/>
      <c r="HLI50" s="24"/>
      <c r="HLJ50" s="24"/>
      <c r="HLK50" s="24"/>
      <c r="HLL50" s="24"/>
      <c r="HLM50" s="24"/>
      <c r="HLN50" s="24"/>
      <c r="HLO50" s="24"/>
      <c r="HLP50" s="24"/>
      <c r="HLQ50" s="24"/>
      <c r="HLR50" s="24"/>
      <c r="HLS50" s="24"/>
      <c r="HLT50" s="24"/>
      <c r="HLU50" s="24"/>
      <c r="HLV50" s="24"/>
      <c r="HLW50" s="24"/>
      <c r="HLX50" s="24"/>
      <c r="HLY50" s="24"/>
      <c r="HLZ50" s="24"/>
      <c r="HMA50" s="24"/>
      <c r="HMB50" s="24"/>
      <c r="HMC50" s="24"/>
      <c r="HMD50" s="24"/>
      <c r="HME50" s="24"/>
      <c r="HMF50" s="24"/>
      <c r="HMG50" s="24"/>
      <c r="HMH50" s="24"/>
      <c r="HMI50" s="24"/>
      <c r="HMJ50" s="24"/>
      <c r="HMK50" s="24"/>
      <c r="HML50" s="24"/>
      <c r="HMM50" s="24"/>
      <c r="HMN50" s="24"/>
      <c r="HMO50" s="24"/>
      <c r="HMP50" s="24"/>
      <c r="HMQ50" s="24"/>
      <c r="HMR50" s="24"/>
      <c r="HMS50" s="24"/>
      <c r="HMT50" s="24"/>
      <c r="HMU50" s="24"/>
      <c r="HMV50" s="24"/>
      <c r="HMW50" s="24"/>
      <c r="HMX50" s="24"/>
      <c r="HMY50" s="24"/>
      <c r="HMZ50" s="24"/>
      <c r="HNA50" s="24"/>
      <c r="HNB50" s="24"/>
      <c r="HNC50" s="24"/>
      <c r="HND50" s="24"/>
      <c r="HNE50" s="24"/>
      <c r="HNF50" s="24"/>
      <c r="HNG50" s="24"/>
      <c r="HNH50" s="24"/>
      <c r="HNI50" s="24"/>
      <c r="HNJ50" s="24"/>
      <c r="HNK50" s="24"/>
      <c r="HNL50" s="24"/>
      <c r="HNM50" s="24"/>
      <c r="HNN50" s="24"/>
      <c r="HNO50" s="24"/>
      <c r="HNP50" s="24"/>
      <c r="HNQ50" s="24"/>
      <c r="HNR50" s="24"/>
      <c r="HNS50" s="24"/>
      <c r="HNT50" s="24"/>
      <c r="HNU50" s="24"/>
      <c r="HNV50" s="24"/>
      <c r="HNW50" s="24"/>
      <c r="HNX50" s="24"/>
      <c r="HNY50" s="24"/>
      <c r="HNZ50" s="24"/>
      <c r="HOA50" s="24"/>
      <c r="HOB50" s="24"/>
      <c r="HOC50" s="24"/>
      <c r="HOD50" s="24"/>
      <c r="HOE50" s="24"/>
      <c r="HOF50" s="24"/>
      <c r="HOG50" s="24"/>
      <c r="HOH50" s="24"/>
      <c r="HOI50" s="24"/>
      <c r="HOJ50" s="24"/>
      <c r="HOK50" s="24"/>
      <c r="HOL50" s="24"/>
      <c r="HOM50" s="24"/>
      <c r="HON50" s="24"/>
      <c r="HOO50" s="24"/>
      <c r="HOP50" s="24"/>
      <c r="HOQ50" s="24"/>
      <c r="HOR50" s="24"/>
      <c r="HOS50" s="24"/>
      <c r="HOT50" s="24"/>
      <c r="HOU50" s="24"/>
      <c r="HOV50" s="24"/>
      <c r="HOW50" s="24"/>
      <c r="HOX50" s="24"/>
      <c r="HOY50" s="24"/>
      <c r="HOZ50" s="24"/>
      <c r="HPA50" s="24"/>
      <c r="HPB50" s="24"/>
      <c r="HPC50" s="24"/>
      <c r="HPD50" s="24"/>
      <c r="HPE50" s="24"/>
      <c r="HPF50" s="24"/>
      <c r="HPG50" s="24"/>
      <c r="HPH50" s="24"/>
      <c r="HPI50" s="24"/>
      <c r="HPJ50" s="24"/>
      <c r="HPK50" s="24"/>
      <c r="HPL50" s="24"/>
      <c r="HPM50" s="24"/>
      <c r="HPN50" s="24"/>
      <c r="HPO50" s="24"/>
      <c r="HPP50" s="24"/>
      <c r="HPQ50" s="24"/>
      <c r="HPR50" s="24"/>
      <c r="HPS50" s="24"/>
      <c r="HPT50" s="24"/>
      <c r="HPU50" s="24"/>
      <c r="HPV50" s="24"/>
      <c r="HPW50" s="24"/>
      <c r="HPX50" s="24"/>
      <c r="HPY50" s="24"/>
      <c r="HPZ50" s="24"/>
      <c r="HQA50" s="24"/>
      <c r="HQB50" s="24"/>
      <c r="HQC50" s="24"/>
      <c r="HQD50" s="24"/>
      <c r="HQE50" s="24"/>
      <c r="HQF50" s="24"/>
      <c r="HQG50" s="24"/>
      <c r="HQH50" s="24"/>
      <c r="HQI50" s="24"/>
      <c r="HQJ50" s="24"/>
      <c r="HQK50" s="24"/>
      <c r="HQL50" s="24"/>
      <c r="HQM50" s="24"/>
      <c r="HQN50" s="24"/>
      <c r="HQO50" s="24"/>
      <c r="HQP50" s="24"/>
      <c r="HQQ50" s="24"/>
      <c r="HQR50" s="24"/>
      <c r="HQS50" s="24"/>
      <c r="HQT50" s="24"/>
      <c r="HQU50" s="24"/>
      <c r="HQV50" s="24"/>
      <c r="HQW50" s="24"/>
      <c r="HQX50" s="24"/>
      <c r="HQY50" s="24"/>
      <c r="HQZ50" s="24"/>
      <c r="HRA50" s="24"/>
      <c r="HRB50" s="24"/>
      <c r="HRC50" s="24"/>
      <c r="HRD50" s="24"/>
      <c r="HRE50" s="24"/>
      <c r="HRF50" s="24"/>
      <c r="HRG50" s="24"/>
      <c r="HRH50" s="24"/>
      <c r="HRI50" s="24"/>
      <c r="HRJ50" s="24"/>
      <c r="HRK50" s="24"/>
      <c r="HRL50" s="24"/>
      <c r="HRM50" s="24"/>
      <c r="HRN50" s="24"/>
      <c r="HRO50" s="24"/>
      <c r="HRP50" s="24"/>
      <c r="HRQ50" s="24"/>
      <c r="HRR50" s="24"/>
      <c r="HRS50" s="24"/>
      <c r="HRT50" s="24"/>
      <c r="HRU50" s="24"/>
      <c r="HRV50" s="24"/>
      <c r="HRW50" s="24"/>
      <c r="HRX50" s="24"/>
      <c r="HRY50" s="24"/>
      <c r="HRZ50" s="24"/>
      <c r="HSA50" s="24"/>
      <c r="HSB50" s="24"/>
      <c r="HSC50" s="24"/>
      <c r="HSD50" s="24"/>
      <c r="HSE50" s="24"/>
      <c r="HSF50" s="24"/>
      <c r="HSG50" s="24"/>
      <c r="HSH50" s="24"/>
      <c r="HSI50" s="24"/>
      <c r="HSJ50" s="24"/>
      <c r="HSK50" s="24"/>
      <c r="HSL50" s="24"/>
      <c r="HSM50" s="24"/>
      <c r="HSN50" s="24"/>
      <c r="HSO50" s="24"/>
      <c r="HSP50" s="24"/>
      <c r="HSQ50" s="24"/>
      <c r="HSR50" s="24"/>
      <c r="HSS50" s="24"/>
      <c r="HST50" s="24"/>
      <c r="HSU50" s="24"/>
      <c r="HSV50" s="24"/>
      <c r="HSW50" s="24"/>
      <c r="HSX50" s="24"/>
      <c r="HSY50" s="24"/>
      <c r="HSZ50" s="24"/>
      <c r="HTA50" s="24"/>
      <c r="HTB50" s="24"/>
      <c r="HTC50" s="24"/>
      <c r="HTD50" s="24"/>
      <c r="HTE50" s="24"/>
      <c r="HTF50" s="24"/>
      <c r="HTG50" s="24"/>
      <c r="HTH50" s="24"/>
      <c r="HTI50" s="24"/>
      <c r="HTJ50" s="24"/>
      <c r="HTK50" s="24"/>
      <c r="HTL50" s="24"/>
      <c r="HTM50" s="24"/>
      <c r="HTN50" s="24"/>
      <c r="HTO50" s="24"/>
      <c r="HTP50" s="24"/>
      <c r="HTQ50" s="24"/>
      <c r="HTR50" s="24"/>
      <c r="HTS50" s="24"/>
      <c r="HTT50" s="24"/>
      <c r="HTU50" s="24"/>
      <c r="HTV50" s="24"/>
      <c r="HTW50" s="24"/>
      <c r="HTX50" s="24"/>
      <c r="HTY50" s="24"/>
      <c r="HTZ50" s="24"/>
      <c r="HUA50" s="24"/>
      <c r="HUB50" s="24"/>
      <c r="HUC50" s="24"/>
      <c r="HUD50" s="24"/>
      <c r="HUE50" s="24"/>
      <c r="HUF50" s="24"/>
      <c r="HUG50" s="24"/>
      <c r="HUH50" s="24"/>
      <c r="HUI50" s="24"/>
      <c r="HUJ50" s="24"/>
      <c r="HUK50" s="24"/>
      <c r="HUL50" s="24"/>
      <c r="HUM50" s="24"/>
      <c r="HUN50" s="24"/>
      <c r="HUO50" s="24"/>
      <c r="HUP50" s="24"/>
      <c r="HUQ50" s="24"/>
      <c r="HUR50" s="24"/>
      <c r="HUS50" s="24"/>
      <c r="HUT50" s="24"/>
      <c r="HUU50" s="24"/>
      <c r="HUV50" s="24"/>
      <c r="HUW50" s="24"/>
      <c r="HUX50" s="24"/>
      <c r="HUY50" s="24"/>
      <c r="HUZ50" s="24"/>
      <c r="HVA50" s="24"/>
      <c r="HVB50" s="24"/>
      <c r="HVC50" s="24"/>
      <c r="HVD50" s="24"/>
      <c r="HVE50" s="24"/>
      <c r="HVF50" s="24"/>
      <c r="HVG50" s="24"/>
      <c r="HVH50" s="24"/>
      <c r="HVI50" s="24"/>
      <c r="HVJ50" s="24"/>
      <c r="HVK50" s="24"/>
      <c r="HVL50" s="24"/>
      <c r="HVM50" s="24"/>
      <c r="HVN50" s="24"/>
      <c r="HVO50" s="24"/>
      <c r="HVP50" s="24"/>
      <c r="HVQ50" s="24"/>
      <c r="HVR50" s="24"/>
      <c r="HVS50" s="24"/>
      <c r="HVT50" s="24"/>
      <c r="HVU50" s="24"/>
      <c r="HVV50" s="24"/>
      <c r="HVW50" s="24"/>
      <c r="HVX50" s="24"/>
      <c r="HVY50" s="24"/>
      <c r="HVZ50" s="24"/>
      <c r="HWA50" s="24"/>
      <c r="HWB50" s="24"/>
      <c r="HWC50" s="24"/>
      <c r="HWD50" s="24"/>
      <c r="HWE50" s="24"/>
      <c r="HWF50" s="24"/>
      <c r="HWG50" s="24"/>
      <c r="HWH50" s="24"/>
      <c r="HWI50" s="24"/>
      <c r="HWJ50" s="24"/>
      <c r="HWK50" s="24"/>
      <c r="HWL50" s="24"/>
      <c r="HWM50" s="24"/>
      <c r="HWN50" s="24"/>
      <c r="HWO50" s="24"/>
      <c r="HWP50" s="24"/>
      <c r="HWQ50" s="24"/>
      <c r="HWR50" s="24"/>
      <c r="HWS50" s="24"/>
      <c r="HWT50" s="24"/>
      <c r="HWU50" s="24"/>
      <c r="HWV50" s="24"/>
      <c r="HWW50" s="24"/>
      <c r="HWX50" s="24"/>
      <c r="HWY50" s="24"/>
      <c r="HWZ50" s="24"/>
      <c r="HXA50" s="24"/>
      <c r="HXB50" s="24"/>
      <c r="HXC50" s="24"/>
      <c r="HXD50" s="24"/>
      <c r="HXE50" s="24"/>
      <c r="HXF50" s="24"/>
      <c r="HXG50" s="24"/>
      <c r="HXH50" s="24"/>
      <c r="HXI50" s="24"/>
      <c r="HXJ50" s="24"/>
      <c r="HXK50" s="24"/>
      <c r="HXL50" s="24"/>
      <c r="HXM50" s="24"/>
      <c r="HXN50" s="24"/>
      <c r="HXO50" s="24"/>
      <c r="HXP50" s="24"/>
      <c r="HXQ50" s="24"/>
      <c r="HXR50" s="24"/>
      <c r="HXS50" s="24"/>
      <c r="HXT50" s="24"/>
      <c r="HXU50" s="24"/>
      <c r="HXV50" s="24"/>
      <c r="HXW50" s="24"/>
      <c r="HXX50" s="24"/>
      <c r="HXY50" s="24"/>
      <c r="HXZ50" s="24"/>
      <c r="HYA50" s="24"/>
      <c r="HYB50" s="24"/>
      <c r="HYC50" s="24"/>
      <c r="HYD50" s="24"/>
      <c r="HYE50" s="24"/>
      <c r="HYF50" s="24"/>
      <c r="HYG50" s="24"/>
      <c r="HYH50" s="24"/>
      <c r="HYI50" s="24"/>
      <c r="HYJ50" s="24"/>
      <c r="HYK50" s="24"/>
      <c r="HYL50" s="24"/>
      <c r="HYM50" s="24"/>
      <c r="HYN50" s="24"/>
      <c r="HYO50" s="24"/>
      <c r="HYP50" s="24"/>
      <c r="HYQ50" s="24"/>
      <c r="HYR50" s="24"/>
      <c r="HYS50" s="24"/>
      <c r="HYT50" s="24"/>
      <c r="HYU50" s="24"/>
      <c r="HYV50" s="24"/>
      <c r="HYW50" s="24"/>
      <c r="HYX50" s="24"/>
      <c r="HYY50" s="24"/>
      <c r="HYZ50" s="24"/>
      <c r="HZA50" s="24"/>
      <c r="HZB50" s="24"/>
      <c r="HZC50" s="24"/>
      <c r="HZD50" s="24"/>
      <c r="HZE50" s="24"/>
      <c r="HZF50" s="24"/>
      <c r="HZG50" s="24"/>
      <c r="HZH50" s="24"/>
      <c r="HZI50" s="24"/>
      <c r="HZJ50" s="24"/>
      <c r="HZK50" s="24"/>
      <c r="HZL50" s="24"/>
      <c r="HZM50" s="24"/>
      <c r="HZN50" s="24"/>
      <c r="HZO50" s="24"/>
      <c r="HZP50" s="24"/>
      <c r="HZQ50" s="24"/>
      <c r="HZR50" s="24"/>
      <c r="HZS50" s="24"/>
      <c r="HZT50" s="24"/>
      <c r="HZU50" s="24"/>
      <c r="HZV50" s="24"/>
      <c r="HZW50" s="24"/>
      <c r="HZX50" s="24"/>
      <c r="HZY50" s="24"/>
      <c r="HZZ50" s="24"/>
      <c r="IAA50" s="24"/>
      <c r="IAB50" s="24"/>
      <c r="IAC50" s="24"/>
      <c r="IAD50" s="24"/>
      <c r="IAE50" s="24"/>
      <c r="IAF50" s="24"/>
      <c r="IAG50" s="24"/>
      <c r="IAH50" s="24"/>
      <c r="IAI50" s="24"/>
      <c r="IAJ50" s="24"/>
      <c r="IAK50" s="24"/>
      <c r="IAL50" s="24"/>
      <c r="IAM50" s="24"/>
      <c r="IAN50" s="24"/>
      <c r="IAO50" s="24"/>
      <c r="IAP50" s="24"/>
      <c r="IAQ50" s="24"/>
      <c r="IAR50" s="24"/>
      <c r="IAS50" s="24"/>
      <c r="IAT50" s="24"/>
      <c r="IAU50" s="24"/>
      <c r="IAV50" s="24"/>
      <c r="IAW50" s="24"/>
      <c r="IAX50" s="24"/>
      <c r="IAY50" s="24"/>
      <c r="IAZ50" s="24"/>
      <c r="IBA50" s="24"/>
      <c r="IBB50" s="24"/>
      <c r="IBC50" s="24"/>
      <c r="IBD50" s="24"/>
      <c r="IBE50" s="24"/>
      <c r="IBF50" s="24"/>
      <c r="IBG50" s="24"/>
      <c r="IBH50" s="24"/>
      <c r="IBI50" s="24"/>
      <c r="IBJ50" s="24"/>
      <c r="IBK50" s="24"/>
      <c r="IBL50" s="24"/>
      <c r="IBM50" s="24"/>
      <c r="IBN50" s="24"/>
      <c r="IBO50" s="24"/>
      <c r="IBP50" s="24"/>
      <c r="IBQ50" s="24"/>
      <c r="IBR50" s="24"/>
      <c r="IBS50" s="24"/>
      <c r="IBT50" s="24"/>
      <c r="IBU50" s="24"/>
      <c r="IBV50" s="24"/>
      <c r="IBW50" s="24"/>
      <c r="IBX50" s="24"/>
      <c r="IBY50" s="24"/>
      <c r="IBZ50" s="24"/>
      <c r="ICA50" s="24"/>
      <c r="ICB50" s="24"/>
      <c r="ICC50" s="24"/>
      <c r="ICD50" s="24"/>
      <c r="ICE50" s="24"/>
      <c r="ICF50" s="24"/>
      <c r="ICG50" s="24"/>
      <c r="ICH50" s="24"/>
      <c r="ICI50" s="24"/>
      <c r="ICJ50" s="24"/>
      <c r="ICK50" s="24"/>
      <c r="ICL50" s="24"/>
      <c r="ICM50" s="24"/>
      <c r="ICN50" s="24"/>
      <c r="ICO50" s="24"/>
      <c r="ICP50" s="24"/>
      <c r="ICQ50" s="24"/>
      <c r="ICR50" s="24"/>
      <c r="ICS50" s="24"/>
      <c r="ICT50" s="24"/>
      <c r="ICU50" s="24"/>
      <c r="ICV50" s="24"/>
      <c r="ICW50" s="24"/>
      <c r="ICX50" s="24"/>
      <c r="ICY50" s="24"/>
      <c r="ICZ50" s="24"/>
      <c r="IDA50" s="24"/>
      <c r="IDB50" s="24"/>
      <c r="IDC50" s="24"/>
      <c r="IDD50" s="24"/>
      <c r="IDE50" s="24"/>
      <c r="IDF50" s="24"/>
      <c r="IDG50" s="24"/>
      <c r="IDH50" s="24"/>
      <c r="IDI50" s="24"/>
      <c r="IDJ50" s="24"/>
      <c r="IDK50" s="24"/>
      <c r="IDL50" s="24"/>
      <c r="IDM50" s="24"/>
      <c r="IDN50" s="24"/>
      <c r="IDO50" s="24"/>
      <c r="IDP50" s="24"/>
      <c r="IDQ50" s="24"/>
      <c r="IDR50" s="24"/>
      <c r="IDS50" s="24"/>
      <c r="IDT50" s="24"/>
      <c r="IDU50" s="24"/>
      <c r="IDV50" s="24"/>
      <c r="IDW50" s="24"/>
      <c r="IDX50" s="24"/>
      <c r="IDY50" s="24"/>
      <c r="IDZ50" s="24"/>
      <c r="IEA50" s="24"/>
      <c r="IEB50" s="24"/>
      <c r="IEC50" s="24"/>
      <c r="IED50" s="24"/>
      <c r="IEE50" s="24"/>
      <c r="IEF50" s="24"/>
      <c r="IEG50" s="24"/>
      <c r="IEH50" s="24"/>
      <c r="IEI50" s="24"/>
      <c r="IEJ50" s="24"/>
      <c r="IEK50" s="24"/>
      <c r="IEL50" s="24"/>
      <c r="IEM50" s="24"/>
      <c r="IEN50" s="24"/>
      <c r="IEO50" s="24"/>
      <c r="IEP50" s="24"/>
      <c r="IEQ50" s="24"/>
      <c r="IER50" s="24"/>
      <c r="IES50" s="24"/>
      <c r="IET50" s="24"/>
      <c r="IEU50" s="24"/>
      <c r="IEV50" s="24"/>
      <c r="IEW50" s="24"/>
      <c r="IEX50" s="24"/>
      <c r="IEY50" s="24"/>
      <c r="IEZ50" s="24"/>
      <c r="IFA50" s="24"/>
      <c r="IFB50" s="24"/>
      <c r="IFC50" s="24"/>
      <c r="IFD50" s="24"/>
      <c r="IFE50" s="24"/>
      <c r="IFF50" s="24"/>
      <c r="IFG50" s="24"/>
      <c r="IFH50" s="24"/>
      <c r="IFI50" s="24"/>
      <c r="IFJ50" s="24"/>
      <c r="IFK50" s="24"/>
      <c r="IFL50" s="24"/>
      <c r="IFM50" s="24"/>
      <c r="IFN50" s="24"/>
      <c r="IFO50" s="24"/>
      <c r="IFP50" s="24"/>
      <c r="IFQ50" s="24"/>
      <c r="IFR50" s="24"/>
      <c r="IFS50" s="24"/>
      <c r="IFT50" s="24"/>
      <c r="IFU50" s="24"/>
      <c r="IFV50" s="24"/>
      <c r="IFW50" s="24"/>
      <c r="IFX50" s="24"/>
      <c r="IFY50" s="24"/>
      <c r="IFZ50" s="24"/>
      <c r="IGA50" s="24"/>
      <c r="IGB50" s="24"/>
      <c r="IGC50" s="24"/>
      <c r="IGD50" s="24"/>
      <c r="IGE50" s="24"/>
      <c r="IGF50" s="24"/>
      <c r="IGG50" s="24"/>
      <c r="IGH50" s="24"/>
      <c r="IGI50" s="24"/>
      <c r="IGJ50" s="24"/>
      <c r="IGK50" s="24"/>
      <c r="IGL50" s="24"/>
      <c r="IGM50" s="24"/>
      <c r="IGN50" s="24"/>
      <c r="IGO50" s="24"/>
      <c r="IGP50" s="24"/>
      <c r="IGQ50" s="24"/>
      <c r="IGR50" s="24"/>
      <c r="IGS50" s="24"/>
      <c r="IGT50" s="24"/>
      <c r="IGU50" s="24"/>
      <c r="IGV50" s="24"/>
      <c r="IGW50" s="24"/>
      <c r="IGX50" s="24"/>
      <c r="IGY50" s="24"/>
      <c r="IGZ50" s="24"/>
      <c r="IHA50" s="24"/>
      <c r="IHB50" s="24"/>
      <c r="IHC50" s="24"/>
      <c r="IHD50" s="24"/>
      <c r="IHE50" s="24"/>
      <c r="IHF50" s="24"/>
      <c r="IHG50" s="24"/>
      <c r="IHH50" s="24"/>
      <c r="IHI50" s="24"/>
      <c r="IHJ50" s="24"/>
      <c r="IHK50" s="24"/>
      <c r="IHL50" s="24"/>
      <c r="IHM50" s="24"/>
      <c r="IHN50" s="24"/>
      <c r="IHO50" s="24"/>
      <c r="IHP50" s="24"/>
      <c r="IHQ50" s="24"/>
      <c r="IHR50" s="24"/>
      <c r="IHS50" s="24"/>
      <c r="IHT50" s="24"/>
      <c r="IHU50" s="24"/>
      <c r="IHV50" s="24"/>
      <c r="IHW50" s="24"/>
      <c r="IHX50" s="24"/>
      <c r="IHY50" s="24"/>
      <c r="IHZ50" s="24"/>
      <c r="IIA50" s="24"/>
      <c r="IIB50" s="24"/>
      <c r="IIC50" s="24"/>
      <c r="IID50" s="24"/>
      <c r="IIE50" s="24"/>
      <c r="IIF50" s="24"/>
      <c r="IIG50" s="24"/>
      <c r="IIH50" s="24"/>
      <c r="III50" s="24"/>
      <c r="IIJ50" s="24"/>
      <c r="IIK50" s="24"/>
      <c r="IIL50" s="24"/>
      <c r="IIM50" s="24"/>
      <c r="IIN50" s="24"/>
      <c r="IIO50" s="24"/>
      <c r="IIP50" s="24"/>
      <c r="IIQ50" s="24"/>
      <c r="IIR50" s="24"/>
      <c r="IIS50" s="24"/>
      <c r="IIT50" s="24"/>
      <c r="IIU50" s="24"/>
      <c r="IIV50" s="24"/>
      <c r="IIW50" s="24"/>
      <c r="IIX50" s="24"/>
      <c r="IIY50" s="24"/>
      <c r="IIZ50" s="24"/>
      <c r="IJA50" s="24"/>
      <c r="IJB50" s="24"/>
      <c r="IJC50" s="24"/>
      <c r="IJD50" s="24"/>
      <c r="IJE50" s="24"/>
      <c r="IJF50" s="24"/>
      <c r="IJG50" s="24"/>
      <c r="IJH50" s="24"/>
      <c r="IJI50" s="24"/>
      <c r="IJJ50" s="24"/>
      <c r="IJK50" s="24"/>
      <c r="IJL50" s="24"/>
      <c r="IJM50" s="24"/>
      <c r="IJN50" s="24"/>
      <c r="IJO50" s="24"/>
      <c r="IJP50" s="24"/>
      <c r="IJQ50" s="24"/>
      <c r="IJR50" s="24"/>
      <c r="IJS50" s="24"/>
      <c r="IJT50" s="24"/>
      <c r="IJU50" s="24"/>
      <c r="IJV50" s="24"/>
      <c r="IJW50" s="24"/>
      <c r="IJX50" s="24"/>
      <c r="IJY50" s="24"/>
      <c r="IJZ50" s="24"/>
      <c r="IKA50" s="24"/>
      <c r="IKB50" s="24"/>
      <c r="IKC50" s="24"/>
      <c r="IKD50" s="24"/>
      <c r="IKE50" s="24"/>
      <c r="IKF50" s="24"/>
      <c r="IKG50" s="24"/>
      <c r="IKH50" s="24"/>
      <c r="IKI50" s="24"/>
      <c r="IKJ50" s="24"/>
      <c r="IKK50" s="24"/>
      <c r="IKL50" s="24"/>
      <c r="IKM50" s="24"/>
      <c r="IKN50" s="24"/>
      <c r="IKO50" s="24"/>
      <c r="IKP50" s="24"/>
      <c r="IKQ50" s="24"/>
      <c r="IKR50" s="24"/>
      <c r="IKS50" s="24"/>
      <c r="IKT50" s="24"/>
      <c r="IKU50" s="24"/>
      <c r="IKV50" s="24"/>
      <c r="IKW50" s="24"/>
      <c r="IKX50" s="24"/>
      <c r="IKY50" s="24"/>
      <c r="IKZ50" s="24"/>
      <c r="ILA50" s="24"/>
      <c r="ILB50" s="24"/>
      <c r="ILC50" s="24"/>
      <c r="ILD50" s="24"/>
      <c r="ILE50" s="24"/>
      <c r="ILF50" s="24"/>
      <c r="ILG50" s="24"/>
      <c r="ILH50" s="24"/>
      <c r="ILI50" s="24"/>
      <c r="ILJ50" s="24"/>
      <c r="ILK50" s="24"/>
      <c r="ILL50" s="24"/>
      <c r="ILM50" s="24"/>
      <c r="ILN50" s="24"/>
      <c r="ILO50" s="24"/>
      <c r="ILP50" s="24"/>
      <c r="ILQ50" s="24"/>
      <c r="ILR50" s="24"/>
      <c r="ILS50" s="24"/>
      <c r="ILT50" s="24"/>
      <c r="ILU50" s="24"/>
      <c r="ILV50" s="24"/>
      <c r="ILW50" s="24"/>
      <c r="ILX50" s="24"/>
      <c r="ILY50" s="24"/>
      <c r="ILZ50" s="24"/>
      <c r="IMA50" s="24"/>
      <c r="IMB50" s="24"/>
      <c r="IMC50" s="24"/>
      <c r="IMD50" s="24"/>
      <c r="IME50" s="24"/>
      <c r="IMF50" s="24"/>
      <c r="IMG50" s="24"/>
      <c r="IMH50" s="24"/>
      <c r="IMI50" s="24"/>
      <c r="IMJ50" s="24"/>
      <c r="IMK50" s="24"/>
      <c r="IML50" s="24"/>
      <c r="IMM50" s="24"/>
      <c r="IMN50" s="24"/>
      <c r="IMO50" s="24"/>
      <c r="IMP50" s="24"/>
      <c r="IMQ50" s="24"/>
      <c r="IMR50" s="24"/>
      <c r="IMS50" s="24"/>
      <c r="IMT50" s="24"/>
      <c r="IMU50" s="24"/>
      <c r="IMV50" s="24"/>
      <c r="IMW50" s="24"/>
      <c r="IMX50" s="24"/>
      <c r="IMY50" s="24"/>
      <c r="IMZ50" s="24"/>
      <c r="INA50" s="24"/>
      <c r="INB50" s="24"/>
      <c r="INC50" s="24"/>
      <c r="IND50" s="24"/>
      <c r="INE50" s="24"/>
      <c r="INF50" s="24"/>
      <c r="ING50" s="24"/>
      <c r="INH50" s="24"/>
      <c r="INI50" s="24"/>
      <c r="INJ50" s="24"/>
      <c r="INK50" s="24"/>
      <c r="INL50" s="24"/>
      <c r="INM50" s="24"/>
      <c r="INN50" s="24"/>
      <c r="INO50" s="24"/>
      <c r="INP50" s="24"/>
      <c r="INQ50" s="24"/>
      <c r="INR50" s="24"/>
      <c r="INS50" s="24"/>
      <c r="INT50" s="24"/>
      <c r="INU50" s="24"/>
      <c r="INV50" s="24"/>
      <c r="INW50" s="24"/>
      <c r="INX50" s="24"/>
      <c r="INY50" s="24"/>
      <c r="INZ50" s="24"/>
      <c r="IOA50" s="24"/>
      <c r="IOB50" s="24"/>
      <c r="IOC50" s="24"/>
      <c r="IOD50" s="24"/>
      <c r="IOE50" s="24"/>
      <c r="IOF50" s="24"/>
      <c r="IOG50" s="24"/>
      <c r="IOH50" s="24"/>
      <c r="IOI50" s="24"/>
      <c r="IOJ50" s="24"/>
      <c r="IOK50" s="24"/>
      <c r="IOL50" s="24"/>
      <c r="IOM50" s="24"/>
      <c r="ION50" s="24"/>
      <c r="IOO50" s="24"/>
      <c r="IOP50" s="24"/>
      <c r="IOQ50" s="24"/>
      <c r="IOR50" s="24"/>
      <c r="IOS50" s="24"/>
      <c r="IOT50" s="24"/>
      <c r="IOU50" s="24"/>
      <c r="IOV50" s="24"/>
      <c r="IOW50" s="24"/>
      <c r="IOX50" s="24"/>
      <c r="IOY50" s="24"/>
      <c r="IOZ50" s="24"/>
      <c r="IPA50" s="24"/>
      <c r="IPB50" s="24"/>
      <c r="IPC50" s="24"/>
      <c r="IPD50" s="24"/>
      <c r="IPE50" s="24"/>
      <c r="IPF50" s="24"/>
      <c r="IPG50" s="24"/>
      <c r="IPH50" s="24"/>
      <c r="IPI50" s="24"/>
      <c r="IPJ50" s="24"/>
      <c r="IPK50" s="24"/>
      <c r="IPL50" s="24"/>
      <c r="IPM50" s="24"/>
      <c r="IPN50" s="24"/>
      <c r="IPO50" s="24"/>
      <c r="IPP50" s="24"/>
      <c r="IPQ50" s="24"/>
      <c r="IPR50" s="24"/>
      <c r="IPS50" s="24"/>
      <c r="IPT50" s="24"/>
      <c r="IPU50" s="24"/>
      <c r="IPV50" s="24"/>
      <c r="IPW50" s="24"/>
      <c r="IPX50" s="24"/>
      <c r="IPY50" s="24"/>
      <c r="IPZ50" s="24"/>
      <c r="IQA50" s="24"/>
      <c r="IQB50" s="24"/>
      <c r="IQC50" s="24"/>
      <c r="IQD50" s="24"/>
      <c r="IQE50" s="24"/>
      <c r="IQF50" s="24"/>
      <c r="IQG50" s="24"/>
      <c r="IQH50" s="24"/>
      <c r="IQI50" s="24"/>
      <c r="IQJ50" s="24"/>
      <c r="IQK50" s="24"/>
      <c r="IQL50" s="24"/>
      <c r="IQM50" s="24"/>
      <c r="IQN50" s="24"/>
      <c r="IQO50" s="24"/>
      <c r="IQP50" s="24"/>
      <c r="IQQ50" s="24"/>
      <c r="IQR50" s="24"/>
      <c r="IQS50" s="24"/>
      <c r="IQT50" s="24"/>
      <c r="IQU50" s="24"/>
      <c r="IQV50" s="24"/>
      <c r="IQW50" s="24"/>
      <c r="IQX50" s="24"/>
      <c r="IQY50" s="24"/>
      <c r="IQZ50" s="24"/>
      <c r="IRA50" s="24"/>
      <c r="IRB50" s="24"/>
      <c r="IRC50" s="24"/>
      <c r="IRD50" s="24"/>
      <c r="IRE50" s="24"/>
      <c r="IRF50" s="24"/>
      <c r="IRG50" s="24"/>
      <c r="IRH50" s="24"/>
      <c r="IRI50" s="24"/>
      <c r="IRJ50" s="24"/>
      <c r="IRK50" s="24"/>
      <c r="IRL50" s="24"/>
      <c r="IRM50" s="24"/>
      <c r="IRN50" s="24"/>
      <c r="IRO50" s="24"/>
      <c r="IRP50" s="24"/>
      <c r="IRQ50" s="24"/>
      <c r="IRR50" s="24"/>
      <c r="IRS50" s="24"/>
      <c r="IRT50" s="24"/>
      <c r="IRU50" s="24"/>
      <c r="IRV50" s="24"/>
      <c r="IRW50" s="24"/>
      <c r="IRX50" s="24"/>
      <c r="IRY50" s="24"/>
      <c r="IRZ50" s="24"/>
      <c r="ISA50" s="24"/>
      <c r="ISB50" s="24"/>
      <c r="ISC50" s="24"/>
      <c r="ISD50" s="24"/>
      <c r="ISE50" s="24"/>
      <c r="ISF50" s="24"/>
      <c r="ISG50" s="24"/>
      <c r="ISH50" s="24"/>
      <c r="ISI50" s="24"/>
      <c r="ISJ50" s="24"/>
      <c r="ISK50" s="24"/>
      <c r="ISL50" s="24"/>
      <c r="ISM50" s="24"/>
      <c r="ISN50" s="24"/>
      <c r="ISO50" s="24"/>
      <c r="ISP50" s="24"/>
      <c r="ISQ50" s="24"/>
      <c r="ISR50" s="24"/>
      <c r="ISS50" s="24"/>
      <c r="IST50" s="24"/>
      <c r="ISU50" s="24"/>
      <c r="ISV50" s="24"/>
      <c r="ISW50" s="24"/>
      <c r="ISX50" s="24"/>
      <c r="ISY50" s="24"/>
      <c r="ISZ50" s="24"/>
      <c r="ITA50" s="24"/>
      <c r="ITB50" s="24"/>
      <c r="ITC50" s="24"/>
      <c r="ITD50" s="24"/>
      <c r="ITE50" s="24"/>
      <c r="ITF50" s="24"/>
      <c r="ITG50" s="24"/>
      <c r="ITH50" s="24"/>
      <c r="ITI50" s="24"/>
      <c r="ITJ50" s="24"/>
      <c r="ITK50" s="24"/>
      <c r="ITL50" s="24"/>
      <c r="ITM50" s="24"/>
      <c r="ITN50" s="24"/>
      <c r="ITO50" s="24"/>
      <c r="ITP50" s="24"/>
      <c r="ITQ50" s="24"/>
      <c r="ITR50" s="24"/>
      <c r="ITS50" s="24"/>
      <c r="ITT50" s="24"/>
      <c r="ITU50" s="24"/>
      <c r="ITV50" s="24"/>
      <c r="ITW50" s="24"/>
      <c r="ITX50" s="24"/>
      <c r="ITY50" s="24"/>
      <c r="ITZ50" s="24"/>
      <c r="IUA50" s="24"/>
      <c r="IUB50" s="24"/>
      <c r="IUC50" s="24"/>
      <c r="IUD50" s="24"/>
      <c r="IUE50" s="24"/>
      <c r="IUF50" s="24"/>
      <c r="IUG50" s="24"/>
      <c r="IUH50" s="24"/>
      <c r="IUI50" s="24"/>
      <c r="IUJ50" s="24"/>
      <c r="IUK50" s="24"/>
      <c r="IUL50" s="24"/>
      <c r="IUM50" s="24"/>
      <c r="IUN50" s="24"/>
      <c r="IUO50" s="24"/>
      <c r="IUP50" s="24"/>
      <c r="IUQ50" s="24"/>
      <c r="IUR50" s="24"/>
      <c r="IUS50" s="24"/>
      <c r="IUT50" s="24"/>
      <c r="IUU50" s="24"/>
      <c r="IUV50" s="24"/>
      <c r="IUW50" s="24"/>
      <c r="IUX50" s="24"/>
      <c r="IUY50" s="24"/>
      <c r="IUZ50" s="24"/>
      <c r="IVA50" s="24"/>
      <c r="IVB50" s="24"/>
      <c r="IVC50" s="24"/>
      <c r="IVD50" s="24"/>
      <c r="IVE50" s="24"/>
      <c r="IVF50" s="24"/>
      <c r="IVG50" s="24"/>
      <c r="IVH50" s="24"/>
      <c r="IVI50" s="24"/>
      <c r="IVJ50" s="24"/>
      <c r="IVK50" s="24"/>
      <c r="IVL50" s="24"/>
      <c r="IVM50" s="24"/>
      <c r="IVN50" s="24"/>
      <c r="IVO50" s="24"/>
      <c r="IVP50" s="24"/>
      <c r="IVQ50" s="24"/>
      <c r="IVR50" s="24"/>
      <c r="IVS50" s="24"/>
      <c r="IVT50" s="24"/>
      <c r="IVU50" s="24"/>
      <c r="IVV50" s="24"/>
      <c r="IVW50" s="24"/>
      <c r="IVX50" s="24"/>
      <c r="IVY50" s="24"/>
      <c r="IVZ50" s="24"/>
      <c r="IWA50" s="24"/>
      <c r="IWB50" s="24"/>
      <c r="IWC50" s="24"/>
      <c r="IWD50" s="24"/>
      <c r="IWE50" s="24"/>
      <c r="IWF50" s="24"/>
      <c r="IWG50" s="24"/>
      <c r="IWH50" s="24"/>
      <c r="IWI50" s="24"/>
      <c r="IWJ50" s="24"/>
      <c r="IWK50" s="24"/>
      <c r="IWL50" s="24"/>
      <c r="IWM50" s="24"/>
      <c r="IWN50" s="24"/>
      <c r="IWO50" s="24"/>
      <c r="IWP50" s="24"/>
      <c r="IWQ50" s="24"/>
      <c r="IWR50" s="24"/>
      <c r="IWS50" s="24"/>
      <c r="IWT50" s="24"/>
      <c r="IWU50" s="24"/>
      <c r="IWV50" s="24"/>
      <c r="IWW50" s="24"/>
      <c r="IWX50" s="24"/>
      <c r="IWY50" s="24"/>
      <c r="IWZ50" s="24"/>
      <c r="IXA50" s="24"/>
      <c r="IXB50" s="24"/>
      <c r="IXC50" s="24"/>
      <c r="IXD50" s="24"/>
      <c r="IXE50" s="24"/>
      <c r="IXF50" s="24"/>
      <c r="IXG50" s="24"/>
      <c r="IXH50" s="24"/>
      <c r="IXI50" s="24"/>
      <c r="IXJ50" s="24"/>
      <c r="IXK50" s="24"/>
      <c r="IXL50" s="24"/>
      <c r="IXM50" s="24"/>
      <c r="IXN50" s="24"/>
      <c r="IXO50" s="24"/>
      <c r="IXP50" s="24"/>
      <c r="IXQ50" s="24"/>
      <c r="IXR50" s="24"/>
      <c r="IXS50" s="24"/>
      <c r="IXT50" s="24"/>
      <c r="IXU50" s="24"/>
      <c r="IXV50" s="24"/>
      <c r="IXW50" s="24"/>
      <c r="IXX50" s="24"/>
      <c r="IXY50" s="24"/>
      <c r="IXZ50" s="24"/>
      <c r="IYA50" s="24"/>
      <c r="IYB50" s="24"/>
      <c r="IYC50" s="24"/>
      <c r="IYD50" s="24"/>
      <c r="IYE50" s="24"/>
      <c r="IYF50" s="24"/>
      <c r="IYG50" s="24"/>
      <c r="IYH50" s="24"/>
      <c r="IYI50" s="24"/>
      <c r="IYJ50" s="24"/>
      <c r="IYK50" s="24"/>
      <c r="IYL50" s="24"/>
      <c r="IYM50" s="24"/>
      <c r="IYN50" s="24"/>
      <c r="IYO50" s="24"/>
      <c r="IYP50" s="24"/>
      <c r="IYQ50" s="24"/>
      <c r="IYR50" s="24"/>
      <c r="IYS50" s="24"/>
      <c r="IYT50" s="24"/>
      <c r="IYU50" s="24"/>
      <c r="IYV50" s="24"/>
      <c r="IYW50" s="24"/>
      <c r="IYX50" s="24"/>
      <c r="IYY50" s="24"/>
      <c r="IYZ50" s="24"/>
      <c r="IZA50" s="24"/>
      <c r="IZB50" s="24"/>
      <c r="IZC50" s="24"/>
      <c r="IZD50" s="24"/>
      <c r="IZE50" s="24"/>
      <c r="IZF50" s="24"/>
      <c r="IZG50" s="24"/>
      <c r="IZH50" s="24"/>
      <c r="IZI50" s="24"/>
      <c r="IZJ50" s="24"/>
      <c r="IZK50" s="24"/>
      <c r="IZL50" s="24"/>
      <c r="IZM50" s="24"/>
      <c r="IZN50" s="24"/>
      <c r="IZO50" s="24"/>
      <c r="IZP50" s="24"/>
      <c r="IZQ50" s="24"/>
      <c r="IZR50" s="24"/>
      <c r="IZS50" s="24"/>
      <c r="IZT50" s="24"/>
      <c r="IZU50" s="24"/>
      <c r="IZV50" s="24"/>
      <c r="IZW50" s="24"/>
      <c r="IZX50" s="24"/>
      <c r="IZY50" s="24"/>
      <c r="IZZ50" s="24"/>
      <c r="JAA50" s="24"/>
      <c r="JAB50" s="24"/>
      <c r="JAC50" s="24"/>
      <c r="JAD50" s="24"/>
      <c r="JAE50" s="24"/>
      <c r="JAF50" s="24"/>
      <c r="JAG50" s="24"/>
      <c r="JAH50" s="24"/>
      <c r="JAI50" s="24"/>
      <c r="JAJ50" s="24"/>
      <c r="JAK50" s="24"/>
      <c r="JAL50" s="24"/>
      <c r="JAM50" s="24"/>
      <c r="JAN50" s="24"/>
      <c r="JAO50" s="24"/>
      <c r="JAP50" s="24"/>
      <c r="JAQ50" s="24"/>
      <c r="JAR50" s="24"/>
      <c r="JAS50" s="24"/>
      <c r="JAT50" s="24"/>
      <c r="JAU50" s="24"/>
      <c r="JAV50" s="24"/>
      <c r="JAW50" s="24"/>
      <c r="JAX50" s="24"/>
      <c r="JAY50" s="24"/>
      <c r="JAZ50" s="24"/>
      <c r="JBA50" s="24"/>
      <c r="JBB50" s="24"/>
      <c r="JBC50" s="24"/>
      <c r="JBD50" s="24"/>
      <c r="JBE50" s="24"/>
      <c r="JBF50" s="24"/>
      <c r="JBG50" s="24"/>
      <c r="JBH50" s="24"/>
      <c r="JBI50" s="24"/>
      <c r="JBJ50" s="24"/>
      <c r="JBK50" s="24"/>
      <c r="JBL50" s="24"/>
      <c r="JBM50" s="24"/>
      <c r="JBN50" s="24"/>
      <c r="JBO50" s="24"/>
      <c r="JBP50" s="24"/>
      <c r="JBQ50" s="24"/>
      <c r="JBR50" s="24"/>
      <c r="JBS50" s="24"/>
      <c r="JBT50" s="24"/>
      <c r="JBU50" s="24"/>
      <c r="JBV50" s="24"/>
      <c r="JBW50" s="24"/>
      <c r="JBX50" s="24"/>
      <c r="JBY50" s="24"/>
      <c r="JBZ50" s="24"/>
      <c r="JCA50" s="24"/>
      <c r="JCB50" s="24"/>
      <c r="JCC50" s="24"/>
      <c r="JCD50" s="24"/>
      <c r="JCE50" s="24"/>
      <c r="JCF50" s="24"/>
      <c r="JCG50" s="24"/>
      <c r="JCH50" s="24"/>
      <c r="JCI50" s="24"/>
      <c r="JCJ50" s="24"/>
      <c r="JCK50" s="24"/>
      <c r="JCL50" s="24"/>
      <c r="JCM50" s="24"/>
      <c r="JCN50" s="24"/>
      <c r="JCO50" s="24"/>
      <c r="JCP50" s="24"/>
      <c r="JCQ50" s="24"/>
      <c r="JCR50" s="24"/>
      <c r="JCS50" s="24"/>
      <c r="JCT50" s="24"/>
      <c r="JCU50" s="24"/>
      <c r="JCV50" s="24"/>
      <c r="JCW50" s="24"/>
      <c r="JCX50" s="24"/>
      <c r="JCY50" s="24"/>
      <c r="JCZ50" s="24"/>
      <c r="JDA50" s="24"/>
      <c r="JDB50" s="24"/>
      <c r="JDC50" s="24"/>
      <c r="JDD50" s="24"/>
      <c r="JDE50" s="24"/>
      <c r="JDF50" s="24"/>
      <c r="JDG50" s="24"/>
      <c r="JDH50" s="24"/>
      <c r="JDI50" s="24"/>
      <c r="JDJ50" s="24"/>
      <c r="JDK50" s="24"/>
      <c r="JDL50" s="24"/>
      <c r="JDM50" s="24"/>
      <c r="JDN50" s="24"/>
      <c r="JDO50" s="24"/>
      <c r="JDP50" s="24"/>
      <c r="JDQ50" s="24"/>
      <c r="JDR50" s="24"/>
      <c r="JDS50" s="24"/>
      <c r="JDT50" s="24"/>
      <c r="JDU50" s="24"/>
      <c r="JDV50" s="24"/>
      <c r="JDW50" s="24"/>
      <c r="JDX50" s="24"/>
      <c r="JDY50" s="24"/>
      <c r="JDZ50" s="24"/>
      <c r="JEA50" s="24"/>
      <c r="JEB50" s="24"/>
      <c r="JEC50" s="24"/>
      <c r="JED50" s="24"/>
      <c r="JEE50" s="24"/>
      <c r="JEF50" s="24"/>
      <c r="JEG50" s="24"/>
      <c r="JEH50" s="24"/>
      <c r="JEI50" s="24"/>
      <c r="JEJ50" s="24"/>
      <c r="JEK50" s="24"/>
      <c r="JEL50" s="24"/>
      <c r="JEM50" s="24"/>
      <c r="JEN50" s="24"/>
      <c r="JEO50" s="24"/>
      <c r="JEP50" s="24"/>
      <c r="JEQ50" s="24"/>
      <c r="JER50" s="24"/>
      <c r="JES50" s="24"/>
      <c r="JET50" s="24"/>
      <c r="JEU50" s="24"/>
      <c r="JEV50" s="24"/>
      <c r="JEW50" s="24"/>
      <c r="JEX50" s="24"/>
      <c r="JEY50" s="24"/>
      <c r="JEZ50" s="24"/>
      <c r="JFA50" s="24"/>
      <c r="JFB50" s="24"/>
      <c r="JFC50" s="24"/>
      <c r="JFD50" s="24"/>
      <c r="JFE50" s="24"/>
      <c r="JFF50" s="24"/>
      <c r="JFG50" s="24"/>
      <c r="JFH50" s="24"/>
      <c r="JFI50" s="24"/>
      <c r="JFJ50" s="24"/>
      <c r="JFK50" s="24"/>
      <c r="JFL50" s="24"/>
      <c r="JFM50" s="24"/>
      <c r="JFN50" s="24"/>
      <c r="JFO50" s="24"/>
      <c r="JFP50" s="24"/>
      <c r="JFQ50" s="24"/>
      <c r="JFR50" s="24"/>
      <c r="JFS50" s="24"/>
      <c r="JFT50" s="24"/>
      <c r="JFU50" s="24"/>
      <c r="JFV50" s="24"/>
      <c r="JFW50" s="24"/>
      <c r="JFX50" s="24"/>
      <c r="JFY50" s="24"/>
      <c r="JFZ50" s="24"/>
      <c r="JGA50" s="24"/>
      <c r="JGB50" s="24"/>
      <c r="JGC50" s="24"/>
      <c r="JGD50" s="24"/>
      <c r="JGE50" s="24"/>
      <c r="JGF50" s="24"/>
      <c r="JGG50" s="24"/>
      <c r="JGH50" s="24"/>
      <c r="JGI50" s="24"/>
      <c r="JGJ50" s="24"/>
      <c r="JGK50" s="24"/>
      <c r="JGL50" s="24"/>
      <c r="JGM50" s="24"/>
      <c r="JGN50" s="24"/>
      <c r="JGO50" s="24"/>
      <c r="JGP50" s="24"/>
      <c r="JGQ50" s="24"/>
      <c r="JGR50" s="24"/>
      <c r="JGS50" s="24"/>
      <c r="JGT50" s="24"/>
      <c r="JGU50" s="24"/>
      <c r="JGV50" s="24"/>
      <c r="JGW50" s="24"/>
      <c r="JGX50" s="24"/>
      <c r="JGY50" s="24"/>
      <c r="JGZ50" s="24"/>
      <c r="JHA50" s="24"/>
      <c r="JHB50" s="24"/>
      <c r="JHC50" s="24"/>
      <c r="JHD50" s="24"/>
      <c r="JHE50" s="24"/>
      <c r="JHF50" s="24"/>
      <c r="JHG50" s="24"/>
      <c r="JHH50" s="24"/>
      <c r="JHI50" s="24"/>
      <c r="JHJ50" s="24"/>
      <c r="JHK50" s="24"/>
      <c r="JHL50" s="24"/>
      <c r="JHM50" s="24"/>
      <c r="JHN50" s="24"/>
      <c r="JHO50" s="24"/>
      <c r="JHP50" s="24"/>
      <c r="JHQ50" s="24"/>
      <c r="JHR50" s="24"/>
      <c r="JHS50" s="24"/>
      <c r="JHT50" s="24"/>
      <c r="JHU50" s="24"/>
      <c r="JHV50" s="24"/>
      <c r="JHW50" s="24"/>
      <c r="JHX50" s="24"/>
      <c r="JHY50" s="24"/>
      <c r="JHZ50" s="24"/>
      <c r="JIA50" s="24"/>
      <c r="JIB50" s="24"/>
      <c r="JIC50" s="24"/>
      <c r="JID50" s="24"/>
      <c r="JIE50" s="24"/>
      <c r="JIF50" s="24"/>
      <c r="JIG50" s="24"/>
      <c r="JIH50" s="24"/>
      <c r="JII50" s="24"/>
      <c r="JIJ50" s="24"/>
      <c r="JIK50" s="24"/>
      <c r="JIL50" s="24"/>
      <c r="JIM50" s="24"/>
      <c r="JIN50" s="24"/>
      <c r="JIO50" s="24"/>
      <c r="JIP50" s="24"/>
      <c r="JIQ50" s="24"/>
      <c r="JIR50" s="24"/>
      <c r="JIS50" s="24"/>
      <c r="JIT50" s="24"/>
      <c r="JIU50" s="24"/>
      <c r="JIV50" s="24"/>
      <c r="JIW50" s="24"/>
      <c r="JIX50" s="24"/>
      <c r="JIY50" s="24"/>
      <c r="JIZ50" s="24"/>
      <c r="JJA50" s="24"/>
      <c r="JJB50" s="24"/>
      <c r="JJC50" s="24"/>
      <c r="JJD50" s="24"/>
      <c r="JJE50" s="24"/>
      <c r="JJF50" s="24"/>
      <c r="JJG50" s="24"/>
      <c r="JJH50" s="24"/>
      <c r="JJI50" s="24"/>
      <c r="JJJ50" s="24"/>
      <c r="JJK50" s="24"/>
      <c r="JJL50" s="24"/>
      <c r="JJM50" s="24"/>
      <c r="JJN50" s="24"/>
      <c r="JJO50" s="24"/>
      <c r="JJP50" s="24"/>
      <c r="JJQ50" s="24"/>
      <c r="JJR50" s="24"/>
      <c r="JJS50" s="24"/>
      <c r="JJT50" s="24"/>
      <c r="JJU50" s="24"/>
      <c r="JJV50" s="24"/>
      <c r="JJW50" s="24"/>
      <c r="JJX50" s="24"/>
      <c r="JJY50" s="24"/>
      <c r="JJZ50" s="24"/>
      <c r="JKA50" s="24"/>
      <c r="JKB50" s="24"/>
      <c r="JKC50" s="24"/>
      <c r="JKD50" s="24"/>
      <c r="JKE50" s="24"/>
      <c r="JKF50" s="24"/>
      <c r="JKG50" s="24"/>
      <c r="JKH50" s="24"/>
      <c r="JKI50" s="24"/>
      <c r="JKJ50" s="24"/>
      <c r="JKK50" s="24"/>
      <c r="JKL50" s="24"/>
      <c r="JKM50" s="24"/>
      <c r="JKN50" s="24"/>
      <c r="JKO50" s="24"/>
      <c r="JKP50" s="24"/>
      <c r="JKQ50" s="24"/>
      <c r="JKR50" s="24"/>
      <c r="JKS50" s="24"/>
      <c r="JKT50" s="24"/>
      <c r="JKU50" s="24"/>
      <c r="JKV50" s="24"/>
      <c r="JKW50" s="24"/>
      <c r="JKX50" s="24"/>
      <c r="JKY50" s="24"/>
      <c r="JKZ50" s="24"/>
      <c r="JLA50" s="24"/>
      <c r="JLB50" s="24"/>
      <c r="JLC50" s="24"/>
      <c r="JLD50" s="24"/>
      <c r="JLE50" s="24"/>
      <c r="JLF50" s="24"/>
      <c r="JLG50" s="24"/>
      <c r="JLH50" s="24"/>
      <c r="JLI50" s="24"/>
      <c r="JLJ50" s="24"/>
      <c r="JLK50" s="24"/>
      <c r="JLL50" s="24"/>
      <c r="JLM50" s="24"/>
      <c r="JLN50" s="24"/>
      <c r="JLO50" s="24"/>
      <c r="JLP50" s="24"/>
      <c r="JLQ50" s="24"/>
      <c r="JLR50" s="24"/>
      <c r="JLS50" s="24"/>
      <c r="JLT50" s="24"/>
      <c r="JLU50" s="24"/>
      <c r="JLV50" s="24"/>
      <c r="JLW50" s="24"/>
      <c r="JLX50" s="24"/>
      <c r="JLY50" s="24"/>
      <c r="JLZ50" s="24"/>
      <c r="JMA50" s="24"/>
      <c r="JMB50" s="24"/>
      <c r="JMC50" s="24"/>
      <c r="JMD50" s="24"/>
      <c r="JME50" s="24"/>
      <c r="JMF50" s="24"/>
      <c r="JMG50" s="24"/>
      <c r="JMH50" s="24"/>
      <c r="JMI50" s="24"/>
      <c r="JMJ50" s="24"/>
      <c r="JMK50" s="24"/>
      <c r="JML50" s="24"/>
      <c r="JMM50" s="24"/>
      <c r="JMN50" s="24"/>
      <c r="JMO50" s="24"/>
      <c r="JMP50" s="24"/>
      <c r="JMQ50" s="24"/>
      <c r="JMR50" s="24"/>
      <c r="JMS50" s="24"/>
      <c r="JMT50" s="24"/>
      <c r="JMU50" s="24"/>
      <c r="JMV50" s="24"/>
      <c r="JMW50" s="24"/>
      <c r="JMX50" s="24"/>
      <c r="JMY50" s="24"/>
      <c r="JMZ50" s="24"/>
      <c r="JNA50" s="24"/>
      <c r="JNB50" s="24"/>
      <c r="JNC50" s="24"/>
      <c r="JND50" s="24"/>
      <c r="JNE50" s="24"/>
      <c r="JNF50" s="24"/>
      <c r="JNG50" s="24"/>
      <c r="JNH50" s="24"/>
      <c r="JNI50" s="24"/>
      <c r="JNJ50" s="24"/>
      <c r="JNK50" s="24"/>
      <c r="JNL50" s="24"/>
      <c r="JNM50" s="24"/>
      <c r="JNN50" s="24"/>
      <c r="JNO50" s="24"/>
      <c r="JNP50" s="24"/>
      <c r="JNQ50" s="24"/>
      <c r="JNR50" s="24"/>
      <c r="JNS50" s="24"/>
      <c r="JNT50" s="24"/>
      <c r="JNU50" s="24"/>
      <c r="JNV50" s="24"/>
      <c r="JNW50" s="24"/>
      <c r="JNX50" s="24"/>
      <c r="JNY50" s="24"/>
      <c r="JNZ50" s="24"/>
      <c r="JOA50" s="24"/>
      <c r="JOB50" s="24"/>
      <c r="JOC50" s="24"/>
      <c r="JOD50" s="24"/>
      <c r="JOE50" s="24"/>
      <c r="JOF50" s="24"/>
      <c r="JOG50" s="24"/>
      <c r="JOH50" s="24"/>
      <c r="JOI50" s="24"/>
      <c r="JOJ50" s="24"/>
      <c r="JOK50" s="24"/>
      <c r="JOL50" s="24"/>
      <c r="JOM50" s="24"/>
      <c r="JON50" s="24"/>
      <c r="JOO50" s="24"/>
      <c r="JOP50" s="24"/>
      <c r="JOQ50" s="24"/>
      <c r="JOR50" s="24"/>
      <c r="JOS50" s="24"/>
      <c r="JOT50" s="24"/>
      <c r="JOU50" s="24"/>
      <c r="JOV50" s="24"/>
      <c r="JOW50" s="24"/>
      <c r="JOX50" s="24"/>
      <c r="JOY50" s="24"/>
      <c r="JOZ50" s="24"/>
      <c r="JPA50" s="24"/>
      <c r="JPB50" s="24"/>
      <c r="JPC50" s="24"/>
      <c r="JPD50" s="24"/>
      <c r="JPE50" s="24"/>
      <c r="JPF50" s="24"/>
      <c r="JPG50" s="24"/>
      <c r="JPH50" s="24"/>
      <c r="JPI50" s="24"/>
      <c r="JPJ50" s="24"/>
      <c r="JPK50" s="24"/>
      <c r="JPL50" s="24"/>
      <c r="JPM50" s="24"/>
      <c r="JPN50" s="24"/>
      <c r="JPO50" s="24"/>
      <c r="JPP50" s="24"/>
      <c r="JPQ50" s="24"/>
      <c r="JPR50" s="24"/>
      <c r="JPS50" s="24"/>
      <c r="JPT50" s="24"/>
      <c r="JPU50" s="24"/>
      <c r="JPV50" s="24"/>
      <c r="JPW50" s="24"/>
      <c r="JPX50" s="24"/>
      <c r="JPY50" s="24"/>
      <c r="JPZ50" s="24"/>
      <c r="JQA50" s="24"/>
      <c r="JQB50" s="24"/>
      <c r="JQC50" s="24"/>
      <c r="JQD50" s="24"/>
      <c r="JQE50" s="24"/>
      <c r="JQF50" s="24"/>
      <c r="JQG50" s="24"/>
      <c r="JQH50" s="24"/>
      <c r="JQI50" s="24"/>
      <c r="JQJ50" s="24"/>
      <c r="JQK50" s="24"/>
      <c r="JQL50" s="24"/>
      <c r="JQM50" s="24"/>
      <c r="JQN50" s="24"/>
      <c r="JQO50" s="24"/>
      <c r="JQP50" s="24"/>
      <c r="JQQ50" s="24"/>
      <c r="JQR50" s="24"/>
      <c r="JQS50" s="24"/>
      <c r="JQT50" s="24"/>
      <c r="JQU50" s="24"/>
      <c r="JQV50" s="24"/>
      <c r="JQW50" s="24"/>
      <c r="JQX50" s="24"/>
      <c r="JQY50" s="24"/>
      <c r="JQZ50" s="24"/>
      <c r="JRA50" s="24"/>
      <c r="JRB50" s="24"/>
      <c r="JRC50" s="24"/>
      <c r="JRD50" s="24"/>
      <c r="JRE50" s="24"/>
      <c r="JRF50" s="24"/>
      <c r="JRG50" s="24"/>
      <c r="JRH50" s="24"/>
      <c r="JRI50" s="24"/>
      <c r="JRJ50" s="24"/>
      <c r="JRK50" s="24"/>
      <c r="JRL50" s="24"/>
      <c r="JRM50" s="24"/>
      <c r="JRN50" s="24"/>
      <c r="JRO50" s="24"/>
      <c r="JRP50" s="24"/>
      <c r="JRQ50" s="24"/>
      <c r="JRR50" s="24"/>
      <c r="JRS50" s="24"/>
      <c r="JRT50" s="24"/>
      <c r="JRU50" s="24"/>
      <c r="JRV50" s="24"/>
      <c r="JRW50" s="24"/>
      <c r="JRX50" s="24"/>
      <c r="JRY50" s="24"/>
      <c r="JRZ50" s="24"/>
      <c r="JSA50" s="24"/>
      <c r="JSB50" s="24"/>
      <c r="JSC50" s="24"/>
      <c r="JSD50" s="24"/>
      <c r="JSE50" s="24"/>
      <c r="JSF50" s="24"/>
      <c r="JSG50" s="24"/>
      <c r="JSH50" s="24"/>
      <c r="JSI50" s="24"/>
      <c r="JSJ50" s="24"/>
      <c r="JSK50" s="24"/>
      <c r="JSL50" s="24"/>
      <c r="JSM50" s="24"/>
      <c r="JSN50" s="24"/>
      <c r="JSO50" s="24"/>
      <c r="JSP50" s="24"/>
      <c r="JSQ50" s="24"/>
      <c r="JSR50" s="24"/>
      <c r="JSS50" s="24"/>
      <c r="JST50" s="24"/>
      <c r="JSU50" s="24"/>
      <c r="JSV50" s="24"/>
      <c r="JSW50" s="24"/>
      <c r="JSX50" s="24"/>
      <c r="JSY50" s="24"/>
      <c r="JSZ50" s="24"/>
      <c r="JTA50" s="24"/>
      <c r="JTB50" s="24"/>
      <c r="JTC50" s="24"/>
      <c r="JTD50" s="24"/>
      <c r="JTE50" s="24"/>
      <c r="JTF50" s="24"/>
      <c r="JTG50" s="24"/>
      <c r="JTH50" s="24"/>
      <c r="JTI50" s="24"/>
      <c r="JTJ50" s="24"/>
      <c r="JTK50" s="24"/>
      <c r="JTL50" s="24"/>
      <c r="JTM50" s="24"/>
      <c r="JTN50" s="24"/>
      <c r="JTO50" s="24"/>
      <c r="JTP50" s="24"/>
      <c r="JTQ50" s="24"/>
      <c r="JTR50" s="24"/>
      <c r="JTS50" s="24"/>
      <c r="JTT50" s="24"/>
      <c r="JTU50" s="24"/>
      <c r="JTV50" s="24"/>
      <c r="JTW50" s="24"/>
      <c r="JTX50" s="24"/>
      <c r="JTY50" s="24"/>
      <c r="JTZ50" s="24"/>
      <c r="JUA50" s="24"/>
      <c r="JUB50" s="24"/>
      <c r="JUC50" s="24"/>
      <c r="JUD50" s="24"/>
      <c r="JUE50" s="24"/>
      <c r="JUF50" s="24"/>
      <c r="JUG50" s="24"/>
      <c r="JUH50" s="24"/>
      <c r="JUI50" s="24"/>
      <c r="JUJ50" s="24"/>
      <c r="JUK50" s="24"/>
      <c r="JUL50" s="24"/>
      <c r="JUM50" s="24"/>
      <c r="JUN50" s="24"/>
      <c r="JUO50" s="24"/>
      <c r="JUP50" s="24"/>
      <c r="JUQ50" s="24"/>
      <c r="JUR50" s="24"/>
      <c r="JUS50" s="24"/>
      <c r="JUT50" s="24"/>
      <c r="JUU50" s="24"/>
      <c r="JUV50" s="24"/>
      <c r="JUW50" s="24"/>
      <c r="JUX50" s="24"/>
      <c r="JUY50" s="24"/>
      <c r="JUZ50" s="24"/>
      <c r="JVA50" s="24"/>
      <c r="JVB50" s="24"/>
      <c r="JVC50" s="24"/>
      <c r="JVD50" s="24"/>
      <c r="JVE50" s="24"/>
      <c r="JVF50" s="24"/>
      <c r="JVG50" s="24"/>
      <c r="JVH50" s="24"/>
      <c r="JVI50" s="24"/>
      <c r="JVJ50" s="24"/>
      <c r="JVK50" s="24"/>
      <c r="JVL50" s="24"/>
      <c r="JVM50" s="24"/>
      <c r="JVN50" s="24"/>
      <c r="JVO50" s="24"/>
      <c r="JVP50" s="24"/>
      <c r="JVQ50" s="24"/>
      <c r="JVR50" s="24"/>
      <c r="JVS50" s="24"/>
      <c r="JVT50" s="24"/>
      <c r="JVU50" s="24"/>
      <c r="JVV50" s="24"/>
      <c r="JVW50" s="24"/>
      <c r="JVX50" s="24"/>
      <c r="JVY50" s="24"/>
      <c r="JVZ50" s="24"/>
      <c r="JWA50" s="24"/>
      <c r="JWB50" s="24"/>
      <c r="JWC50" s="24"/>
      <c r="JWD50" s="24"/>
      <c r="JWE50" s="24"/>
      <c r="JWF50" s="24"/>
      <c r="JWG50" s="24"/>
      <c r="JWH50" s="24"/>
      <c r="JWI50" s="24"/>
      <c r="JWJ50" s="24"/>
      <c r="JWK50" s="24"/>
      <c r="JWL50" s="24"/>
      <c r="JWM50" s="24"/>
      <c r="JWN50" s="24"/>
      <c r="JWO50" s="24"/>
      <c r="JWP50" s="24"/>
      <c r="JWQ50" s="24"/>
      <c r="JWR50" s="24"/>
      <c r="JWS50" s="24"/>
      <c r="JWT50" s="24"/>
      <c r="JWU50" s="24"/>
      <c r="JWV50" s="24"/>
      <c r="JWW50" s="24"/>
      <c r="JWX50" s="24"/>
      <c r="JWY50" s="24"/>
      <c r="JWZ50" s="24"/>
      <c r="JXA50" s="24"/>
      <c r="JXB50" s="24"/>
      <c r="JXC50" s="24"/>
      <c r="JXD50" s="24"/>
      <c r="JXE50" s="24"/>
      <c r="JXF50" s="24"/>
      <c r="JXG50" s="24"/>
      <c r="JXH50" s="24"/>
      <c r="JXI50" s="24"/>
      <c r="JXJ50" s="24"/>
      <c r="JXK50" s="24"/>
      <c r="JXL50" s="24"/>
      <c r="JXM50" s="24"/>
      <c r="JXN50" s="24"/>
      <c r="JXO50" s="24"/>
      <c r="JXP50" s="24"/>
      <c r="JXQ50" s="24"/>
      <c r="JXR50" s="24"/>
      <c r="JXS50" s="24"/>
      <c r="JXT50" s="24"/>
      <c r="JXU50" s="24"/>
      <c r="JXV50" s="24"/>
      <c r="JXW50" s="24"/>
      <c r="JXX50" s="24"/>
      <c r="JXY50" s="24"/>
      <c r="JXZ50" s="24"/>
      <c r="JYA50" s="24"/>
      <c r="JYB50" s="24"/>
      <c r="JYC50" s="24"/>
      <c r="JYD50" s="24"/>
      <c r="JYE50" s="24"/>
      <c r="JYF50" s="24"/>
      <c r="JYG50" s="24"/>
      <c r="JYH50" s="24"/>
      <c r="JYI50" s="24"/>
      <c r="JYJ50" s="24"/>
      <c r="JYK50" s="24"/>
      <c r="JYL50" s="24"/>
      <c r="JYM50" s="24"/>
      <c r="JYN50" s="24"/>
      <c r="JYO50" s="24"/>
      <c r="JYP50" s="24"/>
      <c r="JYQ50" s="24"/>
      <c r="JYR50" s="24"/>
      <c r="JYS50" s="24"/>
      <c r="JYT50" s="24"/>
      <c r="JYU50" s="24"/>
      <c r="JYV50" s="24"/>
      <c r="JYW50" s="24"/>
      <c r="JYX50" s="24"/>
      <c r="JYY50" s="24"/>
      <c r="JYZ50" s="24"/>
      <c r="JZA50" s="24"/>
      <c r="JZB50" s="24"/>
      <c r="JZC50" s="24"/>
      <c r="JZD50" s="24"/>
      <c r="JZE50" s="24"/>
      <c r="JZF50" s="24"/>
      <c r="JZG50" s="24"/>
      <c r="JZH50" s="24"/>
      <c r="JZI50" s="24"/>
      <c r="JZJ50" s="24"/>
      <c r="JZK50" s="24"/>
      <c r="JZL50" s="24"/>
      <c r="JZM50" s="24"/>
      <c r="JZN50" s="24"/>
      <c r="JZO50" s="24"/>
      <c r="JZP50" s="24"/>
      <c r="JZQ50" s="24"/>
      <c r="JZR50" s="24"/>
      <c r="JZS50" s="24"/>
      <c r="JZT50" s="24"/>
      <c r="JZU50" s="24"/>
      <c r="JZV50" s="24"/>
      <c r="JZW50" s="24"/>
      <c r="JZX50" s="24"/>
      <c r="JZY50" s="24"/>
      <c r="JZZ50" s="24"/>
      <c r="KAA50" s="24"/>
      <c r="KAB50" s="24"/>
      <c r="KAC50" s="24"/>
      <c r="KAD50" s="24"/>
      <c r="KAE50" s="24"/>
      <c r="KAF50" s="24"/>
      <c r="KAG50" s="24"/>
      <c r="KAH50" s="24"/>
      <c r="KAI50" s="24"/>
      <c r="KAJ50" s="24"/>
      <c r="KAK50" s="24"/>
      <c r="KAL50" s="24"/>
      <c r="KAM50" s="24"/>
      <c r="KAN50" s="24"/>
      <c r="KAO50" s="24"/>
      <c r="KAP50" s="24"/>
      <c r="KAQ50" s="24"/>
      <c r="KAR50" s="24"/>
      <c r="KAS50" s="24"/>
      <c r="KAT50" s="24"/>
      <c r="KAU50" s="24"/>
      <c r="KAV50" s="24"/>
      <c r="KAW50" s="24"/>
      <c r="KAX50" s="24"/>
      <c r="KAY50" s="24"/>
      <c r="KAZ50" s="24"/>
      <c r="KBA50" s="24"/>
      <c r="KBB50" s="24"/>
      <c r="KBC50" s="24"/>
      <c r="KBD50" s="24"/>
      <c r="KBE50" s="24"/>
      <c r="KBF50" s="24"/>
      <c r="KBG50" s="24"/>
      <c r="KBH50" s="24"/>
      <c r="KBI50" s="24"/>
      <c r="KBJ50" s="24"/>
      <c r="KBK50" s="24"/>
      <c r="KBL50" s="24"/>
      <c r="KBM50" s="24"/>
      <c r="KBN50" s="24"/>
      <c r="KBO50" s="24"/>
      <c r="KBP50" s="24"/>
      <c r="KBQ50" s="24"/>
      <c r="KBR50" s="24"/>
      <c r="KBS50" s="24"/>
      <c r="KBT50" s="24"/>
      <c r="KBU50" s="24"/>
      <c r="KBV50" s="24"/>
      <c r="KBW50" s="24"/>
      <c r="KBX50" s="24"/>
      <c r="KBY50" s="24"/>
      <c r="KBZ50" s="24"/>
      <c r="KCA50" s="24"/>
      <c r="KCB50" s="24"/>
      <c r="KCC50" s="24"/>
      <c r="KCD50" s="24"/>
      <c r="KCE50" s="24"/>
      <c r="KCF50" s="24"/>
      <c r="KCG50" s="24"/>
      <c r="KCH50" s="24"/>
      <c r="KCI50" s="24"/>
      <c r="KCJ50" s="24"/>
      <c r="KCK50" s="24"/>
      <c r="KCL50" s="24"/>
      <c r="KCM50" s="24"/>
      <c r="KCN50" s="24"/>
      <c r="KCO50" s="24"/>
      <c r="KCP50" s="24"/>
      <c r="KCQ50" s="24"/>
      <c r="KCR50" s="24"/>
      <c r="KCS50" s="24"/>
      <c r="KCT50" s="24"/>
      <c r="KCU50" s="24"/>
      <c r="KCV50" s="24"/>
      <c r="KCW50" s="24"/>
      <c r="KCX50" s="24"/>
      <c r="KCY50" s="24"/>
      <c r="KCZ50" s="24"/>
      <c r="KDA50" s="24"/>
      <c r="KDB50" s="24"/>
      <c r="KDC50" s="24"/>
      <c r="KDD50" s="24"/>
      <c r="KDE50" s="24"/>
      <c r="KDF50" s="24"/>
      <c r="KDG50" s="24"/>
      <c r="KDH50" s="24"/>
      <c r="KDI50" s="24"/>
      <c r="KDJ50" s="24"/>
      <c r="KDK50" s="24"/>
      <c r="KDL50" s="24"/>
      <c r="KDM50" s="24"/>
      <c r="KDN50" s="24"/>
      <c r="KDO50" s="24"/>
      <c r="KDP50" s="24"/>
      <c r="KDQ50" s="24"/>
      <c r="KDR50" s="24"/>
      <c r="KDS50" s="24"/>
      <c r="KDT50" s="24"/>
      <c r="KDU50" s="24"/>
      <c r="KDV50" s="24"/>
      <c r="KDW50" s="24"/>
      <c r="KDX50" s="24"/>
      <c r="KDY50" s="24"/>
      <c r="KDZ50" s="24"/>
      <c r="KEA50" s="24"/>
      <c r="KEB50" s="24"/>
      <c r="KEC50" s="24"/>
      <c r="KED50" s="24"/>
      <c r="KEE50" s="24"/>
      <c r="KEF50" s="24"/>
      <c r="KEG50" s="24"/>
      <c r="KEH50" s="24"/>
      <c r="KEI50" s="24"/>
      <c r="KEJ50" s="24"/>
      <c r="KEK50" s="24"/>
      <c r="KEL50" s="24"/>
      <c r="KEM50" s="24"/>
      <c r="KEN50" s="24"/>
      <c r="KEO50" s="24"/>
      <c r="KEP50" s="24"/>
      <c r="KEQ50" s="24"/>
      <c r="KER50" s="24"/>
      <c r="KES50" s="24"/>
      <c r="KET50" s="24"/>
      <c r="KEU50" s="24"/>
      <c r="KEV50" s="24"/>
      <c r="KEW50" s="24"/>
      <c r="KEX50" s="24"/>
      <c r="KEY50" s="24"/>
      <c r="KEZ50" s="24"/>
      <c r="KFA50" s="24"/>
      <c r="KFB50" s="24"/>
      <c r="KFC50" s="24"/>
      <c r="KFD50" s="24"/>
      <c r="KFE50" s="24"/>
      <c r="KFF50" s="24"/>
      <c r="KFG50" s="24"/>
      <c r="KFH50" s="24"/>
      <c r="KFI50" s="24"/>
      <c r="KFJ50" s="24"/>
      <c r="KFK50" s="24"/>
      <c r="KFL50" s="24"/>
      <c r="KFM50" s="24"/>
      <c r="KFN50" s="24"/>
      <c r="KFO50" s="24"/>
      <c r="KFP50" s="24"/>
      <c r="KFQ50" s="24"/>
      <c r="KFR50" s="24"/>
      <c r="KFS50" s="24"/>
      <c r="KFT50" s="24"/>
      <c r="KFU50" s="24"/>
      <c r="KFV50" s="24"/>
      <c r="KFW50" s="24"/>
      <c r="KFX50" s="24"/>
      <c r="KFY50" s="24"/>
      <c r="KFZ50" s="24"/>
      <c r="KGA50" s="24"/>
      <c r="KGB50" s="24"/>
      <c r="KGC50" s="24"/>
      <c r="KGD50" s="24"/>
      <c r="KGE50" s="24"/>
      <c r="KGF50" s="24"/>
      <c r="KGG50" s="24"/>
      <c r="KGH50" s="24"/>
      <c r="KGI50" s="24"/>
      <c r="KGJ50" s="24"/>
      <c r="KGK50" s="24"/>
      <c r="KGL50" s="24"/>
      <c r="KGM50" s="24"/>
      <c r="KGN50" s="24"/>
      <c r="KGO50" s="24"/>
      <c r="KGP50" s="24"/>
      <c r="KGQ50" s="24"/>
      <c r="KGR50" s="24"/>
      <c r="KGS50" s="24"/>
      <c r="KGT50" s="24"/>
      <c r="KGU50" s="24"/>
      <c r="KGV50" s="24"/>
      <c r="KGW50" s="24"/>
      <c r="KGX50" s="24"/>
      <c r="KGY50" s="24"/>
      <c r="KGZ50" s="24"/>
      <c r="KHA50" s="24"/>
      <c r="KHB50" s="24"/>
      <c r="KHC50" s="24"/>
      <c r="KHD50" s="24"/>
      <c r="KHE50" s="24"/>
      <c r="KHF50" s="24"/>
      <c r="KHG50" s="24"/>
      <c r="KHH50" s="24"/>
      <c r="KHI50" s="24"/>
      <c r="KHJ50" s="24"/>
      <c r="KHK50" s="24"/>
      <c r="KHL50" s="24"/>
      <c r="KHM50" s="24"/>
      <c r="KHN50" s="24"/>
      <c r="KHO50" s="24"/>
      <c r="KHP50" s="24"/>
      <c r="KHQ50" s="24"/>
      <c r="KHR50" s="24"/>
      <c r="KHS50" s="24"/>
      <c r="KHT50" s="24"/>
      <c r="KHU50" s="24"/>
      <c r="KHV50" s="24"/>
      <c r="KHW50" s="24"/>
      <c r="KHX50" s="24"/>
      <c r="KHY50" s="24"/>
      <c r="KHZ50" s="24"/>
      <c r="KIA50" s="24"/>
      <c r="KIB50" s="24"/>
      <c r="KIC50" s="24"/>
      <c r="KID50" s="24"/>
      <c r="KIE50" s="24"/>
      <c r="KIF50" s="24"/>
      <c r="KIG50" s="24"/>
      <c r="KIH50" s="24"/>
      <c r="KII50" s="24"/>
      <c r="KIJ50" s="24"/>
      <c r="KIK50" s="24"/>
      <c r="KIL50" s="24"/>
      <c r="KIM50" s="24"/>
      <c r="KIN50" s="24"/>
      <c r="KIO50" s="24"/>
      <c r="KIP50" s="24"/>
      <c r="KIQ50" s="24"/>
      <c r="KIR50" s="24"/>
      <c r="KIS50" s="24"/>
      <c r="KIT50" s="24"/>
      <c r="KIU50" s="24"/>
      <c r="KIV50" s="24"/>
      <c r="KIW50" s="24"/>
      <c r="KIX50" s="24"/>
      <c r="KIY50" s="24"/>
      <c r="KIZ50" s="24"/>
      <c r="KJA50" s="24"/>
      <c r="KJB50" s="24"/>
      <c r="KJC50" s="24"/>
      <c r="KJD50" s="24"/>
      <c r="KJE50" s="24"/>
      <c r="KJF50" s="24"/>
      <c r="KJG50" s="24"/>
      <c r="KJH50" s="24"/>
      <c r="KJI50" s="24"/>
      <c r="KJJ50" s="24"/>
      <c r="KJK50" s="24"/>
      <c r="KJL50" s="24"/>
      <c r="KJM50" s="24"/>
      <c r="KJN50" s="24"/>
      <c r="KJO50" s="24"/>
      <c r="KJP50" s="24"/>
      <c r="KJQ50" s="24"/>
      <c r="KJR50" s="24"/>
      <c r="KJS50" s="24"/>
      <c r="KJT50" s="24"/>
      <c r="KJU50" s="24"/>
      <c r="KJV50" s="24"/>
      <c r="KJW50" s="24"/>
      <c r="KJX50" s="24"/>
      <c r="KJY50" s="24"/>
      <c r="KJZ50" s="24"/>
      <c r="KKA50" s="24"/>
      <c r="KKB50" s="24"/>
      <c r="KKC50" s="24"/>
      <c r="KKD50" s="24"/>
      <c r="KKE50" s="24"/>
      <c r="KKF50" s="24"/>
      <c r="KKG50" s="24"/>
      <c r="KKH50" s="24"/>
      <c r="KKI50" s="24"/>
      <c r="KKJ50" s="24"/>
      <c r="KKK50" s="24"/>
      <c r="KKL50" s="24"/>
      <c r="KKM50" s="24"/>
      <c r="KKN50" s="24"/>
      <c r="KKO50" s="24"/>
      <c r="KKP50" s="24"/>
      <c r="KKQ50" s="24"/>
      <c r="KKR50" s="24"/>
      <c r="KKS50" s="24"/>
      <c r="KKT50" s="24"/>
      <c r="KKU50" s="24"/>
      <c r="KKV50" s="24"/>
      <c r="KKW50" s="24"/>
      <c r="KKX50" s="24"/>
      <c r="KKY50" s="24"/>
      <c r="KKZ50" s="24"/>
      <c r="KLA50" s="24"/>
      <c r="KLB50" s="24"/>
      <c r="KLC50" s="24"/>
      <c r="KLD50" s="24"/>
      <c r="KLE50" s="24"/>
      <c r="KLF50" s="24"/>
      <c r="KLG50" s="24"/>
      <c r="KLH50" s="24"/>
      <c r="KLI50" s="24"/>
      <c r="KLJ50" s="24"/>
      <c r="KLK50" s="24"/>
      <c r="KLL50" s="24"/>
      <c r="KLM50" s="24"/>
      <c r="KLN50" s="24"/>
      <c r="KLO50" s="24"/>
      <c r="KLP50" s="24"/>
      <c r="KLQ50" s="24"/>
      <c r="KLR50" s="24"/>
      <c r="KLS50" s="24"/>
      <c r="KLT50" s="24"/>
      <c r="KLU50" s="24"/>
      <c r="KLV50" s="24"/>
      <c r="KLW50" s="24"/>
      <c r="KLX50" s="24"/>
      <c r="KLY50" s="24"/>
      <c r="KLZ50" s="24"/>
      <c r="KMA50" s="24"/>
      <c r="KMB50" s="24"/>
      <c r="KMC50" s="24"/>
      <c r="KMD50" s="24"/>
      <c r="KME50" s="24"/>
      <c r="KMF50" s="24"/>
      <c r="KMG50" s="24"/>
      <c r="KMH50" s="24"/>
      <c r="KMI50" s="24"/>
      <c r="KMJ50" s="24"/>
      <c r="KMK50" s="24"/>
      <c r="KML50" s="24"/>
      <c r="KMM50" s="24"/>
      <c r="KMN50" s="24"/>
      <c r="KMO50" s="24"/>
      <c r="KMP50" s="24"/>
      <c r="KMQ50" s="24"/>
      <c r="KMR50" s="24"/>
      <c r="KMS50" s="24"/>
      <c r="KMT50" s="24"/>
      <c r="KMU50" s="24"/>
      <c r="KMV50" s="24"/>
      <c r="KMW50" s="24"/>
      <c r="KMX50" s="24"/>
      <c r="KMY50" s="24"/>
      <c r="KMZ50" s="24"/>
      <c r="KNA50" s="24"/>
      <c r="KNB50" s="24"/>
      <c r="KNC50" s="24"/>
      <c r="KND50" s="24"/>
      <c r="KNE50" s="24"/>
      <c r="KNF50" s="24"/>
      <c r="KNG50" s="24"/>
      <c r="KNH50" s="24"/>
      <c r="KNI50" s="24"/>
      <c r="KNJ50" s="24"/>
      <c r="KNK50" s="24"/>
      <c r="KNL50" s="24"/>
      <c r="KNM50" s="24"/>
      <c r="KNN50" s="24"/>
      <c r="KNO50" s="24"/>
      <c r="KNP50" s="24"/>
      <c r="KNQ50" s="24"/>
      <c r="KNR50" s="24"/>
      <c r="KNS50" s="24"/>
      <c r="KNT50" s="24"/>
      <c r="KNU50" s="24"/>
      <c r="KNV50" s="24"/>
      <c r="KNW50" s="24"/>
      <c r="KNX50" s="24"/>
      <c r="KNY50" s="24"/>
      <c r="KNZ50" s="24"/>
      <c r="KOA50" s="24"/>
      <c r="KOB50" s="24"/>
      <c r="KOC50" s="24"/>
      <c r="KOD50" s="24"/>
      <c r="KOE50" s="24"/>
      <c r="KOF50" s="24"/>
      <c r="KOG50" s="24"/>
      <c r="KOH50" s="24"/>
      <c r="KOI50" s="24"/>
      <c r="KOJ50" s="24"/>
      <c r="KOK50" s="24"/>
      <c r="KOL50" s="24"/>
      <c r="KOM50" s="24"/>
      <c r="KON50" s="24"/>
      <c r="KOO50" s="24"/>
      <c r="KOP50" s="24"/>
      <c r="KOQ50" s="24"/>
      <c r="KOR50" s="24"/>
      <c r="KOS50" s="24"/>
      <c r="KOT50" s="24"/>
      <c r="KOU50" s="24"/>
      <c r="KOV50" s="24"/>
      <c r="KOW50" s="24"/>
      <c r="KOX50" s="24"/>
      <c r="KOY50" s="24"/>
      <c r="KOZ50" s="24"/>
      <c r="KPA50" s="24"/>
      <c r="KPB50" s="24"/>
      <c r="KPC50" s="24"/>
      <c r="KPD50" s="24"/>
      <c r="KPE50" s="24"/>
      <c r="KPF50" s="24"/>
      <c r="KPG50" s="24"/>
      <c r="KPH50" s="24"/>
      <c r="KPI50" s="24"/>
      <c r="KPJ50" s="24"/>
      <c r="KPK50" s="24"/>
      <c r="KPL50" s="24"/>
      <c r="KPM50" s="24"/>
      <c r="KPN50" s="24"/>
      <c r="KPO50" s="24"/>
      <c r="KPP50" s="24"/>
      <c r="KPQ50" s="24"/>
      <c r="KPR50" s="24"/>
      <c r="KPS50" s="24"/>
      <c r="KPT50" s="24"/>
      <c r="KPU50" s="24"/>
      <c r="KPV50" s="24"/>
      <c r="KPW50" s="24"/>
      <c r="KPX50" s="24"/>
      <c r="KPY50" s="24"/>
      <c r="KPZ50" s="24"/>
      <c r="KQA50" s="24"/>
      <c r="KQB50" s="24"/>
      <c r="KQC50" s="24"/>
      <c r="KQD50" s="24"/>
      <c r="KQE50" s="24"/>
      <c r="KQF50" s="24"/>
      <c r="KQG50" s="24"/>
      <c r="KQH50" s="24"/>
      <c r="KQI50" s="24"/>
      <c r="KQJ50" s="24"/>
      <c r="KQK50" s="24"/>
      <c r="KQL50" s="24"/>
      <c r="KQM50" s="24"/>
      <c r="KQN50" s="24"/>
      <c r="KQO50" s="24"/>
      <c r="KQP50" s="24"/>
      <c r="KQQ50" s="24"/>
      <c r="KQR50" s="24"/>
      <c r="KQS50" s="24"/>
      <c r="KQT50" s="24"/>
      <c r="KQU50" s="24"/>
      <c r="KQV50" s="24"/>
      <c r="KQW50" s="24"/>
      <c r="KQX50" s="24"/>
      <c r="KQY50" s="24"/>
      <c r="KQZ50" s="24"/>
      <c r="KRA50" s="24"/>
      <c r="KRB50" s="24"/>
      <c r="KRC50" s="24"/>
      <c r="KRD50" s="24"/>
      <c r="KRE50" s="24"/>
      <c r="KRF50" s="24"/>
      <c r="KRG50" s="24"/>
      <c r="KRH50" s="24"/>
      <c r="KRI50" s="24"/>
      <c r="KRJ50" s="24"/>
      <c r="KRK50" s="24"/>
      <c r="KRL50" s="24"/>
      <c r="KRM50" s="24"/>
      <c r="KRN50" s="24"/>
      <c r="KRO50" s="24"/>
      <c r="KRP50" s="24"/>
      <c r="KRQ50" s="24"/>
      <c r="KRR50" s="24"/>
      <c r="KRS50" s="24"/>
      <c r="KRT50" s="24"/>
      <c r="KRU50" s="24"/>
      <c r="KRV50" s="24"/>
      <c r="KRW50" s="24"/>
      <c r="KRX50" s="24"/>
      <c r="KRY50" s="24"/>
      <c r="KRZ50" s="24"/>
      <c r="KSA50" s="24"/>
      <c r="KSB50" s="24"/>
      <c r="KSC50" s="24"/>
      <c r="KSD50" s="24"/>
      <c r="KSE50" s="24"/>
      <c r="KSF50" s="24"/>
      <c r="KSG50" s="24"/>
      <c r="KSH50" s="24"/>
      <c r="KSI50" s="24"/>
      <c r="KSJ50" s="24"/>
      <c r="KSK50" s="24"/>
      <c r="KSL50" s="24"/>
      <c r="KSM50" s="24"/>
      <c r="KSN50" s="24"/>
      <c r="KSO50" s="24"/>
      <c r="KSP50" s="24"/>
      <c r="KSQ50" s="24"/>
      <c r="KSR50" s="24"/>
      <c r="KSS50" s="24"/>
      <c r="KST50" s="24"/>
      <c r="KSU50" s="24"/>
      <c r="KSV50" s="24"/>
      <c r="KSW50" s="24"/>
      <c r="KSX50" s="24"/>
      <c r="KSY50" s="24"/>
      <c r="KSZ50" s="24"/>
      <c r="KTA50" s="24"/>
      <c r="KTB50" s="24"/>
      <c r="KTC50" s="24"/>
      <c r="KTD50" s="24"/>
      <c r="KTE50" s="24"/>
      <c r="KTF50" s="24"/>
      <c r="KTG50" s="24"/>
      <c r="KTH50" s="24"/>
      <c r="KTI50" s="24"/>
      <c r="KTJ50" s="24"/>
      <c r="KTK50" s="24"/>
      <c r="KTL50" s="24"/>
      <c r="KTM50" s="24"/>
      <c r="KTN50" s="24"/>
      <c r="KTO50" s="24"/>
      <c r="KTP50" s="24"/>
      <c r="KTQ50" s="24"/>
      <c r="KTR50" s="24"/>
      <c r="KTS50" s="24"/>
      <c r="KTT50" s="24"/>
      <c r="KTU50" s="24"/>
      <c r="KTV50" s="24"/>
      <c r="KTW50" s="24"/>
      <c r="KTX50" s="24"/>
      <c r="KTY50" s="24"/>
      <c r="KTZ50" s="24"/>
      <c r="KUA50" s="24"/>
      <c r="KUB50" s="24"/>
      <c r="KUC50" s="24"/>
      <c r="KUD50" s="24"/>
      <c r="KUE50" s="24"/>
      <c r="KUF50" s="24"/>
      <c r="KUG50" s="24"/>
      <c r="KUH50" s="24"/>
      <c r="KUI50" s="24"/>
      <c r="KUJ50" s="24"/>
      <c r="KUK50" s="24"/>
      <c r="KUL50" s="24"/>
      <c r="KUM50" s="24"/>
      <c r="KUN50" s="24"/>
      <c r="KUO50" s="24"/>
      <c r="KUP50" s="24"/>
      <c r="KUQ50" s="24"/>
      <c r="KUR50" s="24"/>
      <c r="KUS50" s="24"/>
      <c r="KUT50" s="24"/>
      <c r="KUU50" s="24"/>
      <c r="KUV50" s="24"/>
      <c r="KUW50" s="24"/>
      <c r="KUX50" s="24"/>
      <c r="KUY50" s="24"/>
      <c r="KUZ50" s="24"/>
      <c r="KVA50" s="24"/>
      <c r="KVB50" s="24"/>
      <c r="KVC50" s="24"/>
      <c r="KVD50" s="24"/>
      <c r="KVE50" s="24"/>
      <c r="KVF50" s="24"/>
      <c r="KVG50" s="24"/>
      <c r="KVH50" s="24"/>
      <c r="KVI50" s="24"/>
      <c r="KVJ50" s="24"/>
      <c r="KVK50" s="24"/>
      <c r="KVL50" s="24"/>
      <c r="KVM50" s="24"/>
      <c r="KVN50" s="24"/>
      <c r="KVO50" s="24"/>
      <c r="KVP50" s="24"/>
      <c r="KVQ50" s="24"/>
      <c r="KVR50" s="24"/>
      <c r="KVS50" s="24"/>
      <c r="KVT50" s="24"/>
      <c r="KVU50" s="24"/>
      <c r="KVV50" s="24"/>
      <c r="KVW50" s="24"/>
      <c r="KVX50" s="24"/>
      <c r="KVY50" s="24"/>
      <c r="KVZ50" s="24"/>
      <c r="KWA50" s="24"/>
      <c r="KWB50" s="24"/>
      <c r="KWC50" s="24"/>
      <c r="KWD50" s="24"/>
      <c r="KWE50" s="24"/>
      <c r="KWF50" s="24"/>
      <c r="KWG50" s="24"/>
      <c r="KWH50" s="24"/>
      <c r="KWI50" s="24"/>
      <c r="KWJ50" s="24"/>
      <c r="KWK50" s="24"/>
      <c r="KWL50" s="24"/>
      <c r="KWM50" s="24"/>
      <c r="KWN50" s="24"/>
      <c r="KWO50" s="24"/>
      <c r="KWP50" s="24"/>
      <c r="KWQ50" s="24"/>
      <c r="KWR50" s="24"/>
      <c r="KWS50" s="24"/>
      <c r="KWT50" s="24"/>
      <c r="KWU50" s="24"/>
      <c r="KWV50" s="24"/>
      <c r="KWW50" s="24"/>
      <c r="KWX50" s="24"/>
      <c r="KWY50" s="24"/>
      <c r="KWZ50" s="24"/>
      <c r="KXA50" s="24"/>
      <c r="KXB50" s="24"/>
      <c r="KXC50" s="24"/>
      <c r="KXD50" s="24"/>
      <c r="KXE50" s="24"/>
      <c r="KXF50" s="24"/>
      <c r="KXG50" s="24"/>
      <c r="KXH50" s="24"/>
      <c r="KXI50" s="24"/>
      <c r="KXJ50" s="24"/>
      <c r="KXK50" s="24"/>
      <c r="KXL50" s="24"/>
      <c r="KXM50" s="24"/>
      <c r="KXN50" s="24"/>
      <c r="KXO50" s="24"/>
      <c r="KXP50" s="24"/>
      <c r="KXQ50" s="24"/>
      <c r="KXR50" s="24"/>
      <c r="KXS50" s="24"/>
      <c r="KXT50" s="24"/>
      <c r="KXU50" s="24"/>
      <c r="KXV50" s="24"/>
      <c r="KXW50" s="24"/>
      <c r="KXX50" s="24"/>
      <c r="KXY50" s="24"/>
      <c r="KXZ50" s="24"/>
      <c r="KYA50" s="24"/>
      <c r="KYB50" s="24"/>
      <c r="KYC50" s="24"/>
      <c r="KYD50" s="24"/>
      <c r="KYE50" s="24"/>
      <c r="KYF50" s="24"/>
      <c r="KYG50" s="24"/>
      <c r="KYH50" s="24"/>
      <c r="KYI50" s="24"/>
      <c r="KYJ50" s="24"/>
      <c r="KYK50" s="24"/>
      <c r="KYL50" s="24"/>
      <c r="KYM50" s="24"/>
      <c r="KYN50" s="24"/>
      <c r="KYO50" s="24"/>
      <c r="KYP50" s="24"/>
      <c r="KYQ50" s="24"/>
      <c r="KYR50" s="24"/>
      <c r="KYS50" s="24"/>
      <c r="KYT50" s="24"/>
      <c r="KYU50" s="24"/>
      <c r="KYV50" s="24"/>
      <c r="KYW50" s="24"/>
      <c r="KYX50" s="24"/>
      <c r="KYY50" s="24"/>
      <c r="KYZ50" s="24"/>
      <c r="KZA50" s="24"/>
      <c r="KZB50" s="24"/>
      <c r="KZC50" s="24"/>
      <c r="KZD50" s="24"/>
      <c r="KZE50" s="24"/>
      <c r="KZF50" s="24"/>
      <c r="KZG50" s="24"/>
      <c r="KZH50" s="24"/>
      <c r="KZI50" s="24"/>
      <c r="KZJ50" s="24"/>
      <c r="KZK50" s="24"/>
      <c r="KZL50" s="24"/>
      <c r="KZM50" s="24"/>
      <c r="KZN50" s="24"/>
      <c r="KZO50" s="24"/>
      <c r="KZP50" s="24"/>
      <c r="KZQ50" s="24"/>
      <c r="KZR50" s="24"/>
      <c r="KZS50" s="24"/>
      <c r="KZT50" s="24"/>
      <c r="KZU50" s="24"/>
      <c r="KZV50" s="24"/>
      <c r="KZW50" s="24"/>
      <c r="KZX50" s="24"/>
      <c r="KZY50" s="24"/>
      <c r="KZZ50" s="24"/>
      <c r="LAA50" s="24"/>
      <c r="LAB50" s="24"/>
      <c r="LAC50" s="24"/>
      <c r="LAD50" s="24"/>
      <c r="LAE50" s="24"/>
      <c r="LAF50" s="24"/>
      <c r="LAG50" s="24"/>
      <c r="LAH50" s="24"/>
      <c r="LAI50" s="24"/>
      <c r="LAJ50" s="24"/>
      <c r="LAK50" s="24"/>
      <c r="LAL50" s="24"/>
      <c r="LAM50" s="24"/>
      <c r="LAN50" s="24"/>
      <c r="LAO50" s="24"/>
      <c r="LAP50" s="24"/>
      <c r="LAQ50" s="24"/>
      <c r="LAR50" s="24"/>
      <c r="LAS50" s="24"/>
      <c r="LAT50" s="24"/>
      <c r="LAU50" s="24"/>
      <c r="LAV50" s="24"/>
      <c r="LAW50" s="24"/>
      <c r="LAX50" s="24"/>
      <c r="LAY50" s="24"/>
      <c r="LAZ50" s="24"/>
      <c r="LBA50" s="24"/>
      <c r="LBB50" s="24"/>
      <c r="LBC50" s="24"/>
      <c r="LBD50" s="24"/>
      <c r="LBE50" s="24"/>
      <c r="LBF50" s="24"/>
      <c r="LBG50" s="24"/>
      <c r="LBH50" s="24"/>
      <c r="LBI50" s="24"/>
      <c r="LBJ50" s="24"/>
      <c r="LBK50" s="24"/>
      <c r="LBL50" s="24"/>
      <c r="LBM50" s="24"/>
      <c r="LBN50" s="24"/>
      <c r="LBO50" s="24"/>
      <c r="LBP50" s="24"/>
      <c r="LBQ50" s="24"/>
      <c r="LBR50" s="24"/>
      <c r="LBS50" s="24"/>
      <c r="LBT50" s="24"/>
      <c r="LBU50" s="24"/>
      <c r="LBV50" s="24"/>
      <c r="LBW50" s="24"/>
      <c r="LBX50" s="24"/>
      <c r="LBY50" s="24"/>
      <c r="LBZ50" s="24"/>
      <c r="LCA50" s="24"/>
      <c r="LCB50" s="24"/>
      <c r="LCC50" s="24"/>
      <c r="LCD50" s="24"/>
      <c r="LCE50" s="24"/>
      <c r="LCF50" s="24"/>
      <c r="LCG50" s="24"/>
      <c r="LCH50" s="24"/>
      <c r="LCI50" s="24"/>
      <c r="LCJ50" s="24"/>
      <c r="LCK50" s="24"/>
      <c r="LCL50" s="24"/>
      <c r="LCM50" s="24"/>
      <c r="LCN50" s="24"/>
      <c r="LCO50" s="24"/>
      <c r="LCP50" s="24"/>
      <c r="LCQ50" s="24"/>
      <c r="LCR50" s="24"/>
      <c r="LCS50" s="24"/>
      <c r="LCT50" s="24"/>
      <c r="LCU50" s="24"/>
      <c r="LCV50" s="24"/>
      <c r="LCW50" s="24"/>
      <c r="LCX50" s="24"/>
      <c r="LCY50" s="24"/>
      <c r="LCZ50" s="24"/>
      <c r="LDA50" s="24"/>
      <c r="LDB50" s="24"/>
      <c r="LDC50" s="24"/>
      <c r="LDD50" s="24"/>
      <c r="LDE50" s="24"/>
      <c r="LDF50" s="24"/>
      <c r="LDG50" s="24"/>
      <c r="LDH50" s="24"/>
      <c r="LDI50" s="24"/>
      <c r="LDJ50" s="24"/>
      <c r="LDK50" s="24"/>
      <c r="LDL50" s="24"/>
      <c r="LDM50" s="24"/>
      <c r="LDN50" s="24"/>
      <c r="LDO50" s="24"/>
      <c r="LDP50" s="24"/>
      <c r="LDQ50" s="24"/>
      <c r="LDR50" s="24"/>
      <c r="LDS50" s="24"/>
      <c r="LDT50" s="24"/>
      <c r="LDU50" s="24"/>
      <c r="LDV50" s="24"/>
      <c r="LDW50" s="24"/>
      <c r="LDX50" s="24"/>
      <c r="LDY50" s="24"/>
      <c r="LDZ50" s="24"/>
      <c r="LEA50" s="24"/>
      <c r="LEB50" s="24"/>
      <c r="LEC50" s="24"/>
      <c r="LED50" s="24"/>
      <c r="LEE50" s="24"/>
      <c r="LEF50" s="24"/>
      <c r="LEG50" s="24"/>
      <c r="LEH50" s="24"/>
      <c r="LEI50" s="24"/>
      <c r="LEJ50" s="24"/>
      <c r="LEK50" s="24"/>
      <c r="LEL50" s="24"/>
      <c r="LEM50" s="24"/>
      <c r="LEN50" s="24"/>
      <c r="LEO50" s="24"/>
      <c r="LEP50" s="24"/>
      <c r="LEQ50" s="24"/>
      <c r="LER50" s="24"/>
      <c r="LES50" s="24"/>
      <c r="LET50" s="24"/>
      <c r="LEU50" s="24"/>
      <c r="LEV50" s="24"/>
      <c r="LEW50" s="24"/>
      <c r="LEX50" s="24"/>
      <c r="LEY50" s="24"/>
      <c r="LEZ50" s="24"/>
      <c r="LFA50" s="24"/>
      <c r="LFB50" s="24"/>
      <c r="LFC50" s="24"/>
      <c r="LFD50" s="24"/>
      <c r="LFE50" s="24"/>
      <c r="LFF50" s="24"/>
      <c r="LFG50" s="24"/>
      <c r="LFH50" s="24"/>
      <c r="LFI50" s="24"/>
      <c r="LFJ50" s="24"/>
      <c r="LFK50" s="24"/>
      <c r="LFL50" s="24"/>
      <c r="LFM50" s="24"/>
      <c r="LFN50" s="24"/>
      <c r="LFO50" s="24"/>
      <c r="LFP50" s="24"/>
      <c r="LFQ50" s="24"/>
      <c r="LFR50" s="24"/>
      <c r="LFS50" s="24"/>
      <c r="LFT50" s="24"/>
      <c r="LFU50" s="24"/>
      <c r="LFV50" s="24"/>
      <c r="LFW50" s="24"/>
      <c r="LFX50" s="24"/>
      <c r="LFY50" s="24"/>
      <c r="LFZ50" s="24"/>
      <c r="LGA50" s="24"/>
      <c r="LGB50" s="24"/>
      <c r="LGC50" s="24"/>
      <c r="LGD50" s="24"/>
      <c r="LGE50" s="24"/>
      <c r="LGF50" s="24"/>
      <c r="LGG50" s="24"/>
      <c r="LGH50" s="24"/>
      <c r="LGI50" s="24"/>
      <c r="LGJ50" s="24"/>
      <c r="LGK50" s="24"/>
      <c r="LGL50" s="24"/>
      <c r="LGM50" s="24"/>
      <c r="LGN50" s="24"/>
      <c r="LGO50" s="24"/>
      <c r="LGP50" s="24"/>
      <c r="LGQ50" s="24"/>
      <c r="LGR50" s="24"/>
      <c r="LGS50" s="24"/>
      <c r="LGT50" s="24"/>
      <c r="LGU50" s="24"/>
      <c r="LGV50" s="24"/>
      <c r="LGW50" s="24"/>
      <c r="LGX50" s="24"/>
      <c r="LGY50" s="24"/>
      <c r="LGZ50" s="24"/>
      <c r="LHA50" s="24"/>
      <c r="LHB50" s="24"/>
      <c r="LHC50" s="24"/>
      <c r="LHD50" s="24"/>
      <c r="LHE50" s="24"/>
      <c r="LHF50" s="24"/>
      <c r="LHG50" s="24"/>
      <c r="LHH50" s="24"/>
      <c r="LHI50" s="24"/>
      <c r="LHJ50" s="24"/>
      <c r="LHK50" s="24"/>
      <c r="LHL50" s="24"/>
      <c r="LHM50" s="24"/>
      <c r="LHN50" s="24"/>
      <c r="LHO50" s="24"/>
      <c r="LHP50" s="24"/>
      <c r="LHQ50" s="24"/>
      <c r="LHR50" s="24"/>
      <c r="LHS50" s="24"/>
      <c r="LHT50" s="24"/>
      <c r="LHU50" s="24"/>
      <c r="LHV50" s="24"/>
      <c r="LHW50" s="24"/>
      <c r="LHX50" s="24"/>
      <c r="LHY50" s="24"/>
      <c r="LHZ50" s="24"/>
      <c r="LIA50" s="24"/>
      <c r="LIB50" s="24"/>
      <c r="LIC50" s="24"/>
      <c r="LID50" s="24"/>
      <c r="LIE50" s="24"/>
      <c r="LIF50" s="24"/>
      <c r="LIG50" s="24"/>
      <c r="LIH50" s="24"/>
      <c r="LII50" s="24"/>
      <c r="LIJ50" s="24"/>
      <c r="LIK50" s="24"/>
      <c r="LIL50" s="24"/>
      <c r="LIM50" s="24"/>
      <c r="LIN50" s="24"/>
      <c r="LIO50" s="24"/>
      <c r="LIP50" s="24"/>
      <c r="LIQ50" s="24"/>
      <c r="LIR50" s="24"/>
      <c r="LIS50" s="24"/>
      <c r="LIT50" s="24"/>
      <c r="LIU50" s="24"/>
      <c r="LIV50" s="24"/>
      <c r="LIW50" s="24"/>
      <c r="LIX50" s="24"/>
      <c r="LIY50" s="24"/>
      <c r="LIZ50" s="24"/>
      <c r="LJA50" s="24"/>
      <c r="LJB50" s="24"/>
      <c r="LJC50" s="24"/>
      <c r="LJD50" s="24"/>
      <c r="LJE50" s="24"/>
      <c r="LJF50" s="24"/>
      <c r="LJG50" s="24"/>
      <c r="LJH50" s="24"/>
      <c r="LJI50" s="24"/>
      <c r="LJJ50" s="24"/>
      <c r="LJK50" s="24"/>
      <c r="LJL50" s="24"/>
      <c r="LJM50" s="24"/>
      <c r="LJN50" s="24"/>
      <c r="LJO50" s="24"/>
      <c r="LJP50" s="24"/>
      <c r="LJQ50" s="24"/>
      <c r="LJR50" s="24"/>
      <c r="LJS50" s="24"/>
      <c r="LJT50" s="24"/>
      <c r="LJU50" s="24"/>
      <c r="LJV50" s="24"/>
      <c r="LJW50" s="24"/>
      <c r="LJX50" s="24"/>
      <c r="LJY50" s="24"/>
      <c r="LJZ50" s="24"/>
      <c r="LKA50" s="24"/>
      <c r="LKB50" s="24"/>
      <c r="LKC50" s="24"/>
      <c r="LKD50" s="24"/>
      <c r="LKE50" s="24"/>
      <c r="LKF50" s="24"/>
      <c r="LKG50" s="24"/>
      <c r="LKH50" s="24"/>
      <c r="LKI50" s="24"/>
      <c r="LKJ50" s="24"/>
      <c r="LKK50" s="24"/>
      <c r="LKL50" s="24"/>
      <c r="LKM50" s="24"/>
      <c r="LKN50" s="24"/>
      <c r="LKO50" s="24"/>
      <c r="LKP50" s="24"/>
      <c r="LKQ50" s="24"/>
      <c r="LKR50" s="24"/>
      <c r="LKS50" s="24"/>
      <c r="LKT50" s="24"/>
      <c r="LKU50" s="24"/>
      <c r="LKV50" s="24"/>
      <c r="LKW50" s="24"/>
      <c r="LKX50" s="24"/>
      <c r="LKY50" s="24"/>
      <c r="LKZ50" s="24"/>
      <c r="LLA50" s="24"/>
      <c r="LLB50" s="24"/>
      <c r="LLC50" s="24"/>
      <c r="LLD50" s="24"/>
      <c r="LLE50" s="24"/>
      <c r="LLF50" s="24"/>
      <c r="LLG50" s="24"/>
      <c r="LLH50" s="24"/>
      <c r="LLI50" s="24"/>
      <c r="LLJ50" s="24"/>
      <c r="LLK50" s="24"/>
      <c r="LLL50" s="24"/>
      <c r="LLM50" s="24"/>
      <c r="LLN50" s="24"/>
      <c r="LLO50" s="24"/>
      <c r="LLP50" s="24"/>
      <c r="LLQ50" s="24"/>
      <c r="LLR50" s="24"/>
      <c r="LLS50" s="24"/>
      <c r="LLT50" s="24"/>
      <c r="LLU50" s="24"/>
      <c r="LLV50" s="24"/>
      <c r="LLW50" s="24"/>
      <c r="LLX50" s="24"/>
      <c r="LLY50" s="24"/>
      <c r="LLZ50" s="24"/>
      <c r="LMA50" s="24"/>
      <c r="LMB50" s="24"/>
      <c r="LMC50" s="24"/>
      <c r="LMD50" s="24"/>
      <c r="LME50" s="24"/>
      <c r="LMF50" s="24"/>
      <c r="LMG50" s="24"/>
      <c r="LMH50" s="24"/>
      <c r="LMI50" s="24"/>
      <c r="LMJ50" s="24"/>
      <c r="LMK50" s="24"/>
      <c r="LML50" s="24"/>
      <c r="LMM50" s="24"/>
      <c r="LMN50" s="24"/>
      <c r="LMO50" s="24"/>
      <c r="LMP50" s="24"/>
      <c r="LMQ50" s="24"/>
      <c r="LMR50" s="24"/>
      <c r="LMS50" s="24"/>
      <c r="LMT50" s="24"/>
      <c r="LMU50" s="24"/>
      <c r="LMV50" s="24"/>
      <c r="LMW50" s="24"/>
      <c r="LMX50" s="24"/>
      <c r="LMY50" s="24"/>
      <c r="LMZ50" s="24"/>
      <c r="LNA50" s="24"/>
      <c r="LNB50" s="24"/>
      <c r="LNC50" s="24"/>
      <c r="LND50" s="24"/>
      <c r="LNE50" s="24"/>
      <c r="LNF50" s="24"/>
      <c r="LNG50" s="24"/>
      <c r="LNH50" s="24"/>
      <c r="LNI50" s="24"/>
      <c r="LNJ50" s="24"/>
      <c r="LNK50" s="24"/>
      <c r="LNL50" s="24"/>
      <c r="LNM50" s="24"/>
      <c r="LNN50" s="24"/>
      <c r="LNO50" s="24"/>
      <c r="LNP50" s="24"/>
      <c r="LNQ50" s="24"/>
      <c r="LNR50" s="24"/>
      <c r="LNS50" s="24"/>
      <c r="LNT50" s="24"/>
      <c r="LNU50" s="24"/>
      <c r="LNV50" s="24"/>
      <c r="LNW50" s="24"/>
      <c r="LNX50" s="24"/>
      <c r="LNY50" s="24"/>
      <c r="LNZ50" s="24"/>
      <c r="LOA50" s="24"/>
      <c r="LOB50" s="24"/>
      <c r="LOC50" s="24"/>
      <c r="LOD50" s="24"/>
      <c r="LOE50" s="24"/>
      <c r="LOF50" s="24"/>
      <c r="LOG50" s="24"/>
      <c r="LOH50" s="24"/>
      <c r="LOI50" s="24"/>
      <c r="LOJ50" s="24"/>
      <c r="LOK50" s="24"/>
      <c r="LOL50" s="24"/>
      <c r="LOM50" s="24"/>
      <c r="LON50" s="24"/>
      <c r="LOO50" s="24"/>
      <c r="LOP50" s="24"/>
      <c r="LOQ50" s="24"/>
      <c r="LOR50" s="24"/>
      <c r="LOS50" s="24"/>
      <c r="LOT50" s="24"/>
      <c r="LOU50" s="24"/>
      <c r="LOV50" s="24"/>
      <c r="LOW50" s="24"/>
      <c r="LOX50" s="24"/>
      <c r="LOY50" s="24"/>
      <c r="LOZ50" s="24"/>
      <c r="LPA50" s="24"/>
      <c r="LPB50" s="24"/>
      <c r="LPC50" s="24"/>
      <c r="LPD50" s="24"/>
      <c r="LPE50" s="24"/>
      <c r="LPF50" s="24"/>
      <c r="LPG50" s="24"/>
      <c r="LPH50" s="24"/>
      <c r="LPI50" s="24"/>
      <c r="LPJ50" s="24"/>
      <c r="LPK50" s="24"/>
      <c r="LPL50" s="24"/>
      <c r="LPM50" s="24"/>
      <c r="LPN50" s="24"/>
      <c r="LPO50" s="24"/>
      <c r="LPP50" s="24"/>
      <c r="LPQ50" s="24"/>
      <c r="LPR50" s="24"/>
      <c r="LPS50" s="24"/>
      <c r="LPT50" s="24"/>
      <c r="LPU50" s="24"/>
      <c r="LPV50" s="24"/>
      <c r="LPW50" s="24"/>
      <c r="LPX50" s="24"/>
      <c r="LPY50" s="24"/>
      <c r="LPZ50" s="24"/>
      <c r="LQA50" s="24"/>
      <c r="LQB50" s="24"/>
      <c r="LQC50" s="24"/>
      <c r="LQD50" s="24"/>
      <c r="LQE50" s="24"/>
      <c r="LQF50" s="24"/>
      <c r="LQG50" s="24"/>
      <c r="LQH50" s="24"/>
      <c r="LQI50" s="24"/>
      <c r="LQJ50" s="24"/>
      <c r="LQK50" s="24"/>
      <c r="LQL50" s="24"/>
      <c r="LQM50" s="24"/>
      <c r="LQN50" s="24"/>
      <c r="LQO50" s="24"/>
      <c r="LQP50" s="24"/>
      <c r="LQQ50" s="24"/>
      <c r="LQR50" s="24"/>
      <c r="LQS50" s="24"/>
      <c r="LQT50" s="24"/>
      <c r="LQU50" s="24"/>
      <c r="LQV50" s="24"/>
      <c r="LQW50" s="24"/>
      <c r="LQX50" s="24"/>
      <c r="LQY50" s="24"/>
      <c r="LQZ50" s="24"/>
      <c r="LRA50" s="24"/>
      <c r="LRB50" s="24"/>
      <c r="LRC50" s="24"/>
      <c r="LRD50" s="24"/>
      <c r="LRE50" s="24"/>
      <c r="LRF50" s="24"/>
      <c r="LRG50" s="24"/>
      <c r="LRH50" s="24"/>
      <c r="LRI50" s="24"/>
      <c r="LRJ50" s="24"/>
      <c r="LRK50" s="24"/>
      <c r="LRL50" s="24"/>
      <c r="LRM50" s="24"/>
      <c r="LRN50" s="24"/>
      <c r="LRO50" s="24"/>
      <c r="LRP50" s="24"/>
      <c r="LRQ50" s="24"/>
      <c r="LRR50" s="24"/>
      <c r="LRS50" s="24"/>
      <c r="LRT50" s="24"/>
      <c r="LRU50" s="24"/>
      <c r="LRV50" s="24"/>
      <c r="LRW50" s="24"/>
      <c r="LRX50" s="24"/>
      <c r="LRY50" s="24"/>
      <c r="LRZ50" s="24"/>
      <c r="LSA50" s="24"/>
      <c r="LSB50" s="24"/>
      <c r="LSC50" s="24"/>
      <c r="LSD50" s="24"/>
      <c r="LSE50" s="24"/>
      <c r="LSF50" s="24"/>
      <c r="LSG50" s="24"/>
      <c r="LSH50" s="24"/>
      <c r="LSI50" s="24"/>
      <c r="LSJ50" s="24"/>
      <c r="LSK50" s="24"/>
      <c r="LSL50" s="24"/>
      <c r="LSM50" s="24"/>
      <c r="LSN50" s="24"/>
      <c r="LSO50" s="24"/>
      <c r="LSP50" s="24"/>
      <c r="LSQ50" s="24"/>
      <c r="LSR50" s="24"/>
      <c r="LSS50" s="24"/>
      <c r="LST50" s="24"/>
      <c r="LSU50" s="24"/>
      <c r="LSV50" s="24"/>
      <c r="LSW50" s="24"/>
      <c r="LSX50" s="24"/>
      <c r="LSY50" s="24"/>
      <c r="LSZ50" s="24"/>
      <c r="LTA50" s="24"/>
      <c r="LTB50" s="24"/>
      <c r="LTC50" s="24"/>
      <c r="LTD50" s="24"/>
      <c r="LTE50" s="24"/>
      <c r="LTF50" s="24"/>
      <c r="LTG50" s="24"/>
      <c r="LTH50" s="24"/>
      <c r="LTI50" s="24"/>
      <c r="LTJ50" s="24"/>
      <c r="LTK50" s="24"/>
      <c r="LTL50" s="24"/>
      <c r="LTM50" s="24"/>
      <c r="LTN50" s="24"/>
      <c r="LTO50" s="24"/>
      <c r="LTP50" s="24"/>
      <c r="LTQ50" s="24"/>
      <c r="LTR50" s="24"/>
      <c r="LTS50" s="24"/>
      <c r="LTT50" s="24"/>
      <c r="LTU50" s="24"/>
      <c r="LTV50" s="24"/>
      <c r="LTW50" s="24"/>
      <c r="LTX50" s="24"/>
      <c r="LTY50" s="24"/>
      <c r="LTZ50" s="24"/>
      <c r="LUA50" s="24"/>
      <c r="LUB50" s="24"/>
      <c r="LUC50" s="24"/>
      <c r="LUD50" s="24"/>
      <c r="LUE50" s="24"/>
      <c r="LUF50" s="24"/>
      <c r="LUG50" s="24"/>
      <c r="LUH50" s="24"/>
      <c r="LUI50" s="24"/>
      <c r="LUJ50" s="24"/>
      <c r="LUK50" s="24"/>
      <c r="LUL50" s="24"/>
      <c r="LUM50" s="24"/>
      <c r="LUN50" s="24"/>
      <c r="LUO50" s="24"/>
      <c r="LUP50" s="24"/>
      <c r="LUQ50" s="24"/>
      <c r="LUR50" s="24"/>
      <c r="LUS50" s="24"/>
      <c r="LUT50" s="24"/>
      <c r="LUU50" s="24"/>
      <c r="LUV50" s="24"/>
      <c r="LUW50" s="24"/>
      <c r="LUX50" s="24"/>
      <c r="LUY50" s="24"/>
      <c r="LUZ50" s="24"/>
      <c r="LVA50" s="24"/>
      <c r="LVB50" s="24"/>
      <c r="LVC50" s="24"/>
      <c r="LVD50" s="24"/>
      <c r="LVE50" s="24"/>
      <c r="LVF50" s="24"/>
      <c r="LVG50" s="24"/>
      <c r="LVH50" s="24"/>
      <c r="LVI50" s="24"/>
      <c r="LVJ50" s="24"/>
      <c r="LVK50" s="24"/>
      <c r="LVL50" s="24"/>
      <c r="LVM50" s="24"/>
      <c r="LVN50" s="24"/>
      <c r="LVO50" s="24"/>
      <c r="LVP50" s="24"/>
      <c r="LVQ50" s="24"/>
      <c r="LVR50" s="24"/>
      <c r="LVS50" s="24"/>
      <c r="LVT50" s="24"/>
      <c r="LVU50" s="24"/>
      <c r="LVV50" s="24"/>
      <c r="LVW50" s="24"/>
      <c r="LVX50" s="24"/>
      <c r="LVY50" s="24"/>
      <c r="LVZ50" s="24"/>
      <c r="LWA50" s="24"/>
      <c r="LWB50" s="24"/>
      <c r="LWC50" s="24"/>
      <c r="LWD50" s="24"/>
      <c r="LWE50" s="24"/>
      <c r="LWF50" s="24"/>
      <c r="LWG50" s="24"/>
      <c r="LWH50" s="24"/>
      <c r="LWI50" s="24"/>
      <c r="LWJ50" s="24"/>
      <c r="LWK50" s="24"/>
      <c r="LWL50" s="24"/>
      <c r="LWM50" s="24"/>
      <c r="LWN50" s="24"/>
      <c r="LWO50" s="24"/>
      <c r="LWP50" s="24"/>
      <c r="LWQ50" s="24"/>
      <c r="LWR50" s="24"/>
      <c r="LWS50" s="24"/>
      <c r="LWT50" s="24"/>
      <c r="LWU50" s="24"/>
      <c r="LWV50" s="24"/>
      <c r="LWW50" s="24"/>
      <c r="LWX50" s="24"/>
      <c r="LWY50" s="24"/>
      <c r="LWZ50" s="24"/>
      <c r="LXA50" s="24"/>
      <c r="LXB50" s="24"/>
      <c r="LXC50" s="24"/>
      <c r="LXD50" s="24"/>
      <c r="LXE50" s="24"/>
      <c r="LXF50" s="24"/>
      <c r="LXG50" s="24"/>
      <c r="LXH50" s="24"/>
      <c r="LXI50" s="24"/>
      <c r="LXJ50" s="24"/>
      <c r="LXK50" s="24"/>
      <c r="LXL50" s="24"/>
      <c r="LXM50" s="24"/>
      <c r="LXN50" s="24"/>
      <c r="LXO50" s="24"/>
      <c r="LXP50" s="24"/>
      <c r="LXQ50" s="24"/>
      <c r="LXR50" s="24"/>
      <c r="LXS50" s="24"/>
      <c r="LXT50" s="24"/>
      <c r="LXU50" s="24"/>
      <c r="LXV50" s="24"/>
      <c r="LXW50" s="24"/>
      <c r="LXX50" s="24"/>
      <c r="LXY50" s="24"/>
      <c r="LXZ50" s="24"/>
      <c r="LYA50" s="24"/>
      <c r="LYB50" s="24"/>
      <c r="LYC50" s="24"/>
      <c r="LYD50" s="24"/>
      <c r="LYE50" s="24"/>
      <c r="LYF50" s="24"/>
      <c r="LYG50" s="24"/>
      <c r="LYH50" s="24"/>
      <c r="LYI50" s="24"/>
      <c r="LYJ50" s="24"/>
      <c r="LYK50" s="24"/>
      <c r="LYL50" s="24"/>
      <c r="LYM50" s="24"/>
      <c r="LYN50" s="24"/>
      <c r="LYO50" s="24"/>
      <c r="LYP50" s="24"/>
      <c r="LYQ50" s="24"/>
      <c r="LYR50" s="24"/>
      <c r="LYS50" s="24"/>
      <c r="LYT50" s="24"/>
      <c r="LYU50" s="24"/>
      <c r="LYV50" s="24"/>
      <c r="LYW50" s="24"/>
      <c r="LYX50" s="24"/>
      <c r="LYY50" s="24"/>
      <c r="LYZ50" s="24"/>
      <c r="LZA50" s="24"/>
      <c r="LZB50" s="24"/>
      <c r="LZC50" s="24"/>
      <c r="LZD50" s="24"/>
      <c r="LZE50" s="24"/>
      <c r="LZF50" s="24"/>
      <c r="LZG50" s="24"/>
      <c r="LZH50" s="24"/>
      <c r="LZI50" s="24"/>
      <c r="LZJ50" s="24"/>
      <c r="LZK50" s="24"/>
      <c r="LZL50" s="24"/>
      <c r="LZM50" s="24"/>
      <c r="LZN50" s="24"/>
      <c r="LZO50" s="24"/>
      <c r="LZP50" s="24"/>
      <c r="LZQ50" s="24"/>
      <c r="LZR50" s="24"/>
      <c r="LZS50" s="24"/>
      <c r="LZT50" s="24"/>
      <c r="LZU50" s="24"/>
      <c r="LZV50" s="24"/>
      <c r="LZW50" s="24"/>
      <c r="LZX50" s="24"/>
      <c r="LZY50" s="24"/>
      <c r="LZZ50" s="24"/>
      <c r="MAA50" s="24"/>
      <c r="MAB50" s="24"/>
      <c r="MAC50" s="24"/>
      <c r="MAD50" s="24"/>
      <c r="MAE50" s="24"/>
      <c r="MAF50" s="24"/>
      <c r="MAG50" s="24"/>
      <c r="MAH50" s="24"/>
      <c r="MAI50" s="24"/>
      <c r="MAJ50" s="24"/>
      <c r="MAK50" s="24"/>
      <c r="MAL50" s="24"/>
      <c r="MAM50" s="24"/>
      <c r="MAN50" s="24"/>
      <c r="MAO50" s="24"/>
      <c r="MAP50" s="24"/>
      <c r="MAQ50" s="24"/>
      <c r="MAR50" s="24"/>
      <c r="MAS50" s="24"/>
      <c r="MAT50" s="24"/>
      <c r="MAU50" s="24"/>
      <c r="MAV50" s="24"/>
      <c r="MAW50" s="24"/>
      <c r="MAX50" s="24"/>
      <c r="MAY50" s="24"/>
      <c r="MAZ50" s="24"/>
      <c r="MBA50" s="24"/>
      <c r="MBB50" s="24"/>
      <c r="MBC50" s="24"/>
      <c r="MBD50" s="24"/>
      <c r="MBE50" s="24"/>
      <c r="MBF50" s="24"/>
      <c r="MBG50" s="24"/>
      <c r="MBH50" s="24"/>
      <c r="MBI50" s="24"/>
      <c r="MBJ50" s="24"/>
      <c r="MBK50" s="24"/>
      <c r="MBL50" s="24"/>
      <c r="MBM50" s="24"/>
      <c r="MBN50" s="24"/>
      <c r="MBO50" s="24"/>
      <c r="MBP50" s="24"/>
      <c r="MBQ50" s="24"/>
      <c r="MBR50" s="24"/>
      <c r="MBS50" s="24"/>
      <c r="MBT50" s="24"/>
      <c r="MBU50" s="24"/>
      <c r="MBV50" s="24"/>
      <c r="MBW50" s="24"/>
      <c r="MBX50" s="24"/>
      <c r="MBY50" s="24"/>
      <c r="MBZ50" s="24"/>
      <c r="MCA50" s="24"/>
      <c r="MCB50" s="24"/>
      <c r="MCC50" s="24"/>
      <c r="MCD50" s="24"/>
      <c r="MCE50" s="24"/>
      <c r="MCF50" s="24"/>
      <c r="MCG50" s="24"/>
      <c r="MCH50" s="24"/>
      <c r="MCI50" s="24"/>
      <c r="MCJ50" s="24"/>
      <c r="MCK50" s="24"/>
      <c r="MCL50" s="24"/>
      <c r="MCM50" s="24"/>
      <c r="MCN50" s="24"/>
      <c r="MCO50" s="24"/>
      <c r="MCP50" s="24"/>
      <c r="MCQ50" s="24"/>
      <c r="MCR50" s="24"/>
      <c r="MCS50" s="24"/>
      <c r="MCT50" s="24"/>
      <c r="MCU50" s="24"/>
      <c r="MCV50" s="24"/>
      <c r="MCW50" s="24"/>
      <c r="MCX50" s="24"/>
      <c r="MCY50" s="24"/>
      <c r="MCZ50" s="24"/>
      <c r="MDA50" s="24"/>
      <c r="MDB50" s="24"/>
      <c r="MDC50" s="24"/>
      <c r="MDD50" s="24"/>
      <c r="MDE50" s="24"/>
      <c r="MDF50" s="24"/>
      <c r="MDG50" s="24"/>
      <c r="MDH50" s="24"/>
      <c r="MDI50" s="24"/>
      <c r="MDJ50" s="24"/>
      <c r="MDK50" s="24"/>
      <c r="MDL50" s="24"/>
      <c r="MDM50" s="24"/>
      <c r="MDN50" s="24"/>
      <c r="MDO50" s="24"/>
      <c r="MDP50" s="24"/>
      <c r="MDQ50" s="24"/>
      <c r="MDR50" s="24"/>
      <c r="MDS50" s="24"/>
      <c r="MDT50" s="24"/>
      <c r="MDU50" s="24"/>
      <c r="MDV50" s="24"/>
      <c r="MDW50" s="24"/>
      <c r="MDX50" s="24"/>
      <c r="MDY50" s="24"/>
      <c r="MDZ50" s="24"/>
      <c r="MEA50" s="24"/>
      <c r="MEB50" s="24"/>
      <c r="MEC50" s="24"/>
      <c r="MED50" s="24"/>
      <c r="MEE50" s="24"/>
      <c r="MEF50" s="24"/>
      <c r="MEG50" s="24"/>
      <c r="MEH50" s="24"/>
      <c r="MEI50" s="24"/>
      <c r="MEJ50" s="24"/>
      <c r="MEK50" s="24"/>
      <c r="MEL50" s="24"/>
      <c r="MEM50" s="24"/>
      <c r="MEN50" s="24"/>
      <c r="MEO50" s="24"/>
      <c r="MEP50" s="24"/>
      <c r="MEQ50" s="24"/>
      <c r="MER50" s="24"/>
      <c r="MES50" s="24"/>
      <c r="MET50" s="24"/>
      <c r="MEU50" s="24"/>
      <c r="MEV50" s="24"/>
      <c r="MEW50" s="24"/>
      <c r="MEX50" s="24"/>
      <c r="MEY50" s="24"/>
      <c r="MEZ50" s="24"/>
      <c r="MFA50" s="24"/>
      <c r="MFB50" s="24"/>
      <c r="MFC50" s="24"/>
      <c r="MFD50" s="24"/>
      <c r="MFE50" s="24"/>
      <c r="MFF50" s="24"/>
      <c r="MFG50" s="24"/>
      <c r="MFH50" s="24"/>
      <c r="MFI50" s="24"/>
      <c r="MFJ50" s="24"/>
      <c r="MFK50" s="24"/>
      <c r="MFL50" s="24"/>
      <c r="MFM50" s="24"/>
      <c r="MFN50" s="24"/>
      <c r="MFO50" s="24"/>
      <c r="MFP50" s="24"/>
      <c r="MFQ50" s="24"/>
      <c r="MFR50" s="24"/>
      <c r="MFS50" s="24"/>
      <c r="MFT50" s="24"/>
      <c r="MFU50" s="24"/>
      <c r="MFV50" s="24"/>
      <c r="MFW50" s="24"/>
      <c r="MFX50" s="24"/>
      <c r="MFY50" s="24"/>
      <c r="MFZ50" s="24"/>
      <c r="MGA50" s="24"/>
      <c r="MGB50" s="24"/>
      <c r="MGC50" s="24"/>
      <c r="MGD50" s="24"/>
      <c r="MGE50" s="24"/>
      <c r="MGF50" s="24"/>
      <c r="MGG50" s="24"/>
      <c r="MGH50" s="24"/>
      <c r="MGI50" s="24"/>
      <c r="MGJ50" s="24"/>
      <c r="MGK50" s="24"/>
      <c r="MGL50" s="24"/>
      <c r="MGM50" s="24"/>
      <c r="MGN50" s="24"/>
      <c r="MGO50" s="24"/>
      <c r="MGP50" s="24"/>
      <c r="MGQ50" s="24"/>
      <c r="MGR50" s="24"/>
      <c r="MGS50" s="24"/>
      <c r="MGT50" s="24"/>
      <c r="MGU50" s="24"/>
      <c r="MGV50" s="24"/>
      <c r="MGW50" s="24"/>
      <c r="MGX50" s="24"/>
      <c r="MGY50" s="24"/>
      <c r="MGZ50" s="24"/>
      <c r="MHA50" s="24"/>
      <c r="MHB50" s="24"/>
      <c r="MHC50" s="24"/>
      <c r="MHD50" s="24"/>
      <c r="MHE50" s="24"/>
      <c r="MHF50" s="24"/>
      <c r="MHG50" s="24"/>
      <c r="MHH50" s="24"/>
      <c r="MHI50" s="24"/>
      <c r="MHJ50" s="24"/>
      <c r="MHK50" s="24"/>
      <c r="MHL50" s="24"/>
      <c r="MHM50" s="24"/>
      <c r="MHN50" s="24"/>
      <c r="MHO50" s="24"/>
      <c r="MHP50" s="24"/>
      <c r="MHQ50" s="24"/>
      <c r="MHR50" s="24"/>
      <c r="MHS50" s="24"/>
      <c r="MHT50" s="24"/>
      <c r="MHU50" s="24"/>
      <c r="MHV50" s="24"/>
      <c r="MHW50" s="24"/>
      <c r="MHX50" s="24"/>
      <c r="MHY50" s="24"/>
      <c r="MHZ50" s="24"/>
      <c r="MIA50" s="24"/>
      <c r="MIB50" s="24"/>
      <c r="MIC50" s="24"/>
      <c r="MID50" s="24"/>
      <c r="MIE50" s="24"/>
      <c r="MIF50" s="24"/>
      <c r="MIG50" s="24"/>
      <c r="MIH50" s="24"/>
      <c r="MII50" s="24"/>
      <c r="MIJ50" s="24"/>
      <c r="MIK50" s="24"/>
      <c r="MIL50" s="24"/>
      <c r="MIM50" s="24"/>
      <c r="MIN50" s="24"/>
      <c r="MIO50" s="24"/>
      <c r="MIP50" s="24"/>
      <c r="MIQ50" s="24"/>
      <c r="MIR50" s="24"/>
      <c r="MIS50" s="24"/>
      <c r="MIT50" s="24"/>
      <c r="MIU50" s="24"/>
      <c r="MIV50" s="24"/>
      <c r="MIW50" s="24"/>
      <c r="MIX50" s="24"/>
      <c r="MIY50" s="24"/>
      <c r="MIZ50" s="24"/>
      <c r="MJA50" s="24"/>
      <c r="MJB50" s="24"/>
      <c r="MJC50" s="24"/>
      <c r="MJD50" s="24"/>
      <c r="MJE50" s="24"/>
      <c r="MJF50" s="24"/>
      <c r="MJG50" s="24"/>
      <c r="MJH50" s="24"/>
      <c r="MJI50" s="24"/>
      <c r="MJJ50" s="24"/>
      <c r="MJK50" s="24"/>
      <c r="MJL50" s="24"/>
      <c r="MJM50" s="24"/>
      <c r="MJN50" s="24"/>
      <c r="MJO50" s="24"/>
      <c r="MJP50" s="24"/>
      <c r="MJQ50" s="24"/>
      <c r="MJR50" s="24"/>
      <c r="MJS50" s="24"/>
      <c r="MJT50" s="24"/>
      <c r="MJU50" s="24"/>
      <c r="MJV50" s="24"/>
      <c r="MJW50" s="24"/>
      <c r="MJX50" s="24"/>
      <c r="MJY50" s="24"/>
      <c r="MJZ50" s="24"/>
      <c r="MKA50" s="24"/>
      <c r="MKB50" s="24"/>
      <c r="MKC50" s="24"/>
      <c r="MKD50" s="24"/>
      <c r="MKE50" s="24"/>
      <c r="MKF50" s="24"/>
      <c r="MKG50" s="24"/>
      <c r="MKH50" s="24"/>
      <c r="MKI50" s="24"/>
      <c r="MKJ50" s="24"/>
      <c r="MKK50" s="24"/>
      <c r="MKL50" s="24"/>
      <c r="MKM50" s="24"/>
      <c r="MKN50" s="24"/>
      <c r="MKO50" s="24"/>
      <c r="MKP50" s="24"/>
      <c r="MKQ50" s="24"/>
      <c r="MKR50" s="24"/>
      <c r="MKS50" s="24"/>
      <c r="MKT50" s="24"/>
      <c r="MKU50" s="24"/>
      <c r="MKV50" s="24"/>
      <c r="MKW50" s="24"/>
      <c r="MKX50" s="24"/>
      <c r="MKY50" s="24"/>
      <c r="MKZ50" s="24"/>
      <c r="MLA50" s="24"/>
      <c r="MLB50" s="24"/>
      <c r="MLC50" s="24"/>
      <c r="MLD50" s="24"/>
      <c r="MLE50" s="24"/>
      <c r="MLF50" s="24"/>
      <c r="MLG50" s="24"/>
      <c r="MLH50" s="24"/>
      <c r="MLI50" s="24"/>
      <c r="MLJ50" s="24"/>
      <c r="MLK50" s="24"/>
      <c r="MLL50" s="24"/>
      <c r="MLM50" s="24"/>
      <c r="MLN50" s="24"/>
      <c r="MLO50" s="24"/>
      <c r="MLP50" s="24"/>
      <c r="MLQ50" s="24"/>
      <c r="MLR50" s="24"/>
      <c r="MLS50" s="24"/>
      <c r="MLT50" s="24"/>
      <c r="MLU50" s="24"/>
      <c r="MLV50" s="24"/>
      <c r="MLW50" s="24"/>
      <c r="MLX50" s="24"/>
      <c r="MLY50" s="24"/>
      <c r="MLZ50" s="24"/>
      <c r="MMA50" s="24"/>
      <c r="MMB50" s="24"/>
      <c r="MMC50" s="24"/>
      <c r="MMD50" s="24"/>
      <c r="MME50" s="24"/>
      <c r="MMF50" s="24"/>
      <c r="MMG50" s="24"/>
      <c r="MMH50" s="24"/>
      <c r="MMI50" s="24"/>
      <c r="MMJ50" s="24"/>
      <c r="MMK50" s="24"/>
      <c r="MML50" s="24"/>
      <c r="MMM50" s="24"/>
      <c r="MMN50" s="24"/>
      <c r="MMO50" s="24"/>
      <c r="MMP50" s="24"/>
      <c r="MMQ50" s="24"/>
      <c r="MMR50" s="24"/>
      <c r="MMS50" s="24"/>
      <c r="MMT50" s="24"/>
      <c r="MMU50" s="24"/>
      <c r="MMV50" s="24"/>
      <c r="MMW50" s="24"/>
      <c r="MMX50" s="24"/>
      <c r="MMY50" s="24"/>
      <c r="MMZ50" s="24"/>
      <c r="MNA50" s="24"/>
      <c r="MNB50" s="24"/>
      <c r="MNC50" s="24"/>
      <c r="MND50" s="24"/>
      <c r="MNE50" s="24"/>
      <c r="MNF50" s="24"/>
      <c r="MNG50" s="24"/>
      <c r="MNH50" s="24"/>
      <c r="MNI50" s="24"/>
      <c r="MNJ50" s="24"/>
      <c r="MNK50" s="24"/>
      <c r="MNL50" s="24"/>
      <c r="MNM50" s="24"/>
      <c r="MNN50" s="24"/>
      <c r="MNO50" s="24"/>
      <c r="MNP50" s="24"/>
      <c r="MNQ50" s="24"/>
      <c r="MNR50" s="24"/>
      <c r="MNS50" s="24"/>
      <c r="MNT50" s="24"/>
      <c r="MNU50" s="24"/>
      <c r="MNV50" s="24"/>
      <c r="MNW50" s="24"/>
      <c r="MNX50" s="24"/>
      <c r="MNY50" s="24"/>
      <c r="MNZ50" s="24"/>
      <c r="MOA50" s="24"/>
      <c r="MOB50" s="24"/>
      <c r="MOC50" s="24"/>
      <c r="MOD50" s="24"/>
      <c r="MOE50" s="24"/>
      <c r="MOF50" s="24"/>
      <c r="MOG50" s="24"/>
      <c r="MOH50" s="24"/>
      <c r="MOI50" s="24"/>
      <c r="MOJ50" s="24"/>
      <c r="MOK50" s="24"/>
      <c r="MOL50" s="24"/>
      <c r="MOM50" s="24"/>
      <c r="MON50" s="24"/>
      <c r="MOO50" s="24"/>
      <c r="MOP50" s="24"/>
      <c r="MOQ50" s="24"/>
      <c r="MOR50" s="24"/>
      <c r="MOS50" s="24"/>
      <c r="MOT50" s="24"/>
      <c r="MOU50" s="24"/>
      <c r="MOV50" s="24"/>
      <c r="MOW50" s="24"/>
      <c r="MOX50" s="24"/>
      <c r="MOY50" s="24"/>
      <c r="MOZ50" s="24"/>
      <c r="MPA50" s="24"/>
      <c r="MPB50" s="24"/>
      <c r="MPC50" s="24"/>
      <c r="MPD50" s="24"/>
      <c r="MPE50" s="24"/>
      <c r="MPF50" s="24"/>
      <c r="MPG50" s="24"/>
      <c r="MPH50" s="24"/>
      <c r="MPI50" s="24"/>
      <c r="MPJ50" s="24"/>
      <c r="MPK50" s="24"/>
      <c r="MPL50" s="24"/>
      <c r="MPM50" s="24"/>
      <c r="MPN50" s="24"/>
      <c r="MPO50" s="24"/>
      <c r="MPP50" s="24"/>
      <c r="MPQ50" s="24"/>
      <c r="MPR50" s="24"/>
      <c r="MPS50" s="24"/>
      <c r="MPT50" s="24"/>
      <c r="MPU50" s="24"/>
      <c r="MPV50" s="24"/>
      <c r="MPW50" s="24"/>
      <c r="MPX50" s="24"/>
      <c r="MPY50" s="24"/>
      <c r="MPZ50" s="24"/>
      <c r="MQA50" s="24"/>
      <c r="MQB50" s="24"/>
      <c r="MQC50" s="24"/>
      <c r="MQD50" s="24"/>
      <c r="MQE50" s="24"/>
      <c r="MQF50" s="24"/>
      <c r="MQG50" s="24"/>
      <c r="MQH50" s="24"/>
      <c r="MQI50" s="24"/>
      <c r="MQJ50" s="24"/>
      <c r="MQK50" s="24"/>
      <c r="MQL50" s="24"/>
      <c r="MQM50" s="24"/>
      <c r="MQN50" s="24"/>
      <c r="MQO50" s="24"/>
      <c r="MQP50" s="24"/>
      <c r="MQQ50" s="24"/>
      <c r="MQR50" s="24"/>
      <c r="MQS50" s="24"/>
      <c r="MQT50" s="24"/>
      <c r="MQU50" s="24"/>
      <c r="MQV50" s="24"/>
      <c r="MQW50" s="24"/>
      <c r="MQX50" s="24"/>
      <c r="MQY50" s="24"/>
      <c r="MQZ50" s="24"/>
      <c r="MRA50" s="24"/>
      <c r="MRB50" s="24"/>
      <c r="MRC50" s="24"/>
      <c r="MRD50" s="24"/>
      <c r="MRE50" s="24"/>
      <c r="MRF50" s="24"/>
      <c r="MRG50" s="24"/>
      <c r="MRH50" s="24"/>
      <c r="MRI50" s="24"/>
      <c r="MRJ50" s="24"/>
      <c r="MRK50" s="24"/>
      <c r="MRL50" s="24"/>
      <c r="MRM50" s="24"/>
      <c r="MRN50" s="24"/>
      <c r="MRO50" s="24"/>
      <c r="MRP50" s="24"/>
      <c r="MRQ50" s="24"/>
      <c r="MRR50" s="24"/>
      <c r="MRS50" s="24"/>
      <c r="MRT50" s="24"/>
      <c r="MRU50" s="24"/>
      <c r="MRV50" s="24"/>
      <c r="MRW50" s="24"/>
      <c r="MRX50" s="24"/>
      <c r="MRY50" s="24"/>
      <c r="MRZ50" s="24"/>
      <c r="MSA50" s="24"/>
      <c r="MSB50" s="24"/>
      <c r="MSC50" s="24"/>
      <c r="MSD50" s="24"/>
      <c r="MSE50" s="24"/>
      <c r="MSF50" s="24"/>
      <c r="MSG50" s="24"/>
      <c r="MSH50" s="24"/>
      <c r="MSI50" s="24"/>
      <c r="MSJ50" s="24"/>
      <c r="MSK50" s="24"/>
      <c r="MSL50" s="24"/>
      <c r="MSM50" s="24"/>
      <c r="MSN50" s="24"/>
      <c r="MSO50" s="24"/>
      <c r="MSP50" s="24"/>
      <c r="MSQ50" s="24"/>
      <c r="MSR50" s="24"/>
      <c r="MSS50" s="24"/>
      <c r="MST50" s="24"/>
      <c r="MSU50" s="24"/>
      <c r="MSV50" s="24"/>
      <c r="MSW50" s="24"/>
      <c r="MSX50" s="24"/>
      <c r="MSY50" s="24"/>
      <c r="MSZ50" s="24"/>
      <c r="MTA50" s="24"/>
      <c r="MTB50" s="24"/>
      <c r="MTC50" s="24"/>
      <c r="MTD50" s="24"/>
      <c r="MTE50" s="24"/>
      <c r="MTF50" s="24"/>
      <c r="MTG50" s="24"/>
      <c r="MTH50" s="24"/>
      <c r="MTI50" s="24"/>
      <c r="MTJ50" s="24"/>
      <c r="MTK50" s="24"/>
      <c r="MTL50" s="24"/>
      <c r="MTM50" s="24"/>
      <c r="MTN50" s="24"/>
      <c r="MTO50" s="24"/>
      <c r="MTP50" s="24"/>
      <c r="MTQ50" s="24"/>
      <c r="MTR50" s="24"/>
      <c r="MTS50" s="24"/>
      <c r="MTT50" s="24"/>
      <c r="MTU50" s="24"/>
      <c r="MTV50" s="24"/>
      <c r="MTW50" s="24"/>
      <c r="MTX50" s="24"/>
      <c r="MTY50" s="24"/>
      <c r="MTZ50" s="24"/>
      <c r="MUA50" s="24"/>
      <c r="MUB50" s="24"/>
      <c r="MUC50" s="24"/>
      <c r="MUD50" s="24"/>
      <c r="MUE50" s="24"/>
      <c r="MUF50" s="24"/>
      <c r="MUG50" s="24"/>
      <c r="MUH50" s="24"/>
      <c r="MUI50" s="24"/>
      <c r="MUJ50" s="24"/>
      <c r="MUK50" s="24"/>
      <c r="MUL50" s="24"/>
      <c r="MUM50" s="24"/>
      <c r="MUN50" s="24"/>
      <c r="MUO50" s="24"/>
      <c r="MUP50" s="24"/>
      <c r="MUQ50" s="24"/>
      <c r="MUR50" s="24"/>
      <c r="MUS50" s="24"/>
      <c r="MUT50" s="24"/>
      <c r="MUU50" s="24"/>
      <c r="MUV50" s="24"/>
      <c r="MUW50" s="24"/>
      <c r="MUX50" s="24"/>
      <c r="MUY50" s="24"/>
      <c r="MUZ50" s="24"/>
      <c r="MVA50" s="24"/>
      <c r="MVB50" s="24"/>
      <c r="MVC50" s="24"/>
      <c r="MVD50" s="24"/>
      <c r="MVE50" s="24"/>
      <c r="MVF50" s="24"/>
      <c r="MVG50" s="24"/>
      <c r="MVH50" s="24"/>
      <c r="MVI50" s="24"/>
      <c r="MVJ50" s="24"/>
      <c r="MVK50" s="24"/>
      <c r="MVL50" s="24"/>
      <c r="MVM50" s="24"/>
      <c r="MVN50" s="24"/>
      <c r="MVO50" s="24"/>
      <c r="MVP50" s="24"/>
      <c r="MVQ50" s="24"/>
      <c r="MVR50" s="24"/>
      <c r="MVS50" s="24"/>
      <c r="MVT50" s="24"/>
      <c r="MVU50" s="24"/>
      <c r="MVV50" s="24"/>
      <c r="MVW50" s="24"/>
      <c r="MVX50" s="24"/>
      <c r="MVY50" s="24"/>
      <c r="MVZ50" s="24"/>
      <c r="MWA50" s="24"/>
      <c r="MWB50" s="24"/>
      <c r="MWC50" s="24"/>
      <c r="MWD50" s="24"/>
      <c r="MWE50" s="24"/>
      <c r="MWF50" s="24"/>
      <c r="MWG50" s="24"/>
      <c r="MWH50" s="24"/>
      <c r="MWI50" s="24"/>
      <c r="MWJ50" s="24"/>
      <c r="MWK50" s="24"/>
      <c r="MWL50" s="24"/>
      <c r="MWM50" s="24"/>
      <c r="MWN50" s="24"/>
      <c r="MWO50" s="24"/>
      <c r="MWP50" s="24"/>
      <c r="MWQ50" s="24"/>
      <c r="MWR50" s="24"/>
      <c r="MWS50" s="24"/>
      <c r="MWT50" s="24"/>
      <c r="MWU50" s="24"/>
      <c r="MWV50" s="24"/>
      <c r="MWW50" s="24"/>
      <c r="MWX50" s="24"/>
      <c r="MWY50" s="24"/>
      <c r="MWZ50" s="24"/>
      <c r="MXA50" s="24"/>
      <c r="MXB50" s="24"/>
      <c r="MXC50" s="24"/>
      <c r="MXD50" s="24"/>
      <c r="MXE50" s="24"/>
      <c r="MXF50" s="24"/>
      <c r="MXG50" s="24"/>
      <c r="MXH50" s="24"/>
      <c r="MXI50" s="24"/>
      <c r="MXJ50" s="24"/>
      <c r="MXK50" s="24"/>
      <c r="MXL50" s="24"/>
      <c r="MXM50" s="24"/>
      <c r="MXN50" s="24"/>
      <c r="MXO50" s="24"/>
      <c r="MXP50" s="24"/>
      <c r="MXQ50" s="24"/>
      <c r="MXR50" s="24"/>
      <c r="MXS50" s="24"/>
      <c r="MXT50" s="24"/>
      <c r="MXU50" s="24"/>
      <c r="MXV50" s="24"/>
      <c r="MXW50" s="24"/>
      <c r="MXX50" s="24"/>
      <c r="MXY50" s="24"/>
      <c r="MXZ50" s="24"/>
      <c r="MYA50" s="24"/>
      <c r="MYB50" s="24"/>
      <c r="MYC50" s="24"/>
      <c r="MYD50" s="24"/>
      <c r="MYE50" s="24"/>
      <c r="MYF50" s="24"/>
      <c r="MYG50" s="24"/>
      <c r="MYH50" s="24"/>
      <c r="MYI50" s="24"/>
      <c r="MYJ50" s="24"/>
      <c r="MYK50" s="24"/>
      <c r="MYL50" s="24"/>
      <c r="MYM50" s="24"/>
      <c r="MYN50" s="24"/>
      <c r="MYO50" s="24"/>
      <c r="MYP50" s="24"/>
      <c r="MYQ50" s="24"/>
      <c r="MYR50" s="24"/>
      <c r="MYS50" s="24"/>
      <c r="MYT50" s="24"/>
      <c r="MYU50" s="24"/>
      <c r="MYV50" s="24"/>
      <c r="MYW50" s="24"/>
      <c r="MYX50" s="24"/>
      <c r="MYY50" s="24"/>
      <c r="MYZ50" s="24"/>
      <c r="MZA50" s="24"/>
      <c r="MZB50" s="24"/>
      <c r="MZC50" s="24"/>
      <c r="MZD50" s="24"/>
      <c r="MZE50" s="24"/>
      <c r="MZF50" s="24"/>
      <c r="MZG50" s="24"/>
      <c r="MZH50" s="24"/>
      <c r="MZI50" s="24"/>
      <c r="MZJ50" s="24"/>
      <c r="MZK50" s="24"/>
      <c r="MZL50" s="24"/>
      <c r="MZM50" s="24"/>
      <c r="MZN50" s="24"/>
      <c r="MZO50" s="24"/>
      <c r="MZP50" s="24"/>
      <c r="MZQ50" s="24"/>
      <c r="MZR50" s="24"/>
      <c r="MZS50" s="24"/>
      <c r="MZT50" s="24"/>
      <c r="MZU50" s="24"/>
      <c r="MZV50" s="24"/>
      <c r="MZW50" s="24"/>
      <c r="MZX50" s="24"/>
      <c r="MZY50" s="24"/>
      <c r="MZZ50" s="24"/>
      <c r="NAA50" s="24"/>
      <c r="NAB50" s="24"/>
      <c r="NAC50" s="24"/>
      <c r="NAD50" s="24"/>
      <c r="NAE50" s="24"/>
      <c r="NAF50" s="24"/>
      <c r="NAG50" s="24"/>
      <c r="NAH50" s="24"/>
      <c r="NAI50" s="24"/>
      <c r="NAJ50" s="24"/>
      <c r="NAK50" s="24"/>
      <c r="NAL50" s="24"/>
      <c r="NAM50" s="24"/>
      <c r="NAN50" s="24"/>
      <c r="NAO50" s="24"/>
      <c r="NAP50" s="24"/>
      <c r="NAQ50" s="24"/>
      <c r="NAR50" s="24"/>
      <c r="NAS50" s="24"/>
      <c r="NAT50" s="24"/>
      <c r="NAU50" s="24"/>
      <c r="NAV50" s="24"/>
      <c r="NAW50" s="24"/>
      <c r="NAX50" s="24"/>
      <c r="NAY50" s="24"/>
      <c r="NAZ50" s="24"/>
      <c r="NBA50" s="24"/>
      <c r="NBB50" s="24"/>
      <c r="NBC50" s="24"/>
      <c r="NBD50" s="24"/>
      <c r="NBE50" s="24"/>
      <c r="NBF50" s="24"/>
      <c r="NBG50" s="24"/>
      <c r="NBH50" s="24"/>
      <c r="NBI50" s="24"/>
      <c r="NBJ50" s="24"/>
      <c r="NBK50" s="24"/>
      <c r="NBL50" s="24"/>
      <c r="NBM50" s="24"/>
      <c r="NBN50" s="24"/>
      <c r="NBO50" s="24"/>
      <c r="NBP50" s="24"/>
      <c r="NBQ50" s="24"/>
      <c r="NBR50" s="24"/>
      <c r="NBS50" s="24"/>
      <c r="NBT50" s="24"/>
      <c r="NBU50" s="24"/>
      <c r="NBV50" s="24"/>
      <c r="NBW50" s="24"/>
      <c r="NBX50" s="24"/>
      <c r="NBY50" s="24"/>
      <c r="NBZ50" s="24"/>
      <c r="NCA50" s="24"/>
      <c r="NCB50" s="24"/>
      <c r="NCC50" s="24"/>
      <c r="NCD50" s="24"/>
      <c r="NCE50" s="24"/>
      <c r="NCF50" s="24"/>
      <c r="NCG50" s="24"/>
      <c r="NCH50" s="24"/>
      <c r="NCI50" s="24"/>
      <c r="NCJ50" s="24"/>
      <c r="NCK50" s="24"/>
      <c r="NCL50" s="24"/>
      <c r="NCM50" s="24"/>
      <c r="NCN50" s="24"/>
      <c r="NCO50" s="24"/>
      <c r="NCP50" s="24"/>
      <c r="NCQ50" s="24"/>
      <c r="NCR50" s="24"/>
      <c r="NCS50" s="24"/>
      <c r="NCT50" s="24"/>
      <c r="NCU50" s="24"/>
      <c r="NCV50" s="24"/>
      <c r="NCW50" s="24"/>
      <c r="NCX50" s="24"/>
      <c r="NCY50" s="24"/>
      <c r="NCZ50" s="24"/>
      <c r="NDA50" s="24"/>
      <c r="NDB50" s="24"/>
      <c r="NDC50" s="24"/>
      <c r="NDD50" s="24"/>
      <c r="NDE50" s="24"/>
      <c r="NDF50" s="24"/>
      <c r="NDG50" s="24"/>
      <c r="NDH50" s="24"/>
      <c r="NDI50" s="24"/>
      <c r="NDJ50" s="24"/>
      <c r="NDK50" s="24"/>
      <c r="NDL50" s="24"/>
      <c r="NDM50" s="24"/>
      <c r="NDN50" s="24"/>
      <c r="NDO50" s="24"/>
      <c r="NDP50" s="24"/>
      <c r="NDQ50" s="24"/>
      <c r="NDR50" s="24"/>
      <c r="NDS50" s="24"/>
      <c r="NDT50" s="24"/>
      <c r="NDU50" s="24"/>
      <c r="NDV50" s="24"/>
      <c r="NDW50" s="24"/>
      <c r="NDX50" s="24"/>
      <c r="NDY50" s="24"/>
      <c r="NDZ50" s="24"/>
      <c r="NEA50" s="24"/>
      <c r="NEB50" s="24"/>
      <c r="NEC50" s="24"/>
      <c r="NED50" s="24"/>
      <c r="NEE50" s="24"/>
      <c r="NEF50" s="24"/>
      <c r="NEG50" s="24"/>
      <c r="NEH50" s="24"/>
      <c r="NEI50" s="24"/>
      <c r="NEJ50" s="24"/>
      <c r="NEK50" s="24"/>
      <c r="NEL50" s="24"/>
      <c r="NEM50" s="24"/>
      <c r="NEN50" s="24"/>
      <c r="NEO50" s="24"/>
      <c r="NEP50" s="24"/>
      <c r="NEQ50" s="24"/>
      <c r="NER50" s="24"/>
      <c r="NES50" s="24"/>
      <c r="NET50" s="24"/>
      <c r="NEU50" s="24"/>
      <c r="NEV50" s="24"/>
      <c r="NEW50" s="24"/>
      <c r="NEX50" s="24"/>
      <c r="NEY50" s="24"/>
      <c r="NEZ50" s="24"/>
      <c r="NFA50" s="24"/>
      <c r="NFB50" s="24"/>
      <c r="NFC50" s="24"/>
      <c r="NFD50" s="24"/>
      <c r="NFE50" s="24"/>
      <c r="NFF50" s="24"/>
      <c r="NFG50" s="24"/>
      <c r="NFH50" s="24"/>
      <c r="NFI50" s="24"/>
      <c r="NFJ50" s="24"/>
      <c r="NFK50" s="24"/>
      <c r="NFL50" s="24"/>
      <c r="NFM50" s="24"/>
      <c r="NFN50" s="24"/>
      <c r="NFO50" s="24"/>
      <c r="NFP50" s="24"/>
      <c r="NFQ50" s="24"/>
      <c r="NFR50" s="24"/>
      <c r="NFS50" s="24"/>
      <c r="NFT50" s="24"/>
      <c r="NFU50" s="24"/>
      <c r="NFV50" s="24"/>
      <c r="NFW50" s="24"/>
      <c r="NFX50" s="24"/>
      <c r="NFY50" s="24"/>
      <c r="NFZ50" s="24"/>
      <c r="NGA50" s="24"/>
      <c r="NGB50" s="24"/>
      <c r="NGC50" s="24"/>
      <c r="NGD50" s="24"/>
      <c r="NGE50" s="24"/>
      <c r="NGF50" s="24"/>
      <c r="NGG50" s="24"/>
      <c r="NGH50" s="24"/>
      <c r="NGI50" s="24"/>
      <c r="NGJ50" s="24"/>
      <c r="NGK50" s="24"/>
      <c r="NGL50" s="24"/>
      <c r="NGM50" s="24"/>
      <c r="NGN50" s="24"/>
      <c r="NGO50" s="24"/>
      <c r="NGP50" s="24"/>
      <c r="NGQ50" s="24"/>
      <c r="NGR50" s="24"/>
      <c r="NGS50" s="24"/>
      <c r="NGT50" s="24"/>
      <c r="NGU50" s="24"/>
      <c r="NGV50" s="24"/>
      <c r="NGW50" s="24"/>
      <c r="NGX50" s="24"/>
      <c r="NGY50" s="24"/>
      <c r="NGZ50" s="24"/>
      <c r="NHA50" s="24"/>
      <c r="NHB50" s="24"/>
      <c r="NHC50" s="24"/>
      <c r="NHD50" s="24"/>
      <c r="NHE50" s="24"/>
      <c r="NHF50" s="24"/>
      <c r="NHG50" s="24"/>
      <c r="NHH50" s="24"/>
      <c r="NHI50" s="24"/>
      <c r="NHJ50" s="24"/>
      <c r="NHK50" s="24"/>
      <c r="NHL50" s="24"/>
      <c r="NHM50" s="24"/>
      <c r="NHN50" s="24"/>
      <c r="NHO50" s="24"/>
      <c r="NHP50" s="24"/>
      <c r="NHQ50" s="24"/>
      <c r="NHR50" s="24"/>
      <c r="NHS50" s="24"/>
      <c r="NHT50" s="24"/>
      <c r="NHU50" s="24"/>
      <c r="NHV50" s="24"/>
      <c r="NHW50" s="24"/>
      <c r="NHX50" s="24"/>
      <c r="NHY50" s="24"/>
      <c r="NHZ50" s="24"/>
      <c r="NIA50" s="24"/>
      <c r="NIB50" s="24"/>
      <c r="NIC50" s="24"/>
      <c r="NID50" s="24"/>
      <c r="NIE50" s="24"/>
      <c r="NIF50" s="24"/>
      <c r="NIG50" s="24"/>
      <c r="NIH50" s="24"/>
      <c r="NII50" s="24"/>
      <c r="NIJ50" s="24"/>
      <c r="NIK50" s="24"/>
      <c r="NIL50" s="24"/>
      <c r="NIM50" s="24"/>
      <c r="NIN50" s="24"/>
      <c r="NIO50" s="24"/>
      <c r="NIP50" s="24"/>
      <c r="NIQ50" s="24"/>
      <c r="NIR50" s="24"/>
      <c r="NIS50" s="24"/>
      <c r="NIT50" s="24"/>
      <c r="NIU50" s="24"/>
      <c r="NIV50" s="24"/>
      <c r="NIW50" s="24"/>
      <c r="NIX50" s="24"/>
      <c r="NIY50" s="24"/>
      <c r="NIZ50" s="24"/>
      <c r="NJA50" s="24"/>
      <c r="NJB50" s="24"/>
      <c r="NJC50" s="24"/>
      <c r="NJD50" s="24"/>
      <c r="NJE50" s="24"/>
      <c r="NJF50" s="24"/>
      <c r="NJG50" s="24"/>
      <c r="NJH50" s="24"/>
      <c r="NJI50" s="24"/>
      <c r="NJJ50" s="24"/>
      <c r="NJK50" s="24"/>
      <c r="NJL50" s="24"/>
      <c r="NJM50" s="24"/>
      <c r="NJN50" s="24"/>
      <c r="NJO50" s="24"/>
      <c r="NJP50" s="24"/>
      <c r="NJQ50" s="24"/>
      <c r="NJR50" s="24"/>
      <c r="NJS50" s="24"/>
      <c r="NJT50" s="24"/>
      <c r="NJU50" s="24"/>
      <c r="NJV50" s="24"/>
      <c r="NJW50" s="24"/>
      <c r="NJX50" s="24"/>
      <c r="NJY50" s="24"/>
      <c r="NJZ50" s="24"/>
      <c r="NKA50" s="24"/>
      <c r="NKB50" s="24"/>
      <c r="NKC50" s="24"/>
      <c r="NKD50" s="24"/>
      <c r="NKE50" s="24"/>
      <c r="NKF50" s="24"/>
      <c r="NKG50" s="24"/>
      <c r="NKH50" s="24"/>
      <c r="NKI50" s="24"/>
      <c r="NKJ50" s="24"/>
      <c r="NKK50" s="24"/>
      <c r="NKL50" s="24"/>
      <c r="NKM50" s="24"/>
      <c r="NKN50" s="24"/>
      <c r="NKO50" s="24"/>
      <c r="NKP50" s="24"/>
      <c r="NKQ50" s="24"/>
      <c r="NKR50" s="24"/>
      <c r="NKS50" s="24"/>
      <c r="NKT50" s="24"/>
      <c r="NKU50" s="24"/>
      <c r="NKV50" s="24"/>
      <c r="NKW50" s="24"/>
      <c r="NKX50" s="24"/>
      <c r="NKY50" s="24"/>
      <c r="NKZ50" s="24"/>
      <c r="NLA50" s="24"/>
      <c r="NLB50" s="24"/>
      <c r="NLC50" s="24"/>
      <c r="NLD50" s="24"/>
      <c r="NLE50" s="24"/>
      <c r="NLF50" s="24"/>
      <c r="NLG50" s="24"/>
      <c r="NLH50" s="24"/>
      <c r="NLI50" s="24"/>
      <c r="NLJ50" s="24"/>
      <c r="NLK50" s="24"/>
      <c r="NLL50" s="24"/>
      <c r="NLM50" s="24"/>
      <c r="NLN50" s="24"/>
      <c r="NLO50" s="24"/>
      <c r="NLP50" s="24"/>
      <c r="NLQ50" s="24"/>
      <c r="NLR50" s="24"/>
      <c r="NLS50" s="24"/>
      <c r="NLT50" s="24"/>
      <c r="NLU50" s="24"/>
      <c r="NLV50" s="24"/>
      <c r="NLW50" s="24"/>
      <c r="NLX50" s="24"/>
      <c r="NLY50" s="24"/>
      <c r="NLZ50" s="24"/>
      <c r="NMA50" s="24"/>
      <c r="NMB50" s="24"/>
      <c r="NMC50" s="24"/>
      <c r="NMD50" s="24"/>
      <c r="NME50" s="24"/>
      <c r="NMF50" s="24"/>
      <c r="NMG50" s="24"/>
      <c r="NMH50" s="24"/>
      <c r="NMI50" s="24"/>
      <c r="NMJ50" s="24"/>
      <c r="NMK50" s="24"/>
      <c r="NML50" s="24"/>
      <c r="NMM50" s="24"/>
      <c r="NMN50" s="24"/>
      <c r="NMO50" s="24"/>
      <c r="NMP50" s="24"/>
      <c r="NMQ50" s="24"/>
      <c r="NMR50" s="24"/>
      <c r="NMS50" s="24"/>
      <c r="NMT50" s="24"/>
      <c r="NMU50" s="24"/>
      <c r="NMV50" s="24"/>
      <c r="NMW50" s="24"/>
      <c r="NMX50" s="24"/>
      <c r="NMY50" s="24"/>
      <c r="NMZ50" s="24"/>
      <c r="NNA50" s="24"/>
      <c r="NNB50" s="24"/>
      <c r="NNC50" s="24"/>
      <c r="NND50" s="24"/>
      <c r="NNE50" s="24"/>
      <c r="NNF50" s="24"/>
      <c r="NNG50" s="24"/>
      <c r="NNH50" s="24"/>
      <c r="NNI50" s="24"/>
      <c r="NNJ50" s="24"/>
      <c r="NNK50" s="24"/>
      <c r="NNL50" s="24"/>
      <c r="NNM50" s="24"/>
      <c r="NNN50" s="24"/>
      <c r="NNO50" s="24"/>
      <c r="NNP50" s="24"/>
      <c r="NNQ50" s="24"/>
      <c r="NNR50" s="24"/>
      <c r="NNS50" s="24"/>
      <c r="NNT50" s="24"/>
      <c r="NNU50" s="24"/>
      <c r="NNV50" s="24"/>
      <c r="NNW50" s="24"/>
      <c r="NNX50" s="24"/>
      <c r="NNY50" s="24"/>
      <c r="NNZ50" s="24"/>
      <c r="NOA50" s="24"/>
      <c r="NOB50" s="24"/>
      <c r="NOC50" s="24"/>
      <c r="NOD50" s="24"/>
      <c r="NOE50" s="24"/>
      <c r="NOF50" s="24"/>
      <c r="NOG50" s="24"/>
      <c r="NOH50" s="24"/>
      <c r="NOI50" s="24"/>
      <c r="NOJ50" s="24"/>
      <c r="NOK50" s="24"/>
      <c r="NOL50" s="24"/>
      <c r="NOM50" s="24"/>
      <c r="NON50" s="24"/>
      <c r="NOO50" s="24"/>
      <c r="NOP50" s="24"/>
      <c r="NOQ50" s="24"/>
      <c r="NOR50" s="24"/>
      <c r="NOS50" s="24"/>
      <c r="NOT50" s="24"/>
      <c r="NOU50" s="24"/>
      <c r="NOV50" s="24"/>
      <c r="NOW50" s="24"/>
      <c r="NOX50" s="24"/>
      <c r="NOY50" s="24"/>
      <c r="NOZ50" s="24"/>
      <c r="NPA50" s="24"/>
      <c r="NPB50" s="24"/>
      <c r="NPC50" s="24"/>
      <c r="NPD50" s="24"/>
      <c r="NPE50" s="24"/>
      <c r="NPF50" s="24"/>
      <c r="NPG50" s="24"/>
      <c r="NPH50" s="24"/>
      <c r="NPI50" s="24"/>
      <c r="NPJ50" s="24"/>
      <c r="NPK50" s="24"/>
      <c r="NPL50" s="24"/>
      <c r="NPM50" s="24"/>
      <c r="NPN50" s="24"/>
      <c r="NPO50" s="24"/>
      <c r="NPP50" s="24"/>
      <c r="NPQ50" s="24"/>
      <c r="NPR50" s="24"/>
      <c r="NPS50" s="24"/>
      <c r="NPT50" s="24"/>
      <c r="NPU50" s="24"/>
      <c r="NPV50" s="24"/>
      <c r="NPW50" s="24"/>
      <c r="NPX50" s="24"/>
      <c r="NPY50" s="24"/>
      <c r="NPZ50" s="24"/>
      <c r="NQA50" s="24"/>
      <c r="NQB50" s="24"/>
      <c r="NQC50" s="24"/>
      <c r="NQD50" s="24"/>
      <c r="NQE50" s="24"/>
      <c r="NQF50" s="24"/>
      <c r="NQG50" s="24"/>
      <c r="NQH50" s="24"/>
      <c r="NQI50" s="24"/>
      <c r="NQJ50" s="24"/>
      <c r="NQK50" s="24"/>
      <c r="NQL50" s="24"/>
      <c r="NQM50" s="24"/>
      <c r="NQN50" s="24"/>
      <c r="NQO50" s="24"/>
      <c r="NQP50" s="24"/>
      <c r="NQQ50" s="24"/>
      <c r="NQR50" s="24"/>
      <c r="NQS50" s="24"/>
      <c r="NQT50" s="24"/>
      <c r="NQU50" s="24"/>
      <c r="NQV50" s="24"/>
      <c r="NQW50" s="24"/>
      <c r="NQX50" s="24"/>
      <c r="NQY50" s="24"/>
      <c r="NQZ50" s="24"/>
      <c r="NRA50" s="24"/>
      <c r="NRB50" s="24"/>
      <c r="NRC50" s="24"/>
      <c r="NRD50" s="24"/>
      <c r="NRE50" s="24"/>
      <c r="NRF50" s="24"/>
      <c r="NRG50" s="24"/>
      <c r="NRH50" s="24"/>
      <c r="NRI50" s="24"/>
      <c r="NRJ50" s="24"/>
      <c r="NRK50" s="24"/>
      <c r="NRL50" s="24"/>
      <c r="NRM50" s="24"/>
      <c r="NRN50" s="24"/>
      <c r="NRO50" s="24"/>
      <c r="NRP50" s="24"/>
      <c r="NRQ50" s="24"/>
      <c r="NRR50" s="24"/>
      <c r="NRS50" s="24"/>
      <c r="NRT50" s="24"/>
      <c r="NRU50" s="24"/>
      <c r="NRV50" s="24"/>
      <c r="NRW50" s="24"/>
      <c r="NRX50" s="24"/>
      <c r="NRY50" s="24"/>
      <c r="NRZ50" s="24"/>
      <c r="NSA50" s="24"/>
      <c r="NSB50" s="24"/>
      <c r="NSC50" s="24"/>
      <c r="NSD50" s="24"/>
      <c r="NSE50" s="24"/>
      <c r="NSF50" s="24"/>
      <c r="NSG50" s="24"/>
      <c r="NSH50" s="24"/>
      <c r="NSI50" s="24"/>
      <c r="NSJ50" s="24"/>
      <c r="NSK50" s="24"/>
      <c r="NSL50" s="24"/>
      <c r="NSM50" s="24"/>
      <c r="NSN50" s="24"/>
      <c r="NSO50" s="24"/>
      <c r="NSP50" s="24"/>
      <c r="NSQ50" s="24"/>
      <c r="NSR50" s="24"/>
      <c r="NSS50" s="24"/>
      <c r="NST50" s="24"/>
      <c r="NSU50" s="24"/>
      <c r="NSV50" s="24"/>
      <c r="NSW50" s="24"/>
      <c r="NSX50" s="24"/>
      <c r="NSY50" s="24"/>
      <c r="NSZ50" s="24"/>
      <c r="NTA50" s="24"/>
      <c r="NTB50" s="24"/>
      <c r="NTC50" s="24"/>
      <c r="NTD50" s="24"/>
      <c r="NTE50" s="24"/>
      <c r="NTF50" s="24"/>
      <c r="NTG50" s="24"/>
      <c r="NTH50" s="24"/>
      <c r="NTI50" s="24"/>
      <c r="NTJ50" s="24"/>
      <c r="NTK50" s="24"/>
      <c r="NTL50" s="24"/>
      <c r="NTM50" s="24"/>
      <c r="NTN50" s="24"/>
      <c r="NTO50" s="24"/>
      <c r="NTP50" s="24"/>
      <c r="NTQ50" s="24"/>
      <c r="NTR50" s="24"/>
      <c r="NTS50" s="24"/>
      <c r="NTT50" s="24"/>
      <c r="NTU50" s="24"/>
      <c r="NTV50" s="24"/>
      <c r="NTW50" s="24"/>
      <c r="NTX50" s="24"/>
      <c r="NTY50" s="24"/>
      <c r="NTZ50" s="24"/>
      <c r="NUA50" s="24"/>
      <c r="NUB50" s="24"/>
      <c r="NUC50" s="24"/>
      <c r="NUD50" s="24"/>
      <c r="NUE50" s="24"/>
      <c r="NUF50" s="24"/>
      <c r="NUG50" s="24"/>
      <c r="NUH50" s="24"/>
      <c r="NUI50" s="24"/>
      <c r="NUJ50" s="24"/>
      <c r="NUK50" s="24"/>
      <c r="NUL50" s="24"/>
      <c r="NUM50" s="24"/>
      <c r="NUN50" s="24"/>
      <c r="NUO50" s="24"/>
      <c r="NUP50" s="24"/>
      <c r="NUQ50" s="24"/>
      <c r="NUR50" s="24"/>
      <c r="NUS50" s="24"/>
      <c r="NUT50" s="24"/>
      <c r="NUU50" s="24"/>
      <c r="NUV50" s="24"/>
      <c r="NUW50" s="24"/>
      <c r="NUX50" s="24"/>
      <c r="NUY50" s="24"/>
      <c r="NUZ50" s="24"/>
      <c r="NVA50" s="24"/>
      <c r="NVB50" s="24"/>
      <c r="NVC50" s="24"/>
      <c r="NVD50" s="24"/>
      <c r="NVE50" s="24"/>
      <c r="NVF50" s="24"/>
      <c r="NVG50" s="24"/>
      <c r="NVH50" s="24"/>
      <c r="NVI50" s="24"/>
      <c r="NVJ50" s="24"/>
      <c r="NVK50" s="24"/>
      <c r="NVL50" s="24"/>
      <c r="NVM50" s="24"/>
      <c r="NVN50" s="24"/>
      <c r="NVO50" s="24"/>
      <c r="NVP50" s="24"/>
      <c r="NVQ50" s="24"/>
      <c r="NVR50" s="24"/>
      <c r="NVS50" s="24"/>
      <c r="NVT50" s="24"/>
      <c r="NVU50" s="24"/>
      <c r="NVV50" s="24"/>
      <c r="NVW50" s="24"/>
      <c r="NVX50" s="24"/>
      <c r="NVY50" s="24"/>
      <c r="NVZ50" s="24"/>
      <c r="NWA50" s="24"/>
      <c r="NWB50" s="24"/>
      <c r="NWC50" s="24"/>
      <c r="NWD50" s="24"/>
      <c r="NWE50" s="24"/>
      <c r="NWF50" s="24"/>
      <c r="NWG50" s="24"/>
      <c r="NWH50" s="24"/>
      <c r="NWI50" s="24"/>
      <c r="NWJ50" s="24"/>
      <c r="NWK50" s="24"/>
      <c r="NWL50" s="24"/>
      <c r="NWM50" s="24"/>
      <c r="NWN50" s="24"/>
      <c r="NWO50" s="24"/>
      <c r="NWP50" s="24"/>
      <c r="NWQ50" s="24"/>
      <c r="NWR50" s="24"/>
      <c r="NWS50" s="24"/>
      <c r="NWT50" s="24"/>
      <c r="NWU50" s="24"/>
      <c r="NWV50" s="24"/>
      <c r="NWW50" s="24"/>
      <c r="NWX50" s="24"/>
      <c r="NWY50" s="24"/>
      <c r="NWZ50" s="24"/>
      <c r="NXA50" s="24"/>
      <c r="NXB50" s="24"/>
      <c r="NXC50" s="24"/>
      <c r="NXD50" s="24"/>
      <c r="NXE50" s="24"/>
      <c r="NXF50" s="24"/>
      <c r="NXG50" s="24"/>
      <c r="NXH50" s="24"/>
      <c r="NXI50" s="24"/>
      <c r="NXJ50" s="24"/>
      <c r="NXK50" s="24"/>
      <c r="NXL50" s="24"/>
      <c r="NXM50" s="24"/>
      <c r="NXN50" s="24"/>
      <c r="NXO50" s="24"/>
      <c r="NXP50" s="24"/>
      <c r="NXQ50" s="24"/>
      <c r="NXR50" s="24"/>
      <c r="NXS50" s="24"/>
      <c r="NXT50" s="24"/>
      <c r="NXU50" s="24"/>
      <c r="NXV50" s="24"/>
      <c r="NXW50" s="24"/>
      <c r="NXX50" s="24"/>
      <c r="NXY50" s="24"/>
      <c r="NXZ50" s="24"/>
      <c r="NYA50" s="24"/>
      <c r="NYB50" s="24"/>
      <c r="NYC50" s="24"/>
      <c r="NYD50" s="24"/>
      <c r="NYE50" s="24"/>
      <c r="NYF50" s="24"/>
      <c r="NYG50" s="24"/>
      <c r="NYH50" s="24"/>
      <c r="NYI50" s="24"/>
      <c r="NYJ50" s="24"/>
      <c r="NYK50" s="24"/>
      <c r="NYL50" s="24"/>
      <c r="NYM50" s="24"/>
      <c r="NYN50" s="24"/>
      <c r="NYO50" s="24"/>
      <c r="NYP50" s="24"/>
      <c r="NYQ50" s="24"/>
      <c r="NYR50" s="24"/>
      <c r="NYS50" s="24"/>
      <c r="NYT50" s="24"/>
      <c r="NYU50" s="24"/>
      <c r="NYV50" s="24"/>
      <c r="NYW50" s="24"/>
      <c r="NYX50" s="24"/>
      <c r="NYY50" s="24"/>
      <c r="NYZ50" s="24"/>
      <c r="NZA50" s="24"/>
      <c r="NZB50" s="24"/>
      <c r="NZC50" s="24"/>
      <c r="NZD50" s="24"/>
      <c r="NZE50" s="24"/>
      <c r="NZF50" s="24"/>
      <c r="NZG50" s="24"/>
      <c r="NZH50" s="24"/>
      <c r="NZI50" s="24"/>
      <c r="NZJ50" s="24"/>
      <c r="NZK50" s="24"/>
      <c r="NZL50" s="24"/>
      <c r="NZM50" s="24"/>
      <c r="NZN50" s="24"/>
      <c r="NZO50" s="24"/>
      <c r="NZP50" s="24"/>
      <c r="NZQ50" s="24"/>
      <c r="NZR50" s="24"/>
      <c r="NZS50" s="24"/>
      <c r="NZT50" s="24"/>
      <c r="NZU50" s="24"/>
      <c r="NZV50" s="24"/>
      <c r="NZW50" s="24"/>
      <c r="NZX50" s="24"/>
      <c r="NZY50" s="24"/>
      <c r="NZZ50" s="24"/>
      <c r="OAA50" s="24"/>
      <c r="OAB50" s="24"/>
      <c r="OAC50" s="24"/>
      <c r="OAD50" s="24"/>
      <c r="OAE50" s="24"/>
      <c r="OAF50" s="24"/>
      <c r="OAG50" s="24"/>
      <c r="OAH50" s="24"/>
      <c r="OAI50" s="24"/>
      <c r="OAJ50" s="24"/>
      <c r="OAK50" s="24"/>
      <c r="OAL50" s="24"/>
      <c r="OAM50" s="24"/>
      <c r="OAN50" s="24"/>
      <c r="OAO50" s="24"/>
      <c r="OAP50" s="24"/>
      <c r="OAQ50" s="24"/>
      <c r="OAR50" s="24"/>
      <c r="OAS50" s="24"/>
      <c r="OAT50" s="24"/>
      <c r="OAU50" s="24"/>
      <c r="OAV50" s="24"/>
      <c r="OAW50" s="24"/>
      <c r="OAX50" s="24"/>
      <c r="OAY50" s="24"/>
      <c r="OAZ50" s="24"/>
      <c r="OBA50" s="24"/>
      <c r="OBB50" s="24"/>
      <c r="OBC50" s="24"/>
      <c r="OBD50" s="24"/>
      <c r="OBE50" s="24"/>
      <c r="OBF50" s="24"/>
      <c r="OBG50" s="24"/>
      <c r="OBH50" s="24"/>
      <c r="OBI50" s="24"/>
      <c r="OBJ50" s="24"/>
      <c r="OBK50" s="24"/>
      <c r="OBL50" s="24"/>
      <c r="OBM50" s="24"/>
      <c r="OBN50" s="24"/>
      <c r="OBO50" s="24"/>
      <c r="OBP50" s="24"/>
      <c r="OBQ50" s="24"/>
      <c r="OBR50" s="24"/>
      <c r="OBS50" s="24"/>
      <c r="OBT50" s="24"/>
      <c r="OBU50" s="24"/>
      <c r="OBV50" s="24"/>
      <c r="OBW50" s="24"/>
      <c r="OBX50" s="24"/>
      <c r="OBY50" s="24"/>
      <c r="OBZ50" s="24"/>
      <c r="OCA50" s="24"/>
      <c r="OCB50" s="24"/>
      <c r="OCC50" s="24"/>
      <c r="OCD50" s="24"/>
      <c r="OCE50" s="24"/>
      <c r="OCF50" s="24"/>
      <c r="OCG50" s="24"/>
      <c r="OCH50" s="24"/>
      <c r="OCI50" s="24"/>
      <c r="OCJ50" s="24"/>
      <c r="OCK50" s="24"/>
      <c r="OCL50" s="24"/>
      <c r="OCM50" s="24"/>
      <c r="OCN50" s="24"/>
      <c r="OCO50" s="24"/>
      <c r="OCP50" s="24"/>
      <c r="OCQ50" s="24"/>
      <c r="OCR50" s="24"/>
      <c r="OCS50" s="24"/>
      <c r="OCT50" s="24"/>
      <c r="OCU50" s="24"/>
      <c r="OCV50" s="24"/>
      <c r="OCW50" s="24"/>
      <c r="OCX50" s="24"/>
      <c r="OCY50" s="24"/>
      <c r="OCZ50" s="24"/>
      <c r="ODA50" s="24"/>
      <c r="ODB50" s="24"/>
      <c r="ODC50" s="24"/>
      <c r="ODD50" s="24"/>
      <c r="ODE50" s="24"/>
      <c r="ODF50" s="24"/>
      <c r="ODG50" s="24"/>
      <c r="ODH50" s="24"/>
      <c r="ODI50" s="24"/>
      <c r="ODJ50" s="24"/>
      <c r="ODK50" s="24"/>
      <c r="ODL50" s="24"/>
      <c r="ODM50" s="24"/>
      <c r="ODN50" s="24"/>
      <c r="ODO50" s="24"/>
      <c r="ODP50" s="24"/>
      <c r="ODQ50" s="24"/>
      <c r="ODR50" s="24"/>
      <c r="ODS50" s="24"/>
      <c r="ODT50" s="24"/>
      <c r="ODU50" s="24"/>
      <c r="ODV50" s="24"/>
      <c r="ODW50" s="24"/>
      <c r="ODX50" s="24"/>
      <c r="ODY50" s="24"/>
      <c r="ODZ50" s="24"/>
      <c r="OEA50" s="24"/>
      <c r="OEB50" s="24"/>
      <c r="OEC50" s="24"/>
      <c r="OED50" s="24"/>
      <c r="OEE50" s="24"/>
      <c r="OEF50" s="24"/>
      <c r="OEG50" s="24"/>
      <c r="OEH50" s="24"/>
      <c r="OEI50" s="24"/>
      <c r="OEJ50" s="24"/>
      <c r="OEK50" s="24"/>
      <c r="OEL50" s="24"/>
      <c r="OEM50" s="24"/>
      <c r="OEN50" s="24"/>
      <c r="OEO50" s="24"/>
      <c r="OEP50" s="24"/>
      <c r="OEQ50" s="24"/>
      <c r="OER50" s="24"/>
      <c r="OES50" s="24"/>
      <c r="OET50" s="24"/>
      <c r="OEU50" s="24"/>
      <c r="OEV50" s="24"/>
      <c r="OEW50" s="24"/>
      <c r="OEX50" s="24"/>
      <c r="OEY50" s="24"/>
      <c r="OEZ50" s="24"/>
      <c r="OFA50" s="24"/>
      <c r="OFB50" s="24"/>
      <c r="OFC50" s="24"/>
      <c r="OFD50" s="24"/>
      <c r="OFE50" s="24"/>
      <c r="OFF50" s="24"/>
      <c r="OFG50" s="24"/>
      <c r="OFH50" s="24"/>
      <c r="OFI50" s="24"/>
      <c r="OFJ50" s="24"/>
      <c r="OFK50" s="24"/>
      <c r="OFL50" s="24"/>
      <c r="OFM50" s="24"/>
      <c r="OFN50" s="24"/>
      <c r="OFO50" s="24"/>
      <c r="OFP50" s="24"/>
      <c r="OFQ50" s="24"/>
      <c r="OFR50" s="24"/>
      <c r="OFS50" s="24"/>
      <c r="OFT50" s="24"/>
      <c r="OFU50" s="24"/>
      <c r="OFV50" s="24"/>
      <c r="OFW50" s="24"/>
      <c r="OFX50" s="24"/>
      <c r="OFY50" s="24"/>
      <c r="OFZ50" s="24"/>
      <c r="OGA50" s="24"/>
      <c r="OGB50" s="24"/>
      <c r="OGC50" s="24"/>
      <c r="OGD50" s="24"/>
      <c r="OGE50" s="24"/>
      <c r="OGF50" s="24"/>
      <c r="OGG50" s="24"/>
      <c r="OGH50" s="24"/>
      <c r="OGI50" s="24"/>
      <c r="OGJ50" s="24"/>
      <c r="OGK50" s="24"/>
      <c r="OGL50" s="24"/>
      <c r="OGM50" s="24"/>
      <c r="OGN50" s="24"/>
      <c r="OGO50" s="24"/>
      <c r="OGP50" s="24"/>
      <c r="OGQ50" s="24"/>
      <c r="OGR50" s="24"/>
      <c r="OGS50" s="24"/>
      <c r="OGT50" s="24"/>
      <c r="OGU50" s="24"/>
      <c r="OGV50" s="24"/>
      <c r="OGW50" s="24"/>
      <c r="OGX50" s="24"/>
      <c r="OGY50" s="24"/>
      <c r="OGZ50" s="24"/>
      <c r="OHA50" s="24"/>
      <c r="OHB50" s="24"/>
      <c r="OHC50" s="24"/>
      <c r="OHD50" s="24"/>
      <c r="OHE50" s="24"/>
      <c r="OHF50" s="24"/>
      <c r="OHG50" s="24"/>
      <c r="OHH50" s="24"/>
      <c r="OHI50" s="24"/>
      <c r="OHJ50" s="24"/>
      <c r="OHK50" s="24"/>
      <c r="OHL50" s="24"/>
      <c r="OHM50" s="24"/>
      <c r="OHN50" s="24"/>
      <c r="OHO50" s="24"/>
      <c r="OHP50" s="24"/>
      <c r="OHQ50" s="24"/>
      <c r="OHR50" s="24"/>
      <c r="OHS50" s="24"/>
      <c r="OHT50" s="24"/>
      <c r="OHU50" s="24"/>
      <c r="OHV50" s="24"/>
      <c r="OHW50" s="24"/>
      <c r="OHX50" s="24"/>
      <c r="OHY50" s="24"/>
      <c r="OHZ50" s="24"/>
      <c r="OIA50" s="24"/>
      <c r="OIB50" s="24"/>
      <c r="OIC50" s="24"/>
      <c r="OID50" s="24"/>
      <c r="OIE50" s="24"/>
      <c r="OIF50" s="24"/>
      <c r="OIG50" s="24"/>
      <c r="OIH50" s="24"/>
      <c r="OII50" s="24"/>
      <c r="OIJ50" s="24"/>
      <c r="OIK50" s="24"/>
      <c r="OIL50" s="24"/>
      <c r="OIM50" s="24"/>
      <c r="OIN50" s="24"/>
      <c r="OIO50" s="24"/>
      <c r="OIP50" s="24"/>
      <c r="OIQ50" s="24"/>
      <c r="OIR50" s="24"/>
      <c r="OIS50" s="24"/>
      <c r="OIT50" s="24"/>
      <c r="OIU50" s="24"/>
      <c r="OIV50" s="24"/>
      <c r="OIW50" s="24"/>
      <c r="OIX50" s="24"/>
      <c r="OIY50" s="24"/>
      <c r="OIZ50" s="24"/>
      <c r="OJA50" s="24"/>
      <c r="OJB50" s="24"/>
      <c r="OJC50" s="24"/>
      <c r="OJD50" s="24"/>
      <c r="OJE50" s="24"/>
      <c r="OJF50" s="24"/>
      <c r="OJG50" s="24"/>
      <c r="OJH50" s="24"/>
      <c r="OJI50" s="24"/>
      <c r="OJJ50" s="24"/>
      <c r="OJK50" s="24"/>
      <c r="OJL50" s="24"/>
      <c r="OJM50" s="24"/>
      <c r="OJN50" s="24"/>
      <c r="OJO50" s="24"/>
      <c r="OJP50" s="24"/>
      <c r="OJQ50" s="24"/>
      <c r="OJR50" s="24"/>
      <c r="OJS50" s="24"/>
      <c r="OJT50" s="24"/>
      <c r="OJU50" s="24"/>
      <c r="OJV50" s="24"/>
      <c r="OJW50" s="24"/>
      <c r="OJX50" s="24"/>
      <c r="OJY50" s="24"/>
      <c r="OJZ50" s="24"/>
      <c r="OKA50" s="24"/>
      <c r="OKB50" s="24"/>
      <c r="OKC50" s="24"/>
      <c r="OKD50" s="24"/>
      <c r="OKE50" s="24"/>
      <c r="OKF50" s="24"/>
      <c r="OKG50" s="24"/>
      <c r="OKH50" s="24"/>
      <c r="OKI50" s="24"/>
      <c r="OKJ50" s="24"/>
      <c r="OKK50" s="24"/>
      <c r="OKL50" s="24"/>
      <c r="OKM50" s="24"/>
      <c r="OKN50" s="24"/>
      <c r="OKO50" s="24"/>
      <c r="OKP50" s="24"/>
      <c r="OKQ50" s="24"/>
      <c r="OKR50" s="24"/>
      <c r="OKS50" s="24"/>
      <c r="OKT50" s="24"/>
      <c r="OKU50" s="24"/>
      <c r="OKV50" s="24"/>
      <c r="OKW50" s="24"/>
      <c r="OKX50" s="24"/>
      <c r="OKY50" s="24"/>
      <c r="OKZ50" s="24"/>
      <c r="OLA50" s="24"/>
      <c r="OLB50" s="24"/>
      <c r="OLC50" s="24"/>
      <c r="OLD50" s="24"/>
      <c r="OLE50" s="24"/>
      <c r="OLF50" s="24"/>
      <c r="OLG50" s="24"/>
      <c r="OLH50" s="24"/>
      <c r="OLI50" s="24"/>
      <c r="OLJ50" s="24"/>
      <c r="OLK50" s="24"/>
      <c r="OLL50" s="24"/>
      <c r="OLM50" s="24"/>
      <c r="OLN50" s="24"/>
      <c r="OLO50" s="24"/>
      <c r="OLP50" s="24"/>
      <c r="OLQ50" s="24"/>
      <c r="OLR50" s="24"/>
      <c r="OLS50" s="24"/>
      <c r="OLT50" s="24"/>
      <c r="OLU50" s="24"/>
      <c r="OLV50" s="24"/>
      <c r="OLW50" s="24"/>
      <c r="OLX50" s="24"/>
      <c r="OLY50" s="24"/>
      <c r="OLZ50" s="24"/>
      <c r="OMA50" s="24"/>
      <c r="OMB50" s="24"/>
      <c r="OMC50" s="24"/>
      <c r="OMD50" s="24"/>
      <c r="OME50" s="24"/>
      <c r="OMF50" s="24"/>
      <c r="OMG50" s="24"/>
      <c r="OMH50" s="24"/>
      <c r="OMI50" s="24"/>
      <c r="OMJ50" s="24"/>
      <c r="OMK50" s="24"/>
      <c r="OML50" s="24"/>
      <c r="OMM50" s="24"/>
      <c r="OMN50" s="24"/>
      <c r="OMO50" s="24"/>
      <c r="OMP50" s="24"/>
      <c r="OMQ50" s="24"/>
      <c r="OMR50" s="24"/>
      <c r="OMS50" s="24"/>
      <c r="OMT50" s="24"/>
      <c r="OMU50" s="24"/>
      <c r="OMV50" s="24"/>
      <c r="OMW50" s="24"/>
      <c r="OMX50" s="24"/>
      <c r="OMY50" s="24"/>
      <c r="OMZ50" s="24"/>
      <c r="ONA50" s="24"/>
      <c r="ONB50" s="24"/>
      <c r="ONC50" s="24"/>
      <c r="OND50" s="24"/>
      <c r="ONE50" s="24"/>
      <c r="ONF50" s="24"/>
      <c r="ONG50" s="24"/>
      <c r="ONH50" s="24"/>
      <c r="ONI50" s="24"/>
      <c r="ONJ50" s="24"/>
      <c r="ONK50" s="24"/>
      <c r="ONL50" s="24"/>
      <c r="ONM50" s="24"/>
      <c r="ONN50" s="24"/>
      <c r="ONO50" s="24"/>
      <c r="ONP50" s="24"/>
      <c r="ONQ50" s="24"/>
      <c r="ONR50" s="24"/>
      <c r="ONS50" s="24"/>
      <c r="ONT50" s="24"/>
      <c r="ONU50" s="24"/>
      <c r="ONV50" s="24"/>
      <c r="ONW50" s="24"/>
      <c r="ONX50" s="24"/>
      <c r="ONY50" s="24"/>
      <c r="ONZ50" s="24"/>
      <c r="OOA50" s="24"/>
      <c r="OOB50" s="24"/>
      <c r="OOC50" s="24"/>
      <c r="OOD50" s="24"/>
      <c r="OOE50" s="24"/>
      <c r="OOF50" s="24"/>
      <c r="OOG50" s="24"/>
      <c r="OOH50" s="24"/>
      <c r="OOI50" s="24"/>
      <c r="OOJ50" s="24"/>
      <c r="OOK50" s="24"/>
      <c r="OOL50" s="24"/>
      <c r="OOM50" s="24"/>
      <c r="OON50" s="24"/>
      <c r="OOO50" s="24"/>
      <c r="OOP50" s="24"/>
      <c r="OOQ50" s="24"/>
      <c r="OOR50" s="24"/>
      <c r="OOS50" s="24"/>
      <c r="OOT50" s="24"/>
      <c r="OOU50" s="24"/>
      <c r="OOV50" s="24"/>
      <c r="OOW50" s="24"/>
      <c r="OOX50" s="24"/>
      <c r="OOY50" s="24"/>
      <c r="OOZ50" s="24"/>
      <c r="OPA50" s="24"/>
      <c r="OPB50" s="24"/>
      <c r="OPC50" s="24"/>
      <c r="OPD50" s="24"/>
      <c r="OPE50" s="24"/>
      <c r="OPF50" s="24"/>
      <c r="OPG50" s="24"/>
      <c r="OPH50" s="24"/>
      <c r="OPI50" s="24"/>
      <c r="OPJ50" s="24"/>
      <c r="OPK50" s="24"/>
      <c r="OPL50" s="24"/>
      <c r="OPM50" s="24"/>
      <c r="OPN50" s="24"/>
      <c r="OPO50" s="24"/>
      <c r="OPP50" s="24"/>
      <c r="OPQ50" s="24"/>
      <c r="OPR50" s="24"/>
      <c r="OPS50" s="24"/>
      <c r="OPT50" s="24"/>
      <c r="OPU50" s="24"/>
      <c r="OPV50" s="24"/>
      <c r="OPW50" s="24"/>
      <c r="OPX50" s="24"/>
      <c r="OPY50" s="24"/>
      <c r="OPZ50" s="24"/>
      <c r="OQA50" s="24"/>
      <c r="OQB50" s="24"/>
      <c r="OQC50" s="24"/>
      <c r="OQD50" s="24"/>
      <c r="OQE50" s="24"/>
      <c r="OQF50" s="24"/>
      <c r="OQG50" s="24"/>
      <c r="OQH50" s="24"/>
      <c r="OQI50" s="24"/>
      <c r="OQJ50" s="24"/>
      <c r="OQK50" s="24"/>
      <c r="OQL50" s="24"/>
      <c r="OQM50" s="24"/>
      <c r="OQN50" s="24"/>
      <c r="OQO50" s="24"/>
      <c r="OQP50" s="24"/>
      <c r="OQQ50" s="24"/>
      <c r="OQR50" s="24"/>
      <c r="OQS50" s="24"/>
      <c r="OQT50" s="24"/>
      <c r="OQU50" s="24"/>
      <c r="OQV50" s="24"/>
      <c r="OQW50" s="24"/>
      <c r="OQX50" s="24"/>
      <c r="OQY50" s="24"/>
      <c r="OQZ50" s="24"/>
      <c r="ORA50" s="24"/>
      <c r="ORB50" s="24"/>
      <c r="ORC50" s="24"/>
      <c r="ORD50" s="24"/>
      <c r="ORE50" s="24"/>
      <c r="ORF50" s="24"/>
      <c r="ORG50" s="24"/>
      <c r="ORH50" s="24"/>
      <c r="ORI50" s="24"/>
      <c r="ORJ50" s="24"/>
      <c r="ORK50" s="24"/>
      <c r="ORL50" s="24"/>
      <c r="ORM50" s="24"/>
      <c r="ORN50" s="24"/>
      <c r="ORO50" s="24"/>
      <c r="ORP50" s="24"/>
      <c r="ORQ50" s="24"/>
      <c r="ORR50" s="24"/>
      <c r="ORS50" s="24"/>
      <c r="ORT50" s="24"/>
      <c r="ORU50" s="24"/>
      <c r="ORV50" s="24"/>
      <c r="ORW50" s="24"/>
      <c r="ORX50" s="24"/>
      <c r="ORY50" s="24"/>
      <c r="ORZ50" s="24"/>
      <c r="OSA50" s="24"/>
      <c r="OSB50" s="24"/>
      <c r="OSC50" s="24"/>
      <c r="OSD50" s="24"/>
      <c r="OSE50" s="24"/>
      <c r="OSF50" s="24"/>
      <c r="OSG50" s="24"/>
      <c r="OSH50" s="24"/>
      <c r="OSI50" s="24"/>
      <c r="OSJ50" s="24"/>
      <c r="OSK50" s="24"/>
      <c r="OSL50" s="24"/>
      <c r="OSM50" s="24"/>
      <c r="OSN50" s="24"/>
      <c r="OSO50" s="24"/>
      <c r="OSP50" s="24"/>
      <c r="OSQ50" s="24"/>
      <c r="OSR50" s="24"/>
      <c r="OSS50" s="24"/>
      <c r="OST50" s="24"/>
      <c r="OSU50" s="24"/>
      <c r="OSV50" s="24"/>
      <c r="OSW50" s="24"/>
      <c r="OSX50" s="24"/>
      <c r="OSY50" s="24"/>
      <c r="OSZ50" s="24"/>
      <c r="OTA50" s="24"/>
      <c r="OTB50" s="24"/>
      <c r="OTC50" s="24"/>
      <c r="OTD50" s="24"/>
      <c r="OTE50" s="24"/>
      <c r="OTF50" s="24"/>
      <c r="OTG50" s="24"/>
      <c r="OTH50" s="24"/>
      <c r="OTI50" s="24"/>
      <c r="OTJ50" s="24"/>
      <c r="OTK50" s="24"/>
      <c r="OTL50" s="24"/>
      <c r="OTM50" s="24"/>
      <c r="OTN50" s="24"/>
      <c r="OTO50" s="24"/>
      <c r="OTP50" s="24"/>
      <c r="OTQ50" s="24"/>
      <c r="OTR50" s="24"/>
      <c r="OTS50" s="24"/>
      <c r="OTT50" s="24"/>
      <c r="OTU50" s="24"/>
      <c r="OTV50" s="24"/>
      <c r="OTW50" s="24"/>
      <c r="OTX50" s="24"/>
      <c r="OTY50" s="24"/>
      <c r="OTZ50" s="24"/>
      <c r="OUA50" s="24"/>
      <c r="OUB50" s="24"/>
      <c r="OUC50" s="24"/>
      <c r="OUD50" s="24"/>
      <c r="OUE50" s="24"/>
      <c r="OUF50" s="24"/>
      <c r="OUG50" s="24"/>
      <c r="OUH50" s="24"/>
      <c r="OUI50" s="24"/>
      <c r="OUJ50" s="24"/>
      <c r="OUK50" s="24"/>
      <c r="OUL50" s="24"/>
      <c r="OUM50" s="24"/>
      <c r="OUN50" s="24"/>
      <c r="OUO50" s="24"/>
      <c r="OUP50" s="24"/>
      <c r="OUQ50" s="24"/>
      <c r="OUR50" s="24"/>
      <c r="OUS50" s="24"/>
      <c r="OUT50" s="24"/>
      <c r="OUU50" s="24"/>
      <c r="OUV50" s="24"/>
      <c r="OUW50" s="24"/>
      <c r="OUX50" s="24"/>
      <c r="OUY50" s="24"/>
      <c r="OUZ50" s="24"/>
      <c r="OVA50" s="24"/>
      <c r="OVB50" s="24"/>
      <c r="OVC50" s="24"/>
      <c r="OVD50" s="24"/>
      <c r="OVE50" s="24"/>
      <c r="OVF50" s="24"/>
      <c r="OVG50" s="24"/>
      <c r="OVH50" s="24"/>
      <c r="OVI50" s="24"/>
      <c r="OVJ50" s="24"/>
      <c r="OVK50" s="24"/>
      <c r="OVL50" s="24"/>
      <c r="OVM50" s="24"/>
      <c r="OVN50" s="24"/>
      <c r="OVO50" s="24"/>
      <c r="OVP50" s="24"/>
      <c r="OVQ50" s="24"/>
      <c r="OVR50" s="24"/>
      <c r="OVS50" s="24"/>
      <c r="OVT50" s="24"/>
      <c r="OVU50" s="24"/>
      <c r="OVV50" s="24"/>
      <c r="OVW50" s="24"/>
      <c r="OVX50" s="24"/>
      <c r="OVY50" s="24"/>
      <c r="OVZ50" s="24"/>
      <c r="OWA50" s="24"/>
      <c r="OWB50" s="24"/>
      <c r="OWC50" s="24"/>
      <c r="OWD50" s="24"/>
      <c r="OWE50" s="24"/>
      <c r="OWF50" s="24"/>
      <c r="OWG50" s="24"/>
      <c r="OWH50" s="24"/>
      <c r="OWI50" s="24"/>
      <c r="OWJ50" s="24"/>
      <c r="OWK50" s="24"/>
      <c r="OWL50" s="24"/>
      <c r="OWM50" s="24"/>
      <c r="OWN50" s="24"/>
      <c r="OWO50" s="24"/>
      <c r="OWP50" s="24"/>
      <c r="OWQ50" s="24"/>
      <c r="OWR50" s="24"/>
      <c r="OWS50" s="24"/>
      <c r="OWT50" s="24"/>
      <c r="OWU50" s="24"/>
      <c r="OWV50" s="24"/>
      <c r="OWW50" s="24"/>
      <c r="OWX50" s="24"/>
      <c r="OWY50" s="24"/>
      <c r="OWZ50" s="24"/>
      <c r="OXA50" s="24"/>
      <c r="OXB50" s="24"/>
      <c r="OXC50" s="24"/>
      <c r="OXD50" s="24"/>
      <c r="OXE50" s="24"/>
      <c r="OXF50" s="24"/>
      <c r="OXG50" s="24"/>
      <c r="OXH50" s="24"/>
      <c r="OXI50" s="24"/>
      <c r="OXJ50" s="24"/>
      <c r="OXK50" s="24"/>
      <c r="OXL50" s="24"/>
      <c r="OXM50" s="24"/>
      <c r="OXN50" s="24"/>
      <c r="OXO50" s="24"/>
      <c r="OXP50" s="24"/>
      <c r="OXQ50" s="24"/>
      <c r="OXR50" s="24"/>
      <c r="OXS50" s="24"/>
      <c r="OXT50" s="24"/>
      <c r="OXU50" s="24"/>
      <c r="OXV50" s="24"/>
      <c r="OXW50" s="24"/>
      <c r="OXX50" s="24"/>
      <c r="OXY50" s="24"/>
      <c r="OXZ50" s="24"/>
      <c r="OYA50" s="24"/>
      <c r="OYB50" s="24"/>
      <c r="OYC50" s="24"/>
      <c r="OYD50" s="24"/>
      <c r="OYE50" s="24"/>
      <c r="OYF50" s="24"/>
      <c r="OYG50" s="24"/>
      <c r="OYH50" s="24"/>
      <c r="OYI50" s="24"/>
      <c r="OYJ50" s="24"/>
      <c r="OYK50" s="24"/>
      <c r="OYL50" s="24"/>
      <c r="OYM50" s="24"/>
      <c r="OYN50" s="24"/>
      <c r="OYO50" s="24"/>
      <c r="OYP50" s="24"/>
      <c r="OYQ50" s="24"/>
      <c r="OYR50" s="24"/>
      <c r="OYS50" s="24"/>
      <c r="OYT50" s="24"/>
      <c r="OYU50" s="24"/>
      <c r="OYV50" s="24"/>
      <c r="OYW50" s="24"/>
      <c r="OYX50" s="24"/>
      <c r="OYY50" s="24"/>
      <c r="OYZ50" s="24"/>
      <c r="OZA50" s="24"/>
      <c r="OZB50" s="24"/>
      <c r="OZC50" s="24"/>
      <c r="OZD50" s="24"/>
      <c r="OZE50" s="24"/>
      <c r="OZF50" s="24"/>
      <c r="OZG50" s="24"/>
      <c r="OZH50" s="24"/>
      <c r="OZI50" s="24"/>
      <c r="OZJ50" s="24"/>
      <c r="OZK50" s="24"/>
      <c r="OZL50" s="24"/>
      <c r="OZM50" s="24"/>
      <c r="OZN50" s="24"/>
      <c r="OZO50" s="24"/>
      <c r="OZP50" s="24"/>
      <c r="OZQ50" s="24"/>
      <c r="OZR50" s="24"/>
      <c r="OZS50" s="24"/>
      <c r="OZT50" s="24"/>
      <c r="OZU50" s="24"/>
      <c r="OZV50" s="24"/>
      <c r="OZW50" s="24"/>
      <c r="OZX50" s="24"/>
      <c r="OZY50" s="24"/>
      <c r="OZZ50" s="24"/>
      <c r="PAA50" s="24"/>
      <c r="PAB50" s="24"/>
      <c r="PAC50" s="24"/>
      <c r="PAD50" s="24"/>
      <c r="PAE50" s="24"/>
      <c r="PAF50" s="24"/>
      <c r="PAG50" s="24"/>
      <c r="PAH50" s="24"/>
      <c r="PAI50" s="24"/>
      <c r="PAJ50" s="24"/>
      <c r="PAK50" s="24"/>
      <c r="PAL50" s="24"/>
      <c r="PAM50" s="24"/>
      <c r="PAN50" s="24"/>
      <c r="PAO50" s="24"/>
      <c r="PAP50" s="24"/>
      <c r="PAQ50" s="24"/>
      <c r="PAR50" s="24"/>
      <c r="PAS50" s="24"/>
      <c r="PAT50" s="24"/>
      <c r="PAU50" s="24"/>
      <c r="PAV50" s="24"/>
      <c r="PAW50" s="24"/>
      <c r="PAX50" s="24"/>
      <c r="PAY50" s="24"/>
      <c r="PAZ50" s="24"/>
      <c r="PBA50" s="24"/>
      <c r="PBB50" s="24"/>
      <c r="PBC50" s="24"/>
      <c r="PBD50" s="24"/>
      <c r="PBE50" s="24"/>
      <c r="PBF50" s="24"/>
      <c r="PBG50" s="24"/>
      <c r="PBH50" s="24"/>
      <c r="PBI50" s="24"/>
      <c r="PBJ50" s="24"/>
      <c r="PBK50" s="24"/>
      <c r="PBL50" s="24"/>
      <c r="PBM50" s="24"/>
      <c r="PBN50" s="24"/>
      <c r="PBO50" s="24"/>
      <c r="PBP50" s="24"/>
      <c r="PBQ50" s="24"/>
      <c r="PBR50" s="24"/>
      <c r="PBS50" s="24"/>
      <c r="PBT50" s="24"/>
      <c r="PBU50" s="24"/>
      <c r="PBV50" s="24"/>
      <c r="PBW50" s="24"/>
      <c r="PBX50" s="24"/>
      <c r="PBY50" s="24"/>
      <c r="PBZ50" s="24"/>
      <c r="PCA50" s="24"/>
      <c r="PCB50" s="24"/>
      <c r="PCC50" s="24"/>
      <c r="PCD50" s="24"/>
      <c r="PCE50" s="24"/>
      <c r="PCF50" s="24"/>
      <c r="PCG50" s="24"/>
      <c r="PCH50" s="24"/>
      <c r="PCI50" s="24"/>
      <c r="PCJ50" s="24"/>
      <c r="PCK50" s="24"/>
      <c r="PCL50" s="24"/>
      <c r="PCM50" s="24"/>
      <c r="PCN50" s="24"/>
      <c r="PCO50" s="24"/>
      <c r="PCP50" s="24"/>
      <c r="PCQ50" s="24"/>
      <c r="PCR50" s="24"/>
      <c r="PCS50" s="24"/>
      <c r="PCT50" s="24"/>
      <c r="PCU50" s="24"/>
      <c r="PCV50" s="24"/>
      <c r="PCW50" s="24"/>
      <c r="PCX50" s="24"/>
      <c r="PCY50" s="24"/>
      <c r="PCZ50" s="24"/>
      <c r="PDA50" s="24"/>
      <c r="PDB50" s="24"/>
      <c r="PDC50" s="24"/>
      <c r="PDD50" s="24"/>
      <c r="PDE50" s="24"/>
      <c r="PDF50" s="24"/>
      <c r="PDG50" s="24"/>
      <c r="PDH50" s="24"/>
      <c r="PDI50" s="24"/>
      <c r="PDJ50" s="24"/>
      <c r="PDK50" s="24"/>
      <c r="PDL50" s="24"/>
      <c r="PDM50" s="24"/>
      <c r="PDN50" s="24"/>
      <c r="PDO50" s="24"/>
      <c r="PDP50" s="24"/>
      <c r="PDQ50" s="24"/>
      <c r="PDR50" s="24"/>
      <c r="PDS50" s="24"/>
      <c r="PDT50" s="24"/>
      <c r="PDU50" s="24"/>
      <c r="PDV50" s="24"/>
      <c r="PDW50" s="24"/>
      <c r="PDX50" s="24"/>
      <c r="PDY50" s="24"/>
      <c r="PDZ50" s="24"/>
      <c r="PEA50" s="24"/>
      <c r="PEB50" s="24"/>
      <c r="PEC50" s="24"/>
      <c r="PED50" s="24"/>
      <c r="PEE50" s="24"/>
      <c r="PEF50" s="24"/>
      <c r="PEG50" s="24"/>
      <c r="PEH50" s="24"/>
      <c r="PEI50" s="24"/>
      <c r="PEJ50" s="24"/>
      <c r="PEK50" s="24"/>
      <c r="PEL50" s="24"/>
      <c r="PEM50" s="24"/>
      <c r="PEN50" s="24"/>
      <c r="PEO50" s="24"/>
      <c r="PEP50" s="24"/>
      <c r="PEQ50" s="24"/>
      <c r="PER50" s="24"/>
      <c r="PES50" s="24"/>
      <c r="PET50" s="24"/>
      <c r="PEU50" s="24"/>
      <c r="PEV50" s="24"/>
      <c r="PEW50" s="24"/>
      <c r="PEX50" s="24"/>
      <c r="PEY50" s="24"/>
      <c r="PEZ50" s="24"/>
      <c r="PFA50" s="24"/>
      <c r="PFB50" s="24"/>
      <c r="PFC50" s="24"/>
      <c r="PFD50" s="24"/>
      <c r="PFE50" s="24"/>
      <c r="PFF50" s="24"/>
      <c r="PFG50" s="24"/>
      <c r="PFH50" s="24"/>
      <c r="PFI50" s="24"/>
      <c r="PFJ50" s="24"/>
      <c r="PFK50" s="24"/>
      <c r="PFL50" s="24"/>
      <c r="PFM50" s="24"/>
      <c r="PFN50" s="24"/>
      <c r="PFO50" s="24"/>
      <c r="PFP50" s="24"/>
      <c r="PFQ50" s="24"/>
      <c r="PFR50" s="24"/>
      <c r="PFS50" s="24"/>
      <c r="PFT50" s="24"/>
      <c r="PFU50" s="24"/>
      <c r="PFV50" s="24"/>
      <c r="PFW50" s="24"/>
      <c r="PFX50" s="24"/>
      <c r="PFY50" s="24"/>
      <c r="PFZ50" s="24"/>
      <c r="PGA50" s="24"/>
      <c r="PGB50" s="24"/>
      <c r="PGC50" s="24"/>
      <c r="PGD50" s="24"/>
      <c r="PGE50" s="24"/>
      <c r="PGF50" s="24"/>
      <c r="PGG50" s="24"/>
      <c r="PGH50" s="24"/>
      <c r="PGI50" s="24"/>
      <c r="PGJ50" s="24"/>
      <c r="PGK50" s="24"/>
      <c r="PGL50" s="24"/>
      <c r="PGM50" s="24"/>
      <c r="PGN50" s="24"/>
      <c r="PGO50" s="24"/>
      <c r="PGP50" s="24"/>
      <c r="PGQ50" s="24"/>
      <c r="PGR50" s="24"/>
      <c r="PGS50" s="24"/>
      <c r="PGT50" s="24"/>
      <c r="PGU50" s="24"/>
      <c r="PGV50" s="24"/>
      <c r="PGW50" s="24"/>
      <c r="PGX50" s="24"/>
      <c r="PGY50" s="24"/>
      <c r="PGZ50" s="24"/>
      <c r="PHA50" s="24"/>
      <c r="PHB50" s="24"/>
      <c r="PHC50" s="24"/>
      <c r="PHD50" s="24"/>
      <c r="PHE50" s="24"/>
      <c r="PHF50" s="24"/>
      <c r="PHG50" s="24"/>
      <c r="PHH50" s="24"/>
      <c r="PHI50" s="24"/>
      <c r="PHJ50" s="24"/>
      <c r="PHK50" s="24"/>
      <c r="PHL50" s="24"/>
      <c r="PHM50" s="24"/>
      <c r="PHN50" s="24"/>
      <c r="PHO50" s="24"/>
      <c r="PHP50" s="24"/>
      <c r="PHQ50" s="24"/>
      <c r="PHR50" s="24"/>
      <c r="PHS50" s="24"/>
      <c r="PHT50" s="24"/>
      <c r="PHU50" s="24"/>
      <c r="PHV50" s="24"/>
      <c r="PHW50" s="24"/>
      <c r="PHX50" s="24"/>
      <c r="PHY50" s="24"/>
      <c r="PHZ50" s="24"/>
      <c r="PIA50" s="24"/>
      <c r="PIB50" s="24"/>
      <c r="PIC50" s="24"/>
      <c r="PID50" s="24"/>
      <c r="PIE50" s="24"/>
      <c r="PIF50" s="24"/>
      <c r="PIG50" s="24"/>
      <c r="PIH50" s="24"/>
      <c r="PII50" s="24"/>
      <c r="PIJ50" s="24"/>
      <c r="PIK50" s="24"/>
      <c r="PIL50" s="24"/>
      <c r="PIM50" s="24"/>
      <c r="PIN50" s="24"/>
      <c r="PIO50" s="24"/>
      <c r="PIP50" s="24"/>
      <c r="PIQ50" s="24"/>
      <c r="PIR50" s="24"/>
      <c r="PIS50" s="24"/>
      <c r="PIT50" s="24"/>
      <c r="PIU50" s="24"/>
      <c r="PIV50" s="24"/>
      <c r="PIW50" s="24"/>
      <c r="PIX50" s="24"/>
      <c r="PIY50" s="24"/>
      <c r="PIZ50" s="24"/>
      <c r="PJA50" s="24"/>
      <c r="PJB50" s="24"/>
      <c r="PJC50" s="24"/>
      <c r="PJD50" s="24"/>
      <c r="PJE50" s="24"/>
      <c r="PJF50" s="24"/>
      <c r="PJG50" s="24"/>
      <c r="PJH50" s="24"/>
      <c r="PJI50" s="24"/>
      <c r="PJJ50" s="24"/>
      <c r="PJK50" s="24"/>
      <c r="PJL50" s="24"/>
      <c r="PJM50" s="24"/>
      <c r="PJN50" s="24"/>
      <c r="PJO50" s="24"/>
      <c r="PJP50" s="24"/>
      <c r="PJQ50" s="24"/>
      <c r="PJR50" s="24"/>
      <c r="PJS50" s="24"/>
      <c r="PJT50" s="24"/>
      <c r="PJU50" s="24"/>
      <c r="PJV50" s="24"/>
      <c r="PJW50" s="24"/>
      <c r="PJX50" s="24"/>
      <c r="PJY50" s="24"/>
      <c r="PJZ50" s="24"/>
      <c r="PKA50" s="24"/>
      <c r="PKB50" s="24"/>
      <c r="PKC50" s="24"/>
      <c r="PKD50" s="24"/>
      <c r="PKE50" s="24"/>
      <c r="PKF50" s="24"/>
      <c r="PKG50" s="24"/>
      <c r="PKH50" s="24"/>
      <c r="PKI50" s="24"/>
      <c r="PKJ50" s="24"/>
      <c r="PKK50" s="24"/>
      <c r="PKL50" s="24"/>
      <c r="PKM50" s="24"/>
      <c r="PKN50" s="24"/>
      <c r="PKO50" s="24"/>
      <c r="PKP50" s="24"/>
      <c r="PKQ50" s="24"/>
      <c r="PKR50" s="24"/>
      <c r="PKS50" s="24"/>
      <c r="PKT50" s="24"/>
      <c r="PKU50" s="24"/>
      <c r="PKV50" s="24"/>
      <c r="PKW50" s="24"/>
      <c r="PKX50" s="24"/>
      <c r="PKY50" s="24"/>
      <c r="PKZ50" s="24"/>
      <c r="PLA50" s="24"/>
      <c r="PLB50" s="24"/>
      <c r="PLC50" s="24"/>
      <c r="PLD50" s="24"/>
      <c r="PLE50" s="24"/>
      <c r="PLF50" s="24"/>
      <c r="PLG50" s="24"/>
      <c r="PLH50" s="24"/>
      <c r="PLI50" s="24"/>
      <c r="PLJ50" s="24"/>
      <c r="PLK50" s="24"/>
      <c r="PLL50" s="24"/>
      <c r="PLM50" s="24"/>
      <c r="PLN50" s="24"/>
      <c r="PLO50" s="24"/>
      <c r="PLP50" s="24"/>
      <c r="PLQ50" s="24"/>
      <c r="PLR50" s="24"/>
      <c r="PLS50" s="24"/>
      <c r="PLT50" s="24"/>
      <c r="PLU50" s="24"/>
      <c r="PLV50" s="24"/>
      <c r="PLW50" s="24"/>
      <c r="PLX50" s="24"/>
      <c r="PLY50" s="24"/>
      <c r="PLZ50" s="24"/>
      <c r="PMA50" s="24"/>
      <c r="PMB50" s="24"/>
      <c r="PMC50" s="24"/>
      <c r="PMD50" s="24"/>
      <c r="PME50" s="24"/>
      <c r="PMF50" s="24"/>
      <c r="PMG50" s="24"/>
      <c r="PMH50" s="24"/>
      <c r="PMI50" s="24"/>
      <c r="PMJ50" s="24"/>
      <c r="PMK50" s="24"/>
      <c r="PML50" s="24"/>
      <c r="PMM50" s="24"/>
      <c r="PMN50" s="24"/>
      <c r="PMO50" s="24"/>
      <c r="PMP50" s="24"/>
      <c r="PMQ50" s="24"/>
      <c r="PMR50" s="24"/>
      <c r="PMS50" s="24"/>
      <c r="PMT50" s="24"/>
      <c r="PMU50" s="24"/>
      <c r="PMV50" s="24"/>
      <c r="PMW50" s="24"/>
      <c r="PMX50" s="24"/>
      <c r="PMY50" s="24"/>
      <c r="PMZ50" s="24"/>
      <c r="PNA50" s="24"/>
      <c r="PNB50" s="24"/>
      <c r="PNC50" s="24"/>
      <c r="PND50" s="24"/>
      <c r="PNE50" s="24"/>
      <c r="PNF50" s="24"/>
      <c r="PNG50" s="24"/>
      <c r="PNH50" s="24"/>
      <c r="PNI50" s="24"/>
      <c r="PNJ50" s="24"/>
      <c r="PNK50" s="24"/>
      <c r="PNL50" s="24"/>
      <c r="PNM50" s="24"/>
      <c r="PNN50" s="24"/>
      <c r="PNO50" s="24"/>
      <c r="PNP50" s="24"/>
      <c r="PNQ50" s="24"/>
      <c r="PNR50" s="24"/>
      <c r="PNS50" s="24"/>
      <c r="PNT50" s="24"/>
      <c r="PNU50" s="24"/>
      <c r="PNV50" s="24"/>
      <c r="PNW50" s="24"/>
      <c r="PNX50" s="24"/>
      <c r="PNY50" s="24"/>
      <c r="PNZ50" s="24"/>
      <c r="POA50" s="24"/>
      <c r="POB50" s="24"/>
      <c r="POC50" s="24"/>
      <c r="POD50" s="24"/>
      <c r="POE50" s="24"/>
      <c r="POF50" s="24"/>
      <c r="POG50" s="24"/>
      <c r="POH50" s="24"/>
      <c r="POI50" s="24"/>
      <c r="POJ50" s="24"/>
      <c r="POK50" s="24"/>
      <c r="POL50" s="24"/>
      <c r="POM50" s="24"/>
      <c r="PON50" s="24"/>
      <c r="POO50" s="24"/>
      <c r="POP50" s="24"/>
      <c r="POQ50" s="24"/>
      <c r="POR50" s="24"/>
      <c r="POS50" s="24"/>
      <c r="POT50" s="24"/>
      <c r="POU50" s="24"/>
      <c r="POV50" s="24"/>
      <c r="POW50" s="24"/>
      <c r="POX50" s="24"/>
      <c r="POY50" s="24"/>
      <c r="POZ50" s="24"/>
      <c r="PPA50" s="24"/>
      <c r="PPB50" s="24"/>
      <c r="PPC50" s="24"/>
      <c r="PPD50" s="24"/>
      <c r="PPE50" s="24"/>
      <c r="PPF50" s="24"/>
      <c r="PPG50" s="24"/>
      <c r="PPH50" s="24"/>
      <c r="PPI50" s="24"/>
      <c r="PPJ50" s="24"/>
      <c r="PPK50" s="24"/>
      <c r="PPL50" s="24"/>
      <c r="PPM50" s="24"/>
      <c r="PPN50" s="24"/>
      <c r="PPO50" s="24"/>
      <c r="PPP50" s="24"/>
      <c r="PPQ50" s="24"/>
      <c r="PPR50" s="24"/>
      <c r="PPS50" s="24"/>
      <c r="PPT50" s="24"/>
      <c r="PPU50" s="24"/>
      <c r="PPV50" s="24"/>
      <c r="PPW50" s="24"/>
      <c r="PPX50" s="24"/>
      <c r="PPY50" s="24"/>
      <c r="PPZ50" s="24"/>
      <c r="PQA50" s="24"/>
      <c r="PQB50" s="24"/>
      <c r="PQC50" s="24"/>
      <c r="PQD50" s="24"/>
      <c r="PQE50" s="24"/>
      <c r="PQF50" s="24"/>
      <c r="PQG50" s="24"/>
      <c r="PQH50" s="24"/>
      <c r="PQI50" s="24"/>
      <c r="PQJ50" s="24"/>
      <c r="PQK50" s="24"/>
      <c r="PQL50" s="24"/>
      <c r="PQM50" s="24"/>
      <c r="PQN50" s="24"/>
      <c r="PQO50" s="24"/>
      <c r="PQP50" s="24"/>
      <c r="PQQ50" s="24"/>
      <c r="PQR50" s="24"/>
      <c r="PQS50" s="24"/>
      <c r="PQT50" s="24"/>
      <c r="PQU50" s="24"/>
      <c r="PQV50" s="24"/>
      <c r="PQW50" s="24"/>
      <c r="PQX50" s="24"/>
      <c r="PQY50" s="24"/>
      <c r="PQZ50" s="24"/>
      <c r="PRA50" s="24"/>
      <c r="PRB50" s="24"/>
      <c r="PRC50" s="24"/>
      <c r="PRD50" s="24"/>
      <c r="PRE50" s="24"/>
      <c r="PRF50" s="24"/>
      <c r="PRG50" s="24"/>
      <c r="PRH50" s="24"/>
      <c r="PRI50" s="24"/>
      <c r="PRJ50" s="24"/>
      <c r="PRK50" s="24"/>
      <c r="PRL50" s="24"/>
      <c r="PRM50" s="24"/>
      <c r="PRN50" s="24"/>
      <c r="PRO50" s="24"/>
      <c r="PRP50" s="24"/>
      <c r="PRQ50" s="24"/>
      <c r="PRR50" s="24"/>
      <c r="PRS50" s="24"/>
      <c r="PRT50" s="24"/>
      <c r="PRU50" s="24"/>
      <c r="PRV50" s="24"/>
      <c r="PRW50" s="24"/>
      <c r="PRX50" s="24"/>
      <c r="PRY50" s="24"/>
      <c r="PRZ50" s="24"/>
      <c r="PSA50" s="24"/>
      <c r="PSB50" s="24"/>
      <c r="PSC50" s="24"/>
      <c r="PSD50" s="24"/>
      <c r="PSE50" s="24"/>
      <c r="PSF50" s="24"/>
      <c r="PSG50" s="24"/>
      <c r="PSH50" s="24"/>
      <c r="PSI50" s="24"/>
      <c r="PSJ50" s="24"/>
      <c r="PSK50" s="24"/>
      <c r="PSL50" s="24"/>
      <c r="PSM50" s="24"/>
      <c r="PSN50" s="24"/>
      <c r="PSO50" s="24"/>
      <c r="PSP50" s="24"/>
      <c r="PSQ50" s="24"/>
      <c r="PSR50" s="24"/>
      <c r="PSS50" s="24"/>
      <c r="PST50" s="24"/>
      <c r="PSU50" s="24"/>
      <c r="PSV50" s="24"/>
      <c r="PSW50" s="24"/>
      <c r="PSX50" s="24"/>
      <c r="PSY50" s="24"/>
      <c r="PSZ50" s="24"/>
      <c r="PTA50" s="24"/>
      <c r="PTB50" s="24"/>
      <c r="PTC50" s="24"/>
      <c r="PTD50" s="24"/>
      <c r="PTE50" s="24"/>
      <c r="PTF50" s="24"/>
      <c r="PTG50" s="24"/>
      <c r="PTH50" s="24"/>
      <c r="PTI50" s="24"/>
      <c r="PTJ50" s="24"/>
      <c r="PTK50" s="24"/>
      <c r="PTL50" s="24"/>
      <c r="PTM50" s="24"/>
      <c r="PTN50" s="24"/>
      <c r="PTO50" s="24"/>
      <c r="PTP50" s="24"/>
      <c r="PTQ50" s="24"/>
      <c r="PTR50" s="24"/>
      <c r="PTS50" s="24"/>
      <c r="PTT50" s="24"/>
      <c r="PTU50" s="24"/>
      <c r="PTV50" s="24"/>
      <c r="PTW50" s="24"/>
      <c r="PTX50" s="24"/>
      <c r="PTY50" s="24"/>
      <c r="PTZ50" s="24"/>
      <c r="PUA50" s="24"/>
      <c r="PUB50" s="24"/>
      <c r="PUC50" s="24"/>
      <c r="PUD50" s="24"/>
      <c r="PUE50" s="24"/>
      <c r="PUF50" s="24"/>
      <c r="PUG50" s="24"/>
      <c r="PUH50" s="24"/>
      <c r="PUI50" s="24"/>
      <c r="PUJ50" s="24"/>
      <c r="PUK50" s="24"/>
      <c r="PUL50" s="24"/>
      <c r="PUM50" s="24"/>
      <c r="PUN50" s="24"/>
      <c r="PUO50" s="24"/>
      <c r="PUP50" s="24"/>
      <c r="PUQ50" s="24"/>
      <c r="PUR50" s="24"/>
      <c r="PUS50" s="24"/>
      <c r="PUT50" s="24"/>
      <c r="PUU50" s="24"/>
      <c r="PUV50" s="24"/>
      <c r="PUW50" s="24"/>
      <c r="PUX50" s="24"/>
      <c r="PUY50" s="24"/>
      <c r="PUZ50" s="24"/>
      <c r="PVA50" s="24"/>
      <c r="PVB50" s="24"/>
      <c r="PVC50" s="24"/>
      <c r="PVD50" s="24"/>
      <c r="PVE50" s="24"/>
      <c r="PVF50" s="24"/>
      <c r="PVG50" s="24"/>
      <c r="PVH50" s="24"/>
      <c r="PVI50" s="24"/>
      <c r="PVJ50" s="24"/>
      <c r="PVK50" s="24"/>
      <c r="PVL50" s="24"/>
      <c r="PVM50" s="24"/>
      <c r="PVN50" s="24"/>
      <c r="PVO50" s="24"/>
      <c r="PVP50" s="24"/>
      <c r="PVQ50" s="24"/>
      <c r="PVR50" s="24"/>
      <c r="PVS50" s="24"/>
      <c r="PVT50" s="24"/>
      <c r="PVU50" s="24"/>
      <c r="PVV50" s="24"/>
      <c r="PVW50" s="24"/>
      <c r="PVX50" s="24"/>
      <c r="PVY50" s="24"/>
      <c r="PVZ50" s="24"/>
      <c r="PWA50" s="24"/>
      <c r="PWB50" s="24"/>
      <c r="PWC50" s="24"/>
      <c r="PWD50" s="24"/>
      <c r="PWE50" s="24"/>
      <c r="PWF50" s="24"/>
      <c r="PWG50" s="24"/>
      <c r="PWH50" s="24"/>
      <c r="PWI50" s="24"/>
      <c r="PWJ50" s="24"/>
      <c r="PWK50" s="24"/>
      <c r="PWL50" s="24"/>
      <c r="PWM50" s="24"/>
      <c r="PWN50" s="24"/>
      <c r="PWO50" s="24"/>
      <c r="PWP50" s="24"/>
      <c r="PWQ50" s="24"/>
      <c r="PWR50" s="24"/>
      <c r="PWS50" s="24"/>
      <c r="PWT50" s="24"/>
      <c r="PWU50" s="24"/>
      <c r="PWV50" s="24"/>
      <c r="PWW50" s="24"/>
      <c r="PWX50" s="24"/>
      <c r="PWY50" s="24"/>
      <c r="PWZ50" s="24"/>
      <c r="PXA50" s="24"/>
      <c r="PXB50" s="24"/>
      <c r="PXC50" s="24"/>
      <c r="PXD50" s="24"/>
      <c r="PXE50" s="24"/>
      <c r="PXF50" s="24"/>
      <c r="PXG50" s="24"/>
      <c r="PXH50" s="24"/>
      <c r="PXI50" s="24"/>
      <c r="PXJ50" s="24"/>
      <c r="PXK50" s="24"/>
      <c r="PXL50" s="24"/>
      <c r="PXM50" s="24"/>
      <c r="PXN50" s="24"/>
      <c r="PXO50" s="24"/>
      <c r="PXP50" s="24"/>
      <c r="PXQ50" s="24"/>
      <c r="PXR50" s="24"/>
      <c r="PXS50" s="24"/>
      <c r="PXT50" s="24"/>
      <c r="PXU50" s="24"/>
      <c r="PXV50" s="24"/>
      <c r="PXW50" s="24"/>
      <c r="PXX50" s="24"/>
      <c r="PXY50" s="24"/>
      <c r="PXZ50" s="24"/>
      <c r="PYA50" s="24"/>
      <c r="PYB50" s="24"/>
      <c r="PYC50" s="24"/>
      <c r="PYD50" s="24"/>
      <c r="PYE50" s="24"/>
      <c r="PYF50" s="24"/>
      <c r="PYG50" s="24"/>
      <c r="PYH50" s="24"/>
      <c r="PYI50" s="24"/>
      <c r="PYJ50" s="24"/>
      <c r="PYK50" s="24"/>
      <c r="PYL50" s="24"/>
      <c r="PYM50" s="24"/>
      <c r="PYN50" s="24"/>
      <c r="PYO50" s="24"/>
      <c r="PYP50" s="24"/>
      <c r="PYQ50" s="24"/>
      <c r="PYR50" s="24"/>
      <c r="PYS50" s="24"/>
      <c r="PYT50" s="24"/>
      <c r="PYU50" s="24"/>
      <c r="PYV50" s="24"/>
      <c r="PYW50" s="24"/>
      <c r="PYX50" s="24"/>
      <c r="PYY50" s="24"/>
      <c r="PYZ50" s="24"/>
      <c r="PZA50" s="24"/>
      <c r="PZB50" s="24"/>
      <c r="PZC50" s="24"/>
      <c r="PZD50" s="24"/>
      <c r="PZE50" s="24"/>
      <c r="PZF50" s="24"/>
      <c r="PZG50" s="24"/>
      <c r="PZH50" s="24"/>
      <c r="PZI50" s="24"/>
      <c r="PZJ50" s="24"/>
      <c r="PZK50" s="24"/>
      <c r="PZL50" s="24"/>
      <c r="PZM50" s="24"/>
      <c r="PZN50" s="24"/>
      <c r="PZO50" s="24"/>
      <c r="PZP50" s="24"/>
      <c r="PZQ50" s="24"/>
      <c r="PZR50" s="24"/>
      <c r="PZS50" s="24"/>
      <c r="PZT50" s="24"/>
      <c r="PZU50" s="24"/>
      <c r="PZV50" s="24"/>
      <c r="PZW50" s="24"/>
      <c r="PZX50" s="24"/>
      <c r="PZY50" s="24"/>
      <c r="PZZ50" s="24"/>
      <c r="QAA50" s="24"/>
      <c r="QAB50" s="24"/>
      <c r="QAC50" s="24"/>
      <c r="QAD50" s="24"/>
      <c r="QAE50" s="24"/>
      <c r="QAF50" s="24"/>
      <c r="QAG50" s="24"/>
      <c r="QAH50" s="24"/>
      <c r="QAI50" s="24"/>
      <c r="QAJ50" s="24"/>
      <c r="QAK50" s="24"/>
      <c r="QAL50" s="24"/>
      <c r="QAM50" s="24"/>
      <c r="QAN50" s="24"/>
      <c r="QAO50" s="24"/>
      <c r="QAP50" s="24"/>
      <c r="QAQ50" s="24"/>
      <c r="QAR50" s="24"/>
      <c r="QAS50" s="24"/>
      <c r="QAT50" s="24"/>
      <c r="QAU50" s="24"/>
      <c r="QAV50" s="24"/>
      <c r="QAW50" s="24"/>
      <c r="QAX50" s="24"/>
      <c r="QAY50" s="24"/>
      <c r="QAZ50" s="24"/>
      <c r="QBA50" s="24"/>
      <c r="QBB50" s="24"/>
      <c r="QBC50" s="24"/>
      <c r="QBD50" s="24"/>
      <c r="QBE50" s="24"/>
      <c r="QBF50" s="24"/>
      <c r="QBG50" s="24"/>
      <c r="QBH50" s="24"/>
      <c r="QBI50" s="24"/>
      <c r="QBJ50" s="24"/>
      <c r="QBK50" s="24"/>
      <c r="QBL50" s="24"/>
      <c r="QBM50" s="24"/>
      <c r="QBN50" s="24"/>
      <c r="QBO50" s="24"/>
      <c r="QBP50" s="24"/>
      <c r="QBQ50" s="24"/>
      <c r="QBR50" s="24"/>
      <c r="QBS50" s="24"/>
      <c r="QBT50" s="24"/>
      <c r="QBU50" s="24"/>
      <c r="QBV50" s="24"/>
      <c r="QBW50" s="24"/>
      <c r="QBX50" s="24"/>
      <c r="QBY50" s="24"/>
      <c r="QBZ50" s="24"/>
      <c r="QCA50" s="24"/>
      <c r="QCB50" s="24"/>
      <c r="QCC50" s="24"/>
      <c r="QCD50" s="24"/>
      <c r="QCE50" s="24"/>
      <c r="QCF50" s="24"/>
      <c r="QCG50" s="24"/>
      <c r="QCH50" s="24"/>
      <c r="QCI50" s="24"/>
      <c r="QCJ50" s="24"/>
      <c r="QCK50" s="24"/>
      <c r="QCL50" s="24"/>
      <c r="QCM50" s="24"/>
      <c r="QCN50" s="24"/>
      <c r="QCO50" s="24"/>
      <c r="QCP50" s="24"/>
      <c r="QCQ50" s="24"/>
      <c r="QCR50" s="24"/>
      <c r="QCS50" s="24"/>
      <c r="QCT50" s="24"/>
      <c r="QCU50" s="24"/>
      <c r="QCV50" s="24"/>
      <c r="QCW50" s="24"/>
      <c r="QCX50" s="24"/>
      <c r="QCY50" s="24"/>
      <c r="QCZ50" s="24"/>
      <c r="QDA50" s="24"/>
      <c r="QDB50" s="24"/>
      <c r="QDC50" s="24"/>
      <c r="QDD50" s="24"/>
      <c r="QDE50" s="24"/>
      <c r="QDF50" s="24"/>
      <c r="QDG50" s="24"/>
      <c r="QDH50" s="24"/>
      <c r="QDI50" s="24"/>
      <c r="QDJ50" s="24"/>
      <c r="QDK50" s="24"/>
      <c r="QDL50" s="24"/>
      <c r="QDM50" s="24"/>
      <c r="QDN50" s="24"/>
      <c r="QDO50" s="24"/>
      <c r="QDP50" s="24"/>
      <c r="QDQ50" s="24"/>
      <c r="QDR50" s="24"/>
      <c r="QDS50" s="24"/>
      <c r="QDT50" s="24"/>
      <c r="QDU50" s="24"/>
      <c r="QDV50" s="24"/>
      <c r="QDW50" s="24"/>
      <c r="QDX50" s="24"/>
      <c r="QDY50" s="24"/>
      <c r="QDZ50" s="24"/>
      <c r="QEA50" s="24"/>
      <c r="QEB50" s="24"/>
      <c r="QEC50" s="24"/>
      <c r="QED50" s="24"/>
      <c r="QEE50" s="24"/>
      <c r="QEF50" s="24"/>
      <c r="QEG50" s="24"/>
      <c r="QEH50" s="24"/>
      <c r="QEI50" s="24"/>
      <c r="QEJ50" s="24"/>
      <c r="QEK50" s="24"/>
      <c r="QEL50" s="24"/>
      <c r="QEM50" s="24"/>
      <c r="QEN50" s="24"/>
      <c r="QEO50" s="24"/>
      <c r="QEP50" s="24"/>
      <c r="QEQ50" s="24"/>
      <c r="QER50" s="24"/>
      <c r="QES50" s="24"/>
      <c r="QET50" s="24"/>
      <c r="QEU50" s="24"/>
      <c r="QEV50" s="24"/>
      <c r="QEW50" s="24"/>
      <c r="QEX50" s="24"/>
      <c r="QEY50" s="24"/>
      <c r="QEZ50" s="24"/>
      <c r="QFA50" s="24"/>
      <c r="QFB50" s="24"/>
      <c r="QFC50" s="24"/>
      <c r="QFD50" s="24"/>
      <c r="QFE50" s="24"/>
      <c r="QFF50" s="24"/>
      <c r="QFG50" s="24"/>
      <c r="QFH50" s="24"/>
      <c r="QFI50" s="24"/>
      <c r="QFJ50" s="24"/>
      <c r="QFK50" s="24"/>
      <c r="QFL50" s="24"/>
      <c r="QFM50" s="24"/>
      <c r="QFN50" s="24"/>
      <c r="QFO50" s="24"/>
      <c r="QFP50" s="24"/>
      <c r="QFQ50" s="24"/>
      <c r="QFR50" s="24"/>
      <c r="QFS50" s="24"/>
      <c r="QFT50" s="24"/>
      <c r="QFU50" s="24"/>
      <c r="QFV50" s="24"/>
      <c r="QFW50" s="24"/>
      <c r="QFX50" s="24"/>
      <c r="QFY50" s="24"/>
      <c r="QFZ50" s="24"/>
      <c r="QGA50" s="24"/>
      <c r="QGB50" s="24"/>
      <c r="QGC50" s="24"/>
      <c r="QGD50" s="24"/>
      <c r="QGE50" s="24"/>
      <c r="QGF50" s="24"/>
      <c r="QGG50" s="24"/>
      <c r="QGH50" s="24"/>
      <c r="QGI50" s="24"/>
      <c r="QGJ50" s="24"/>
      <c r="QGK50" s="24"/>
      <c r="QGL50" s="24"/>
      <c r="QGM50" s="24"/>
      <c r="QGN50" s="24"/>
      <c r="QGO50" s="24"/>
      <c r="QGP50" s="24"/>
      <c r="QGQ50" s="24"/>
      <c r="QGR50" s="24"/>
      <c r="QGS50" s="24"/>
      <c r="QGT50" s="24"/>
      <c r="QGU50" s="24"/>
      <c r="QGV50" s="24"/>
      <c r="QGW50" s="24"/>
      <c r="QGX50" s="24"/>
      <c r="QGY50" s="24"/>
      <c r="QGZ50" s="24"/>
      <c r="QHA50" s="24"/>
      <c r="QHB50" s="24"/>
      <c r="QHC50" s="24"/>
      <c r="QHD50" s="24"/>
      <c r="QHE50" s="24"/>
      <c r="QHF50" s="24"/>
      <c r="QHG50" s="24"/>
      <c r="QHH50" s="24"/>
      <c r="QHI50" s="24"/>
      <c r="QHJ50" s="24"/>
      <c r="QHK50" s="24"/>
      <c r="QHL50" s="24"/>
      <c r="QHM50" s="24"/>
      <c r="QHN50" s="24"/>
      <c r="QHO50" s="24"/>
      <c r="QHP50" s="24"/>
      <c r="QHQ50" s="24"/>
      <c r="QHR50" s="24"/>
      <c r="QHS50" s="24"/>
      <c r="QHT50" s="24"/>
      <c r="QHU50" s="24"/>
      <c r="QHV50" s="24"/>
      <c r="QHW50" s="24"/>
      <c r="QHX50" s="24"/>
      <c r="QHY50" s="24"/>
      <c r="QHZ50" s="24"/>
      <c r="QIA50" s="24"/>
      <c r="QIB50" s="24"/>
      <c r="QIC50" s="24"/>
      <c r="QID50" s="24"/>
      <c r="QIE50" s="24"/>
      <c r="QIF50" s="24"/>
      <c r="QIG50" s="24"/>
      <c r="QIH50" s="24"/>
      <c r="QII50" s="24"/>
      <c r="QIJ50" s="24"/>
      <c r="QIK50" s="24"/>
      <c r="QIL50" s="24"/>
      <c r="QIM50" s="24"/>
      <c r="QIN50" s="24"/>
      <c r="QIO50" s="24"/>
      <c r="QIP50" s="24"/>
      <c r="QIQ50" s="24"/>
      <c r="QIR50" s="24"/>
      <c r="QIS50" s="24"/>
      <c r="QIT50" s="24"/>
      <c r="QIU50" s="24"/>
      <c r="QIV50" s="24"/>
      <c r="QIW50" s="24"/>
      <c r="QIX50" s="24"/>
      <c r="QIY50" s="24"/>
      <c r="QIZ50" s="24"/>
      <c r="QJA50" s="24"/>
      <c r="QJB50" s="24"/>
      <c r="QJC50" s="24"/>
      <c r="QJD50" s="24"/>
      <c r="QJE50" s="24"/>
      <c r="QJF50" s="24"/>
      <c r="QJG50" s="24"/>
      <c r="QJH50" s="24"/>
      <c r="QJI50" s="24"/>
      <c r="QJJ50" s="24"/>
      <c r="QJK50" s="24"/>
      <c r="QJL50" s="24"/>
      <c r="QJM50" s="24"/>
      <c r="QJN50" s="24"/>
      <c r="QJO50" s="24"/>
      <c r="QJP50" s="24"/>
      <c r="QJQ50" s="24"/>
      <c r="QJR50" s="24"/>
      <c r="QJS50" s="24"/>
      <c r="QJT50" s="24"/>
      <c r="QJU50" s="24"/>
      <c r="QJV50" s="24"/>
      <c r="QJW50" s="24"/>
      <c r="QJX50" s="24"/>
      <c r="QJY50" s="24"/>
      <c r="QJZ50" s="24"/>
      <c r="QKA50" s="24"/>
      <c r="QKB50" s="24"/>
      <c r="QKC50" s="24"/>
      <c r="QKD50" s="24"/>
      <c r="QKE50" s="24"/>
      <c r="QKF50" s="24"/>
      <c r="QKG50" s="24"/>
      <c r="QKH50" s="24"/>
      <c r="QKI50" s="24"/>
      <c r="QKJ50" s="24"/>
      <c r="QKK50" s="24"/>
      <c r="QKL50" s="24"/>
      <c r="QKM50" s="24"/>
      <c r="QKN50" s="24"/>
      <c r="QKO50" s="24"/>
      <c r="QKP50" s="24"/>
      <c r="QKQ50" s="24"/>
      <c r="QKR50" s="24"/>
      <c r="QKS50" s="24"/>
      <c r="QKT50" s="24"/>
      <c r="QKU50" s="24"/>
      <c r="QKV50" s="24"/>
      <c r="QKW50" s="24"/>
      <c r="QKX50" s="24"/>
      <c r="QKY50" s="24"/>
      <c r="QKZ50" s="24"/>
      <c r="QLA50" s="24"/>
      <c r="QLB50" s="24"/>
      <c r="QLC50" s="24"/>
      <c r="QLD50" s="24"/>
      <c r="QLE50" s="24"/>
      <c r="QLF50" s="24"/>
      <c r="QLG50" s="24"/>
      <c r="QLH50" s="24"/>
      <c r="QLI50" s="24"/>
      <c r="QLJ50" s="24"/>
      <c r="QLK50" s="24"/>
      <c r="QLL50" s="24"/>
      <c r="QLM50" s="24"/>
      <c r="QLN50" s="24"/>
      <c r="QLO50" s="24"/>
      <c r="QLP50" s="24"/>
      <c r="QLQ50" s="24"/>
      <c r="QLR50" s="24"/>
      <c r="QLS50" s="24"/>
      <c r="QLT50" s="24"/>
      <c r="QLU50" s="24"/>
      <c r="QLV50" s="24"/>
      <c r="QLW50" s="24"/>
      <c r="QLX50" s="24"/>
      <c r="QLY50" s="24"/>
      <c r="QLZ50" s="24"/>
      <c r="QMA50" s="24"/>
      <c r="QMB50" s="24"/>
      <c r="QMC50" s="24"/>
      <c r="QMD50" s="24"/>
      <c r="QME50" s="24"/>
      <c r="QMF50" s="24"/>
      <c r="QMG50" s="24"/>
      <c r="QMH50" s="24"/>
      <c r="QMI50" s="24"/>
      <c r="QMJ50" s="24"/>
      <c r="QMK50" s="24"/>
      <c r="QML50" s="24"/>
      <c r="QMM50" s="24"/>
      <c r="QMN50" s="24"/>
      <c r="QMO50" s="24"/>
      <c r="QMP50" s="24"/>
      <c r="QMQ50" s="24"/>
      <c r="QMR50" s="24"/>
      <c r="QMS50" s="24"/>
      <c r="QMT50" s="24"/>
      <c r="QMU50" s="24"/>
      <c r="QMV50" s="24"/>
      <c r="QMW50" s="24"/>
      <c r="QMX50" s="24"/>
      <c r="QMY50" s="24"/>
      <c r="QMZ50" s="24"/>
      <c r="QNA50" s="24"/>
      <c r="QNB50" s="24"/>
      <c r="QNC50" s="24"/>
      <c r="QND50" s="24"/>
      <c r="QNE50" s="24"/>
      <c r="QNF50" s="24"/>
      <c r="QNG50" s="24"/>
      <c r="QNH50" s="24"/>
      <c r="QNI50" s="24"/>
      <c r="QNJ50" s="24"/>
      <c r="QNK50" s="24"/>
      <c r="QNL50" s="24"/>
      <c r="QNM50" s="24"/>
      <c r="QNN50" s="24"/>
      <c r="QNO50" s="24"/>
      <c r="QNP50" s="24"/>
      <c r="QNQ50" s="24"/>
      <c r="QNR50" s="24"/>
      <c r="QNS50" s="24"/>
      <c r="QNT50" s="24"/>
      <c r="QNU50" s="24"/>
      <c r="QNV50" s="24"/>
      <c r="QNW50" s="24"/>
      <c r="QNX50" s="24"/>
      <c r="QNY50" s="24"/>
      <c r="QNZ50" s="24"/>
      <c r="QOA50" s="24"/>
      <c r="QOB50" s="24"/>
      <c r="QOC50" s="24"/>
      <c r="QOD50" s="24"/>
      <c r="QOE50" s="24"/>
      <c r="QOF50" s="24"/>
      <c r="QOG50" s="24"/>
      <c r="QOH50" s="24"/>
      <c r="QOI50" s="24"/>
      <c r="QOJ50" s="24"/>
      <c r="QOK50" s="24"/>
      <c r="QOL50" s="24"/>
      <c r="QOM50" s="24"/>
      <c r="QON50" s="24"/>
      <c r="QOO50" s="24"/>
      <c r="QOP50" s="24"/>
      <c r="QOQ50" s="24"/>
      <c r="QOR50" s="24"/>
      <c r="QOS50" s="24"/>
      <c r="QOT50" s="24"/>
      <c r="QOU50" s="24"/>
      <c r="QOV50" s="24"/>
      <c r="QOW50" s="24"/>
      <c r="QOX50" s="24"/>
      <c r="QOY50" s="24"/>
      <c r="QOZ50" s="24"/>
      <c r="QPA50" s="24"/>
      <c r="QPB50" s="24"/>
      <c r="QPC50" s="24"/>
      <c r="QPD50" s="24"/>
      <c r="QPE50" s="24"/>
      <c r="QPF50" s="24"/>
      <c r="QPG50" s="24"/>
      <c r="QPH50" s="24"/>
      <c r="QPI50" s="24"/>
      <c r="QPJ50" s="24"/>
      <c r="QPK50" s="24"/>
      <c r="QPL50" s="24"/>
      <c r="QPM50" s="24"/>
      <c r="QPN50" s="24"/>
      <c r="QPO50" s="24"/>
      <c r="QPP50" s="24"/>
      <c r="QPQ50" s="24"/>
      <c r="QPR50" s="24"/>
      <c r="QPS50" s="24"/>
      <c r="QPT50" s="24"/>
      <c r="QPU50" s="24"/>
      <c r="QPV50" s="24"/>
      <c r="QPW50" s="24"/>
      <c r="QPX50" s="24"/>
      <c r="QPY50" s="24"/>
      <c r="QPZ50" s="24"/>
      <c r="QQA50" s="24"/>
      <c r="QQB50" s="24"/>
      <c r="QQC50" s="24"/>
      <c r="QQD50" s="24"/>
      <c r="QQE50" s="24"/>
      <c r="QQF50" s="24"/>
      <c r="QQG50" s="24"/>
      <c r="QQH50" s="24"/>
      <c r="QQI50" s="24"/>
      <c r="QQJ50" s="24"/>
      <c r="QQK50" s="24"/>
      <c r="QQL50" s="24"/>
      <c r="QQM50" s="24"/>
      <c r="QQN50" s="24"/>
      <c r="QQO50" s="24"/>
      <c r="QQP50" s="24"/>
      <c r="QQQ50" s="24"/>
      <c r="QQR50" s="24"/>
      <c r="QQS50" s="24"/>
      <c r="QQT50" s="24"/>
      <c r="QQU50" s="24"/>
      <c r="QQV50" s="24"/>
      <c r="QQW50" s="24"/>
      <c r="QQX50" s="24"/>
      <c r="QQY50" s="24"/>
      <c r="QQZ50" s="24"/>
      <c r="QRA50" s="24"/>
      <c r="QRB50" s="24"/>
      <c r="QRC50" s="24"/>
      <c r="QRD50" s="24"/>
      <c r="QRE50" s="24"/>
      <c r="QRF50" s="24"/>
      <c r="QRG50" s="24"/>
      <c r="QRH50" s="24"/>
      <c r="QRI50" s="24"/>
      <c r="QRJ50" s="24"/>
      <c r="QRK50" s="24"/>
      <c r="QRL50" s="24"/>
      <c r="QRM50" s="24"/>
      <c r="QRN50" s="24"/>
      <c r="QRO50" s="24"/>
      <c r="QRP50" s="24"/>
      <c r="QRQ50" s="24"/>
      <c r="QRR50" s="24"/>
      <c r="QRS50" s="24"/>
      <c r="QRT50" s="24"/>
      <c r="QRU50" s="24"/>
      <c r="QRV50" s="24"/>
      <c r="QRW50" s="24"/>
      <c r="QRX50" s="24"/>
      <c r="QRY50" s="24"/>
      <c r="QRZ50" s="24"/>
      <c r="QSA50" s="24"/>
      <c r="QSB50" s="24"/>
      <c r="QSC50" s="24"/>
      <c r="QSD50" s="24"/>
      <c r="QSE50" s="24"/>
      <c r="QSF50" s="24"/>
      <c r="QSG50" s="24"/>
      <c r="QSH50" s="24"/>
      <c r="QSI50" s="24"/>
      <c r="QSJ50" s="24"/>
      <c r="QSK50" s="24"/>
      <c r="QSL50" s="24"/>
      <c r="QSM50" s="24"/>
      <c r="QSN50" s="24"/>
      <c r="QSO50" s="24"/>
      <c r="QSP50" s="24"/>
      <c r="QSQ50" s="24"/>
      <c r="QSR50" s="24"/>
      <c r="QSS50" s="24"/>
      <c r="QST50" s="24"/>
      <c r="QSU50" s="24"/>
      <c r="QSV50" s="24"/>
      <c r="QSW50" s="24"/>
      <c r="QSX50" s="24"/>
      <c r="QSY50" s="24"/>
      <c r="QSZ50" s="24"/>
      <c r="QTA50" s="24"/>
      <c r="QTB50" s="24"/>
      <c r="QTC50" s="24"/>
      <c r="QTD50" s="24"/>
      <c r="QTE50" s="24"/>
      <c r="QTF50" s="24"/>
      <c r="QTG50" s="24"/>
      <c r="QTH50" s="24"/>
      <c r="QTI50" s="24"/>
      <c r="QTJ50" s="24"/>
      <c r="QTK50" s="24"/>
      <c r="QTL50" s="24"/>
      <c r="QTM50" s="24"/>
      <c r="QTN50" s="24"/>
      <c r="QTO50" s="24"/>
      <c r="QTP50" s="24"/>
      <c r="QTQ50" s="24"/>
      <c r="QTR50" s="24"/>
      <c r="QTS50" s="24"/>
      <c r="QTT50" s="24"/>
      <c r="QTU50" s="24"/>
      <c r="QTV50" s="24"/>
      <c r="QTW50" s="24"/>
      <c r="QTX50" s="24"/>
      <c r="QTY50" s="24"/>
      <c r="QTZ50" s="24"/>
      <c r="QUA50" s="24"/>
      <c r="QUB50" s="24"/>
      <c r="QUC50" s="24"/>
      <c r="QUD50" s="24"/>
      <c r="QUE50" s="24"/>
      <c r="QUF50" s="24"/>
      <c r="QUG50" s="24"/>
      <c r="QUH50" s="24"/>
      <c r="QUI50" s="24"/>
      <c r="QUJ50" s="24"/>
      <c r="QUK50" s="24"/>
      <c r="QUL50" s="24"/>
      <c r="QUM50" s="24"/>
      <c r="QUN50" s="24"/>
      <c r="QUO50" s="24"/>
      <c r="QUP50" s="24"/>
      <c r="QUQ50" s="24"/>
      <c r="QUR50" s="24"/>
      <c r="QUS50" s="24"/>
      <c r="QUT50" s="24"/>
      <c r="QUU50" s="24"/>
      <c r="QUV50" s="24"/>
      <c r="QUW50" s="24"/>
      <c r="QUX50" s="24"/>
      <c r="QUY50" s="24"/>
      <c r="QUZ50" s="24"/>
      <c r="QVA50" s="24"/>
      <c r="QVB50" s="24"/>
      <c r="QVC50" s="24"/>
      <c r="QVD50" s="24"/>
      <c r="QVE50" s="24"/>
      <c r="QVF50" s="24"/>
      <c r="QVG50" s="24"/>
      <c r="QVH50" s="24"/>
      <c r="QVI50" s="24"/>
      <c r="QVJ50" s="24"/>
      <c r="QVK50" s="24"/>
      <c r="QVL50" s="24"/>
      <c r="QVM50" s="24"/>
      <c r="QVN50" s="24"/>
      <c r="QVO50" s="24"/>
      <c r="QVP50" s="24"/>
      <c r="QVQ50" s="24"/>
      <c r="QVR50" s="24"/>
      <c r="QVS50" s="24"/>
      <c r="QVT50" s="24"/>
      <c r="QVU50" s="24"/>
      <c r="QVV50" s="24"/>
      <c r="QVW50" s="24"/>
      <c r="QVX50" s="24"/>
      <c r="QVY50" s="24"/>
      <c r="QVZ50" s="24"/>
      <c r="QWA50" s="24"/>
      <c r="QWB50" s="24"/>
      <c r="QWC50" s="24"/>
      <c r="QWD50" s="24"/>
      <c r="QWE50" s="24"/>
      <c r="QWF50" s="24"/>
      <c r="QWG50" s="24"/>
      <c r="QWH50" s="24"/>
      <c r="QWI50" s="24"/>
      <c r="QWJ50" s="24"/>
      <c r="QWK50" s="24"/>
      <c r="QWL50" s="24"/>
      <c r="QWM50" s="24"/>
      <c r="QWN50" s="24"/>
      <c r="QWO50" s="24"/>
      <c r="QWP50" s="24"/>
      <c r="QWQ50" s="24"/>
      <c r="QWR50" s="24"/>
      <c r="QWS50" s="24"/>
      <c r="QWT50" s="24"/>
      <c r="QWU50" s="24"/>
      <c r="QWV50" s="24"/>
      <c r="QWW50" s="24"/>
      <c r="QWX50" s="24"/>
      <c r="QWY50" s="24"/>
      <c r="QWZ50" s="24"/>
      <c r="QXA50" s="24"/>
      <c r="QXB50" s="24"/>
      <c r="QXC50" s="24"/>
      <c r="QXD50" s="24"/>
      <c r="QXE50" s="24"/>
      <c r="QXF50" s="24"/>
      <c r="QXG50" s="24"/>
      <c r="QXH50" s="24"/>
      <c r="QXI50" s="24"/>
      <c r="QXJ50" s="24"/>
      <c r="QXK50" s="24"/>
      <c r="QXL50" s="24"/>
      <c r="QXM50" s="24"/>
      <c r="QXN50" s="24"/>
      <c r="QXO50" s="24"/>
      <c r="QXP50" s="24"/>
      <c r="QXQ50" s="24"/>
      <c r="QXR50" s="24"/>
      <c r="QXS50" s="24"/>
      <c r="QXT50" s="24"/>
      <c r="QXU50" s="24"/>
      <c r="QXV50" s="24"/>
      <c r="QXW50" s="24"/>
      <c r="QXX50" s="24"/>
      <c r="QXY50" s="24"/>
      <c r="QXZ50" s="24"/>
      <c r="QYA50" s="24"/>
      <c r="QYB50" s="24"/>
      <c r="QYC50" s="24"/>
      <c r="QYD50" s="24"/>
      <c r="QYE50" s="24"/>
      <c r="QYF50" s="24"/>
      <c r="QYG50" s="24"/>
      <c r="QYH50" s="24"/>
      <c r="QYI50" s="24"/>
      <c r="QYJ50" s="24"/>
      <c r="QYK50" s="24"/>
      <c r="QYL50" s="24"/>
      <c r="QYM50" s="24"/>
      <c r="QYN50" s="24"/>
      <c r="QYO50" s="24"/>
      <c r="QYP50" s="24"/>
      <c r="QYQ50" s="24"/>
      <c r="QYR50" s="24"/>
      <c r="QYS50" s="24"/>
      <c r="QYT50" s="24"/>
      <c r="QYU50" s="24"/>
      <c r="QYV50" s="24"/>
      <c r="QYW50" s="24"/>
      <c r="QYX50" s="24"/>
      <c r="QYY50" s="24"/>
      <c r="QYZ50" s="24"/>
      <c r="QZA50" s="24"/>
      <c r="QZB50" s="24"/>
      <c r="QZC50" s="24"/>
      <c r="QZD50" s="24"/>
      <c r="QZE50" s="24"/>
      <c r="QZF50" s="24"/>
      <c r="QZG50" s="24"/>
      <c r="QZH50" s="24"/>
      <c r="QZI50" s="24"/>
      <c r="QZJ50" s="24"/>
      <c r="QZK50" s="24"/>
      <c r="QZL50" s="24"/>
      <c r="QZM50" s="24"/>
      <c r="QZN50" s="24"/>
      <c r="QZO50" s="24"/>
      <c r="QZP50" s="24"/>
      <c r="QZQ50" s="24"/>
      <c r="QZR50" s="24"/>
      <c r="QZS50" s="24"/>
      <c r="QZT50" s="24"/>
      <c r="QZU50" s="24"/>
      <c r="QZV50" s="24"/>
      <c r="QZW50" s="24"/>
      <c r="QZX50" s="24"/>
      <c r="QZY50" s="24"/>
      <c r="QZZ50" s="24"/>
      <c r="RAA50" s="24"/>
      <c r="RAB50" s="24"/>
      <c r="RAC50" s="24"/>
      <c r="RAD50" s="24"/>
      <c r="RAE50" s="24"/>
      <c r="RAF50" s="24"/>
      <c r="RAG50" s="24"/>
      <c r="RAH50" s="24"/>
      <c r="RAI50" s="24"/>
      <c r="RAJ50" s="24"/>
      <c r="RAK50" s="24"/>
      <c r="RAL50" s="24"/>
      <c r="RAM50" s="24"/>
      <c r="RAN50" s="24"/>
      <c r="RAO50" s="24"/>
      <c r="RAP50" s="24"/>
      <c r="RAQ50" s="24"/>
      <c r="RAR50" s="24"/>
      <c r="RAS50" s="24"/>
      <c r="RAT50" s="24"/>
      <c r="RAU50" s="24"/>
      <c r="RAV50" s="24"/>
      <c r="RAW50" s="24"/>
      <c r="RAX50" s="24"/>
      <c r="RAY50" s="24"/>
      <c r="RAZ50" s="24"/>
      <c r="RBA50" s="24"/>
      <c r="RBB50" s="24"/>
      <c r="RBC50" s="24"/>
      <c r="RBD50" s="24"/>
      <c r="RBE50" s="24"/>
      <c r="RBF50" s="24"/>
      <c r="RBG50" s="24"/>
      <c r="RBH50" s="24"/>
      <c r="RBI50" s="24"/>
      <c r="RBJ50" s="24"/>
      <c r="RBK50" s="24"/>
      <c r="RBL50" s="24"/>
      <c r="RBM50" s="24"/>
      <c r="RBN50" s="24"/>
      <c r="RBO50" s="24"/>
      <c r="RBP50" s="24"/>
      <c r="RBQ50" s="24"/>
      <c r="RBR50" s="24"/>
      <c r="RBS50" s="24"/>
      <c r="RBT50" s="24"/>
      <c r="RBU50" s="24"/>
      <c r="RBV50" s="24"/>
      <c r="RBW50" s="24"/>
      <c r="RBX50" s="24"/>
      <c r="RBY50" s="24"/>
      <c r="RBZ50" s="24"/>
      <c r="RCA50" s="24"/>
      <c r="RCB50" s="24"/>
      <c r="RCC50" s="24"/>
      <c r="RCD50" s="24"/>
      <c r="RCE50" s="24"/>
      <c r="RCF50" s="24"/>
      <c r="RCG50" s="24"/>
      <c r="RCH50" s="24"/>
      <c r="RCI50" s="24"/>
      <c r="RCJ50" s="24"/>
      <c r="RCK50" s="24"/>
      <c r="RCL50" s="24"/>
      <c r="RCM50" s="24"/>
      <c r="RCN50" s="24"/>
      <c r="RCO50" s="24"/>
      <c r="RCP50" s="24"/>
      <c r="RCQ50" s="24"/>
      <c r="RCR50" s="24"/>
      <c r="RCS50" s="24"/>
      <c r="RCT50" s="24"/>
      <c r="RCU50" s="24"/>
      <c r="RCV50" s="24"/>
      <c r="RCW50" s="24"/>
      <c r="RCX50" s="24"/>
      <c r="RCY50" s="24"/>
      <c r="RCZ50" s="24"/>
      <c r="RDA50" s="24"/>
      <c r="RDB50" s="24"/>
      <c r="RDC50" s="24"/>
      <c r="RDD50" s="24"/>
      <c r="RDE50" s="24"/>
      <c r="RDF50" s="24"/>
      <c r="RDG50" s="24"/>
      <c r="RDH50" s="24"/>
      <c r="RDI50" s="24"/>
      <c r="RDJ50" s="24"/>
      <c r="RDK50" s="24"/>
      <c r="RDL50" s="24"/>
      <c r="RDM50" s="24"/>
      <c r="RDN50" s="24"/>
      <c r="RDO50" s="24"/>
      <c r="RDP50" s="24"/>
      <c r="RDQ50" s="24"/>
      <c r="RDR50" s="24"/>
      <c r="RDS50" s="24"/>
      <c r="RDT50" s="24"/>
      <c r="RDU50" s="24"/>
      <c r="RDV50" s="24"/>
      <c r="RDW50" s="24"/>
      <c r="RDX50" s="24"/>
      <c r="RDY50" s="24"/>
      <c r="RDZ50" s="24"/>
      <c r="REA50" s="24"/>
      <c r="REB50" s="24"/>
      <c r="REC50" s="24"/>
      <c r="RED50" s="24"/>
      <c r="REE50" s="24"/>
      <c r="REF50" s="24"/>
      <c r="REG50" s="24"/>
      <c r="REH50" s="24"/>
      <c r="REI50" s="24"/>
      <c r="REJ50" s="24"/>
      <c r="REK50" s="24"/>
      <c r="REL50" s="24"/>
      <c r="REM50" s="24"/>
      <c r="REN50" s="24"/>
      <c r="REO50" s="24"/>
      <c r="REP50" s="24"/>
      <c r="REQ50" s="24"/>
      <c r="RER50" s="24"/>
      <c r="RES50" s="24"/>
      <c r="RET50" s="24"/>
      <c r="REU50" s="24"/>
      <c r="REV50" s="24"/>
      <c r="REW50" s="24"/>
      <c r="REX50" s="24"/>
      <c r="REY50" s="24"/>
      <c r="REZ50" s="24"/>
      <c r="RFA50" s="24"/>
      <c r="RFB50" s="24"/>
      <c r="RFC50" s="24"/>
      <c r="RFD50" s="24"/>
      <c r="RFE50" s="24"/>
      <c r="RFF50" s="24"/>
      <c r="RFG50" s="24"/>
      <c r="RFH50" s="24"/>
      <c r="RFI50" s="24"/>
      <c r="RFJ50" s="24"/>
      <c r="RFK50" s="24"/>
      <c r="RFL50" s="24"/>
      <c r="RFM50" s="24"/>
      <c r="RFN50" s="24"/>
      <c r="RFO50" s="24"/>
      <c r="RFP50" s="24"/>
      <c r="RFQ50" s="24"/>
      <c r="RFR50" s="24"/>
      <c r="RFS50" s="24"/>
      <c r="RFT50" s="24"/>
      <c r="RFU50" s="24"/>
      <c r="RFV50" s="24"/>
      <c r="RFW50" s="24"/>
      <c r="RFX50" s="24"/>
      <c r="RFY50" s="24"/>
      <c r="RFZ50" s="24"/>
      <c r="RGA50" s="24"/>
      <c r="RGB50" s="24"/>
      <c r="RGC50" s="24"/>
      <c r="RGD50" s="24"/>
      <c r="RGE50" s="24"/>
      <c r="RGF50" s="24"/>
      <c r="RGG50" s="24"/>
      <c r="RGH50" s="24"/>
      <c r="RGI50" s="24"/>
      <c r="RGJ50" s="24"/>
      <c r="RGK50" s="24"/>
      <c r="RGL50" s="24"/>
      <c r="RGM50" s="24"/>
      <c r="RGN50" s="24"/>
      <c r="RGO50" s="24"/>
      <c r="RGP50" s="24"/>
      <c r="RGQ50" s="24"/>
      <c r="RGR50" s="24"/>
      <c r="RGS50" s="24"/>
      <c r="RGT50" s="24"/>
      <c r="RGU50" s="24"/>
      <c r="RGV50" s="24"/>
      <c r="RGW50" s="24"/>
      <c r="RGX50" s="24"/>
      <c r="RGY50" s="24"/>
      <c r="RGZ50" s="24"/>
      <c r="RHA50" s="24"/>
      <c r="RHB50" s="24"/>
      <c r="RHC50" s="24"/>
      <c r="RHD50" s="24"/>
      <c r="RHE50" s="24"/>
      <c r="RHF50" s="24"/>
      <c r="RHG50" s="24"/>
      <c r="RHH50" s="24"/>
      <c r="RHI50" s="24"/>
      <c r="RHJ50" s="24"/>
      <c r="RHK50" s="24"/>
      <c r="RHL50" s="24"/>
      <c r="RHM50" s="24"/>
      <c r="RHN50" s="24"/>
      <c r="RHO50" s="24"/>
      <c r="RHP50" s="24"/>
      <c r="RHQ50" s="24"/>
      <c r="RHR50" s="24"/>
      <c r="RHS50" s="24"/>
      <c r="RHT50" s="24"/>
      <c r="RHU50" s="24"/>
      <c r="RHV50" s="24"/>
      <c r="RHW50" s="24"/>
      <c r="RHX50" s="24"/>
      <c r="RHY50" s="24"/>
      <c r="RHZ50" s="24"/>
      <c r="RIA50" s="24"/>
      <c r="RIB50" s="24"/>
      <c r="RIC50" s="24"/>
      <c r="RID50" s="24"/>
      <c r="RIE50" s="24"/>
      <c r="RIF50" s="24"/>
      <c r="RIG50" s="24"/>
      <c r="RIH50" s="24"/>
      <c r="RII50" s="24"/>
      <c r="RIJ50" s="24"/>
      <c r="RIK50" s="24"/>
      <c r="RIL50" s="24"/>
      <c r="RIM50" s="24"/>
      <c r="RIN50" s="24"/>
      <c r="RIO50" s="24"/>
      <c r="RIP50" s="24"/>
      <c r="RIQ50" s="24"/>
      <c r="RIR50" s="24"/>
      <c r="RIS50" s="24"/>
      <c r="RIT50" s="24"/>
      <c r="RIU50" s="24"/>
      <c r="RIV50" s="24"/>
      <c r="RIW50" s="24"/>
      <c r="RIX50" s="24"/>
      <c r="RIY50" s="24"/>
      <c r="RIZ50" s="24"/>
      <c r="RJA50" s="24"/>
      <c r="RJB50" s="24"/>
      <c r="RJC50" s="24"/>
      <c r="RJD50" s="24"/>
      <c r="RJE50" s="24"/>
      <c r="RJF50" s="24"/>
      <c r="RJG50" s="24"/>
      <c r="RJH50" s="24"/>
      <c r="RJI50" s="24"/>
      <c r="RJJ50" s="24"/>
      <c r="RJK50" s="24"/>
      <c r="RJL50" s="24"/>
      <c r="RJM50" s="24"/>
      <c r="RJN50" s="24"/>
      <c r="RJO50" s="24"/>
      <c r="RJP50" s="24"/>
      <c r="RJQ50" s="24"/>
      <c r="RJR50" s="24"/>
      <c r="RJS50" s="24"/>
      <c r="RJT50" s="24"/>
      <c r="RJU50" s="24"/>
      <c r="RJV50" s="24"/>
      <c r="RJW50" s="24"/>
      <c r="RJX50" s="24"/>
      <c r="RJY50" s="24"/>
      <c r="RJZ50" s="24"/>
      <c r="RKA50" s="24"/>
      <c r="RKB50" s="24"/>
      <c r="RKC50" s="24"/>
      <c r="RKD50" s="24"/>
      <c r="RKE50" s="24"/>
      <c r="RKF50" s="24"/>
      <c r="RKG50" s="24"/>
      <c r="RKH50" s="24"/>
      <c r="RKI50" s="24"/>
      <c r="RKJ50" s="24"/>
      <c r="RKK50" s="24"/>
      <c r="RKL50" s="24"/>
      <c r="RKM50" s="24"/>
      <c r="RKN50" s="24"/>
      <c r="RKO50" s="24"/>
      <c r="RKP50" s="24"/>
      <c r="RKQ50" s="24"/>
      <c r="RKR50" s="24"/>
      <c r="RKS50" s="24"/>
      <c r="RKT50" s="24"/>
      <c r="RKU50" s="24"/>
      <c r="RKV50" s="24"/>
      <c r="RKW50" s="24"/>
      <c r="RKX50" s="24"/>
      <c r="RKY50" s="24"/>
      <c r="RKZ50" s="24"/>
      <c r="RLA50" s="24"/>
      <c r="RLB50" s="24"/>
      <c r="RLC50" s="24"/>
      <c r="RLD50" s="24"/>
      <c r="RLE50" s="24"/>
      <c r="RLF50" s="24"/>
      <c r="RLG50" s="24"/>
      <c r="RLH50" s="24"/>
      <c r="RLI50" s="24"/>
      <c r="RLJ50" s="24"/>
      <c r="RLK50" s="24"/>
      <c r="RLL50" s="24"/>
      <c r="RLM50" s="24"/>
      <c r="RLN50" s="24"/>
      <c r="RLO50" s="24"/>
      <c r="RLP50" s="24"/>
      <c r="RLQ50" s="24"/>
      <c r="RLR50" s="24"/>
      <c r="RLS50" s="24"/>
      <c r="RLT50" s="24"/>
      <c r="RLU50" s="24"/>
      <c r="RLV50" s="24"/>
      <c r="RLW50" s="24"/>
      <c r="RLX50" s="24"/>
      <c r="RLY50" s="24"/>
      <c r="RLZ50" s="24"/>
      <c r="RMA50" s="24"/>
      <c r="RMB50" s="24"/>
      <c r="RMC50" s="24"/>
      <c r="RMD50" s="24"/>
      <c r="RME50" s="24"/>
      <c r="RMF50" s="24"/>
      <c r="RMG50" s="24"/>
      <c r="RMH50" s="24"/>
      <c r="RMI50" s="24"/>
      <c r="RMJ50" s="24"/>
      <c r="RMK50" s="24"/>
      <c r="RML50" s="24"/>
      <c r="RMM50" s="24"/>
      <c r="RMN50" s="24"/>
      <c r="RMO50" s="24"/>
      <c r="RMP50" s="24"/>
      <c r="RMQ50" s="24"/>
      <c r="RMR50" s="24"/>
      <c r="RMS50" s="24"/>
      <c r="RMT50" s="24"/>
      <c r="RMU50" s="24"/>
      <c r="RMV50" s="24"/>
      <c r="RMW50" s="24"/>
      <c r="RMX50" s="24"/>
      <c r="RMY50" s="24"/>
      <c r="RMZ50" s="24"/>
      <c r="RNA50" s="24"/>
      <c r="RNB50" s="24"/>
      <c r="RNC50" s="24"/>
      <c r="RND50" s="24"/>
      <c r="RNE50" s="24"/>
      <c r="RNF50" s="24"/>
      <c r="RNG50" s="24"/>
      <c r="RNH50" s="24"/>
      <c r="RNI50" s="24"/>
      <c r="RNJ50" s="24"/>
      <c r="RNK50" s="24"/>
      <c r="RNL50" s="24"/>
      <c r="RNM50" s="24"/>
      <c r="RNN50" s="24"/>
      <c r="RNO50" s="24"/>
      <c r="RNP50" s="24"/>
      <c r="RNQ50" s="24"/>
      <c r="RNR50" s="24"/>
      <c r="RNS50" s="24"/>
      <c r="RNT50" s="24"/>
      <c r="RNU50" s="24"/>
      <c r="RNV50" s="24"/>
      <c r="RNW50" s="24"/>
      <c r="RNX50" s="24"/>
      <c r="RNY50" s="24"/>
      <c r="RNZ50" s="24"/>
      <c r="ROA50" s="24"/>
      <c r="ROB50" s="24"/>
      <c r="ROC50" s="24"/>
      <c r="ROD50" s="24"/>
      <c r="ROE50" s="24"/>
      <c r="ROF50" s="24"/>
      <c r="ROG50" s="24"/>
      <c r="ROH50" s="24"/>
      <c r="ROI50" s="24"/>
      <c r="ROJ50" s="24"/>
      <c r="ROK50" s="24"/>
      <c r="ROL50" s="24"/>
      <c r="ROM50" s="24"/>
      <c r="RON50" s="24"/>
      <c r="ROO50" s="24"/>
      <c r="ROP50" s="24"/>
      <c r="ROQ50" s="24"/>
      <c r="ROR50" s="24"/>
      <c r="ROS50" s="24"/>
      <c r="ROT50" s="24"/>
      <c r="ROU50" s="24"/>
      <c r="ROV50" s="24"/>
      <c r="ROW50" s="24"/>
      <c r="ROX50" s="24"/>
      <c r="ROY50" s="24"/>
      <c r="ROZ50" s="24"/>
      <c r="RPA50" s="24"/>
      <c r="RPB50" s="24"/>
      <c r="RPC50" s="24"/>
      <c r="RPD50" s="24"/>
      <c r="RPE50" s="24"/>
      <c r="RPF50" s="24"/>
      <c r="RPG50" s="24"/>
      <c r="RPH50" s="24"/>
      <c r="RPI50" s="24"/>
      <c r="RPJ50" s="24"/>
      <c r="RPK50" s="24"/>
      <c r="RPL50" s="24"/>
      <c r="RPM50" s="24"/>
      <c r="RPN50" s="24"/>
      <c r="RPO50" s="24"/>
      <c r="RPP50" s="24"/>
      <c r="RPQ50" s="24"/>
      <c r="RPR50" s="24"/>
      <c r="RPS50" s="24"/>
      <c r="RPT50" s="24"/>
      <c r="RPU50" s="24"/>
      <c r="RPV50" s="24"/>
      <c r="RPW50" s="24"/>
      <c r="RPX50" s="24"/>
      <c r="RPY50" s="24"/>
      <c r="RPZ50" s="24"/>
      <c r="RQA50" s="24"/>
      <c r="RQB50" s="24"/>
      <c r="RQC50" s="24"/>
      <c r="RQD50" s="24"/>
      <c r="RQE50" s="24"/>
      <c r="RQF50" s="24"/>
      <c r="RQG50" s="24"/>
      <c r="RQH50" s="24"/>
      <c r="RQI50" s="24"/>
      <c r="RQJ50" s="24"/>
      <c r="RQK50" s="24"/>
      <c r="RQL50" s="24"/>
      <c r="RQM50" s="24"/>
      <c r="RQN50" s="24"/>
      <c r="RQO50" s="24"/>
      <c r="RQP50" s="24"/>
      <c r="RQQ50" s="24"/>
      <c r="RQR50" s="24"/>
      <c r="RQS50" s="24"/>
      <c r="RQT50" s="24"/>
      <c r="RQU50" s="24"/>
      <c r="RQV50" s="24"/>
      <c r="RQW50" s="24"/>
      <c r="RQX50" s="24"/>
      <c r="RQY50" s="24"/>
      <c r="RQZ50" s="24"/>
      <c r="RRA50" s="24"/>
      <c r="RRB50" s="24"/>
      <c r="RRC50" s="24"/>
      <c r="RRD50" s="24"/>
      <c r="RRE50" s="24"/>
      <c r="RRF50" s="24"/>
      <c r="RRG50" s="24"/>
      <c r="RRH50" s="24"/>
      <c r="RRI50" s="24"/>
      <c r="RRJ50" s="24"/>
      <c r="RRK50" s="24"/>
      <c r="RRL50" s="24"/>
      <c r="RRM50" s="24"/>
      <c r="RRN50" s="24"/>
      <c r="RRO50" s="24"/>
      <c r="RRP50" s="24"/>
      <c r="RRQ50" s="24"/>
      <c r="RRR50" s="24"/>
      <c r="RRS50" s="24"/>
      <c r="RRT50" s="24"/>
      <c r="RRU50" s="24"/>
      <c r="RRV50" s="24"/>
      <c r="RRW50" s="24"/>
      <c r="RRX50" s="24"/>
      <c r="RRY50" s="24"/>
      <c r="RRZ50" s="24"/>
      <c r="RSA50" s="24"/>
      <c r="RSB50" s="24"/>
      <c r="RSC50" s="24"/>
      <c r="RSD50" s="24"/>
      <c r="RSE50" s="24"/>
      <c r="RSF50" s="24"/>
      <c r="RSG50" s="24"/>
      <c r="RSH50" s="24"/>
      <c r="RSI50" s="24"/>
      <c r="RSJ50" s="24"/>
      <c r="RSK50" s="24"/>
      <c r="RSL50" s="24"/>
      <c r="RSM50" s="24"/>
      <c r="RSN50" s="24"/>
      <c r="RSO50" s="24"/>
      <c r="RSP50" s="24"/>
      <c r="RSQ50" s="24"/>
      <c r="RSR50" s="24"/>
      <c r="RSS50" s="24"/>
      <c r="RST50" s="24"/>
      <c r="RSU50" s="24"/>
      <c r="RSV50" s="24"/>
      <c r="RSW50" s="24"/>
      <c r="RSX50" s="24"/>
      <c r="RSY50" s="24"/>
      <c r="RSZ50" s="24"/>
      <c r="RTA50" s="24"/>
      <c r="RTB50" s="24"/>
      <c r="RTC50" s="24"/>
      <c r="RTD50" s="24"/>
      <c r="RTE50" s="24"/>
      <c r="RTF50" s="24"/>
      <c r="RTG50" s="24"/>
      <c r="RTH50" s="24"/>
      <c r="RTI50" s="24"/>
      <c r="RTJ50" s="24"/>
      <c r="RTK50" s="24"/>
      <c r="RTL50" s="24"/>
      <c r="RTM50" s="24"/>
      <c r="RTN50" s="24"/>
      <c r="RTO50" s="24"/>
      <c r="RTP50" s="24"/>
      <c r="RTQ50" s="24"/>
      <c r="RTR50" s="24"/>
      <c r="RTS50" s="24"/>
      <c r="RTT50" s="24"/>
      <c r="RTU50" s="24"/>
      <c r="RTV50" s="24"/>
      <c r="RTW50" s="24"/>
      <c r="RTX50" s="24"/>
      <c r="RTY50" s="24"/>
      <c r="RTZ50" s="24"/>
      <c r="RUA50" s="24"/>
      <c r="RUB50" s="24"/>
      <c r="RUC50" s="24"/>
      <c r="RUD50" s="24"/>
      <c r="RUE50" s="24"/>
      <c r="RUF50" s="24"/>
      <c r="RUG50" s="24"/>
      <c r="RUH50" s="24"/>
      <c r="RUI50" s="24"/>
      <c r="RUJ50" s="24"/>
      <c r="RUK50" s="24"/>
      <c r="RUL50" s="24"/>
      <c r="RUM50" s="24"/>
      <c r="RUN50" s="24"/>
      <c r="RUO50" s="24"/>
      <c r="RUP50" s="24"/>
      <c r="RUQ50" s="24"/>
      <c r="RUR50" s="24"/>
      <c r="RUS50" s="24"/>
      <c r="RUT50" s="24"/>
      <c r="RUU50" s="24"/>
      <c r="RUV50" s="24"/>
      <c r="RUW50" s="24"/>
      <c r="RUX50" s="24"/>
      <c r="RUY50" s="24"/>
      <c r="RUZ50" s="24"/>
      <c r="RVA50" s="24"/>
      <c r="RVB50" s="24"/>
      <c r="RVC50" s="24"/>
      <c r="RVD50" s="24"/>
      <c r="RVE50" s="24"/>
      <c r="RVF50" s="24"/>
      <c r="RVG50" s="24"/>
      <c r="RVH50" s="24"/>
      <c r="RVI50" s="24"/>
      <c r="RVJ50" s="24"/>
      <c r="RVK50" s="24"/>
      <c r="RVL50" s="24"/>
      <c r="RVM50" s="24"/>
      <c r="RVN50" s="24"/>
      <c r="RVO50" s="24"/>
      <c r="RVP50" s="24"/>
      <c r="RVQ50" s="24"/>
      <c r="RVR50" s="24"/>
      <c r="RVS50" s="24"/>
      <c r="RVT50" s="24"/>
      <c r="RVU50" s="24"/>
      <c r="RVV50" s="24"/>
      <c r="RVW50" s="24"/>
      <c r="RVX50" s="24"/>
      <c r="RVY50" s="24"/>
      <c r="RVZ50" s="24"/>
      <c r="RWA50" s="24"/>
      <c r="RWB50" s="24"/>
      <c r="RWC50" s="24"/>
      <c r="RWD50" s="24"/>
      <c r="RWE50" s="24"/>
      <c r="RWF50" s="24"/>
      <c r="RWG50" s="24"/>
      <c r="RWH50" s="24"/>
      <c r="RWI50" s="24"/>
      <c r="RWJ50" s="24"/>
      <c r="RWK50" s="24"/>
      <c r="RWL50" s="24"/>
      <c r="RWM50" s="24"/>
      <c r="RWN50" s="24"/>
      <c r="RWO50" s="24"/>
      <c r="RWP50" s="24"/>
      <c r="RWQ50" s="24"/>
      <c r="RWR50" s="24"/>
      <c r="RWS50" s="24"/>
      <c r="RWT50" s="24"/>
      <c r="RWU50" s="24"/>
      <c r="RWV50" s="24"/>
      <c r="RWW50" s="24"/>
      <c r="RWX50" s="24"/>
      <c r="RWY50" s="24"/>
      <c r="RWZ50" s="24"/>
      <c r="RXA50" s="24"/>
      <c r="RXB50" s="24"/>
      <c r="RXC50" s="24"/>
      <c r="RXD50" s="24"/>
      <c r="RXE50" s="24"/>
      <c r="RXF50" s="24"/>
      <c r="RXG50" s="24"/>
      <c r="RXH50" s="24"/>
      <c r="RXI50" s="24"/>
      <c r="RXJ50" s="24"/>
      <c r="RXK50" s="24"/>
      <c r="RXL50" s="24"/>
      <c r="RXM50" s="24"/>
      <c r="RXN50" s="24"/>
      <c r="RXO50" s="24"/>
      <c r="RXP50" s="24"/>
      <c r="RXQ50" s="24"/>
      <c r="RXR50" s="24"/>
      <c r="RXS50" s="24"/>
      <c r="RXT50" s="24"/>
      <c r="RXU50" s="24"/>
      <c r="RXV50" s="24"/>
      <c r="RXW50" s="24"/>
      <c r="RXX50" s="24"/>
      <c r="RXY50" s="24"/>
      <c r="RXZ50" s="24"/>
      <c r="RYA50" s="24"/>
      <c r="RYB50" s="24"/>
      <c r="RYC50" s="24"/>
      <c r="RYD50" s="24"/>
      <c r="RYE50" s="24"/>
      <c r="RYF50" s="24"/>
      <c r="RYG50" s="24"/>
      <c r="RYH50" s="24"/>
      <c r="RYI50" s="24"/>
      <c r="RYJ50" s="24"/>
      <c r="RYK50" s="24"/>
      <c r="RYL50" s="24"/>
      <c r="RYM50" s="24"/>
      <c r="RYN50" s="24"/>
      <c r="RYO50" s="24"/>
      <c r="RYP50" s="24"/>
      <c r="RYQ50" s="24"/>
      <c r="RYR50" s="24"/>
      <c r="RYS50" s="24"/>
      <c r="RYT50" s="24"/>
      <c r="RYU50" s="24"/>
      <c r="RYV50" s="24"/>
      <c r="RYW50" s="24"/>
      <c r="RYX50" s="24"/>
      <c r="RYY50" s="24"/>
      <c r="RYZ50" s="24"/>
      <c r="RZA50" s="24"/>
      <c r="RZB50" s="24"/>
      <c r="RZC50" s="24"/>
      <c r="RZD50" s="24"/>
      <c r="RZE50" s="24"/>
      <c r="RZF50" s="24"/>
      <c r="RZG50" s="24"/>
      <c r="RZH50" s="24"/>
      <c r="RZI50" s="24"/>
      <c r="RZJ50" s="24"/>
      <c r="RZK50" s="24"/>
      <c r="RZL50" s="24"/>
      <c r="RZM50" s="24"/>
      <c r="RZN50" s="24"/>
      <c r="RZO50" s="24"/>
      <c r="RZP50" s="24"/>
      <c r="RZQ50" s="24"/>
      <c r="RZR50" s="24"/>
      <c r="RZS50" s="24"/>
      <c r="RZT50" s="24"/>
      <c r="RZU50" s="24"/>
      <c r="RZV50" s="24"/>
      <c r="RZW50" s="24"/>
      <c r="RZX50" s="24"/>
      <c r="RZY50" s="24"/>
      <c r="RZZ50" s="24"/>
      <c r="SAA50" s="24"/>
      <c r="SAB50" s="24"/>
      <c r="SAC50" s="24"/>
      <c r="SAD50" s="24"/>
      <c r="SAE50" s="24"/>
      <c r="SAF50" s="24"/>
      <c r="SAG50" s="24"/>
      <c r="SAH50" s="24"/>
      <c r="SAI50" s="24"/>
      <c r="SAJ50" s="24"/>
      <c r="SAK50" s="24"/>
      <c r="SAL50" s="24"/>
      <c r="SAM50" s="24"/>
      <c r="SAN50" s="24"/>
      <c r="SAO50" s="24"/>
      <c r="SAP50" s="24"/>
      <c r="SAQ50" s="24"/>
      <c r="SAR50" s="24"/>
      <c r="SAS50" s="24"/>
      <c r="SAT50" s="24"/>
      <c r="SAU50" s="24"/>
      <c r="SAV50" s="24"/>
      <c r="SAW50" s="24"/>
      <c r="SAX50" s="24"/>
      <c r="SAY50" s="24"/>
      <c r="SAZ50" s="24"/>
      <c r="SBA50" s="24"/>
      <c r="SBB50" s="24"/>
      <c r="SBC50" s="24"/>
      <c r="SBD50" s="24"/>
      <c r="SBE50" s="24"/>
      <c r="SBF50" s="24"/>
      <c r="SBG50" s="24"/>
      <c r="SBH50" s="24"/>
      <c r="SBI50" s="24"/>
      <c r="SBJ50" s="24"/>
      <c r="SBK50" s="24"/>
      <c r="SBL50" s="24"/>
      <c r="SBM50" s="24"/>
      <c r="SBN50" s="24"/>
      <c r="SBO50" s="24"/>
      <c r="SBP50" s="24"/>
      <c r="SBQ50" s="24"/>
      <c r="SBR50" s="24"/>
      <c r="SBS50" s="24"/>
      <c r="SBT50" s="24"/>
      <c r="SBU50" s="24"/>
      <c r="SBV50" s="24"/>
      <c r="SBW50" s="24"/>
      <c r="SBX50" s="24"/>
      <c r="SBY50" s="24"/>
      <c r="SBZ50" s="24"/>
      <c r="SCA50" s="24"/>
      <c r="SCB50" s="24"/>
      <c r="SCC50" s="24"/>
      <c r="SCD50" s="24"/>
      <c r="SCE50" s="24"/>
      <c r="SCF50" s="24"/>
      <c r="SCG50" s="24"/>
      <c r="SCH50" s="24"/>
      <c r="SCI50" s="24"/>
      <c r="SCJ50" s="24"/>
      <c r="SCK50" s="24"/>
      <c r="SCL50" s="24"/>
      <c r="SCM50" s="24"/>
      <c r="SCN50" s="24"/>
      <c r="SCO50" s="24"/>
      <c r="SCP50" s="24"/>
      <c r="SCQ50" s="24"/>
      <c r="SCR50" s="24"/>
      <c r="SCS50" s="24"/>
      <c r="SCT50" s="24"/>
      <c r="SCU50" s="24"/>
      <c r="SCV50" s="24"/>
      <c r="SCW50" s="24"/>
      <c r="SCX50" s="24"/>
      <c r="SCY50" s="24"/>
      <c r="SCZ50" s="24"/>
      <c r="SDA50" s="24"/>
      <c r="SDB50" s="24"/>
      <c r="SDC50" s="24"/>
      <c r="SDD50" s="24"/>
      <c r="SDE50" s="24"/>
      <c r="SDF50" s="24"/>
      <c r="SDG50" s="24"/>
      <c r="SDH50" s="24"/>
      <c r="SDI50" s="24"/>
      <c r="SDJ50" s="24"/>
      <c r="SDK50" s="24"/>
      <c r="SDL50" s="24"/>
      <c r="SDM50" s="24"/>
      <c r="SDN50" s="24"/>
      <c r="SDO50" s="24"/>
      <c r="SDP50" s="24"/>
      <c r="SDQ50" s="24"/>
      <c r="SDR50" s="24"/>
      <c r="SDS50" s="24"/>
      <c r="SDT50" s="24"/>
      <c r="SDU50" s="24"/>
      <c r="SDV50" s="24"/>
      <c r="SDW50" s="24"/>
      <c r="SDX50" s="24"/>
      <c r="SDY50" s="24"/>
      <c r="SDZ50" s="24"/>
      <c r="SEA50" s="24"/>
      <c r="SEB50" s="24"/>
      <c r="SEC50" s="24"/>
      <c r="SED50" s="24"/>
      <c r="SEE50" s="24"/>
      <c r="SEF50" s="24"/>
      <c r="SEG50" s="24"/>
      <c r="SEH50" s="24"/>
      <c r="SEI50" s="24"/>
      <c r="SEJ50" s="24"/>
      <c r="SEK50" s="24"/>
      <c r="SEL50" s="24"/>
      <c r="SEM50" s="24"/>
      <c r="SEN50" s="24"/>
      <c r="SEO50" s="24"/>
      <c r="SEP50" s="24"/>
      <c r="SEQ50" s="24"/>
      <c r="SER50" s="24"/>
      <c r="SES50" s="24"/>
      <c r="SET50" s="24"/>
      <c r="SEU50" s="24"/>
      <c r="SEV50" s="24"/>
      <c r="SEW50" s="24"/>
      <c r="SEX50" s="24"/>
      <c r="SEY50" s="24"/>
      <c r="SEZ50" s="24"/>
      <c r="SFA50" s="24"/>
      <c r="SFB50" s="24"/>
      <c r="SFC50" s="24"/>
      <c r="SFD50" s="24"/>
      <c r="SFE50" s="24"/>
      <c r="SFF50" s="24"/>
      <c r="SFG50" s="24"/>
      <c r="SFH50" s="24"/>
      <c r="SFI50" s="24"/>
      <c r="SFJ50" s="24"/>
      <c r="SFK50" s="24"/>
      <c r="SFL50" s="24"/>
      <c r="SFM50" s="24"/>
      <c r="SFN50" s="24"/>
      <c r="SFO50" s="24"/>
      <c r="SFP50" s="24"/>
      <c r="SFQ50" s="24"/>
      <c r="SFR50" s="24"/>
      <c r="SFS50" s="24"/>
      <c r="SFT50" s="24"/>
      <c r="SFU50" s="24"/>
      <c r="SFV50" s="24"/>
      <c r="SFW50" s="24"/>
      <c r="SFX50" s="24"/>
      <c r="SFY50" s="24"/>
      <c r="SFZ50" s="24"/>
      <c r="SGA50" s="24"/>
      <c r="SGB50" s="24"/>
      <c r="SGC50" s="24"/>
      <c r="SGD50" s="24"/>
      <c r="SGE50" s="24"/>
      <c r="SGF50" s="24"/>
      <c r="SGG50" s="24"/>
      <c r="SGH50" s="24"/>
      <c r="SGI50" s="24"/>
      <c r="SGJ50" s="24"/>
      <c r="SGK50" s="24"/>
      <c r="SGL50" s="24"/>
      <c r="SGM50" s="24"/>
      <c r="SGN50" s="24"/>
      <c r="SGO50" s="24"/>
      <c r="SGP50" s="24"/>
      <c r="SGQ50" s="24"/>
      <c r="SGR50" s="24"/>
      <c r="SGS50" s="24"/>
      <c r="SGT50" s="24"/>
      <c r="SGU50" s="24"/>
      <c r="SGV50" s="24"/>
      <c r="SGW50" s="24"/>
      <c r="SGX50" s="24"/>
      <c r="SGY50" s="24"/>
      <c r="SGZ50" s="24"/>
      <c r="SHA50" s="24"/>
      <c r="SHB50" s="24"/>
      <c r="SHC50" s="24"/>
      <c r="SHD50" s="24"/>
      <c r="SHE50" s="24"/>
      <c r="SHF50" s="24"/>
      <c r="SHG50" s="24"/>
      <c r="SHH50" s="24"/>
      <c r="SHI50" s="24"/>
      <c r="SHJ50" s="24"/>
      <c r="SHK50" s="24"/>
      <c r="SHL50" s="24"/>
      <c r="SHM50" s="24"/>
      <c r="SHN50" s="24"/>
      <c r="SHO50" s="24"/>
      <c r="SHP50" s="24"/>
      <c r="SHQ50" s="24"/>
      <c r="SHR50" s="24"/>
      <c r="SHS50" s="24"/>
      <c r="SHT50" s="24"/>
      <c r="SHU50" s="24"/>
      <c r="SHV50" s="24"/>
      <c r="SHW50" s="24"/>
      <c r="SHX50" s="24"/>
      <c r="SHY50" s="24"/>
      <c r="SHZ50" s="24"/>
      <c r="SIA50" s="24"/>
      <c r="SIB50" s="24"/>
      <c r="SIC50" s="24"/>
      <c r="SID50" s="24"/>
      <c r="SIE50" s="24"/>
      <c r="SIF50" s="24"/>
      <c r="SIG50" s="24"/>
      <c r="SIH50" s="24"/>
      <c r="SII50" s="24"/>
      <c r="SIJ50" s="24"/>
      <c r="SIK50" s="24"/>
      <c r="SIL50" s="24"/>
      <c r="SIM50" s="24"/>
      <c r="SIN50" s="24"/>
      <c r="SIO50" s="24"/>
      <c r="SIP50" s="24"/>
      <c r="SIQ50" s="24"/>
      <c r="SIR50" s="24"/>
      <c r="SIS50" s="24"/>
      <c r="SIT50" s="24"/>
      <c r="SIU50" s="24"/>
      <c r="SIV50" s="24"/>
      <c r="SIW50" s="24"/>
      <c r="SIX50" s="24"/>
      <c r="SIY50" s="24"/>
      <c r="SIZ50" s="24"/>
      <c r="SJA50" s="24"/>
      <c r="SJB50" s="24"/>
      <c r="SJC50" s="24"/>
      <c r="SJD50" s="24"/>
      <c r="SJE50" s="24"/>
      <c r="SJF50" s="24"/>
      <c r="SJG50" s="24"/>
      <c r="SJH50" s="24"/>
      <c r="SJI50" s="24"/>
      <c r="SJJ50" s="24"/>
      <c r="SJK50" s="24"/>
      <c r="SJL50" s="24"/>
      <c r="SJM50" s="24"/>
      <c r="SJN50" s="24"/>
      <c r="SJO50" s="24"/>
      <c r="SJP50" s="24"/>
      <c r="SJQ50" s="24"/>
      <c r="SJR50" s="24"/>
      <c r="SJS50" s="24"/>
      <c r="SJT50" s="24"/>
      <c r="SJU50" s="24"/>
      <c r="SJV50" s="24"/>
      <c r="SJW50" s="24"/>
      <c r="SJX50" s="24"/>
      <c r="SJY50" s="24"/>
      <c r="SJZ50" s="24"/>
      <c r="SKA50" s="24"/>
      <c r="SKB50" s="24"/>
      <c r="SKC50" s="24"/>
      <c r="SKD50" s="24"/>
      <c r="SKE50" s="24"/>
      <c r="SKF50" s="24"/>
      <c r="SKG50" s="24"/>
      <c r="SKH50" s="24"/>
      <c r="SKI50" s="24"/>
      <c r="SKJ50" s="24"/>
      <c r="SKK50" s="24"/>
      <c r="SKL50" s="24"/>
      <c r="SKM50" s="24"/>
      <c r="SKN50" s="24"/>
      <c r="SKO50" s="24"/>
      <c r="SKP50" s="24"/>
      <c r="SKQ50" s="24"/>
      <c r="SKR50" s="24"/>
      <c r="SKS50" s="24"/>
      <c r="SKT50" s="24"/>
      <c r="SKU50" s="24"/>
      <c r="SKV50" s="24"/>
      <c r="SKW50" s="24"/>
      <c r="SKX50" s="24"/>
      <c r="SKY50" s="24"/>
      <c r="SKZ50" s="24"/>
      <c r="SLA50" s="24"/>
      <c r="SLB50" s="24"/>
      <c r="SLC50" s="24"/>
      <c r="SLD50" s="24"/>
      <c r="SLE50" s="24"/>
      <c r="SLF50" s="24"/>
      <c r="SLG50" s="24"/>
      <c r="SLH50" s="24"/>
      <c r="SLI50" s="24"/>
      <c r="SLJ50" s="24"/>
      <c r="SLK50" s="24"/>
      <c r="SLL50" s="24"/>
      <c r="SLM50" s="24"/>
      <c r="SLN50" s="24"/>
      <c r="SLO50" s="24"/>
      <c r="SLP50" s="24"/>
      <c r="SLQ50" s="24"/>
      <c r="SLR50" s="24"/>
      <c r="SLS50" s="24"/>
      <c r="SLT50" s="24"/>
      <c r="SLU50" s="24"/>
      <c r="SLV50" s="24"/>
      <c r="SLW50" s="24"/>
      <c r="SLX50" s="24"/>
      <c r="SLY50" s="24"/>
      <c r="SLZ50" s="24"/>
      <c r="SMA50" s="24"/>
      <c r="SMB50" s="24"/>
      <c r="SMC50" s="24"/>
      <c r="SMD50" s="24"/>
      <c r="SME50" s="24"/>
      <c r="SMF50" s="24"/>
      <c r="SMG50" s="24"/>
      <c r="SMH50" s="24"/>
      <c r="SMI50" s="24"/>
      <c r="SMJ50" s="24"/>
      <c r="SMK50" s="24"/>
      <c r="SML50" s="24"/>
      <c r="SMM50" s="24"/>
      <c r="SMN50" s="24"/>
      <c r="SMO50" s="24"/>
      <c r="SMP50" s="24"/>
      <c r="SMQ50" s="24"/>
      <c r="SMR50" s="24"/>
      <c r="SMS50" s="24"/>
      <c r="SMT50" s="24"/>
      <c r="SMU50" s="24"/>
      <c r="SMV50" s="24"/>
      <c r="SMW50" s="24"/>
      <c r="SMX50" s="24"/>
      <c r="SMY50" s="24"/>
      <c r="SMZ50" s="24"/>
      <c r="SNA50" s="24"/>
      <c r="SNB50" s="24"/>
      <c r="SNC50" s="24"/>
      <c r="SND50" s="24"/>
      <c r="SNE50" s="24"/>
      <c r="SNF50" s="24"/>
      <c r="SNG50" s="24"/>
      <c r="SNH50" s="24"/>
      <c r="SNI50" s="24"/>
      <c r="SNJ50" s="24"/>
      <c r="SNK50" s="24"/>
      <c r="SNL50" s="24"/>
      <c r="SNM50" s="24"/>
      <c r="SNN50" s="24"/>
      <c r="SNO50" s="24"/>
      <c r="SNP50" s="24"/>
      <c r="SNQ50" s="24"/>
      <c r="SNR50" s="24"/>
      <c r="SNS50" s="24"/>
      <c r="SNT50" s="24"/>
      <c r="SNU50" s="24"/>
      <c r="SNV50" s="24"/>
      <c r="SNW50" s="24"/>
      <c r="SNX50" s="24"/>
      <c r="SNY50" s="24"/>
      <c r="SNZ50" s="24"/>
      <c r="SOA50" s="24"/>
      <c r="SOB50" s="24"/>
      <c r="SOC50" s="24"/>
      <c r="SOD50" s="24"/>
      <c r="SOE50" s="24"/>
      <c r="SOF50" s="24"/>
      <c r="SOG50" s="24"/>
      <c r="SOH50" s="24"/>
      <c r="SOI50" s="24"/>
      <c r="SOJ50" s="24"/>
      <c r="SOK50" s="24"/>
      <c r="SOL50" s="24"/>
      <c r="SOM50" s="24"/>
      <c r="SON50" s="24"/>
      <c r="SOO50" s="24"/>
      <c r="SOP50" s="24"/>
      <c r="SOQ50" s="24"/>
      <c r="SOR50" s="24"/>
      <c r="SOS50" s="24"/>
      <c r="SOT50" s="24"/>
      <c r="SOU50" s="24"/>
      <c r="SOV50" s="24"/>
      <c r="SOW50" s="24"/>
      <c r="SOX50" s="24"/>
      <c r="SOY50" s="24"/>
      <c r="SOZ50" s="24"/>
      <c r="SPA50" s="24"/>
      <c r="SPB50" s="24"/>
      <c r="SPC50" s="24"/>
      <c r="SPD50" s="24"/>
      <c r="SPE50" s="24"/>
      <c r="SPF50" s="24"/>
      <c r="SPG50" s="24"/>
      <c r="SPH50" s="24"/>
      <c r="SPI50" s="24"/>
      <c r="SPJ50" s="24"/>
      <c r="SPK50" s="24"/>
      <c r="SPL50" s="24"/>
      <c r="SPM50" s="24"/>
      <c r="SPN50" s="24"/>
      <c r="SPO50" s="24"/>
      <c r="SPP50" s="24"/>
      <c r="SPQ50" s="24"/>
      <c r="SPR50" s="24"/>
      <c r="SPS50" s="24"/>
      <c r="SPT50" s="24"/>
      <c r="SPU50" s="24"/>
      <c r="SPV50" s="24"/>
      <c r="SPW50" s="24"/>
      <c r="SPX50" s="24"/>
      <c r="SPY50" s="24"/>
      <c r="SPZ50" s="24"/>
      <c r="SQA50" s="24"/>
      <c r="SQB50" s="24"/>
      <c r="SQC50" s="24"/>
      <c r="SQD50" s="24"/>
      <c r="SQE50" s="24"/>
      <c r="SQF50" s="24"/>
      <c r="SQG50" s="24"/>
      <c r="SQH50" s="24"/>
      <c r="SQI50" s="24"/>
      <c r="SQJ50" s="24"/>
      <c r="SQK50" s="24"/>
      <c r="SQL50" s="24"/>
      <c r="SQM50" s="24"/>
      <c r="SQN50" s="24"/>
      <c r="SQO50" s="24"/>
      <c r="SQP50" s="24"/>
      <c r="SQQ50" s="24"/>
      <c r="SQR50" s="24"/>
      <c r="SQS50" s="24"/>
      <c r="SQT50" s="24"/>
      <c r="SQU50" s="24"/>
      <c r="SQV50" s="24"/>
      <c r="SQW50" s="24"/>
      <c r="SQX50" s="24"/>
      <c r="SQY50" s="24"/>
      <c r="SQZ50" s="24"/>
      <c r="SRA50" s="24"/>
      <c r="SRB50" s="24"/>
      <c r="SRC50" s="24"/>
      <c r="SRD50" s="24"/>
      <c r="SRE50" s="24"/>
      <c r="SRF50" s="24"/>
      <c r="SRG50" s="24"/>
      <c r="SRH50" s="24"/>
      <c r="SRI50" s="24"/>
      <c r="SRJ50" s="24"/>
      <c r="SRK50" s="24"/>
      <c r="SRL50" s="24"/>
      <c r="SRM50" s="24"/>
      <c r="SRN50" s="24"/>
      <c r="SRO50" s="24"/>
      <c r="SRP50" s="24"/>
      <c r="SRQ50" s="24"/>
      <c r="SRR50" s="24"/>
      <c r="SRS50" s="24"/>
      <c r="SRT50" s="24"/>
      <c r="SRU50" s="24"/>
      <c r="SRV50" s="24"/>
      <c r="SRW50" s="24"/>
      <c r="SRX50" s="24"/>
      <c r="SRY50" s="24"/>
      <c r="SRZ50" s="24"/>
      <c r="SSA50" s="24"/>
      <c r="SSB50" s="24"/>
      <c r="SSC50" s="24"/>
      <c r="SSD50" s="24"/>
      <c r="SSE50" s="24"/>
      <c r="SSF50" s="24"/>
      <c r="SSG50" s="24"/>
      <c r="SSH50" s="24"/>
      <c r="SSI50" s="24"/>
      <c r="SSJ50" s="24"/>
      <c r="SSK50" s="24"/>
      <c r="SSL50" s="24"/>
      <c r="SSM50" s="24"/>
      <c r="SSN50" s="24"/>
      <c r="SSO50" s="24"/>
      <c r="SSP50" s="24"/>
      <c r="SSQ50" s="24"/>
      <c r="SSR50" s="24"/>
      <c r="SSS50" s="24"/>
      <c r="SST50" s="24"/>
      <c r="SSU50" s="24"/>
      <c r="SSV50" s="24"/>
      <c r="SSW50" s="24"/>
      <c r="SSX50" s="24"/>
      <c r="SSY50" s="24"/>
      <c r="SSZ50" s="24"/>
      <c r="STA50" s="24"/>
      <c r="STB50" s="24"/>
      <c r="STC50" s="24"/>
      <c r="STD50" s="24"/>
      <c r="STE50" s="24"/>
      <c r="STF50" s="24"/>
      <c r="STG50" s="24"/>
      <c r="STH50" s="24"/>
      <c r="STI50" s="24"/>
      <c r="STJ50" s="24"/>
      <c r="STK50" s="24"/>
      <c r="STL50" s="24"/>
      <c r="STM50" s="24"/>
      <c r="STN50" s="24"/>
      <c r="STO50" s="24"/>
      <c r="STP50" s="24"/>
      <c r="STQ50" s="24"/>
      <c r="STR50" s="24"/>
      <c r="STS50" s="24"/>
      <c r="STT50" s="24"/>
      <c r="STU50" s="24"/>
      <c r="STV50" s="24"/>
      <c r="STW50" s="24"/>
      <c r="STX50" s="24"/>
      <c r="STY50" s="24"/>
      <c r="STZ50" s="24"/>
      <c r="SUA50" s="24"/>
      <c r="SUB50" s="24"/>
      <c r="SUC50" s="24"/>
      <c r="SUD50" s="24"/>
      <c r="SUE50" s="24"/>
      <c r="SUF50" s="24"/>
      <c r="SUG50" s="24"/>
      <c r="SUH50" s="24"/>
      <c r="SUI50" s="24"/>
      <c r="SUJ50" s="24"/>
      <c r="SUK50" s="24"/>
      <c r="SUL50" s="24"/>
      <c r="SUM50" s="24"/>
      <c r="SUN50" s="24"/>
      <c r="SUO50" s="24"/>
      <c r="SUP50" s="24"/>
      <c r="SUQ50" s="24"/>
      <c r="SUR50" s="24"/>
      <c r="SUS50" s="24"/>
      <c r="SUT50" s="24"/>
      <c r="SUU50" s="24"/>
      <c r="SUV50" s="24"/>
      <c r="SUW50" s="24"/>
      <c r="SUX50" s="24"/>
      <c r="SUY50" s="24"/>
      <c r="SUZ50" s="24"/>
      <c r="SVA50" s="24"/>
      <c r="SVB50" s="24"/>
      <c r="SVC50" s="24"/>
      <c r="SVD50" s="24"/>
      <c r="SVE50" s="24"/>
      <c r="SVF50" s="24"/>
      <c r="SVG50" s="24"/>
      <c r="SVH50" s="24"/>
      <c r="SVI50" s="24"/>
      <c r="SVJ50" s="24"/>
      <c r="SVK50" s="24"/>
      <c r="SVL50" s="24"/>
      <c r="SVM50" s="24"/>
      <c r="SVN50" s="24"/>
      <c r="SVO50" s="24"/>
      <c r="SVP50" s="24"/>
      <c r="SVQ50" s="24"/>
      <c r="SVR50" s="24"/>
      <c r="SVS50" s="24"/>
      <c r="SVT50" s="24"/>
      <c r="SVU50" s="24"/>
      <c r="SVV50" s="24"/>
      <c r="SVW50" s="24"/>
      <c r="SVX50" s="24"/>
      <c r="SVY50" s="24"/>
      <c r="SVZ50" s="24"/>
      <c r="SWA50" s="24"/>
      <c r="SWB50" s="24"/>
      <c r="SWC50" s="24"/>
      <c r="SWD50" s="24"/>
      <c r="SWE50" s="24"/>
      <c r="SWF50" s="24"/>
      <c r="SWG50" s="24"/>
      <c r="SWH50" s="24"/>
      <c r="SWI50" s="24"/>
      <c r="SWJ50" s="24"/>
      <c r="SWK50" s="24"/>
      <c r="SWL50" s="24"/>
      <c r="SWM50" s="24"/>
      <c r="SWN50" s="24"/>
      <c r="SWO50" s="24"/>
      <c r="SWP50" s="24"/>
      <c r="SWQ50" s="24"/>
      <c r="SWR50" s="24"/>
      <c r="SWS50" s="24"/>
      <c r="SWT50" s="24"/>
      <c r="SWU50" s="24"/>
      <c r="SWV50" s="24"/>
      <c r="SWW50" s="24"/>
      <c r="SWX50" s="24"/>
      <c r="SWY50" s="24"/>
      <c r="SWZ50" s="24"/>
      <c r="SXA50" s="24"/>
      <c r="SXB50" s="24"/>
      <c r="SXC50" s="24"/>
      <c r="SXD50" s="24"/>
      <c r="SXE50" s="24"/>
      <c r="SXF50" s="24"/>
      <c r="SXG50" s="24"/>
      <c r="SXH50" s="24"/>
      <c r="SXI50" s="24"/>
      <c r="SXJ50" s="24"/>
      <c r="SXK50" s="24"/>
      <c r="SXL50" s="24"/>
      <c r="SXM50" s="24"/>
      <c r="SXN50" s="24"/>
      <c r="SXO50" s="24"/>
      <c r="SXP50" s="24"/>
      <c r="SXQ50" s="24"/>
      <c r="SXR50" s="24"/>
      <c r="SXS50" s="24"/>
      <c r="SXT50" s="24"/>
      <c r="SXU50" s="24"/>
      <c r="SXV50" s="24"/>
      <c r="SXW50" s="24"/>
      <c r="SXX50" s="24"/>
      <c r="SXY50" s="24"/>
      <c r="SXZ50" s="24"/>
      <c r="SYA50" s="24"/>
      <c r="SYB50" s="24"/>
      <c r="SYC50" s="24"/>
      <c r="SYD50" s="24"/>
      <c r="SYE50" s="24"/>
      <c r="SYF50" s="24"/>
      <c r="SYG50" s="24"/>
      <c r="SYH50" s="24"/>
      <c r="SYI50" s="24"/>
      <c r="SYJ50" s="24"/>
      <c r="SYK50" s="24"/>
      <c r="SYL50" s="24"/>
      <c r="SYM50" s="24"/>
      <c r="SYN50" s="24"/>
      <c r="SYO50" s="24"/>
      <c r="SYP50" s="24"/>
      <c r="SYQ50" s="24"/>
      <c r="SYR50" s="24"/>
      <c r="SYS50" s="24"/>
      <c r="SYT50" s="24"/>
      <c r="SYU50" s="24"/>
      <c r="SYV50" s="24"/>
      <c r="SYW50" s="24"/>
      <c r="SYX50" s="24"/>
      <c r="SYY50" s="24"/>
      <c r="SYZ50" s="24"/>
      <c r="SZA50" s="24"/>
      <c r="SZB50" s="24"/>
      <c r="SZC50" s="24"/>
      <c r="SZD50" s="24"/>
      <c r="SZE50" s="24"/>
      <c r="SZF50" s="24"/>
      <c r="SZG50" s="24"/>
      <c r="SZH50" s="24"/>
      <c r="SZI50" s="24"/>
      <c r="SZJ50" s="24"/>
      <c r="SZK50" s="24"/>
      <c r="SZL50" s="24"/>
      <c r="SZM50" s="24"/>
      <c r="SZN50" s="24"/>
      <c r="SZO50" s="24"/>
      <c r="SZP50" s="24"/>
      <c r="SZQ50" s="24"/>
      <c r="SZR50" s="24"/>
      <c r="SZS50" s="24"/>
      <c r="SZT50" s="24"/>
      <c r="SZU50" s="24"/>
      <c r="SZV50" s="24"/>
      <c r="SZW50" s="24"/>
      <c r="SZX50" s="24"/>
      <c r="SZY50" s="24"/>
      <c r="SZZ50" s="24"/>
      <c r="TAA50" s="24"/>
      <c r="TAB50" s="24"/>
      <c r="TAC50" s="24"/>
      <c r="TAD50" s="24"/>
      <c r="TAE50" s="24"/>
      <c r="TAF50" s="24"/>
      <c r="TAG50" s="24"/>
      <c r="TAH50" s="24"/>
      <c r="TAI50" s="24"/>
      <c r="TAJ50" s="24"/>
      <c r="TAK50" s="24"/>
      <c r="TAL50" s="24"/>
      <c r="TAM50" s="24"/>
      <c r="TAN50" s="24"/>
      <c r="TAO50" s="24"/>
      <c r="TAP50" s="24"/>
      <c r="TAQ50" s="24"/>
      <c r="TAR50" s="24"/>
      <c r="TAS50" s="24"/>
      <c r="TAT50" s="24"/>
      <c r="TAU50" s="24"/>
      <c r="TAV50" s="24"/>
      <c r="TAW50" s="24"/>
      <c r="TAX50" s="24"/>
      <c r="TAY50" s="24"/>
      <c r="TAZ50" s="24"/>
      <c r="TBA50" s="24"/>
      <c r="TBB50" s="24"/>
      <c r="TBC50" s="24"/>
      <c r="TBD50" s="24"/>
      <c r="TBE50" s="24"/>
      <c r="TBF50" s="24"/>
      <c r="TBG50" s="24"/>
      <c r="TBH50" s="24"/>
      <c r="TBI50" s="24"/>
      <c r="TBJ50" s="24"/>
      <c r="TBK50" s="24"/>
      <c r="TBL50" s="24"/>
      <c r="TBM50" s="24"/>
      <c r="TBN50" s="24"/>
      <c r="TBO50" s="24"/>
      <c r="TBP50" s="24"/>
      <c r="TBQ50" s="24"/>
      <c r="TBR50" s="24"/>
      <c r="TBS50" s="24"/>
      <c r="TBT50" s="24"/>
      <c r="TBU50" s="24"/>
      <c r="TBV50" s="24"/>
      <c r="TBW50" s="24"/>
      <c r="TBX50" s="24"/>
      <c r="TBY50" s="24"/>
      <c r="TBZ50" s="24"/>
      <c r="TCA50" s="24"/>
      <c r="TCB50" s="24"/>
      <c r="TCC50" s="24"/>
      <c r="TCD50" s="24"/>
      <c r="TCE50" s="24"/>
      <c r="TCF50" s="24"/>
      <c r="TCG50" s="24"/>
      <c r="TCH50" s="24"/>
      <c r="TCI50" s="24"/>
      <c r="TCJ50" s="24"/>
      <c r="TCK50" s="24"/>
      <c r="TCL50" s="24"/>
      <c r="TCM50" s="24"/>
      <c r="TCN50" s="24"/>
      <c r="TCO50" s="24"/>
      <c r="TCP50" s="24"/>
      <c r="TCQ50" s="24"/>
      <c r="TCR50" s="24"/>
      <c r="TCS50" s="24"/>
      <c r="TCT50" s="24"/>
      <c r="TCU50" s="24"/>
      <c r="TCV50" s="24"/>
      <c r="TCW50" s="24"/>
      <c r="TCX50" s="24"/>
      <c r="TCY50" s="24"/>
      <c r="TCZ50" s="24"/>
      <c r="TDA50" s="24"/>
      <c r="TDB50" s="24"/>
      <c r="TDC50" s="24"/>
      <c r="TDD50" s="24"/>
      <c r="TDE50" s="24"/>
      <c r="TDF50" s="24"/>
      <c r="TDG50" s="24"/>
      <c r="TDH50" s="24"/>
      <c r="TDI50" s="24"/>
      <c r="TDJ50" s="24"/>
      <c r="TDK50" s="24"/>
      <c r="TDL50" s="24"/>
      <c r="TDM50" s="24"/>
      <c r="TDN50" s="24"/>
      <c r="TDO50" s="24"/>
      <c r="TDP50" s="24"/>
      <c r="TDQ50" s="24"/>
      <c r="TDR50" s="24"/>
      <c r="TDS50" s="24"/>
      <c r="TDT50" s="24"/>
      <c r="TDU50" s="24"/>
      <c r="TDV50" s="24"/>
      <c r="TDW50" s="24"/>
      <c r="TDX50" s="24"/>
      <c r="TDY50" s="24"/>
      <c r="TDZ50" s="24"/>
      <c r="TEA50" s="24"/>
      <c r="TEB50" s="24"/>
      <c r="TEC50" s="24"/>
      <c r="TED50" s="24"/>
      <c r="TEE50" s="24"/>
      <c r="TEF50" s="24"/>
      <c r="TEG50" s="24"/>
      <c r="TEH50" s="24"/>
      <c r="TEI50" s="24"/>
      <c r="TEJ50" s="24"/>
      <c r="TEK50" s="24"/>
      <c r="TEL50" s="24"/>
      <c r="TEM50" s="24"/>
      <c r="TEN50" s="24"/>
      <c r="TEO50" s="24"/>
      <c r="TEP50" s="24"/>
      <c r="TEQ50" s="24"/>
      <c r="TER50" s="24"/>
      <c r="TES50" s="24"/>
      <c r="TET50" s="24"/>
      <c r="TEU50" s="24"/>
      <c r="TEV50" s="24"/>
      <c r="TEW50" s="24"/>
      <c r="TEX50" s="24"/>
      <c r="TEY50" s="24"/>
      <c r="TEZ50" s="24"/>
      <c r="TFA50" s="24"/>
      <c r="TFB50" s="24"/>
      <c r="TFC50" s="24"/>
      <c r="TFD50" s="24"/>
      <c r="TFE50" s="24"/>
      <c r="TFF50" s="24"/>
      <c r="TFG50" s="24"/>
      <c r="TFH50" s="24"/>
      <c r="TFI50" s="24"/>
      <c r="TFJ50" s="24"/>
      <c r="TFK50" s="24"/>
      <c r="TFL50" s="24"/>
      <c r="TFM50" s="24"/>
      <c r="TFN50" s="24"/>
      <c r="TFO50" s="24"/>
      <c r="TFP50" s="24"/>
      <c r="TFQ50" s="24"/>
      <c r="TFR50" s="24"/>
      <c r="TFS50" s="24"/>
      <c r="TFT50" s="24"/>
      <c r="TFU50" s="24"/>
      <c r="TFV50" s="24"/>
      <c r="TFW50" s="24"/>
      <c r="TFX50" s="24"/>
      <c r="TFY50" s="24"/>
      <c r="TFZ50" s="24"/>
      <c r="TGA50" s="24"/>
      <c r="TGB50" s="24"/>
      <c r="TGC50" s="24"/>
      <c r="TGD50" s="24"/>
      <c r="TGE50" s="24"/>
      <c r="TGF50" s="24"/>
      <c r="TGG50" s="24"/>
      <c r="TGH50" s="24"/>
      <c r="TGI50" s="24"/>
      <c r="TGJ50" s="24"/>
      <c r="TGK50" s="24"/>
      <c r="TGL50" s="24"/>
      <c r="TGM50" s="24"/>
      <c r="TGN50" s="24"/>
      <c r="TGO50" s="24"/>
      <c r="TGP50" s="24"/>
      <c r="TGQ50" s="24"/>
      <c r="TGR50" s="24"/>
      <c r="TGS50" s="24"/>
      <c r="TGT50" s="24"/>
      <c r="TGU50" s="24"/>
      <c r="TGV50" s="24"/>
      <c r="TGW50" s="24"/>
      <c r="TGX50" s="24"/>
      <c r="TGY50" s="24"/>
      <c r="TGZ50" s="24"/>
      <c r="THA50" s="24"/>
      <c r="THB50" s="24"/>
      <c r="THC50" s="24"/>
      <c r="THD50" s="24"/>
      <c r="THE50" s="24"/>
      <c r="THF50" s="24"/>
      <c r="THG50" s="24"/>
      <c r="THH50" s="24"/>
      <c r="THI50" s="24"/>
      <c r="THJ50" s="24"/>
      <c r="THK50" s="24"/>
      <c r="THL50" s="24"/>
      <c r="THM50" s="24"/>
      <c r="THN50" s="24"/>
      <c r="THO50" s="24"/>
      <c r="THP50" s="24"/>
      <c r="THQ50" s="24"/>
      <c r="THR50" s="24"/>
      <c r="THS50" s="24"/>
      <c r="THT50" s="24"/>
      <c r="THU50" s="24"/>
      <c r="THV50" s="24"/>
      <c r="THW50" s="24"/>
      <c r="THX50" s="24"/>
      <c r="THY50" s="24"/>
      <c r="THZ50" s="24"/>
      <c r="TIA50" s="24"/>
      <c r="TIB50" s="24"/>
      <c r="TIC50" s="24"/>
      <c r="TID50" s="24"/>
      <c r="TIE50" s="24"/>
      <c r="TIF50" s="24"/>
      <c r="TIG50" s="24"/>
      <c r="TIH50" s="24"/>
      <c r="TII50" s="24"/>
      <c r="TIJ50" s="24"/>
      <c r="TIK50" s="24"/>
      <c r="TIL50" s="24"/>
      <c r="TIM50" s="24"/>
      <c r="TIN50" s="24"/>
      <c r="TIO50" s="24"/>
      <c r="TIP50" s="24"/>
      <c r="TIQ50" s="24"/>
      <c r="TIR50" s="24"/>
      <c r="TIS50" s="24"/>
      <c r="TIT50" s="24"/>
      <c r="TIU50" s="24"/>
      <c r="TIV50" s="24"/>
      <c r="TIW50" s="24"/>
      <c r="TIX50" s="24"/>
      <c r="TIY50" s="24"/>
      <c r="TIZ50" s="24"/>
      <c r="TJA50" s="24"/>
      <c r="TJB50" s="24"/>
      <c r="TJC50" s="24"/>
      <c r="TJD50" s="24"/>
      <c r="TJE50" s="24"/>
      <c r="TJF50" s="24"/>
      <c r="TJG50" s="24"/>
      <c r="TJH50" s="24"/>
      <c r="TJI50" s="24"/>
      <c r="TJJ50" s="24"/>
      <c r="TJK50" s="24"/>
      <c r="TJL50" s="24"/>
      <c r="TJM50" s="24"/>
      <c r="TJN50" s="24"/>
      <c r="TJO50" s="24"/>
      <c r="TJP50" s="24"/>
      <c r="TJQ50" s="24"/>
      <c r="TJR50" s="24"/>
      <c r="TJS50" s="24"/>
      <c r="TJT50" s="24"/>
      <c r="TJU50" s="24"/>
      <c r="TJV50" s="24"/>
      <c r="TJW50" s="24"/>
      <c r="TJX50" s="24"/>
      <c r="TJY50" s="24"/>
      <c r="TJZ50" s="24"/>
      <c r="TKA50" s="24"/>
      <c r="TKB50" s="24"/>
      <c r="TKC50" s="24"/>
      <c r="TKD50" s="24"/>
      <c r="TKE50" s="24"/>
      <c r="TKF50" s="24"/>
      <c r="TKG50" s="24"/>
      <c r="TKH50" s="24"/>
      <c r="TKI50" s="24"/>
      <c r="TKJ50" s="24"/>
      <c r="TKK50" s="24"/>
      <c r="TKL50" s="24"/>
      <c r="TKM50" s="24"/>
      <c r="TKN50" s="24"/>
      <c r="TKO50" s="24"/>
      <c r="TKP50" s="24"/>
      <c r="TKQ50" s="24"/>
      <c r="TKR50" s="24"/>
      <c r="TKS50" s="24"/>
      <c r="TKT50" s="24"/>
      <c r="TKU50" s="24"/>
      <c r="TKV50" s="24"/>
      <c r="TKW50" s="24"/>
      <c r="TKX50" s="24"/>
      <c r="TKY50" s="24"/>
      <c r="TKZ50" s="24"/>
      <c r="TLA50" s="24"/>
      <c r="TLB50" s="24"/>
      <c r="TLC50" s="24"/>
      <c r="TLD50" s="24"/>
      <c r="TLE50" s="24"/>
      <c r="TLF50" s="24"/>
      <c r="TLG50" s="24"/>
      <c r="TLH50" s="24"/>
      <c r="TLI50" s="24"/>
      <c r="TLJ50" s="24"/>
      <c r="TLK50" s="24"/>
      <c r="TLL50" s="24"/>
      <c r="TLM50" s="24"/>
      <c r="TLN50" s="24"/>
      <c r="TLO50" s="24"/>
      <c r="TLP50" s="24"/>
      <c r="TLQ50" s="24"/>
      <c r="TLR50" s="24"/>
      <c r="TLS50" s="24"/>
      <c r="TLT50" s="24"/>
      <c r="TLU50" s="24"/>
      <c r="TLV50" s="24"/>
      <c r="TLW50" s="24"/>
      <c r="TLX50" s="24"/>
      <c r="TLY50" s="24"/>
      <c r="TLZ50" s="24"/>
      <c r="TMA50" s="24"/>
      <c r="TMB50" s="24"/>
      <c r="TMC50" s="24"/>
      <c r="TMD50" s="24"/>
      <c r="TME50" s="24"/>
      <c r="TMF50" s="24"/>
      <c r="TMG50" s="24"/>
      <c r="TMH50" s="24"/>
      <c r="TMI50" s="24"/>
      <c r="TMJ50" s="24"/>
      <c r="TMK50" s="24"/>
      <c r="TML50" s="24"/>
      <c r="TMM50" s="24"/>
      <c r="TMN50" s="24"/>
      <c r="TMO50" s="24"/>
      <c r="TMP50" s="24"/>
      <c r="TMQ50" s="24"/>
      <c r="TMR50" s="24"/>
      <c r="TMS50" s="24"/>
      <c r="TMT50" s="24"/>
      <c r="TMU50" s="24"/>
      <c r="TMV50" s="24"/>
      <c r="TMW50" s="24"/>
      <c r="TMX50" s="24"/>
      <c r="TMY50" s="24"/>
      <c r="TMZ50" s="24"/>
      <c r="TNA50" s="24"/>
      <c r="TNB50" s="24"/>
      <c r="TNC50" s="24"/>
      <c r="TND50" s="24"/>
      <c r="TNE50" s="24"/>
      <c r="TNF50" s="24"/>
      <c r="TNG50" s="24"/>
      <c r="TNH50" s="24"/>
      <c r="TNI50" s="24"/>
      <c r="TNJ50" s="24"/>
      <c r="TNK50" s="24"/>
      <c r="TNL50" s="24"/>
      <c r="TNM50" s="24"/>
      <c r="TNN50" s="24"/>
      <c r="TNO50" s="24"/>
      <c r="TNP50" s="24"/>
      <c r="TNQ50" s="24"/>
      <c r="TNR50" s="24"/>
      <c r="TNS50" s="24"/>
      <c r="TNT50" s="24"/>
      <c r="TNU50" s="24"/>
      <c r="TNV50" s="24"/>
      <c r="TNW50" s="24"/>
      <c r="TNX50" s="24"/>
      <c r="TNY50" s="24"/>
      <c r="TNZ50" s="24"/>
      <c r="TOA50" s="24"/>
      <c r="TOB50" s="24"/>
      <c r="TOC50" s="24"/>
      <c r="TOD50" s="24"/>
      <c r="TOE50" s="24"/>
      <c r="TOF50" s="24"/>
      <c r="TOG50" s="24"/>
      <c r="TOH50" s="24"/>
      <c r="TOI50" s="24"/>
      <c r="TOJ50" s="24"/>
      <c r="TOK50" s="24"/>
      <c r="TOL50" s="24"/>
      <c r="TOM50" s="24"/>
      <c r="TON50" s="24"/>
      <c r="TOO50" s="24"/>
      <c r="TOP50" s="24"/>
      <c r="TOQ50" s="24"/>
      <c r="TOR50" s="24"/>
      <c r="TOS50" s="24"/>
      <c r="TOT50" s="24"/>
      <c r="TOU50" s="24"/>
      <c r="TOV50" s="24"/>
      <c r="TOW50" s="24"/>
      <c r="TOX50" s="24"/>
      <c r="TOY50" s="24"/>
      <c r="TOZ50" s="24"/>
      <c r="TPA50" s="24"/>
      <c r="TPB50" s="24"/>
      <c r="TPC50" s="24"/>
      <c r="TPD50" s="24"/>
      <c r="TPE50" s="24"/>
      <c r="TPF50" s="24"/>
      <c r="TPG50" s="24"/>
      <c r="TPH50" s="24"/>
      <c r="TPI50" s="24"/>
      <c r="TPJ50" s="24"/>
      <c r="TPK50" s="24"/>
      <c r="TPL50" s="24"/>
      <c r="TPM50" s="24"/>
      <c r="TPN50" s="24"/>
      <c r="TPO50" s="24"/>
      <c r="TPP50" s="24"/>
      <c r="TPQ50" s="24"/>
      <c r="TPR50" s="24"/>
      <c r="TPS50" s="24"/>
      <c r="TPT50" s="24"/>
      <c r="TPU50" s="24"/>
      <c r="TPV50" s="24"/>
      <c r="TPW50" s="24"/>
      <c r="TPX50" s="24"/>
      <c r="TPY50" s="24"/>
      <c r="TPZ50" s="24"/>
      <c r="TQA50" s="24"/>
      <c r="TQB50" s="24"/>
      <c r="TQC50" s="24"/>
      <c r="TQD50" s="24"/>
      <c r="TQE50" s="24"/>
      <c r="TQF50" s="24"/>
      <c r="TQG50" s="24"/>
      <c r="TQH50" s="24"/>
      <c r="TQI50" s="24"/>
      <c r="TQJ50" s="24"/>
      <c r="TQK50" s="24"/>
      <c r="TQL50" s="24"/>
      <c r="TQM50" s="24"/>
      <c r="TQN50" s="24"/>
      <c r="TQO50" s="24"/>
      <c r="TQP50" s="24"/>
      <c r="TQQ50" s="24"/>
      <c r="TQR50" s="24"/>
      <c r="TQS50" s="24"/>
      <c r="TQT50" s="24"/>
      <c r="TQU50" s="24"/>
      <c r="TQV50" s="24"/>
      <c r="TQW50" s="24"/>
      <c r="TQX50" s="24"/>
      <c r="TQY50" s="24"/>
      <c r="TQZ50" s="24"/>
      <c r="TRA50" s="24"/>
      <c r="TRB50" s="24"/>
      <c r="TRC50" s="24"/>
      <c r="TRD50" s="24"/>
      <c r="TRE50" s="24"/>
      <c r="TRF50" s="24"/>
      <c r="TRG50" s="24"/>
      <c r="TRH50" s="24"/>
      <c r="TRI50" s="24"/>
      <c r="TRJ50" s="24"/>
      <c r="TRK50" s="24"/>
      <c r="TRL50" s="24"/>
      <c r="TRM50" s="24"/>
      <c r="TRN50" s="24"/>
      <c r="TRO50" s="24"/>
      <c r="TRP50" s="24"/>
      <c r="TRQ50" s="24"/>
      <c r="TRR50" s="24"/>
      <c r="TRS50" s="24"/>
      <c r="TRT50" s="24"/>
      <c r="TRU50" s="24"/>
      <c r="TRV50" s="24"/>
      <c r="TRW50" s="24"/>
      <c r="TRX50" s="24"/>
      <c r="TRY50" s="24"/>
      <c r="TRZ50" s="24"/>
      <c r="TSA50" s="24"/>
      <c r="TSB50" s="24"/>
      <c r="TSC50" s="24"/>
      <c r="TSD50" s="24"/>
      <c r="TSE50" s="24"/>
      <c r="TSF50" s="24"/>
      <c r="TSG50" s="24"/>
      <c r="TSH50" s="24"/>
      <c r="TSI50" s="24"/>
      <c r="TSJ50" s="24"/>
      <c r="TSK50" s="24"/>
      <c r="TSL50" s="24"/>
      <c r="TSM50" s="24"/>
      <c r="TSN50" s="24"/>
      <c r="TSO50" s="24"/>
      <c r="TSP50" s="24"/>
      <c r="TSQ50" s="24"/>
      <c r="TSR50" s="24"/>
      <c r="TSS50" s="24"/>
      <c r="TST50" s="24"/>
      <c r="TSU50" s="24"/>
      <c r="TSV50" s="24"/>
      <c r="TSW50" s="24"/>
      <c r="TSX50" s="24"/>
      <c r="TSY50" s="24"/>
      <c r="TSZ50" s="24"/>
      <c r="TTA50" s="24"/>
      <c r="TTB50" s="24"/>
      <c r="TTC50" s="24"/>
      <c r="TTD50" s="24"/>
      <c r="TTE50" s="24"/>
      <c r="TTF50" s="24"/>
      <c r="TTG50" s="24"/>
      <c r="TTH50" s="24"/>
      <c r="TTI50" s="24"/>
      <c r="TTJ50" s="24"/>
      <c r="TTK50" s="24"/>
      <c r="TTL50" s="24"/>
      <c r="TTM50" s="24"/>
      <c r="TTN50" s="24"/>
      <c r="TTO50" s="24"/>
      <c r="TTP50" s="24"/>
      <c r="TTQ50" s="24"/>
      <c r="TTR50" s="24"/>
      <c r="TTS50" s="24"/>
      <c r="TTT50" s="24"/>
      <c r="TTU50" s="24"/>
      <c r="TTV50" s="24"/>
      <c r="TTW50" s="24"/>
      <c r="TTX50" s="24"/>
      <c r="TTY50" s="24"/>
      <c r="TTZ50" s="24"/>
      <c r="TUA50" s="24"/>
      <c r="TUB50" s="24"/>
      <c r="TUC50" s="24"/>
      <c r="TUD50" s="24"/>
      <c r="TUE50" s="24"/>
      <c r="TUF50" s="24"/>
      <c r="TUG50" s="24"/>
      <c r="TUH50" s="24"/>
      <c r="TUI50" s="24"/>
      <c r="TUJ50" s="24"/>
      <c r="TUK50" s="24"/>
      <c r="TUL50" s="24"/>
      <c r="TUM50" s="24"/>
      <c r="TUN50" s="24"/>
      <c r="TUO50" s="24"/>
      <c r="TUP50" s="24"/>
      <c r="TUQ50" s="24"/>
      <c r="TUR50" s="24"/>
      <c r="TUS50" s="24"/>
      <c r="TUT50" s="24"/>
      <c r="TUU50" s="24"/>
      <c r="TUV50" s="24"/>
      <c r="TUW50" s="24"/>
      <c r="TUX50" s="24"/>
      <c r="TUY50" s="24"/>
      <c r="TUZ50" s="24"/>
      <c r="TVA50" s="24"/>
      <c r="TVB50" s="24"/>
      <c r="TVC50" s="24"/>
      <c r="TVD50" s="24"/>
      <c r="TVE50" s="24"/>
      <c r="TVF50" s="24"/>
      <c r="TVG50" s="24"/>
      <c r="TVH50" s="24"/>
      <c r="TVI50" s="24"/>
      <c r="TVJ50" s="24"/>
      <c r="TVK50" s="24"/>
      <c r="TVL50" s="24"/>
      <c r="TVM50" s="24"/>
      <c r="TVN50" s="24"/>
      <c r="TVO50" s="24"/>
      <c r="TVP50" s="24"/>
      <c r="TVQ50" s="24"/>
      <c r="TVR50" s="24"/>
      <c r="TVS50" s="24"/>
      <c r="TVT50" s="24"/>
      <c r="TVU50" s="24"/>
      <c r="TVV50" s="24"/>
      <c r="TVW50" s="24"/>
      <c r="TVX50" s="24"/>
      <c r="TVY50" s="24"/>
      <c r="TVZ50" s="24"/>
      <c r="TWA50" s="24"/>
      <c r="TWB50" s="24"/>
      <c r="TWC50" s="24"/>
      <c r="TWD50" s="24"/>
      <c r="TWE50" s="24"/>
      <c r="TWF50" s="24"/>
      <c r="TWG50" s="24"/>
      <c r="TWH50" s="24"/>
      <c r="TWI50" s="24"/>
      <c r="TWJ50" s="24"/>
      <c r="TWK50" s="24"/>
      <c r="TWL50" s="24"/>
      <c r="TWM50" s="24"/>
      <c r="TWN50" s="24"/>
      <c r="TWO50" s="24"/>
      <c r="TWP50" s="24"/>
      <c r="TWQ50" s="24"/>
      <c r="TWR50" s="24"/>
      <c r="TWS50" s="24"/>
      <c r="TWT50" s="24"/>
      <c r="TWU50" s="24"/>
      <c r="TWV50" s="24"/>
      <c r="TWW50" s="24"/>
      <c r="TWX50" s="24"/>
      <c r="TWY50" s="24"/>
      <c r="TWZ50" s="24"/>
      <c r="TXA50" s="24"/>
      <c r="TXB50" s="24"/>
      <c r="TXC50" s="24"/>
      <c r="TXD50" s="24"/>
      <c r="TXE50" s="24"/>
      <c r="TXF50" s="24"/>
      <c r="TXG50" s="24"/>
      <c r="TXH50" s="24"/>
      <c r="TXI50" s="24"/>
      <c r="TXJ50" s="24"/>
      <c r="TXK50" s="24"/>
      <c r="TXL50" s="24"/>
      <c r="TXM50" s="24"/>
      <c r="TXN50" s="24"/>
      <c r="TXO50" s="24"/>
      <c r="TXP50" s="24"/>
      <c r="TXQ50" s="24"/>
      <c r="TXR50" s="24"/>
      <c r="TXS50" s="24"/>
      <c r="TXT50" s="24"/>
      <c r="TXU50" s="24"/>
      <c r="TXV50" s="24"/>
      <c r="TXW50" s="24"/>
      <c r="TXX50" s="24"/>
      <c r="TXY50" s="24"/>
      <c r="TXZ50" s="24"/>
      <c r="TYA50" s="24"/>
      <c r="TYB50" s="24"/>
      <c r="TYC50" s="24"/>
      <c r="TYD50" s="24"/>
      <c r="TYE50" s="24"/>
      <c r="TYF50" s="24"/>
      <c r="TYG50" s="24"/>
      <c r="TYH50" s="24"/>
      <c r="TYI50" s="24"/>
      <c r="TYJ50" s="24"/>
      <c r="TYK50" s="24"/>
      <c r="TYL50" s="24"/>
      <c r="TYM50" s="24"/>
      <c r="TYN50" s="24"/>
      <c r="TYO50" s="24"/>
      <c r="TYP50" s="24"/>
      <c r="TYQ50" s="24"/>
      <c r="TYR50" s="24"/>
      <c r="TYS50" s="24"/>
      <c r="TYT50" s="24"/>
      <c r="TYU50" s="24"/>
      <c r="TYV50" s="24"/>
      <c r="TYW50" s="24"/>
      <c r="TYX50" s="24"/>
      <c r="TYY50" s="24"/>
      <c r="TYZ50" s="24"/>
      <c r="TZA50" s="24"/>
      <c r="TZB50" s="24"/>
      <c r="TZC50" s="24"/>
      <c r="TZD50" s="24"/>
      <c r="TZE50" s="24"/>
      <c r="TZF50" s="24"/>
      <c r="TZG50" s="24"/>
      <c r="TZH50" s="24"/>
      <c r="TZI50" s="24"/>
      <c r="TZJ50" s="24"/>
      <c r="TZK50" s="24"/>
      <c r="TZL50" s="24"/>
      <c r="TZM50" s="24"/>
      <c r="TZN50" s="24"/>
      <c r="TZO50" s="24"/>
      <c r="TZP50" s="24"/>
      <c r="TZQ50" s="24"/>
      <c r="TZR50" s="24"/>
      <c r="TZS50" s="24"/>
      <c r="TZT50" s="24"/>
      <c r="TZU50" s="24"/>
      <c r="TZV50" s="24"/>
      <c r="TZW50" s="24"/>
      <c r="TZX50" s="24"/>
      <c r="TZY50" s="24"/>
      <c r="TZZ50" s="24"/>
      <c r="UAA50" s="24"/>
      <c r="UAB50" s="24"/>
      <c r="UAC50" s="24"/>
      <c r="UAD50" s="24"/>
      <c r="UAE50" s="24"/>
      <c r="UAF50" s="24"/>
      <c r="UAG50" s="24"/>
      <c r="UAH50" s="24"/>
      <c r="UAI50" s="24"/>
      <c r="UAJ50" s="24"/>
      <c r="UAK50" s="24"/>
      <c r="UAL50" s="24"/>
      <c r="UAM50" s="24"/>
      <c r="UAN50" s="24"/>
      <c r="UAO50" s="24"/>
      <c r="UAP50" s="24"/>
      <c r="UAQ50" s="24"/>
      <c r="UAR50" s="24"/>
      <c r="UAS50" s="24"/>
      <c r="UAT50" s="24"/>
      <c r="UAU50" s="24"/>
      <c r="UAV50" s="24"/>
      <c r="UAW50" s="24"/>
      <c r="UAX50" s="24"/>
      <c r="UAY50" s="24"/>
      <c r="UAZ50" s="24"/>
      <c r="UBA50" s="24"/>
      <c r="UBB50" s="24"/>
      <c r="UBC50" s="24"/>
      <c r="UBD50" s="24"/>
      <c r="UBE50" s="24"/>
      <c r="UBF50" s="24"/>
      <c r="UBG50" s="24"/>
      <c r="UBH50" s="24"/>
      <c r="UBI50" s="24"/>
      <c r="UBJ50" s="24"/>
      <c r="UBK50" s="24"/>
      <c r="UBL50" s="24"/>
      <c r="UBM50" s="24"/>
      <c r="UBN50" s="24"/>
      <c r="UBO50" s="24"/>
      <c r="UBP50" s="24"/>
      <c r="UBQ50" s="24"/>
      <c r="UBR50" s="24"/>
      <c r="UBS50" s="24"/>
      <c r="UBT50" s="24"/>
      <c r="UBU50" s="24"/>
      <c r="UBV50" s="24"/>
      <c r="UBW50" s="24"/>
      <c r="UBX50" s="24"/>
      <c r="UBY50" s="24"/>
      <c r="UBZ50" s="24"/>
      <c r="UCA50" s="24"/>
      <c r="UCB50" s="24"/>
      <c r="UCC50" s="24"/>
      <c r="UCD50" s="24"/>
      <c r="UCE50" s="24"/>
      <c r="UCF50" s="24"/>
      <c r="UCG50" s="24"/>
      <c r="UCH50" s="24"/>
      <c r="UCI50" s="24"/>
      <c r="UCJ50" s="24"/>
      <c r="UCK50" s="24"/>
      <c r="UCL50" s="24"/>
      <c r="UCM50" s="24"/>
      <c r="UCN50" s="24"/>
      <c r="UCO50" s="24"/>
      <c r="UCP50" s="24"/>
      <c r="UCQ50" s="24"/>
      <c r="UCR50" s="24"/>
      <c r="UCS50" s="24"/>
      <c r="UCT50" s="24"/>
      <c r="UCU50" s="24"/>
      <c r="UCV50" s="24"/>
      <c r="UCW50" s="24"/>
      <c r="UCX50" s="24"/>
      <c r="UCY50" s="24"/>
      <c r="UCZ50" s="24"/>
      <c r="UDA50" s="24"/>
      <c r="UDB50" s="24"/>
      <c r="UDC50" s="24"/>
      <c r="UDD50" s="24"/>
      <c r="UDE50" s="24"/>
      <c r="UDF50" s="24"/>
      <c r="UDG50" s="24"/>
      <c r="UDH50" s="24"/>
      <c r="UDI50" s="24"/>
      <c r="UDJ50" s="24"/>
      <c r="UDK50" s="24"/>
      <c r="UDL50" s="24"/>
      <c r="UDM50" s="24"/>
      <c r="UDN50" s="24"/>
      <c r="UDO50" s="24"/>
      <c r="UDP50" s="24"/>
      <c r="UDQ50" s="24"/>
      <c r="UDR50" s="24"/>
      <c r="UDS50" s="24"/>
      <c r="UDT50" s="24"/>
      <c r="UDU50" s="24"/>
      <c r="UDV50" s="24"/>
      <c r="UDW50" s="24"/>
      <c r="UDX50" s="24"/>
      <c r="UDY50" s="24"/>
      <c r="UDZ50" s="24"/>
      <c r="UEA50" s="24"/>
      <c r="UEB50" s="24"/>
      <c r="UEC50" s="24"/>
      <c r="UED50" s="24"/>
      <c r="UEE50" s="24"/>
      <c r="UEF50" s="24"/>
      <c r="UEG50" s="24"/>
      <c r="UEH50" s="24"/>
      <c r="UEI50" s="24"/>
      <c r="UEJ50" s="24"/>
      <c r="UEK50" s="24"/>
      <c r="UEL50" s="24"/>
      <c r="UEM50" s="24"/>
      <c r="UEN50" s="24"/>
      <c r="UEO50" s="24"/>
      <c r="UEP50" s="24"/>
      <c r="UEQ50" s="24"/>
      <c r="UER50" s="24"/>
      <c r="UES50" s="24"/>
      <c r="UET50" s="24"/>
      <c r="UEU50" s="24"/>
      <c r="UEV50" s="24"/>
      <c r="UEW50" s="24"/>
      <c r="UEX50" s="24"/>
      <c r="UEY50" s="24"/>
      <c r="UEZ50" s="24"/>
      <c r="UFA50" s="24"/>
      <c r="UFB50" s="24"/>
      <c r="UFC50" s="24"/>
      <c r="UFD50" s="24"/>
      <c r="UFE50" s="24"/>
      <c r="UFF50" s="24"/>
      <c r="UFG50" s="24"/>
      <c r="UFH50" s="24"/>
      <c r="UFI50" s="24"/>
      <c r="UFJ50" s="24"/>
      <c r="UFK50" s="24"/>
      <c r="UFL50" s="24"/>
      <c r="UFM50" s="24"/>
      <c r="UFN50" s="24"/>
      <c r="UFO50" s="24"/>
      <c r="UFP50" s="24"/>
      <c r="UFQ50" s="24"/>
      <c r="UFR50" s="24"/>
      <c r="UFS50" s="24"/>
      <c r="UFT50" s="24"/>
      <c r="UFU50" s="24"/>
      <c r="UFV50" s="24"/>
      <c r="UFW50" s="24"/>
      <c r="UFX50" s="24"/>
      <c r="UFY50" s="24"/>
      <c r="UFZ50" s="24"/>
      <c r="UGA50" s="24"/>
      <c r="UGB50" s="24"/>
      <c r="UGC50" s="24"/>
      <c r="UGD50" s="24"/>
      <c r="UGE50" s="24"/>
      <c r="UGF50" s="24"/>
      <c r="UGG50" s="24"/>
      <c r="UGH50" s="24"/>
      <c r="UGI50" s="24"/>
      <c r="UGJ50" s="24"/>
      <c r="UGK50" s="24"/>
      <c r="UGL50" s="24"/>
      <c r="UGM50" s="24"/>
      <c r="UGN50" s="24"/>
      <c r="UGO50" s="24"/>
      <c r="UGP50" s="24"/>
      <c r="UGQ50" s="24"/>
      <c r="UGR50" s="24"/>
      <c r="UGS50" s="24"/>
      <c r="UGT50" s="24"/>
      <c r="UGU50" s="24"/>
      <c r="UGV50" s="24"/>
      <c r="UGW50" s="24"/>
      <c r="UGX50" s="24"/>
      <c r="UGY50" s="24"/>
      <c r="UGZ50" s="24"/>
      <c r="UHA50" s="24"/>
      <c r="UHB50" s="24"/>
      <c r="UHC50" s="24"/>
      <c r="UHD50" s="24"/>
      <c r="UHE50" s="24"/>
      <c r="UHF50" s="24"/>
      <c r="UHG50" s="24"/>
      <c r="UHH50" s="24"/>
      <c r="UHI50" s="24"/>
      <c r="UHJ50" s="24"/>
      <c r="UHK50" s="24"/>
      <c r="UHL50" s="24"/>
      <c r="UHM50" s="24"/>
      <c r="UHN50" s="24"/>
      <c r="UHO50" s="24"/>
      <c r="UHP50" s="24"/>
      <c r="UHQ50" s="24"/>
      <c r="UHR50" s="24"/>
      <c r="UHS50" s="24"/>
      <c r="UHT50" s="24"/>
      <c r="UHU50" s="24"/>
      <c r="UHV50" s="24"/>
      <c r="UHW50" s="24"/>
      <c r="UHX50" s="24"/>
      <c r="UHY50" s="24"/>
      <c r="UHZ50" s="24"/>
      <c r="UIA50" s="24"/>
      <c r="UIB50" s="24"/>
      <c r="UIC50" s="24"/>
      <c r="UID50" s="24"/>
      <c r="UIE50" s="24"/>
      <c r="UIF50" s="24"/>
      <c r="UIG50" s="24"/>
      <c r="UIH50" s="24"/>
      <c r="UII50" s="24"/>
      <c r="UIJ50" s="24"/>
      <c r="UIK50" s="24"/>
      <c r="UIL50" s="24"/>
      <c r="UIM50" s="24"/>
      <c r="UIN50" s="24"/>
      <c r="UIO50" s="24"/>
      <c r="UIP50" s="24"/>
      <c r="UIQ50" s="24"/>
      <c r="UIR50" s="24"/>
      <c r="UIS50" s="24"/>
      <c r="UIT50" s="24"/>
      <c r="UIU50" s="24"/>
      <c r="UIV50" s="24"/>
      <c r="UIW50" s="24"/>
      <c r="UIX50" s="24"/>
      <c r="UIY50" s="24"/>
      <c r="UIZ50" s="24"/>
      <c r="UJA50" s="24"/>
      <c r="UJB50" s="24"/>
      <c r="UJC50" s="24"/>
      <c r="UJD50" s="24"/>
      <c r="UJE50" s="24"/>
      <c r="UJF50" s="24"/>
      <c r="UJG50" s="24"/>
      <c r="UJH50" s="24"/>
      <c r="UJI50" s="24"/>
      <c r="UJJ50" s="24"/>
      <c r="UJK50" s="24"/>
      <c r="UJL50" s="24"/>
      <c r="UJM50" s="24"/>
      <c r="UJN50" s="24"/>
      <c r="UJO50" s="24"/>
      <c r="UJP50" s="24"/>
      <c r="UJQ50" s="24"/>
      <c r="UJR50" s="24"/>
      <c r="UJS50" s="24"/>
      <c r="UJT50" s="24"/>
      <c r="UJU50" s="24"/>
      <c r="UJV50" s="24"/>
      <c r="UJW50" s="24"/>
      <c r="UJX50" s="24"/>
      <c r="UJY50" s="24"/>
      <c r="UJZ50" s="24"/>
      <c r="UKA50" s="24"/>
      <c r="UKB50" s="24"/>
      <c r="UKC50" s="24"/>
      <c r="UKD50" s="24"/>
      <c r="UKE50" s="24"/>
      <c r="UKF50" s="24"/>
      <c r="UKG50" s="24"/>
      <c r="UKH50" s="24"/>
      <c r="UKI50" s="24"/>
      <c r="UKJ50" s="24"/>
      <c r="UKK50" s="24"/>
      <c r="UKL50" s="24"/>
      <c r="UKM50" s="24"/>
      <c r="UKN50" s="24"/>
      <c r="UKO50" s="24"/>
      <c r="UKP50" s="24"/>
      <c r="UKQ50" s="24"/>
      <c r="UKR50" s="24"/>
      <c r="UKS50" s="24"/>
      <c r="UKT50" s="24"/>
      <c r="UKU50" s="24"/>
      <c r="UKV50" s="24"/>
      <c r="UKW50" s="24"/>
      <c r="UKX50" s="24"/>
      <c r="UKY50" s="24"/>
      <c r="UKZ50" s="24"/>
      <c r="ULA50" s="24"/>
      <c r="ULB50" s="24"/>
      <c r="ULC50" s="24"/>
      <c r="ULD50" s="24"/>
      <c r="ULE50" s="24"/>
      <c r="ULF50" s="24"/>
      <c r="ULG50" s="24"/>
      <c r="ULH50" s="24"/>
      <c r="ULI50" s="24"/>
      <c r="ULJ50" s="24"/>
      <c r="ULK50" s="24"/>
      <c r="ULL50" s="24"/>
      <c r="ULM50" s="24"/>
      <c r="ULN50" s="24"/>
      <c r="ULO50" s="24"/>
      <c r="ULP50" s="24"/>
      <c r="ULQ50" s="24"/>
      <c r="ULR50" s="24"/>
      <c r="ULS50" s="24"/>
      <c r="ULT50" s="24"/>
      <c r="ULU50" s="24"/>
      <c r="ULV50" s="24"/>
      <c r="ULW50" s="24"/>
      <c r="ULX50" s="24"/>
      <c r="ULY50" s="24"/>
      <c r="ULZ50" s="24"/>
      <c r="UMA50" s="24"/>
      <c r="UMB50" s="24"/>
      <c r="UMC50" s="24"/>
      <c r="UMD50" s="24"/>
      <c r="UME50" s="24"/>
      <c r="UMF50" s="24"/>
      <c r="UMG50" s="24"/>
      <c r="UMH50" s="24"/>
      <c r="UMI50" s="24"/>
      <c r="UMJ50" s="24"/>
      <c r="UMK50" s="24"/>
      <c r="UML50" s="24"/>
      <c r="UMM50" s="24"/>
      <c r="UMN50" s="24"/>
      <c r="UMO50" s="24"/>
      <c r="UMP50" s="24"/>
      <c r="UMQ50" s="24"/>
      <c r="UMR50" s="24"/>
      <c r="UMS50" s="24"/>
      <c r="UMT50" s="24"/>
      <c r="UMU50" s="24"/>
      <c r="UMV50" s="24"/>
      <c r="UMW50" s="24"/>
      <c r="UMX50" s="24"/>
      <c r="UMY50" s="24"/>
      <c r="UMZ50" s="24"/>
      <c r="UNA50" s="24"/>
      <c r="UNB50" s="24"/>
      <c r="UNC50" s="24"/>
      <c r="UND50" s="24"/>
      <c r="UNE50" s="24"/>
      <c r="UNF50" s="24"/>
      <c r="UNG50" s="24"/>
      <c r="UNH50" s="24"/>
      <c r="UNI50" s="24"/>
      <c r="UNJ50" s="24"/>
      <c r="UNK50" s="24"/>
      <c r="UNL50" s="24"/>
      <c r="UNM50" s="24"/>
      <c r="UNN50" s="24"/>
      <c r="UNO50" s="24"/>
      <c r="UNP50" s="24"/>
      <c r="UNQ50" s="24"/>
      <c r="UNR50" s="24"/>
      <c r="UNS50" s="24"/>
      <c r="UNT50" s="24"/>
      <c r="UNU50" s="24"/>
      <c r="UNV50" s="24"/>
      <c r="UNW50" s="24"/>
      <c r="UNX50" s="24"/>
      <c r="UNY50" s="24"/>
      <c r="UNZ50" s="24"/>
      <c r="UOA50" s="24"/>
      <c r="UOB50" s="24"/>
      <c r="UOC50" s="24"/>
      <c r="UOD50" s="24"/>
      <c r="UOE50" s="24"/>
      <c r="UOF50" s="24"/>
      <c r="UOG50" s="24"/>
      <c r="UOH50" s="24"/>
      <c r="UOI50" s="24"/>
      <c r="UOJ50" s="24"/>
      <c r="UOK50" s="24"/>
      <c r="UOL50" s="24"/>
      <c r="UOM50" s="24"/>
      <c r="UON50" s="24"/>
      <c r="UOO50" s="24"/>
      <c r="UOP50" s="24"/>
      <c r="UOQ50" s="24"/>
      <c r="UOR50" s="24"/>
      <c r="UOS50" s="24"/>
      <c r="UOT50" s="24"/>
      <c r="UOU50" s="24"/>
      <c r="UOV50" s="24"/>
      <c r="UOW50" s="24"/>
      <c r="UOX50" s="24"/>
      <c r="UOY50" s="24"/>
      <c r="UOZ50" s="24"/>
      <c r="UPA50" s="24"/>
      <c r="UPB50" s="24"/>
      <c r="UPC50" s="24"/>
      <c r="UPD50" s="24"/>
      <c r="UPE50" s="24"/>
      <c r="UPF50" s="24"/>
      <c r="UPG50" s="24"/>
      <c r="UPH50" s="24"/>
      <c r="UPI50" s="24"/>
      <c r="UPJ50" s="24"/>
      <c r="UPK50" s="24"/>
      <c r="UPL50" s="24"/>
      <c r="UPM50" s="24"/>
      <c r="UPN50" s="24"/>
      <c r="UPO50" s="24"/>
      <c r="UPP50" s="24"/>
      <c r="UPQ50" s="24"/>
      <c r="UPR50" s="24"/>
      <c r="UPS50" s="24"/>
      <c r="UPT50" s="24"/>
      <c r="UPU50" s="24"/>
      <c r="UPV50" s="24"/>
      <c r="UPW50" s="24"/>
      <c r="UPX50" s="24"/>
      <c r="UPY50" s="24"/>
      <c r="UPZ50" s="24"/>
      <c r="UQA50" s="24"/>
      <c r="UQB50" s="24"/>
      <c r="UQC50" s="24"/>
      <c r="UQD50" s="24"/>
      <c r="UQE50" s="24"/>
      <c r="UQF50" s="24"/>
      <c r="UQG50" s="24"/>
      <c r="UQH50" s="24"/>
      <c r="UQI50" s="24"/>
      <c r="UQJ50" s="24"/>
      <c r="UQK50" s="24"/>
      <c r="UQL50" s="24"/>
      <c r="UQM50" s="24"/>
      <c r="UQN50" s="24"/>
      <c r="UQO50" s="24"/>
      <c r="UQP50" s="24"/>
      <c r="UQQ50" s="24"/>
      <c r="UQR50" s="24"/>
      <c r="UQS50" s="24"/>
      <c r="UQT50" s="24"/>
      <c r="UQU50" s="24"/>
      <c r="UQV50" s="24"/>
      <c r="UQW50" s="24"/>
      <c r="UQX50" s="24"/>
      <c r="UQY50" s="24"/>
      <c r="UQZ50" s="24"/>
      <c r="URA50" s="24"/>
      <c r="URB50" s="24"/>
      <c r="URC50" s="24"/>
      <c r="URD50" s="24"/>
      <c r="URE50" s="24"/>
      <c r="URF50" s="24"/>
      <c r="URG50" s="24"/>
      <c r="URH50" s="24"/>
      <c r="URI50" s="24"/>
      <c r="URJ50" s="24"/>
      <c r="URK50" s="24"/>
      <c r="URL50" s="24"/>
      <c r="URM50" s="24"/>
      <c r="URN50" s="24"/>
      <c r="URO50" s="24"/>
      <c r="URP50" s="24"/>
      <c r="URQ50" s="24"/>
      <c r="URR50" s="24"/>
      <c r="URS50" s="24"/>
      <c r="URT50" s="24"/>
      <c r="URU50" s="24"/>
      <c r="URV50" s="24"/>
      <c r="URW50" s="24"/>
      <c r="URX50" s="24"/>
      <c r="URY50" s="24"/>
      <c r="URZ50" s="24"/>
      <c r="USA50" s="24"/>
      <c r="USB50" s="24"/>
      <c r="USC50" s="24"/>
      <c r="USD50" s="24"/>
      <c r="USE50" s="24"/>
      <c r="USF50" s="24"/>
      <c r="USG50" s="24"/>
      <c r="USH50" s="24"/>
      <c r="USI50" s="24"/>
      <c r="USJ50" s="24"/>
      <c r="USK50" s="24"/>
      <c r="USL50" s="24"/>
      <c r="USM50" s="24"/>
      <c r="USN50" s="24"/>
      <c r="USO50" s="24"/>
      <c r="USP50" s="24"/>
      <c r="USQ50" s="24"/>
      <c r="USR50" s="24"/>
      <c r="USS50" s="24"/>
      <c r="UST50" s="24"/>
      <c r="USU50" s="24"/>
      <c r="USV50" s="24"/>
      <c r="USW50" s="24"/>
      <c r="USX50" s="24"/>
      <c r="USY50" s="24"/>
      <c r="USZ50" s="24"/>
      <c r="UTA50" s="24"/>
      <c r="UTB50" s="24"/>
      <c r="UTC50" s="24"/>
      <c r="UTD50" s="24"/>
      <c r="UTE50" s="24"/>
      <c r="UTF50" s="24"/>
      <c r="UTG50" s="24"/>
      <c r="UTH50" s="24"/>
      <c r="UTI50" s="24"/>
      <c r="UTJ50" s="24"/>
      <c r="UTK50" s="24"/>
      <c r="UTL50" s="24"/>
      <c r="UTM50" s="24"/>
      <c r="UTN50" s="24"/>
      <c r="UTO50" s="24"/>
      <c r="UTP50" s="24"/>
      <c r="UTQ50" s="24"/>
      <c r="UTR50" s="24"/>
      <c r="UTS50" s="24"/>
      <c r="UTT50" s="24"/>
      <c r="UTU50" s="24"/>
      <c r="UTV50" s="24"/>
      <c r="UTW50" s="24"/>
      <c r="UTX50" s="24"/>
      <c r="UTY50" s="24"/>
      <c r="UTZ50" s="24"/>
      <c r="UUA50" s="24"/>
      <c r="UUB50" s="24"/>
      <c r="UUC50" s="24"/>
      <c r="UUD50" s="24"/>
      <c r="UUE50" s="24"/>
      <c r="UUF50" s="24"/>
      <c r="UUG50" s="24"/>
      <c r="UUH50" s="24"/>
      <c r="UUI50" s="24"/>
      <c r="UUJ50" s="24"/>
      <c r="UUK50" s="24"/>
      <c r="UUL50" s="24"/>
      <c r="UUM50" s="24"/>
      <c r="UUN50" s="24"/>
      <c r="UUO50" s="24"/>
      <c r="UUP50" s="24"/>
      <c r="UUQ50" s="24"/>
      <c r="UUR50" s="24"/>
      <c r="UUS50" s="24"/>
      <c r="UUT50" s="24"/>
      <c r="UUU50" s="24"/>
      <c r="UUV50" s="24"/>
      <c r="UUW50" s="24"/>
      <c r="UUX50" s="24"/>
      <c r="UUY50" s="24"/>
      <c r="UUZ50" s="24"/>
      <c r="UVA50" s="24"/>
      <c r="UVB50" s="24"/>
      <c r="UVC50" s="24"/>
      <c r="UVD50" s="24"/>
      <c r="UVE50" s="24"/>
      <c r="UVF50" s="24"/>
      <c r="UVG50" s="24"/>
      <c r="UVH50" s="24"/>
      <c r="UVI50" s="24"/>
      <c r="UVJ50" s="24"/>
      <c r="UVK50" s="24"/>
      <c r="UVL50" s="24"/>
      <c r="UVM50" s="24"/>
      <c r="UVN50" s="24"/>
      <c r="UVO50" s="24"/>
      <c r="UVP50" s="24"/>
      <c r="UVQ50" s="24"/>
      <c r="UVR50" s="24"/>
      <c r="UVS50" s="24"/>
      <c r="UVT50" s="24"/>
      <c r="UVU50" s="24"/>
      <c r="UVV50" s="24"/>
      <c r="UVW50" s="24"/>
      <c r="UVX50" s="24"/>
      <c r="UVY50" s="24"/>
      <c r="UVZ50" s="24"/>
      <c r="UWA50" s="24"/>
      <c r="UWB50" s="24"/>
      <c r="UWC50" s="24"/>
      <c r="UWD50" s="24"/>
      <c r="UWE50" s="24"/>
      <c r="UWF50" s="24"/>
      <c r="UWG50" s="24"/>
      <c r="UWH50" s="24"/>
      <c r="UWI50" s="24"/>
      <c r="UWJ50" s="24"/>
      <c r="UWK50" s="24"/>
      <c r="UWL50" s="24"/>
      <c r="UWM50" s="24"/>
      <c r="UWN50" s="24"/>
      <c r="UWO50" s="24"/>
      <c r="UWP50" s="24"/>
      <c r="UWQ50" s="24"/>
      <c r="UWR50" s="24"/>
      <c r="UWS50" s="24"/>
      <c r="UWT50" s="24"/>
      <c r="UWU50" s="24"/>
      <c r="UWV50" s="24"/>
      <c r="UWW50" s="24"/>
      <c r="UWX50" s="24"/>
      <c r="UWY50" s="24"/>
      <c r="UWZ50" s="24"/>
      <c r="UXA50" s="24"/>
      <c r="UXB50" s="24"/>
      <c r="UXC50" s="24"/>
      <c r="UXD50" s="24"/>
      <c r="UXE50" s="24"/>
      <c r="UXF50" s="24"/>
      <c r="UXG50" s="24"/>
      <c r="UXH50" s="24"/>
      <c r="UXI50" s="24"/>
      <c r="UXJ50" s="24"/>
      <c r="UXK50" s="24"/>
      <c r="UXL50" s="24"/>
      <c r="UXM50" s="24"/>
      <c r="UXN50" s="24"/>
      <c r="UXO50" s="24"/>
      <c r="UXP50" s="24"/>
      <c r="UXQ50" s="24"/>
      <c r="UXR50" s="24"/>
      <c r="UXS50" s="24"/>
      <c r="UXT50" s="24"/>
      <c r="UXU50" s="24"/>
      <c r="UXV50" s="24"/>
      <c r="UXW50" s="24"/>
      <c r="UXX50" s="24"/>
      <c r="UXY50" s="24"/>
      <c r="UXZ50" s="24"/>
      <c r="UYA50" s="24"/>
      <c r="UYB50" s="24"/>
      <c r="UYC50" s="24"/>
      <c r="UYD50" s="24"/>
      <c r="UYE50" s="24"/>
      <c r="UYF50" s="24"/>
      <c r="UYG50" s="24"/>
      <c r="UYH50" s="24"/>
      <c r="UYI50" s="24"/>
      <c r="UYJ50" s="24"/>
      <c r="UYK50" s="24"/>
      <c r="UYL50" s="24"/>
      <c r="UYM50" s="24"/>
      <c r="UYN50" s="24"/>
      <c r="UYO50" s="24"/>
      <c r="UYP50" s="24"/>
      <c r="UYQ50" s="24"/>
      <c r="UYR50" s="24"/>
      <c r="UYS50" s="24"/>
      <c r="UYT50" s="24"/>
      <c r="UYU50" s="24"/>
      <c r="UYV50" s="24"/>
      <c r="UYW50" s="24"/>
      <c r="UYX50" s="24"/>
      <c r="UYY50" s="24"/>
      <c r="UYZ50" s="24"/>
      <c r="UZA50" s="24"/>
      <c r="UZB50" s="24"/>
      <c r="UZC50" s="24"/>
      <c r="UZD50" s="24"/>
      <c r="UZE50" s="24"/>
      <c r="UZF50" s="24"/>
      <c r="UZG50" s="24"/>
      <c r="UZH50" s="24"/>
      <c r="UZI50" s="24"/>
      <c r="UZJ50" s="24"/>
      <c r="UZK50" s="24"/>
      <c r="UZL50" s="24"/>
      <c r="UZM50" s="24"/>
      <c r="UZN50" s="24"/>
      <c r="UZO50" s="24"/>
      <c r="UZP50" s="24"/>
      <c r="UZQ50" s="24"/>
      <c r="UZR50" s="24"/>
      <c r="UZS50" s="24"/>
      <c r="UZT50" s="24"/>
      <c r="UZU50" s="24"/>
      <c r="UZV50" s="24"/>
      <c r="UZW50" s="24"/>
      <c r="UZX50" s="24"/>
      <c r="UZY50" s="24"/>
      <c r="UZZ50" s="24"/>
      <c r="VAA50" s="24"/>
      <c r="VAB50" s="24"/>
      <c r="VAC50" s="24"/>
      <c r="VAD50" s="24"/>
      <c r="VAE50" s="24"/>
      <c r="VAF50" s="24"/>
      <c r="VAG50" s="24"/>
      <c r="VAH50" s="24"/>
      <c r="VAI50" s="24"/>
      <c r="VAJ50" s="24"/>
      <c r="VAK50" s="24"/>
      <c r="VAL50" s="24"/>
      <c r="VAM50" s="24"/>
      <c r="VAN50" s="24"/>
      <c r="VAO50" s="24"/>
      <c r="VAP50" s="24"/>
      <c r="VAQ50" s="24"/>
      <c r="VAR50" s="24"/>
      <c r="VAS50" s="24"/>
      <c r="VAT50" s="24"/>
      <c r="VAU50" s="24"/>
      <c r="VAV50" s="24"/>
      <c r="VAW50" s="24"/>
      <c r="VAX50" s="24"/>
      <c r="VAY50" s="24"/>
      <c r="VAZ50" s="24"/>
      <c r="VBA50" s="24"/>
      <c r="VBB50" s="24"/>
      <c r="VBC50" s="24"/>
      <c r="VBD50" s="24"/>
      <c r="VBE50" s="24"/>
      <c r="VBF50" s="24"/>
      <c r="VBG50" s="24"/>
      <c r="VBH50" s="24"/>
      <c r="VBI50" s="24"/>
      <c r="VBJ50" s="24"/>
      <c r="VBK50" s="24"/>
      <c r="VBL50" s="24"/>
      <c r="VBM50" s="24"/>
      <c r="VBN50" s="24"/>
      <c r="VBO50" s="24"/>
      <c r="VBP50" s="24"/>
      <c r="VBQ50" s="24"/>
      <c r="VBR50" s="24"/>
      <c r="VBS50" s="24"/>
      <c r="VBT50" s="24"/>
      <c r="VBU50" s="24"/>
      <c r="VBV50" s="24"/>
      <c r="VBW50" s="24"/>
      <c r="VBX50" s="24"/>
      <c r="VBY50" s="24"/>
      <c r="VBZ50" s="24"/>
      <c r="VCA50" s="24"/>
      <c r="VCB50" s="24"/>
      <c r="VCC50" s="24"/>
      <c r="VCD50" s="24"/>
      <c r="VCE50" s="24"/>
      <c r="VCF50" s="24"/>
      <c r="VCG50" s="24"/>
      <c r="VCH50" s="24"/>
      <c r="VCI50" s="24"/>
      <c r="VCJ50" s="24"/>
      <c r="VCK50" s="24"/>
      <c r="VCL50" s="24"/>
      <c r="VCM50" s="24"/>
      <c r="VCN50" s="24"/>
      <c r="VCO50" s="24"/>
      <c r="VCP50" s="24"/>
      <c r="VCQ50" s="24"/>
      <c r="VCR50" s="24"/>
      <c r="VCS50" s="24"/>
      <c r="VCT50" s="24"/>
      <c r="VCU50" s="24"/>
      <c r="VCV50" s="24"/>
      <c r="VCW50" s="24"/>
      <c r="VCX50" s="24"/>
      <c r="VCY50" s="24"/>
      <c r="VCZ50" s="24"/>
      <c r="VDA50" s="24"/>
      <c r="VDB50" s="24"/>
      <c r="VDC50" s="24"/>
      <c r="VDD50" s="24"/>
      <c r="VDE50" s="24"/>
      <c r="VDF50" s="24"/>
      <c r="VDG50" s="24"/>
      <c r="VDH50" s="24"/>
      <c r="VDI50" s="24"/>
      <c r="VDJ50" s="24"/>
      <c r="VDK50" s="24"/>
      <c r="VDL50" s="24"/>
      <c r="VDM50" s="24"/>
      <c r="VDN50" s="24"/>
      <c r="VDO50" s="24"/>
      <c r="VDP50" s="24"/>
      <c r="VDQ50" s="24"/>
      <c r="VDR50" s="24"/>
      <c r="VDS50" s="24"/>
      <c r="VDT50" s="24"/>
      <c r="VDU50" s="24"/>
      <c r="VDV50" s="24"/>
      <c r="VDW50" s="24"/>
      <c r="VDX50" s="24"/>
      <c r="VDY50" s="24"/>
      <c r="VDZ50" s="24"/>
      <c r="VEA50" s="24"/>
      <c r="VEB50" s="24"/>
      <c r="VEC50" s="24"/>
      <c r="VED50" s="24"/>
      <c r="VEE50" s="24"/>
      <c r="VEF50" s="24"/>
      <c r="VEG50" s="24"/>
      <c r="VEH50" s="24"/>
      <c r="VEI50" s="24"/>
      <c r="VEJ50" s="24"/>
      <c r="VEK50" s="24"/>
      <c r="VEL50" s="24"/>
      <c r="VEM50" s="24"/>
      <c r="VEN50" s="24"/>
      <c r="VEO50" s="24"/>
      <c r="VEP50" s="24"/>
      <c r="VEQ50" s="24"/>
      <c r="VER50" s="24"/>
      <c r="VES50" s="24"/>
      <c r="VET50" s="24"/>
      <c r="VEU50" s="24"/>
      <c r="VEV50" s="24"/>
      <c r="VEW50" s="24"/>
      <c r="VEX50" s="24"/>
      <c r="VEY50" s="24"/>
      <c r="VEZ50" s="24"/>
      <c r="VFA50" s="24"/>
      <c r="VFB50" s="24"/>
      <c r="VFC50" s="24"/>
      <c r="VFD50" s="24"/>
      <c r="VFE50" s="24"/>
      <c r="VFF50" s="24"/>
      <c r="VFG50" s="24"/>
      <c r="VFH50" s="24"/>
      <c r="VFI50" s="24"/>
      <c r="VFJ50" s="24"/>
      <c r="VFK50" s="24"/>
      <c r="VFL50" s="24"/>
      <c r="VFM50" s="24"/>
      <c r="VFN50" s="24"/>
      <c r="VFO50" s="24"/>
      <c r="VFP50" s="24"/>
      <c r="VFQ50" s="24"/>
      <c r="VFR50" s="24"/>
      <c r="VFS50" s="24"/>
      <c r="VFT50" s="24"/>
      <c r="VFU50" s="24"/>
      <c r="VFV50" s="24"/>
      <c r="VFW50" s="24"/>
      <c r="VFX50" s="24"/>
      <c r="VFY50" s="24"/>
      <c r="VFZ50" s="24"/>
      <c r="VGA50" s="24"/>
      <c r="VGB50" s="24"/>
      <c r="VGC50" s="24"/>
      <c r="VGD50" s="24"/>
      <c r="VGE50" s="24"/>
      <c r="VGF50" s="24"/>
      <c r="VGG50" s="24"/>
      <c r="VGH50" s="24"/>
      <c r="VGI50" s="24"/>
      <c r="VGJ50" s="24"/>
      <c r="VGK50" s="24"/>
      <c r="VGL50" s="24"/>
      <c r="VGM50" s="24"/>
      <c r="VGN50" s="24"/>
      <c r="VGO50" s="24"/>
      <c r="VGP50" s="24"/>
      <c r="VGQ50" s="24"/>
      <c r="VGR50" s="24"/>
      <c r="VGS50" s="24"/>
      <c r="VGT50" s="24"/>
      <c r="VGU50" s="24"/>
      <c r="VGV50" s="24"/>
      <c r="VGW50" s="24"/>
      <c r="VGX50" s="24"/>
      <c r="VGY50" s="24"/>
      <c r="VGZ50" s="24"/>
      <c r="VHA50" s="24"/>
      <c r="VHB50" s="24"/>
      <c r="VHC50" s="24"/>
      <c r="VHD50" s="24"/>
      <c r="VHE50" s="24"/>
      <c r="VHF50" s="24"/>
      <c r="VHG50" s="24"/>
      <c r="VHH50" s="24"/>
      <c r="VHI50" s="24"/>
      <c r="VHJ50" s="24"/>
      <c r="VHK50" s="24"/>
      <c r="VHL50" s="24"/>
      <c r="VHM50" s="24"/>
      <c r="VHN50" s="24"/>
      <c r="VHO50" s="24"/>
      <c r="VHP50" s="24"/>
      <c r="VHQ50" s="24"/>
      <c r="VHR50" s="24"/>
      <c r="VHS50" s="24"/>
      <c r="VHT50" s="24"/>
      <c r="VHU50" s="24"/>
      <c r="VHV50" s="24"/>
      <c r="VHW50" s="24"/>
      <c r="VHX50" s="24"/>
      <c r="VHY50" s="24"/>
      <c r="VHZ50" s="24"/>
      <c r="VIA50" s="24"/>
      <c r="VIB50" s="24"/>
      <c r="VIC50" s="24"/>
      <c r="VID50" s="24"/>
      <c r="VIE50" s="24"/>
      <c r="VIF50" s="24"/>
      <c r="VIG50" s="24"/>
      <c r="VIH50" s="24"/>
      <c r="VII50" s="24"/>
      <c r="VIJ50" s="24"/>
      <c r="VIK50" s="24"/>
      <c r="VIL50" s="24"/>
      <c r="VIM50" s="24"/>
      <c r="VIN50" s="24"/>
      <c r="VIO50" s="24"/>
      <c r="VIP50" s="24"/>
      <c r="VIQ50" s="24"/>
      <c r="VIR50" s="24"/>
      <c r="VIS50" s="24"/>
      <c r="VIT50" s="24"/>
      <c r="VIU50" s="24"/>
      <c r="VIV50" s="24"/>
      <c r="VIW50" s="24"/>
      <c r="VIX50" s="24"/>
      <c r="VIY50" s="24"/>
      <c r="VIZ50" s="24"/>
      <c r="VJA50" s="24"/>
      <c r="VJB50" s="24"/>
      <c r="VJC50" s="24"/>
      <c r="VJD50" s="24"/>
      <c r="VJE50" s="24"/>
      <c r="VJF50" s="24"/>
      <c r="VJG50" s="24"/>
      <c r="VJH50" s="24"/>
      <c r="VJI50" s="24"/>
      <c r="VJJ50" s="24"/>
      <c r="VJK50" s="24"/>
      <c r="VJL50" s="24"/>
      <c r="VJM50" s="24"/>
      <c r="VJN50" s="24"/>
      <c r="VJO50" s="24"/>
      <c r="VJP50" s="24"/>
      <c r="VJQ50" s="24"/>
      <c r="VJR50" s="24"/>
      <c r="VJS50" s="24"/>
      <c r="VJT50" s="24"/>
      <c r="VJU50" s="24"/>
      <c r="VJV50" s="24"/>
      <c r="VJW50" s="24"/>
      <c r="VJX50" s="24"/>
      <c r="VJY50" s="24"/>
      <c r="VJZ50" s="24"/>
      <c r="VKA50" s="24"/>
      <c r="VKB50" s="24"/>
      <c r="VKC50" s="24"/>
      <c r="VKD50" s="24"/>
      <c r="VKE50" s="24"/>
      <c r="VKF50" s="24"/>
      <c r="VKG50" s="24"/>
      <c r="VKH50" s="24"/>
      <c r="VKI50" s="24"/>
      <c r="VKJ50" s="24"/>
      <c r="VKK50" s="24"/>
      <c r="VKL50" s="24"/>
      <c r="VKM50" s="24"/>
      <c r="VKN50" s="24"/>
      <c r="VKO50" s="24"/>
      <c r="VKP50" s="24"/>
      <c r="VKQ50" s="24"/>
      <c r="VKR50" s="24"/>
      <c r="VKS50" s="24"/>
      <c r="VKT50" s="24"/>
      <c r="VKU50" s="24"/>
      <c r="VKV50" s="24"/>
      <c r="VKW50" s="24"/>
      <c r="VKX50" s="24"/>
      <c r="VKY50" s="24"/>
      <c r="VKZ50" s="24"/>
      <c r="VLA50" s="24"/>
      <c r="VLB50" s="24"/>
      <c r="VLC50" s="24"/>
      <c r="VLD50" s="24"/>
      <c r="VLE50" s="24"/>
      <c r="VLF50" s="24"/>
      <c r="VLG50" s="24"/>
      <c r="VLH50" s="24"/>
      <c r="VLI50" s="24"/>
      <c r="VLJ50" s="24"/>
      <c r="VLK50" s="24"/>
      <c r="VLL50" s="24"/>
      <c r="VLM50" s="24"/>
      <c r="VLN50" s="24"/>
      <c r="VLO50" s="24"/>
      <c r="VLP50" s="24"/>
      <c r="VLQ50" s="24"/>
      <c r="VLR50" s="24"/>
      <c r="VLS50" s="24"/>
      <c r="VLT50" s="24"/>
      <c r="VLU50" s="24"/>
      <c r="VLV50" s="24"/>
      <c r="VLW50" s="24"/>
      <c r="VLX50" s="24"/>
      <c r="VLY50" s="24"/>
      <c r="VLZ50" s="24"/>
      <c r="VMA50" s="24"/>
      <c r="VMB50" s="24"/>
      <c r="VMC50" s="24"/>
      <c r="VMD50" s="24"/>
      <c r="VME50" s="24"/>
      <c r="VMF50" s="24"/>
      <c r="VMG50" s="24"/>
      <c r="VMH50" s="24"/>
      <c r="VMI50" s="24"/>
      <c r="VMJ50" s="24"/>
      <c r="VMK50" s="24"/>
      <c r="VML50" s="24"/>
      <c r="VMM50" s="24"/>
      <c r="VMN50" s="24"/>
      <c r="VMO50" s="24"/>
      <c r="VMP50" s="24"/>
      <c r="VMQ50" s="24"/>
      <c r="VMR50" s="24"/>
      <c r="VMS50" s="24"/>
      <c r="VMT50" s="24"/>
      <c r="VMU50" s="24"/>
      <c r="VMV50" s="24"/>
      <c r="VMW50" s="24"/>
      <c r="VMX50" s="24"/>
      <c r="VMY50" s="24"/>
      <c r="VMZ50" s="24"/>
      <c r="VNA50" s="24"/>
      <c r="VNB50" s="24"/>
      <c r="VNC50" s="24"/>
      <c r="VND50" s="24"/>
      <c r="VNE50" s="24"/>
      <c r="VNF50" s="24"/>
      <c r="VNG50" s="24"/>
      <c r="VNH50" s="24"/>
      <c r="VNI50" s="24"/>
      <c r="VNJ50" s="24"/>
      <c r="VNK50" s="24"/>
      <c r="VNL50" s="24"/>
      <c r="VNM50" s="24"/>
      <c r="VNN50" s="24"/>
      <c r="VNO50" s="24"/>
      <c r="VNP50" s="24"/>
      <c r="VNQ50" s="24"/>
      <c r="VNR50" s="24"/>
      <c r="VNS50" s="24"/>
      <c r="VNT50" s="24"/>
      <c r="VNU50" s="24"/>
      <c r="VNV50" s="24"/>
      <c r="VNW50" s="24"/>
      <c r="VNX50" s="24"/>
      <c r="VNY50" s="24"/>
      <c r="VNZ50" s="24"/>
      <c r="VOA50" s="24"/>
      <c r="VOB50" s="24"/>
      <c r="VOC50" s="24"/>
      <c r="VOD50" s="24"/>
      <c r="VOE50" s="24"/>
      <c r="VOF50" s="24"/>
      <c r="VOG50" s="24"/>
      <c r="VOH50" s="24"/>
      <c r="VOI50" s="24"/>
      <c r="VOJ50" s="24"/>
      <c r="VOK50" s="24"/>
      <c r="VOL50" s="24"/>
      <c r="VOM50" s="24"/>
      <c r="VON50" s="24"/>
      <c r="VOO50" s="24"/>
      <c r="VOP50" s="24"/>
      <c r="VOQ50" s="24"/>
      <c r="VOR50" s="24"/>
      <c r="VOS50" s="24"/>
      <c r="VOT50" s="24"/>
      <c r="VOU50" s="24"/>
      <c r="VOV50" s="24"/>
      <c r="VOW50" s="24"/>
      <c r="VOX50" s="24"/>
      <c r="VOY50" s="24"/>
      <c r="VOZ50" s="24"/>
      <c r="VPA50" s="24"/>
      <c r="VPB50" s="24"/>
      <c r="VPC50" s="24"/>
      <c r="VPD50" s="24"/>
      <c r="VPE50" s="24"/>
      <c r="VPF50" s="24"/>
      <c r="VPG50" s="24"/>
      <c r="VPH50" s="24"/>
      <c r="VPI50" s="24"/>
      <c r="VPJ50" s="24"/>
      <c r="VPK50" s="24"/>
      <c r="VPL50" s="24"/>
      <c r="VPM50" s="24"/>
      <c r="VPN50" s="24"/>
      <c r="VPO50" s="24"/>
      <c r="VPP50" s="24"/>
      <c r="VPQ50" s="24"/>
      <c r="VPR50" s="24"/>
      <c r="VPS50" s="24"/>
      <c r="VPT50" s="24"/>
      <c r="VPU50" s="24"/>
      <c r="VPV50" s="24"/>
      <c r="VPW50" s="24"/>
      <c r="VPX50" s="24"/>
      <c r="VPY50" s="24"/>
      <c r="VPZ50" s="24"/>
      <c r="VQA50" s="24"/>
      <c r="VQB50" s="24"/>
      <c r="VQC50" s="24"/>
      <c r="VQD50" s="24"/>
      <c r="VQE50" s="24"/>
      <c r="VQF50" s="24"/>
      <c r="VQG50" s="24"/>
      <c r="VQH50" s="24"/>
      <c r="VQI50" s="24"/>
      <c r="VQJ50" s="24"/>
      <c r="VQK50" s="24"/>
      <c r="VQL50" s="24"/>
      <c r="VQM50" s="24"/>
      <c r="VQN50" s="24"/>
      <c r="VQO50" s="24"/>
      <c r="VQP50" s="24"/>
      <c r="VQQ50" s="24"/>
      <c r="VQR50" s="24"/>
      <c r="VQS50" s="24"/>
      <c r="VQT50" s="24"/>
      <c r="VQU50" s="24"/>
      <c r="VQV50" s="24"/>
      <c r="VQW50" s="24"/>
      <c r="VQX50" s="24"/>
      <c r="VQY50" s="24"/>
      <c r="VQZ50" s="24"/>
      <c r="VRA50" s="24"/>
      <c r="VRB50" s="24"/>
      <c r="VRC50" s="24"/>
      <c r="VRD50" s="24"/>
      <c r="VRE50" s="24"/>
      <c r="VRF50" s="24"/>
      <c r="VRG50" s="24"/>
      <c r="VRH50" s="24"/>
      <c r="VRI50" s="24"/>
      <c r="VRJ50" s="24"/>
      <c r="VRK50" s="24"/>
      <c r="VRL50" s="24"/>
      <c r="VRM50" s="24"/>
      <c r="VRN50" s="24"/>
      <c r="VRO50" s="24"/>
      <c r="VRP50" s="24"/>
      <c r="VRQ50" s="24"/>
      <c r="VRR50" s="24"/>
      <c r="VRS50" s="24"/>
      <c r="VRT50" s="24"/>
      <c r="VRU50" s="24"/>
      <c r="VRV50" s="24"/>
      <c r="VRW50" s="24"/>
      <c r="VRX50" s="24"/>
      <c r="VRY50" s="24"/>
      <c r="VRZ50" s="24"/>
      <c r="VSA50" s="24"/>
      <c r="VSB50" s="24"/>
      <c r="VSC50" s="24"/>
      <c r="VSD50" s="24"/>
      <c r="VSE50" s="24"/>
      <c r="VSF50" s="24"/>
      <c r="VSG50" s="24"/>
      <c r="VSH50" s="24"/>
      <c r="VSI50" s="24"/>
      <c r="VSJ50" s="24"/>
      <c r="VSK50" s="24"/>
      <c r="VSL50" s="24"/>
      <c r="VSM50" s="24"/>
      <c r="VSN50" s="24"/>
      <c r="VSO50" s="24"/>
      <c r="VSP50" s="24"/>
      <c r="VSQ50" s="24"/>
      <c r="VSR50" s="24"/>
      <c r="VSS50" s="24"/>
      <c r="VST50" s="24"/>
      <c r="VSU50" s="24"/>
      <c r="VSV50" s="24"/>
      <c r="VSW50" s="24"/>
      <c r="VSX50" s="24"/>
      <c r="VSY50" s="24"/>
      <c r="VSZ50" s="24"/>
      <c r="VTA50" s="24"/>
      <c r="VTB50" s="24"/>
      <c r="VTC50" s="24"/>
      <c r="VTD50" s="24"/>
      <c r="VTE50" s="24"/>
      <c r="VTF50" s="24"/>
      <c r="VTG50" s="24"/>
      <c r="VTH50" s="24"/>
      <c r="VTI50" s="24"/>
      <c r="VTJ50" s="24"/>
      <c r="VTK50" s="24"/>
      <c r="VTL50" s="24"/>
      <c r="VTM50" s="24"/>
      <c r="VTN50" s="24"/>
      <c r="VTO50" s="24"/>
      <c r="VTP50" s="24"/>
      <c r="VTQ50" s="24"/>
      <c r="VTR50" s="24"/>
      <c r="VTS50" s="24"/>
      <c r="VTT50" s="24"/>
      <c r="VTU50" s="24"/>
      <c r="VTV50" s="24"/>
      <c r="VTW50" s="24"/>
      <c r="VTX50" s="24"/>
      <c r="VTY50" s="24"/>
      <c r="VTZ50" s="24"/>
      <c r="VUA50" s="24"/>
      <c r="VUB50" s="24"/>
      <c r="VUC50" s="24"/>
      <c r="VUD50" s="24"/>
      <c r="VUE50" s="24"/>
      <c r="VUF50" s="24"/>
      <c r="VUG50" s="24"/>
      <c r="VUH50" s="24"/>
      <c r="VUI50" s="24"/>
      <c r="VUJ50" s="24"/>
      <c r="VUK50" s="24"/>
      <c r="VUL50" s="24"/>
      <c r="VUM50" s="24"/>
      <c r="VUN50" s="24"/>
      <c r="VUO50" s="24"/>
      <c r="VUP50" s="24"/>
      <c r="VUQ50" s="24"/>
      <c r="VUR50" s="24"/>
      <c r="VUS50" s="24"/>
      <c r="VUT50" s="24"/>
      <c r="VUU50" s="24"/>
      <c r="VUV50" s="24"/>
      <c r="VUW50" s="24"/>
      <c r="VUX50" s="24"/>
      <c r="VUY50" s="24"/>
      <c r="VUZ50" s="24"/>
      <c r="VVA50" s="24"/>
      <c r="VVB50" s="24"/>
      <c r="VVC50" s="24"/>
      <c r="VVD50" s="24"/>
      <c r="VVE50" s="24"/>
      <c r="VVF50" s="24"/>
      <c r="VVG50" s="24"/>
      <c r="VVH50" s="24"/>
      <c r="VVI50" s="24"/>
      <c r="VVJ50" s="24"/>
      <c r="VVK50" s="24"/>
      <c r="VVL50" s="24"/>
      <c r="VVM50" s="24"/>
      <c r="VVN50" s="24"/>
      <c r="VVO50" s="24"/>
      <c r="VVP50" s="24"/>
      <c r="VVQ50" s="24"/>
      <c r="VVR50" s="24"/>
      <c r="VVS50" s="24"/>
      <c r="VVT50" s="24"/>
      <c r="VVU50" s="24"/>
      <c r="VVV50" s="24"/>
      <c r="VVW50" s="24"/>
      <c r="VVX50" s="24"/>
      <c r="VVY50" s="24"/>
      <c r="VVZ50" s="24"/>
      <c r="VWA50" s="24"/>
      <c r="VWB50" s="24"/>
      <c r="VWC50" s="24"/>
      <c r="VWD50" s="24"/>
      <c r="VWE50" s="24"/>
      <c r="VWF50" s="24"/>
      <c r="VWG50" s="24"/>
      <c r="VWH50" s="24"/>
      <c r="VWI50" s="24"/>
      <c r="VWJ50" s="24"/>
      <c r="VWK50" s="24"/>
      <c r="VWL50" s="24"/>
      <c r="VWM50" s="24"/>
      <c r="VWN50" s="24"/>
      <c r="VWO50" s="24"/>
      <c r="VWP50" s="24"/>
      <c r="VWQ50" s="24"/>
      <c r="VWR50" s="24"/>
      <c r="VWS50" s="24"/>
      <c r="VWT50" s="24"/>
      <c r="VWU50" s="24"/>
      <c r="VWV50" s="24"/>
      <c r="VWW50" s="24"/>
      <c r="VWX50" s="24"/>
      <c r="VWY50" s="24"/>
      <c r="VWZ50" s="24"/>
      <c r="VXA50" s="24"/>
      <c r="VXB50" s="24"/>
      <c r="VXC50" s="24"/>
      <c r="VXD50" s="24"/>
      <c r="VXE50" s="24"/>
      <c r="VXF50" s="24"/>
      <c r="VXG50" s="24"/>
      <c r="VXH50" s="24"/>
      <c r="VXI50" s="24"/>
      <c r="VXJ50" s="24"/>
      <c r="VXK50" s="24"/>
      <c r="VXL50" s="24"/>
      <c r="VXM50" s="24"/>
      <c r="VXN50" s="24"/>
      <c r="VXO50" s="24"/>
      <c r="VXP50" s="24"/>
      <c r="VXQ50" s="24"/>
      <c r="VXR50" s="24"/>
      <c r="VXS50" s="24"/>
      <c r="VXT50" s="24"/>
      <c r="VXU50" s="24"/>
      <c r="VXV50" s="24"/>
      <c r="VXW50" s="24"/>
      <c r="VXX50" s="24"/>
      <c r="VXY50" s="24"/>
      <c r="VXZ50" s="24"/>
      <c r="VYA50" s="24"/>
      <c r="VYB50" s="24"/>
      <c r="VYC50" s="24"/>
      <c r="VYD50" s="24"/>
      <c r="VYE50" s="24"/>
      <c r="VYF50" s="24"/>
      <c r="VYG50" s="24"/>
      <c r="VYH50" s="24"/>
      <c r="VYI50" s="24"/>
      <c r="VYJ50" s="24"/>
      <c r="VYK50" s="24"/>
      <c r="VYL50" s="24"/>
      <c r="VYM50" s="24"/>
      <c r="VYN50" s="24"/>
      <c r="VYO50" s="24"/>
      <c r="VYP50" s="24"/>
      <c r="VYQ50" s="24"/>
      <c r="VYR50" s="24"/>
      <c r="VYS50" s="24"/>
      <c r="VYT50" s="24"/>
      <c r="VYU50" s="24"/>
      <c r="VYV50" s="24"/>
      <c r="VYW50" s="24"/>
      <c r="VYX50" s="24"/>
      <c r="VYY50" s="24"/>
      <c r="VYZ50" s="24"/>
      <c r="VZA50" s="24"/>
      <c r="VZB50" s="24"/>
      <c r="VZC50" s="24"/>
      <c r="VZD50" s="24"/>
      <c r="VZE50" s="24"/>
      <c r="VZF50" s="24"/>
      <c r="VZG50" s="24"/>
      <c r="VZH50" s="24"/>
      <c r="VZI50" s="24"/>
      <c r="VZJ50" s="24"/>
      <c r="VZK50" s="24"/>
      <c r="VZL50" s="24"/>
      <c r="VZM50" s="24"/>
      <c r="VZN50" s="24"/>
      <c r="VZO50" s="24"/>
      <c r="VZP50" s="24"/>
      <c r="VZQ50" s="24"/>
      <c r="VZR50" s="24"/>
      <c r="VZS50" s="24"/>
      <c r="VZT50" s="24"/>
      <c r="VZU50" s="24"/>
      <c r="VZV50" s="24"/>
      <c r="VZW50" s="24"/>
      <c r="VZX50" s="24"/>
      <c r="VZY50" s="24"/>
      <c r="VZZ50" s="24"/>
      <c r="WAA50" s="24"/>
      <c r="WAB50" s="24"/>
      <c r="WAC50" s="24"/>
      <c r="WAD50" s="24"/>
      <c r="WAE50" s="24"/>
      <c r="WAF50" s="24"/>
      <c r="WAG50" s="24"/>
      <c r="WAH50" s="24"/>
      <c r="WAI50" s="24"/>
      <c r="WAJ50" s="24"/>
      <c r="WAK50" s="24"/>
      <c r="WAL50" s="24"/>
      <c r="WAM50" s="24"/>
      <c r="WAN50" s="24"/>
      <c r="WAO50" s="24"/>
      <c r="WAP50" s="24"/>
      <c r="WAQ50" s="24"/>
      <c r="WAR50" s="24"/>
      <c r="WAS50" s="24"/>
      <c r="WAT50" s="24"/>
      <c r="WAU50" s="24"/>
      <c r="WAV50" s="24"/>
      <c r="WAW50" s="24"/>
      <c r="WAX50" s="24"/>
      <c r="WAY50" s="24"/>
      <c r="WAZ50" s="24"/>
      <c r="WBA50" s="24"/>
      <c r="WBB50" s="24"/>
      <c r="WBC50" s="24"/>
      <c r="WBD50" s="24"/>
      <c r="WBE50" s="24"/>
      <c r="WBF50" s="24"/>
      <c r="WBG50" s="24"/>
      <c r="WBH50" s="24"/>
      <c r="WBI50" s="24"/>
      <c r="WBJ50" s="24"/>
      <c r="WBK50" s="24"/>
      <c r="WBL50" s="24"/>
      <c r="WBM50" s="24"/>
      <c r="WBN50" s="24"/>
      <c r="WBO50" s="24"/>
      <c r="WBP50" s="24"/>
      <c r="WBQ50" s="24"/>
      <c r="WBR50" s="24"/>
      <c r="WBS50" s="24"/>
      <c r="WBT50" s="24"/>
      <c r="WBU50" s="24"/>
      <c r="WBV50" s="24"/>
      <c r="WBW50" s="24"/>
      <c r="WBX50" s="24"/>
      <c r="WBY50" s="24"/>
      <c r="WBZ50" s="24"/>
      <c r="WCA50" s="24"/>
      <c r="WCB50" s="24"/>
      <c r="WCC50" s="24"/>
      <c r="WCD50" s="24"/>
      <c r="WCE50" s="24"/>
      <c r="WCF50" s="24"/>
      <c r="WCG50" s="24"/>
      <c r="WCH50" s="24"/>
      <c r="WCI50" s="24"/>
      <c r="WCJ50" s="24"/>
      <c r="WCK50" s="24"/>
      <c r="WCL50" s="24"/>
      <c r="WCM50" s="24"/>
      <c r="WCN50" s="24"/>
      <c r="WCO50" s="24"/>
      <c r="WCP50" s="24"/>
      <c r="WCQ50" s="24"/>
      <c r="WCR50" s="24"/>
      <c r="WCS50" s="24"/>
      <c r="WCT50" s="24"/>
      <c r="WCU50" s="24"/>
      <c r="WCV50" s="24"/>
      <c r="WCW50" s="24"/>
      <c r="WCX50" s="24"/>
      <c r="WCY50" s="24"/>
      <c r="WCZ50" s="24"/>
      <c r="WDA50" s="24"/>
      <c r="WDB50" s="24"/>
      <c r="WDC50" s="24"/>
      <c r="WDD50" s="24"/>
      <c r="WDE50" s="24"/>
      <c r="WDF50" s="24"/>
      <c r="WDG50" s="24"/>
      <c r="WDH50" s="24"/>
      <c r="WDI50" s="24"/>
      <c r="WDJ50" s="24"/>
      <c r="WDK50" s="24"/>
      <c r="WDL50" s="24"/>
      <c r="WDM50" s="24"/>
      <c r="WDN50" s="24"/>
      <c r="WDO50" s="24"/>
      <c r="WDP50" s="24"/>
      <c r="WDQ50" s="24"/>
      <c r="WDR50" s="24"/>
      <c r="WDS50" s="24"/>
      <c r="WDT50" s="24"/>
      <c r="WDU50" s="24"/>
      <c r="WDV50" s="24"/>
      <c r="WDW50" s="24"/>
      <c r="WDX50" s="24"/>
      <c r="WDY50" s="24"/>
      <c r="WDZ50" s="24"/>
      <c r="WEA50" s="24"/>
      <c r="WEB50" s="24"/>
      <c r="WEC50" s="24"/>
      <c r="WED50" s="24"/>
      <c r="WEE50" s="24"/>
      <c r="WEF50" s="24"/>
      <c r="WEG50" s="24"/>
      <c r="WEH50" s="24"/>
      <c r="WEI50" s="24"/>
      <c r="WEJ50" s="24"/>
      <c r="WEK50" s="24"/>
      <c r="WEL50" s="24"/>
      <c r="WEM50" s="24"/>
      <c r="WEN50" s="24"/>
      <c r="WEO50" s="24"/>
      <c r="WEP50" s="24"/>
      <c r="WEQ50" s="24"/>
      <c r="WER50" s="24"/>
      <c r="WES50" s="24"/>
      <c r="WET50" s="24"/>
      <c r="WEU50" s="24"/>
      <c r="WEV50" s="24"/>
      <c r="WEW50" s="24"/>
      <c r="WEX50" s="24"/>
      <c r="WEY50" s="24"/>
      <c r="WEZ50" s="24"/>
      <c r="WFA50" s="24"/>
      <c r="WFB50" s="24"/>
      <c r="WFC50" s="24"/>
      <c r="WFD50" s="24"/>
      <c r="WFE50" s="24"/>
      <c r="WFF50" s="24"/>
      <c r="WFG50" s="24"/>
      <c r="WFH50" s="24"/>
      <c r="WFI50" s="24"/>
      <c r="WFJ50" s="24"/>
      <c r="WFK50" s="24"/>
      <c r="WFL50" s="24"/>
      <c r="WFM50" s="24"/>
      <c r="WFN50" s="24"/>
      <c r="WFO50" s="24"/>
      <c r="WFP50" s="24"/>
      <c r="WFQ50" s="24"/>
      <c r="WFR50" s="24"/>
      <c r="WFS50" s="24"/>
      <c r="WFT50" s="24"/>
      <c r="WFU50" s="24"/>
      <c r="WFV50" s="24"/>
      <c r="WFW50" s="24"/>
      <c r="WFX50" s="24"/>
      <c r="WFY50" s="24"/>
      <c r="WFZ50" s="24"/>
      <c r="WGA50" s="24"/>
      <c r="WGB50" s="24"/>
      <c r="WGC50" s="24"/>
      <c r="WGD50" s="24"/>
      <c r="WGE50" s="24"/>
      <c r="WGF50" s="24"/>
      <c r="WGG50" s="24"/>
      <c r="WGH50" s="24"/>
      <c r="WGI50" s="24"/>
      <c r="WGJ50" s="24"/>
      <c r="WGK50" s="24"/>
      <c r="WGL50" s="24"/>
      <c r="WGM50" s="24"/>
      <c r="WGN50" s="24"/>
      <c r="WGO50" s="24"/>
      <c r="WGP50" s="24"/>
      <c r="WGQ50" s="24"/>
      <c r="WGR50" s="24"/>
      <c r="WGS50" s="24"/>
      <c r="WGT50" s="24"/>
      <c r="WGU50" s="24"/>
      <c r="WGV50" s="24"/>
      <c r="WGW50" s="24"/>
      <c r="WGX50" s="24"/>
      <c r="WGY50" s="24"/>
      <c r="WGZ50" s="24"/>
      <c r="WHA50" s="24"/>
      <c r="WHB50" s="24"/>
      <c r="WHC50" s="24"/>
      <c r="WHD50" s="24"/>
      <c r="WHE50" s="24"/>
      <c r="WHF50" s="24"/>
      <c r="WHG50" s="24"/>
      <c r="WHH50" s="24"/>
      <c r="WHI50" s="24"/>
      <c r="WHJ50" s="24"/>
      <c r="WHK50" s="24"/>
      <c r="WHL50" s="24"/>
      <c r="WHM50" s="24"/>
      <c r="WHN50" s="24"/>
      <c r="WHO50" s="24"/>
      <c r="WHP50" s="24"/>
      <c r="WHQ50" s="24"/>
      <c r="WHR50" s="24"/>
      <c r="WHS50" s="24"/>
      <c r="WHT50" s="24"/>
      <c r="WHU50" s="24"/>
      <c r="WHV50" s="24"/>
      <c r="WHW50" s="24"/>
      <c r="WHX50" s="24"/>
      <c r="WHY50" s="24"/>
      <c r="WHZ50" s="24"/>
      <c r="WIA50" s="24"/>
      <c r="WIB50" s="24"/>
      <c r="WIC50" s="24"/>
      <c r="WID50" s="24"/>
      <c r="WIE50" s="24"/>
      <c r="WIF50" s="24"/>
      <c r="WIG50" s="24"/>
      <c r="WIH50" s="24"/>
      <c r="WII50" s="24"/>
      <c r="WIJ50" s="24"/>
      <c r="WIK50" s="24"/>
      <c r="WIL50" s="24"/>
      <c r="WIM50" s="24"/>
      <c r="WIN50" s="24"/>
      <c r="WIO50" s="24"/>
      <c r="WIP50" s="24"/>
      <c r="WIQ50" s="24"/>
      <c r="WIR50" s="24"/>
      <c r="WIS50" s="24"/>
      <c r="WIT50" s="24"/>
      <c r="WIU50" s="24"/>
      <c r="WIV50" s="24"/>
      <c r="WIW50" s="24"/>
      <c r="WIX50" s="24"/>
      <c r="WIY50" s="24"/>
      <c r="WIZ50" s="24"/>
      <c r="WJA50" s="24"/>
      <c r="WJB50" s="24"/>
      <c r="WJC50" s="24"/>
      <c r="WJD50" s="24"/>
      <c r="WJE50" s="24"/>
      <c r="WJF50" s="24"/>
      <c r="WJG50" s="24"/>
      <c r="WJH50" s="24"/>
      <c r="WJI50" s="24"/>
      <c r="WJJ50" s="24"/>
      <c r="WJK50" s="24"/>
      <c r="WJL50" s="24"/>
      <c r="WJM50" s="24"/>
      <c r="WJN50" s="24"/>
      <c r="WJO50" s="24"/>
      <c r="WJP50" s="24"/>
      <c r="WJQ50" s="24"/>
      <c r="WJR50" s="24"/>
      <c r="WJS50" s="24"/>
      <c r="WJT50" s="24"/>
      <c r="WJU50" s="24"/>
      <c r="WJV50" s="24"/>
      <c r="WJW50" s="24"/>
      <c r="WJX50" s="24"/>
      <c r="WJY50" s="24"/>
      <c r="WJZ50" s="24"/>
      <c r="WKA50" s="24"/>
      <c r="WKB50" s="24"/>
      <c r="WKC50" s="24"/>
      <c r="WKD50" s="24"/>
      <c r="WKE50" s="24"/>
      <c r="WKF50" s="24"/>
      <c r="WKG50" s="24"/>
      <c r="WKH50" s="24"/>
      <c r="WKI50" s="24"/>
      <c r="WKJ50" s="24"/>
      <c r="WKK50" s="24"/>
      <c r="WKL50" s="24"/>
      <c r="WKM50" s="24"/>
      <c r="WKN50" s="24"/>
      <c r="WKO50" s="24"/>
      <c r="WKP50" s="24"/>
      <c r="WKQ50" s="24"/>
      <c r="WKR50" s="24"/>
      <c r="WKS50" s="24"/>
      <c r="WKT50" s="24"/>
      <c r="WKU50" s="24"/>
      <c r="WKV50" s="24"/>
      <c r="WKW50" s="24"/>
      <c r="WKX50" s="24"/>
      <c r="WKY50" s="24"/>
      <c r="WKZ50" s="24"/>
      <c r="WLA50" s="24"/>
      <c r="WLB50" s="24"/>
      <c r="WLC50" s="24"/>
      <c r="WLD50" s="24"/>
      <c r="WLE50" s="24"/>
      <c r="WLF50" s="24"/>
      <c r="WLG50" s="24"/>
      <c r="WLH50" s="24"/>
      <c r="WLI50" s="24"/>
      <c r="WLJ50" s="24"/>
      <c r="WLK50" s="24"/>
      <c r="WLL50" s="24"/>
      <c r="WLM50" s="24"/>
      <c r="WLN50" s="24"/>
      <c r="WLO50" s="24"/>
      <c r="WLP50" s="24"/>
      <c r="WLQ50" s="24"/>
      <c r="WLR50" s="24"/>
      <c r="WLS50" s="24"/>
      <c r="WLT50" s="24"/>
      <c r="WLU50" s="24"/>
      <c r="WLV50" s="24"/>
      <c r="WLW50" s="24"/>
      <c r="WLX50" s="24"/>
      <c r="WLY50" s="24"/>
      <c r="WLZ50" s="24"/>
      <c r="WMA50" s="24"/>
      <c r="WMB50" s="24"/>
      <c r="WMC50" s="24"/>
      <c r="WMD50" s="24"/>
      <c r="WME50" s="24"/>
      <c r="WMF50" s="24"/>
      <c r="WMG50" s="24"/>
      <c r="WMH50" s="24"/>
      <c r="WMI50" s="24"/>
      <c r="WMJ50" s="24"/>
      <c r="WMK50" s="24"/>
      <c r="WML50" s="24"/>
      <c r="WMM50" s="24"/>
      <c r="WMN50" s="24"/>
      <c r="WMO50" s="24"/>
      <c r="WMP50" s="24"/>
      <c r="WMQ50" s="24"/>
      <c r="WMR50" s="24"/>
      <c r="WMS50" s="24"/>
      <c r="WMT50" s="24"/>
      <c r="WMU50" s="24"/>
      <c r="WMV50" s="24"/>
      <c r="WMW50" s="24"/>
      <c r="WMX50" s="24"/>
      <c r="WMY50" s="24"/>
      <c r="WMZ50" s="24"/>
      <c r="WNA50" s="24"/>
      <c r="WNB50" s="24"/>
      <c r="WNC50" s="24"/>
      <c r="WND50" s="24"/>
      <c r="WNE50" s="24"/>
      <c r="WNF50" s="24"/>
      <c r="WNG50" s="24"/>
      <c r="WNH50" s="24"/>
      <c r="WNI50" s="24"/>
      <c r="WNJ50" s="24"/>
      <c r="WNK50" s="24"/>
      <c r="WNL50" s="24"/>
      <c r="WNM50" s="24"/>
      <c r="WNN50" s="24"/>
      <c r="WNO50" s="24"/>
      <c r="WNP50" s="24"/>
      <c r="WNQ50" s="24"/>
      <c r="WNR50" s="24"/>
      <c r="WNS50" s="24"/>
      <c r="WNT50" s="24"/>
      <c r="WNU50" s="24"/>
      <c r="WNV50" s="24"/>
      <c r="WNW50" s="24"/>
      <c r="WNX50" s="24"/>
      <c r="WNY50" s="24"/>
      <c r="WNZ50" s="24"/>
      <c r="WOA50" s="24"/>
      <c r="WOB50" s="24"/>
      <c r="WOC50" s="24"/>
      <c r="WOD50" s="24"/>
      <c r="WOE50" s="24"/>
      <c r="WOF50" s="24"/>
      <c r="WOG50" s="24"/>
      <c r="WOH50" s="24"/>
      <c r="WOI50" s="24"/>
      <c r="WOJ50" s="24"/>
      <c r="WOK50" s="24"/>
      <c r="WOL50" s="24"/>
      <c r="WOM50" s="24"/>
      <c r="WON50" s="24"/>
      <c r="WOO50" s="24"/>
      <c r="WOP50" s="24"/>
      <c r="WOQ50" s="24"/>
      <c r="WOR50" s="24"/>
      <c r="WOS50" s="24"/>
      <c r="WOT50" s="24"/>
      <c r="WOU50" s="24"/>
      <c r="WOV50" s="24"/>
      <c r="WOW50" s="24"/>
      <c r="WOX50" s="24"/>
      <c r="WOY50" s="24"/>
      <c r="WOZ50" s="24"/>
      <c r="WPA50" s="24"/>
      <c r="WPB50" s="24"/>
      <c r="WPC50" s="24"/>
      <c r="WPD50" s="24"/>
      <c r="WPE50" s="24"/>
      <c r="WPF50" s="24"/>
      <c r="WPG50" s="24"/>
      <c r="WPH50" s="24"/>
      <c r="WPI50" s="24"/>
      <c r="WPJ50" s="24"/>
      <c r="WPK50" s="24"/>
      <c r="WPL50" s="24"/>
      <c r="WPM50" s="24"/>
      <c r="WPN50" s="24"/>
      <c r="WPO50" s="24"/>
      <c r="WPP50" s="24"/>
      <c r="WPQ50" s="24"/>
      <c r="WPR50" s="24"/>
      <c r="WPS50" s="24"/>
      <c r="WPT50" s="24"/>
      <c r="WPU50" s="24"/>
      <c r="WPV50" s="24"/>
      <c r="WPW50" s="24"/>
      <c r="WPX50" s="24"/>
      <c r="WPY50" s="24"/>
      <c r="WPZ50" s="24"/>
      <c r="WQA50" s="24"/>
      <c r="WQB50" s="24"/>
      <c r="WQC50" s="24"/>
      <c r="WQD50" s="24"/>
      <c r="WQE50" s="24"/>
      <c r="WQF50" s="24"/>
      <c r="WQG50" s="24"/>
      <c r="WQH50" s="24"/>
      <c r="WQI50" s="24"/>
      <c r="WQJ50" s="24"/>
      <c r="WQK50" s="24"/>
      <c r="WQL50" s="24"/>
      <c r="WQM50" s="24"/>
      <c r="WQN50" s="24"/>
      <c r="WQO50" s="24"/>
      <c r="WQP50" s="24"/>
      <c r="WQQ50" s="24"/>
      <c r="WQR50" s="24"/>
      <c r="WQS50" s="24"/>
      <c r="WQT50" s="24"/>
      <c r="WQU50" s="24"/>
      <c r="WQV50" s="24"/>
      <c r="WQW50" s="24"/>
      <c r="WQX50" s="24"/>
      <c r="WQY50" s="24"/>
      <c r="WQZ50" s="24"/>
      <c r="WRA50" s="24"/>
      <c r="WRB50" s="24"/>
      <c r="WRC50" s="24"/>
      <c r="WRD50" s="24"/>
      <c r="WRE50" s="24"/>
      <c r="WRF50" s="24"/>
      <c r="WRG50" s="24"/>
      <c r="WRH50" s="24"/>
      <c r="WRI50" s="24"/>
      <c r="WRJ50" s="24"/>
      <c r="WRK50" s="24"/>
      <c r="WRL50" s="24"/>
      <c r="WRM50" s="24"/>
      <c r="WRN50" s="24"/>
      <c r="WRO50" s="24"/>
      <c r="WRP50" s="24"/>
      <c r="WRQ50" s="24"/>
      <c r="WRR50" s="24"/>
      <c r="WRS50" s="24"/>
      <c r="WRT50" s="24"/>
      <c r="WRU50" s="24"/>
      <c r="WRV50" s="24"/>
      <c r="WRW50" s="24"/>
      <c r="WRX50" s="24"/>
      <c r="WRY50" s="24"/>
      <c r="WRZ50" s="24"/>
      <c r="WSA50" s="24"/>
      <c r="WSB50" s="24"/>
      <c r="WSC50" s="24"/>
      <c r="WSD50" s="24"/>
      <c r="WSE50" s="24"/>
      <c r="WSF50" s="24"/>
      <c r="WSG50" s="24"/>
      <c r="WSH50" s="24"/>
      <c r="WSI50" s="24"/>
      <c r="WSJ50" s="24"/>
      <c r="WSK50" s="24"/>
      <c r="WSL50" s="24"/>
      <c r="WSM50" s="24"/>
      <c r="WSN50" s="24"/>
      <c r="WSO50" s="24"/>
      <c r="WSP50" s="24"/>
      <c r="WSQ50" s="24"/>
      <c r="WSR50" s="24"/>
      <c r="WSS50" s="24"/>
      <c r="WST50" s="24"/>
      <c r="WSU50" s="24"/>
      <c r="WSV50" s="24"/>
      <c r="WSW50" s="24"/>
      <c r="WSX50" s="24"/>
      <c r="WSY50" s="24"/>
      <c r="WSZ50" s="24"/>
      <c r="WTA50" s="24"/>
      <c r="WTB50" s="24"/>
      <c r="WTC50" s="24"/>
      <c r="WTD50" s="24"/>
      <c r="WTE50" s="24"/>
      <c r="WTF50" s="24"/>
      <c r="WTG50" s="24"/>
      <c r="WTH50" s="24"/>
      <c r="WTI50" s="24"/>
      <c r="WTJ50" s="24"/>
      <c r="WTK50" s="24"/>
      <c r="WTL50" s="24"/>
      <c r="WTM50" s="24"/>
      <c r="WTN50" s="24"/>
      <c r="WTO50" s="24"/>
      <c r="WTP50" s="24"/>
      <c r="WTQ50" s="24"/>
      <c r="WTR50" s="24"/>
      <c r="WTS50" s="24"/>
      <c r="WTT50" s="24"/>
      <c r="WTU50" s="24"/>
      <c r="WTV50" s="24"/>
      <c r="WTW50" s="24"/>
      <c r="WTX50" s="24"/>
      <c r="WTY50" s="24"/>
      <c r="WTZ50" s="24"/>
      <c r="WUA50" s="24"/>
      <c r="WUB50" s="24"/>
      <c r="WUC50" s="24"/>
      <c r="WUD50" s="24"/>
      <c r="WUE50" s="24"/>
      <c r="WUF50" s="24"/>
      <c r="WUG50" s="24"/>
      <c r="WUH50" s="24"/>
      <c r="WUI50" s="24"/>
      <c r="WUJ50" s="24"/>
      <c r="WUK50" s="24"/>
      <c r="WUL50" s="24"/>
      <c r="WUM50" s="24"/>
      <c r="WUN50" s="24"/>
      <c r="WUO50" s="24"/>
      <c r="WUP50" s="24"/>
      <c r="WUQ50" s="24"/>
      <c r="WUR50" s="24"/>
      <c r="WUS50" s="24"/>
      <c r="WUT50" s="24"/>
      <c r="WUU50" s="24"/>
      <c r="WUV50" s="24"/>
      <c r="WUW50" s="24"/>
      <c r="WUX50" s="24"/>
      <c r="WUY50" s="24"/>
      <c r="WUZ50" s="24"/>
      <c r="WVA50" s="24"/>
      <c r="WVB50" s="24"/>
      <c r="WVC50" s="24"/>
      <c r="WVD50" s="24"/>
      <c r="WVE50" s="24"/>
      <c r="WVF50" s="24"/>
      <c r="WVG50" s="24"/>
      <c r="WVH50" s="24"/>
      <c r="WVI50" s="24"/>
      <c r="WVJ50" s="24"/>
      <c r="WVK50" s="24"/>
      <c r="WVL50" s="24"/>
      <c r="WVM50" s="24"/>
      <c r="WVN50" s="24"/>
      <c r="WVO50" s="24"/>
      <c r="WVP50" s="24"/>
      <c r="WVQ50" s="24"/>
      <c r="WVR50" s="24"/>
      <c r="WVS50" s="24"/>
      <c r="WVT50" s="24"/>
      <c r="WVU50" s="24"/>
      <c r="WVV50" s="24"/>
      <c r="WVW50" s="24"/>
      <c r="WVX50" s="24"/>
      <c r="WVY50" s="24"/>
      <c r="WVZ50" s="24"/>
      <c r="WWA50" s="24"/>
      <c r="WWB50" s="24"/>
      <c r="WWC50" s="24"/>
      <c r="WWD50" s="24"/>
      <c r="WWE50" s="24"/>
      <c r="WWF50" s="24"/>
      <c r="WWG50" s="24"/>
      <c r="WWH50" s="24"/>
      <c r="WWI50" s="24"/>
      <c r="WWJ50" s="24"/>
      <c r="WWK50" s="24"/>
      <c r="WWL50" s="24"/>
      <c r="WWM50" s="24"/>
      <c r="WWN50" s="24"/>
      <c r="WWO50" s="24"/>
      <c r="WWP50" s="24"/>
      <c r="WWQ50" s="24"/>
      <c r="WWR50" s="24"/>
      <c r="WWS50" s="24"/>
      <c r="WWT50" s="24"/>
      <c r="WWU50" s="24"/>
      <c r="WWV50" s="24"/>
      <c r="WWW50" s="24"/>
      <c r="WWX50" s="24"/>
      <c r="WWY50" s="24"/>
      <c r="WWZ50" s="24"/>
      <c r="WXA50" s="24"/>
      <c r="WXB50" s="24"/>
      <c r="WXC50" s="24"/>
      <c r="WXD50" s="24"/>
      <c r="WXE50" s="24"/>
      <c r="WXF50" s="24"/>
      <c r="WXG50" s="24"/>
      <c r="WXH50" s="24"/>
      <c r="WXI50" s="24"/>
      <c r="WXJ50" s="24"/>
      <c r="WXK50" s="24"/>
      <c r="WXL50" s="24"/>
      <c r="WXM50" s="24"/>
      <c r="WXN50" s="24"/>
      <c r="WXO50" s="24"/>
      <c r="WXP50" s="24"/>
      <c r="WXQ50" s="24"/>
      <c r="WXR50" s="24"/>
      <c r="WXS50" s="24"/>
      <c r="WXT50" s="24"/>
      <c r="WXU50" s="24"/>
      <c r="WXV50" s="24"/>
      <c r="WXW50" s="24"/>
      <c r="WXX50" s="24"/>
      <c r="WXY50" s="24"/>
      <c r="WXZ50" s="24"/>
      <c r="WYA50" s="24"/>
      <c r="WYB50" s="24"/>
      <c r="WYC50" s="24"/>
      <c r="WYD50" s="24"/>
      <c r="WYE50" s="24"/>
      <c r="WYF50" s="24"/>
      <c r="WYG50" s="24"/>
      <c r="WYH50" s="24"/>
      <c r="WYI50" s="24"/>
      <c r="WYJ50" s="24"/>
      <c r="WYK50" s="24"/>
      <c r="WYL50" s="24"/>
      <c r="WYM50" s="24"/>
      <c r="WYN50" s="24"/>
      <c r="WYO50" s="24"/>
      <c r="WYP50" s="24"/>
      <c r="WYQ50" s="24"/>
      <c r="WYR50" s="24"/>
      <c r="WYS50" s="24"/>
      <c r="WYT50" s="24"/>
      <c r="WYU50" s="24"/>
      <c r="WYV50" s="24"/>
      <c r="WYW50" s="24"/>
      <c r="WYX50" s="24"/>
      <c r="WYY50" s="24"/>
      <c r="WYZ50" s="24"/>
      <c r="WZA50" s="24"/>
      <c r="WZB50" s="24"/>
      <c r="WZC50" s="24"/>
      <c r="WZD50" s="24"/>
      <c r="WZE50" s="24"/>
      <c r="WZF50" s="24"/>
      <c r="WZG50" s="24"/>
      <c r="WZH50" s="24"/>
      <c r="WZI50" s="24"/>
      <c r="WZJ50" s="24"/>
      <c r="WZK50" s="24"/>
      <c r="WZL50" s="24"/>
      <c r="WZM50" s="24"/>
      <c r="WZN50" s="24"/>
      <c r="WZO50" s="24"/>
      <c r="WZP50" s="24"/>
      <c r="WZQ50" s="24"/>
      <c r="WZR50" s="24"/>
      <c r="WZS50" s="24"/>
      <c r="WZT50" s="24"/>
      <c r="WZU50" s="24"/>
      <c r="WZV50" s="24"/>
      <c r="WZW50" s="24"/>
      <c r="WZX50" s="24"/>
      <c r="WZY50" s="24"/>
      <c r="WZZ50" s="24"/>
      <c r="XAA50" s="24"/>
      <c r="XAB50" s="24"/>
      <c r="XAC50" s="24"/>
      <c r="XAD50" s="24"/>
      <c r="XAE50" s="24"/>
      <c r="XAF50" s="24"/>
      <c r="XAG50" s="24"/>
      <c r="XAH50" s="24"/>
      <c r="XAI50" s="24"/>
      <c r="XAJ50" s="24"/>
      <c r="XAK50" s="24"/>
      <c r="XAL50" s="24"/>
      <c r="XAM50" s="24"/>
      <c r="XAN50" s="24"/>
      <c r="XAO50" s="24"/>
      <c r="XAP50" s="24"/>
      <c r="XAQ50" s="24"/>
      <c r="XAR50" s="24"/>
      <c r="XAS50" s="24"/>
      <c r="XAT50" s="24"/>
      <c r="XAU50" s="24"/>
      <c r="XAV50" s="24"/>
      <c r="XAW50" s="24"/>
      <c r="XAX50" s="24"/>
      <c r="XAY50" s="24"/>
      <c r="XAZ50" s="24"/>
      <c r="XBA50" s="24"/>
      <c r="XBB50" s="24"/>
      <c r="XBC50" s="24"/>
      <c r="XBD50" s="24"/>
      <c r="XBE50" s="24"/>
      <c r="XBF50" s="24"/>
      <c r="XBG50" s="24"/>
      <c r="XBH50" s="24"/>
      <c r="XBI50" s="24"/>
      <c r="XBJ50" s="24"/>
      <c r="XBK50" s="24"/>
      <c r="XBL50" s="24"/>
      <c r="XBM50" s="24"/>
      <c r="XBN50" s="24"/>
      <c r="XBO50" s="24"/>
      <c r="XBP50" s="24"/>
      <c r="XBQ50" s="24"/>
      <c r="XBR50" s="24"/>
      <c r="XBS50" s="24"/>
      <c r="XBT50" s="24"/>
      <c r="XBU50" s="24"/>
      <c r="XBV50" s="24"/>
      <c r="XBW50" s="24"/>
      <c r="XBX50" s="24"/>
      <c r="XBY50" s="24"/>
      <c r="XBZ50" s="24"/>
      <c r="XCA50" s="24"/>
      <c r="XCB50" s="24"/>
      <c r="XCC50" s="24"/>
      <c r="XCD50" s="24"/>
      <c r="XCE50" s="24"/>
      <c r="XCF50" s="24"/>
      <c r="XCG50" s="24"/>
      <c r="XCH50" s="24"/>
      <c r="XCI50" s="24"/>
      <c r="XCJ50" s="24"/>
      <c r="XCK50" s="24"/>
      <c r="XCL50" s="24"/>
      <c r="XCM50" s="24"/>
      <c r="XCN50" s="24"/>
      <c r="XCO50" s="24"/>
      <c r="XCP50" s="24"/>
      <c r="XCQ50" s="24"/>
      <c r="XCR50" s="24"/>
      <c r="XCS50" s="24"/>
      <c r="XCT50" s="24"/>
      <c r="XCU50" s="24"/>
      <c r="XCV50" s="24"/>
      <c r="XCW50" s="24"/>
      <c r="XCX50" s="24"/>
      <c r="XCY50" s="24"/>
      <c r="XCZ50" s="24"/>
      <c r="XDA50" s="24"/>
      <c r="XDB50" s="24"/>
      <c r="XDC50" s="24"/>
      <c r="XDD50" s="24"/>
      <c r="XDE50" s="24"/>
      <c r="XDF50" s="24"/>
      <c r="XDG50" s="24"/>
      <c r="XDH50" s="24"/>
      <c r="XDI50" s="24"/>
      <c r="XDJ50" s="24"/>
      <c r="XDK50" s="24"/>
      <c r="XDL50" s="24"/>
      <c r="XDM50" s="24"/>
      <c r="XDN50" s="24"/>
      <c r="XDO50" s="24"/>
      <c r="XDP50" s="24"/>
      <c r="XDQ50" s="24"/>
      <c r="XDR50" s="24"/>
      <c r="XDS50" s="24"/>
      <c r="XDT50" s="24"/>
      <c r="XDU50" s="24"/>
      <c r="XDV50" s="24"/>
      <c r="XDW50" s="24"/>
      <c r="XDX50" s="24"/>
      <c r="XDY50" s="24"/>
      <c r="XDZ50" s="24"/>
      <c r="XEA50" s="24"/>
      <c r="XEB50" s="24"/>
      <c r="XEC50" s="24"/>
      <c r="XED50" s="24"/>
      <c r="XEE50" s="24"/>
      <c r="XEF50" s="24"/>
      <c r="XEG50" s="24"/>
      <c r="XEH50" s="24"/>
      <c r="XEI50" s="24"/>
      <c r="XEJ50" s="24"/>
      <c r="XEK50" s="24"/>
      <c r="XEL50" s="24"/>
      <c r="XEM50" s="24"/>
      <c r="XEN50" s="24"/>
      <c r="XEO50" s="24"/>
      <c r="XEP50" s="24"/>
      <c r="XEQ50" s="24"/>
      <c r="XER50" s="24"/>
      <c r="XES50" s="24"/>
      <c r="XET50" s="24"/>
      <c r="XEU50" s="24"/>
      <c r="XEV50" s="24"/>
      <c r="XEW50" s="24"/>
      <c r="XEX50" s="24"/>
      <c r="XEY50" s="24"/>
      <c r="XEZ50" s="24"/>
      <c r="XFA50" s="24"/>
      <c r="XFB50" s="24"/>
      <c r="XFC50" s="24"/>
    </row>
    <row r="51" s="1" customFormat="1" customHeight="1" spans="1:7">
      <c r="A51" s="19" t="str">
        <f>_xlfn.DISPIMG("ID_A8C43A8D57BD4FDEB2A3B10E9C37AB2E",1)</f>
        <v>=DISPIMG("ID_A8C43A8D57BD4FDEB2A3B10E9C37AB2E",1)</v>
      </c>
      <c r="B51" s="19"/>
      <c r="C51" s="19" t="s">
        <v>8</v>
      </c>
      <c r="D51" s="19" t="s">
        <v>120</v>
      </c>
      <c r="E51" s="19" t="str">
        <f>_xlfn.DISPIMG("ID_A8C43A8D57BD4FDEB2A3B10E9C37AB2E",1)</f>
        <v>=DISPIMG("ID_A8C43A8D57BD4FDEB2A3B10E9C37AB2E",1)</v>
      </c>
      <c r="F51" s="19"/>
      <c r="G51" s="19"/>
    </row>
    <row r="52" s="4" customFormat="1" customHeight="1" spans="1:7">
      <c r="A52" s="19" t="str">
        <f>_xlfn.DISPIMG("ID_40D40ECB35824A0AAD05154138F4A9AE",1)</f>
        <v>=DISPIMG("ID_40D40ECB35824A0AAD05154138F4A9AE",1)</v>
      </c>
      <c r="B52" s="19"/>
      <c r="C52" s="19" t="s">
        <v>8</v>
      </c>
      <c r="D52" s="19" t="s">
        <v>92</v>
      </c>
      <c r="E52" s="19" t="str">
        <f>_xlfn.DISPIMG("ID_40D40ECB35824A0AAD05154138F4A9AE",1)</f>
        <v>=DISPIMG("ID_40D40ECB35824A0AAD05154138F4A9AE",1)</v>
      </c>
      <c r="F52" s="19" t="str">
        <f>_xlfn.DISPIMG("ID_19FAE50F9AF94D8D8568F5B94162F7F3",1)</f>
        <v>=DISPIMG("ID_19FAE50F9AF94D8D8568F5B94162F7F3",1)</v>
      </c>
      <c r="G52" s="19" t="str">
        <f>_xlfn.DISPIMG("ID_B6FA80741C384388B3C3D9690022662E",1)</f>
        <v>=DISPIMG("ID_B6FA80741C384388B3C3D9690022662E",1)</v>
      </c>
    </row>
    <row r="53" s="4" customFormat="1" customHeight="1" spans="1:7">
      <c r="A53" s="19" t="str">
        <f>_xlfn.DISPIMG("ID_135D3B5E3F264175A7540D5EFFD4E083",1)</f>
        <v>=DISPIMG("ID_135D3B5E3F264175A7540D5EFFD4E083",1)</v>
      </c>
      <c r="B53" s="19"/>
      <c r="C53" s="19" t="s">
        <v>8</v>
      </c>
      <c r="D53" s="19" t="s">
        <v>94</v>
      </c>
      <c r="E53" s="19" t="str">
        <f>_xlfn.DISPIMG("ID_135D3B5E3F264175A7540D5EFFD4E083",1)</f>
        <v>=DISPIMG("ID_135D3B5E3F264175A7540D5EFFD4E083",1)</v>
      </c>
      <c r="F53" s="19"/>
      <c r="G53" s="19"/>
    </row>
    <row r="54" s="4" customFormat="1" customHeight="1" spans="1:7">
      <c r="A54" s="19" t="str">
        <f>_xlfn.DISPIMG("ID_F060FBF40E0C4BAAA68FB4502231D20D",1)</f>
        <v>=DISPIMG("ID_F060FBF40E0C4BAAA68FB4502231D20D",1)</v>
      </c>
      <c r="B54" s="19"/>
      <c r="C54" s="19" t="s">
        <v>8</v>
      </c>
      <c r="D54" s="19" t="s">
        <v>96</v>
      </c>
      <c r="E54" s="19" t="str">
        <f>_xlfn.DISPIMG("ID_F060FBF40E0C4BAAA68FB4502231D20D",1)</f>
        <v>=DISPIMG("ID_F060FBF40E0C4BAAA68FB4502231D20D",1)</v>
      </c>
      <c r="F54" s="19"/>
      <c r="G54" s="19"/>
    </row>
    <row r="55" s="4" customFormat="1" customHeight="1" spans="1:7">
      <c r="A55" s="19" t="str">
        <f>_xlfn.DISPIMG("ID_0CA6BE0A7BDC44809A62D9E4D2FE7607",1)</f>
        <v>=DISPIMG("ID_0CA6BE0A7BDC44809A62D9E4D2FE7607",1)</v>
      </c>
      <c r="B55" s="19"/>
      <c r="C55" s="19" t="s">
        <v>8</v>
      </c>
      <c r="D55" s="19" t="s">
        <v>98</v>
      </c>
      <c r="E55" s="19" t="str">
        <f>_xlfn.DISPIMG("ID_0CA6BE0A7BDC44809A62D9E4D2FE7607",1)</f>
        <v>=DISPIMG("ID_0CA6BE0A7BDC44809A62D9E4D2FE7607",1)</v>
      </c>
      <c r="F55" s="19"/>
      <c r="G55" s="19"/>
    </row>
    <row r="56" s="4" customFormat="1" customHeight="1" spans="1:7">
      <c r="A56" s="19" t="str">
        <f>_xlfn.DISPIMG("ID_1773F23D58654C86B98189676779A2AC",1)</f>
        <v>=DISPIMG("ID_1773F23D58654C86B98189676779A2AC",1)</v>
      </c>
      <c r="B56" s="19"/>
      <c r="C56" s="19" t="s">
        <v>8</v>
      </c>
      <c r="D56" s="19" t="s">
        <v>100</v>
      </c>
      <c r="E56" s="19" t="str">
        <f>_xlfn.DISPIMG("ID_1773F23D58654C86B98189676779A2AC",1)</f>
        <v>=DISPIMG("ID_1773F23D58654C86B98189676779A2AC",1)</v>
      </c>
      <c r="F56" s="19"/>
      <c r="G56" s="19"/>
    </row>
    <row r="57" s="4" customFormat="1" customHeight="1" spans="1:7">
      <c r="A57" s="19" t="str">
        <f>_xlfn.DISPIMG("ID_22111FEA9A8A41AA8F749E3F20CB6E84",1)</f>
        <v>=DISPIMG("ID_22111FEA9A8A41AA8F749E3F20CB6E84",1)</v>
      </c>
      <c r="B57" s="19"/>
      <c r="C57" s="19" t="s">
        <v>8</v>
      </c>
      <c r="D57" s="19" t="s">
        <v>121</v>
      </c>
      <c r="E57" s="19" t="str">
        <f>_xlfn.DISPIMG("ID_22111FEA9A8A41AA8F749E3F20CB6E84",1)</f>
        <v>=DISPIMG("ID_22111FEA9A8A41AA8F749E3F20CB6E84",1)</v>
      </c>
      <c r="F57" s="19"/>
      <c r="G57" s="19"/>
    </row>
    <row r="58" s="4" customFormat="1" customHeight="1" spans="1:7">
      <c r="A58" s="19" t="str">
        <f>_xlfn.DISPIMG("ID_9D67E1E650EA4A7B8A2524292E9AA9EF",1)</f>
        <v>=DISPIMG("ID_9D67E1E650EA4A7B8A2524292E9AA9EF",1)</v>
      </c>
      <c r="B58" s="19"/>
      <c r="C58" s="19" t="s">
        <v>8</v>
      </c>
      <c r="D58" s="19" t="s">
        <v>122</v>
      </c>
      <c r="E58" s="19" t="str">
        <f>_xlfn.DISPIMG("ID_9D67E1E650EA4A7B8A2524292E9AA9EF",1)</f>
        <v>=DISPIMG("ID_9D67E1E650EA4A7B8A2524292E9AA9EF",1)</v>
      </c>
      <c r="F58" s="19"/>
      <c r="G58" s="19"/>
    </row>
    <row r="59" s="4" customFormat="1" customHeight="1" spans="1:7">
      <c r="A59" s="19" t="str">
        <f>_xlfn.DISPIMG("ID_E5B16DC7B623417DB86E33FEEEA08330",1)</f>
        <v>=DISPIMG("ID_E5B16DC7B623417DB86E33FEEEA08330",1)</v>
      </c>
      <c r="B59" s="19"/>
      <c r="C59" s="19" t="s">
        <v>8</v>
      </c>
      <c r="D59" s="19" t="s">
        <v>123</v>
      </c>
      <c r="E59" s="19" t="str">
        <f>_xlfn.DISPIMG("ID_E5B16DC7B623417DB86E33FEEEA08330",1)</f>
        <v>=DISPIMG("ID_E5B16DC7B623417DB86E33FEEEA08330",1)</v>
      </c>
      <c r="F59" s="19"/>
      <c r="G59" s="19"/>
    </row>
    <row r="60" customHeight="1" spans="1:7">
      <c r="A60" s="20" t="str">
        <f>_xlfn.DISPIMG("ID_31064CC4377D4127994F94B7FD71158E",1)</f>
        <v>=DISPIMG("ID_31064CC4377D4127994F94B7FD71158E",1)</v>
      </c>
      <c r="B60" s="20"/>
      <c r="C60" s="19" t="s">
        <v>8</v>
      </c>
      <c r="D60" s="19" t="s">
        <v>57</v>
      </c>
      <c r="E60" s="20" t="str">
        <f>_xlfn.DISPIMG("ID_31064CC4377D4127994F94B7FD71158E",1)</f>
        <v>=DISPIMG("ID_31064CC4377D4127994F94B7FD71158E",1)</v>
      </c>
      <c r="F60" s="20"/>
      <c r="G60" s="20"/>
    </row>
    <row r="61" customHeight="1" spans="1:7">
      <c r="A61" s="20" t="str">
        <f>_xlfn.DISPIMG("ID_B2156766FB474B84AA9A01FF539FEACF",1)</f>
        <v>=DISPIMG("ID_B2156766FB474B84AA9A01FF539FEACF",1)</v>
      </c>
      <c r="B61" s="20"/>
      <c r="C61" s="19" t="s">
        <v>8</v>
      </c>
      <c r="D61" s="19" t="s">
        <v>124</v>
      </c>
      <c r="E61" s="20" t="str">
        <f>_xlfn.DISPIMG("ID_B2156766FB474B84AA9A01FF539FEACF",1)</f>
        <v>=DISPIMG("ID_B2156766FB474B84AA9A01FF539FEACF",1)</v>
      </c>
      <c r="F61" s="20"/>
      <c r="G61" s="20"/>
    </row>
    <row r="62" customHeight="1" spans="1:7">
      <c r="A62" s="20" t="str">
        <f>_xlfn.DISPIMG("ID_6D7A5ABC7A42467C86725BABE5D0C13F",1)</f>
        <v>=DISPIMG("ID_6D7A5ABC7A42467C86725BABE5D0C13F",1)</v>
      </c>
      <c r="B62" s="20"/>
      <c r="C62" s="19" t="s">
        <v>8</v>
      </c>
      <c r="D62" s="19" t="s">
        <v>125</v>
      </c>
      <c r="E62" s="20" t="str">
        <f>_xlfn.DISPIMG("ID_6D7A5ABC7A42467C86725BABE5D0C13F",1)</f>
        <v>=DISPIMG("ID_6D7A5ABC7A42467C86725BABE5D0C13F",1)</v>
      </c>
      <c r="F62" s="20"/>
      <c r="G62" s="20"/>
    </row>
    <row r="63" customHeight="1" spans="1:7">
      <c r="A63" s="20" t="str">
        <f>_xlfn.DISPIMG("ID_54D56E48380A4875A41DA4BEDCB17432",1)</f>
        <v>=DISPIMG("ID_54D56E48380A4875A41DA4BEDCB17432",1)</v>
      </c>
      <c r="B63" s="20" t="s">
        <v>126</v>
      </c>
      <c r="C63" s="20" t="s">
        <v>127</v>
      </c>
      <c r="D63" s="19" t="s">
        <v>128</v>
      </c>
      <c r="E63" s="20" t="str">
        <f>_xlfn.DISPIMG("ID_42C50DCD59D84B0E8B8658771BDAD7DE",1)</f>
        <v>=DISPIMG("ID_42C50DCD59D84B0E8B8658771BDAD7DE",1)</v>
      </c>
      <c r="F63" s="20" t="s">
        <v>129</v>
      </c>
      <c r="G63" s="20"/>
    </row>
    <row r="64" customHeight="1" spans="1:7">
      <c r="A64" s="20" t="str">
        <f>_xlfn.DISPIMG("ID_97269C549D1F4A11AA5EB2082E726C5C",1)</f>
        <v>=DISPIMG("ID_97269C549D1F4A11AA5EB2082E726C5C",1)</v>
      </c>
      <c r="B64" s="20" t="s">
        <v>130</v>
      </c>
      <c r="C64" s="20" t="s">
        <v>127</v>
      </c>
      <c r="D64" s="19" t="s">
        <v>131</v>
      </c>
      <c r="E64" s="20" t="str">
        <f>_xlfn.DISPIMG("ID_1F3EE6867DAD463C9E4EFB70C3BF7F12",1)</f>
        <v>=DISPIMG("ID_1F3EE6867DAD463C9E4EFB70C3BF7F12",1)</v>
      </c>
      <c r="F64" s="20" t="s">
        <v>132</v>
      </c>
      <c r="G64" s="20"/>
    </row>
    <row r="65" customHeight="1" spans="1:7">
      <c r="A65" s="20" t="str">
        <f>_xlfn.DISPIMG("ID_EB964497CF4140D5BC76701C4F1D9B30",1)</f>
        <v>=DISPIMG("ID_EB964497CF4140D5BC76701C4F1D9B30",1)</v>
      </c>
      <c r="B65" s="20" t="s">
        <v>133</v>
      </c>
      <c r="C65" s="20" t="s">
        <v>127</v>
      </c>
      <c r="D65" s="19" t="s">
        <v>134</v>
      </c>
      <c r="E65" s="20" t="str">
        <f>_xlfn.DISPIMG("ID_503D5AECB9864C66A87B516A8F9F44B7",1)</f>
        <v>=DISPIMG("ID_503D5AECB9864C66A87B516A8F9F44B7",1)</v>
      </c>
      <c r="F65" s="20" t="s">
        <v>135</v>
      </c>
      <c r="G65" s="20"/>
    </row>
    <row r="66" customHeight="1" spans="1:7">
      <c r="A66" s="20" t="str">
        <f>_xlfn.DISPIMG("ID_AC4A765DC9654272BF92B7EACE67E9AE",1)</f>
        <v>=DISPIMG("ID_AC4A765DC9654272BF92B7EACE67E9AE",1)</v>
      </c>
      <c r="B66" s="20" t="s">
        <v>136</v>
      </c>
      <c r="C66" s="20" t="s">
        <v>127</v>
      </c>
      <c r="D66" s="19" t="s">
        <v>137</v>
      </c>
      <c r="E66" s="20" t="str">
        <f>_xlfn.DISPIMG("ID_CB71371F623749EBA0E7142E0D70800A",1)</f>
        <v>=DISPIMG("ID_CB71371F623749EBA0E7142E0D70800A",1)</v>
      </c>
      <c r="F66" s="20" t="s">
        <v>138</v>
      </c>
      <c r="G66" s="20"/>
    </row>
    <row r="67" customHeight="1" spans="1:7">
      <c r="A67" s="20" t="str">
        <f>_xlfn.DISPIMG("ID_A04AAAD69B6B40AFAD2F6134279D2092",1)</f>
        <v>=DISPIMG("ID_A04AAAD69B6B40AFAD2F6134279D2092",1)</v>
      </c>
      <c r="B67" s="20" t="s">
        <v>139</v>
      </c>
      <c r="C67" s="20" t="s">
        <v>127</v>
      </c>
      <c r="D67" s="19" t="s">
        <v>140</v>
      </c>
      <c r="E67" s="20" t="str">
        <f>_xlfn.DISPIMG("ID_C805594AE1744B0EB67034C8CC0FA1CD",1)</f>
        <v>=DISPIMG("ID_C805594AE1744B0EB67034C8CC0FA1CD",1)</v>
      </c>
      <c r="F67" s="20" t="s">
        <v>141</v>
      </c>
      <c r="G67" s="20"/>
    </row>
    <row r="68" customHeight="1" spans="1:7">
      <c r="A68" s="20" t="str">
        <f>_xlfn.DISPIMG("ID_5BAA57D2154E46829B4C6A3A9B269F26",1)</f>
        <v>=DISPIMG("ID_5BAA57D2154E46829B4C6A3A9B269F26",1)</v>
      </c>
      <c r="B68" s="20" t="s">
        <v>142</v>
      </c>
      <c r="C68" s="20" t="s">
        <v>127</v>
      </c>
      <c r="D68" s="19" t="s">
        <v>143</v>
      </c>
      <c r="E68" s="20" t="str">
        <f>_xlfn.DISPIMG("ID_8675CB9EDA59466E8E0343439511E36F",1)</f>
        <v>=DISPIMG("ID_8675CB9EDA59466E8E0343439511E36F",1)</v>
      </c>
      <c r="F68" s="20" t="s">
        <v>144</v>
      </c>
      <c r="G68" s="20"/>
    </row>
    <row r="69" customHeight="1" spans="1:7">
      <c r="A69" s="20" t="str">
        <f>_xlfn.DISPIMG("ID_517367CFEA3542CCB483AC4AF933CD99",1)</f>
        <v>=DISPIMG("ID_517367CFEA3542CCB483AC4AF933CD99",1)</v>
      </c>
      <c r="B69" s="20" t="s">
        <v>145</v>
      </c>
      <c r="C69" s="20" t="s">
        <v>127</v>
      </c>
      <c r="D69" s="19" t="s">
        <v>146</v>
      </c>
      <c r="E69" s="20" t="str">
        <f>_xlfn.DISPIMG("ID_196D7F7644F243B68090F26B3BA3B09E",1)</f>
        <v>=DISPIMG("ID_196D7F7644F243B68090F26B3BA3B09E",1)</v>
      </c>
      <c r="F69" s="20" t="s">
        <v>147</v>
      </c>
      <c r="G69" s="20"/>
    </row>
    <row r="70" customHeight="1" spans="1:7">
      <c r="A70" s="20" t="str">
        <f>_xlfn.DISPIMG("ID_DC0CE4B31FA14CC8A111ECC9D25ADD57",1)</f>
        <v>=DISPIMG("ID_DC0CE4B31FA14CC8A111ECC9D25ADD57",1)</v>
      </c>
      <c r="B70" s="20" t="s">
        <v>148</v>
      </c>
      <c r="C70" s="20" t="s">
        <v>127</v>
      </c>
      <c r="D70" s="19" t="s">
        <v>149</v>
      </c>
      <c r="E70" s="20" t="str">
        <f>_xlfn.DISPIMG("ID_3DEE9C7E4FF842A6BF78A61C3D92D133",1)</f>
        <v>=DISPIMG("ID_3DEE9C7E4FF842A6BF78A61C3D92D133",1)</v>
      </c>
      <c r="F70" s="20" t="s">
        <v>150</v>
      </c>
      <c r="G70" s="20"/>
    </row>
    <row r="71" customHeight="1" spans="1:7">
      <c r="A71" s="20" t="str">
        <f>_xlfn.DISPIMG("ID_A4821201A81B4FD4AE10B040F3D43909",1)</f>
        <v>=DISPIMG("ID_A4821201A81B4FD4AE10B040F3D43909",1)</v>
      </c>
      <c r="B71" s="20" t="s">
        <v>151</v>
      </c>
      <c r="C71" s="20" t="s">
        <v>127</v>
      </c>
      <c r="D71" s="19" t="s">
        <v>152</v>
      </c>
      <c r="E71" s="20" t="str">
        <f>_xlfn.DISPIMG("ID_9CF535833ACC4CEA99EE8A0C5030CEC0",1)</f>
        <v>=DISPIMG("ID_9CF535833ACC4CEA99EE8A0C5030CEC0",1)</v>
      </c>
      <c r="F71" s="20"/>
      <c r="G71" s="20"/>
    </row>
    <row r="72" customHeight="1" spans="1:7">
      <c r="A72" s="20" t="str">
        <f>_xlfn.DISPIMG("ID_D7D86BDF1A9841AC811742E191DBD852",1)</f>
        <v>=DISPIMG("ID_D7D86BDF1A9841AC811742E191DBD852",1)</v>
      </c>
      <c r="B72" s="20" t="s">
        <v>153</v>
      </c>
      <c r="C72" s="20" t="s">
        <v>127</v>
      </c>
      <c r="D72" s="19" t="s">
        <v>154</v>
      </c>
      <c r="E72" s="20" t="str">
        <f>_xlfn.DISPIMG("ID_FBEFDB22378041EBB46448F4AF87D753",1)</f>
        <v>=DISPIMG("ID_FBEFDB22378041EBB46448F4AF87D753",1)</v>
      </c>
      <c r="F72" s="20"/>
      <c r="G72" s="20"/>
    </row>
    <row r="73" customHeight="1" spans="1:7">
      <c r="A73" s="20" t="str">
        <f>_xlfn.DISPIMG("ID_79DC6B5708EA4B5C9DA576AF03C8B6D5",1)</f>
        <v>=DISPIMG("ID_79DC6B5708EA4B5C9DA576AF03C8B6D5",1)</v>
      </c>
      <c r="B73" s="20" t="s">
        <v>155</v>
      </c>
      <c r="C73" s="20" t="s">
        <v>127</v>
      </c>
      <c r="D73" s="19" t="s">
        <v>156</v>
      </c>
      <c r="E73" s="20" t="str">
        <f>_xlfn.DISPIMG("ID_6CF6746080CB41A7912A90CBC9672C02",1)</f>
        <v>=DISPIMG("ID_6CF6746080CB41A7912A90CBC9672C02",1)</v>
      </c>
      <c r="F73" s="20" t="s">
        <v>157</v>
      </c>
      <c r="G73" s="20"/>
    </row>
    <row r="74" customHeight="1" spans="1:7">
      <c r="A74" s="20" t="str">
        <f>_xlfn.DISPIMG("ID_A5F44F72B43F4F7E9A6A451CA95F7C40",1)</f>
        <v>=DISPIMG("ID_A5F44F72B43F4F7E9A6A451CA95F7C40",1)</v>
      </c>
      <c r="B74" s="20" t="s">
        <v>158</v>
      </c>
      <c r="C74" s="20" t="s">
        <v>127</v>
      </c>
      <c r="D74" s="19" t="s">
        <v>159</v>
      </c>
      <c r="E74" s="20" t="str">
        <f>_xlfn.DISPIMG("ID_B1168A7A5D3448C380BCBFC27E5BAF29",1)</f>
        <v>=DISPIMG("ID_B1168A7A5D3448C380BCBFC27E5BAF29",1)</v>
      </c>
      <c r="F74" s="20"/>
      <c r="G74" s="20"/>
    </row>
    <row r="75" customHeight="1" spans="1:7">
      <c r="A75" s="20" t="str">
        <f>_xlfn.DISPIMG("ID_406B48E57AE14449B0A670F3A1C66F01",1)</f>
        <v>=DISPIMG("ID_406B48E57AE14449B0A670F3A1C66F01",1)</v>
      </c>
      <c r="B75" s="20" t="s">
        <v>160</v>
      </c>
      <c r="C75" s="20" t="s">
        <v>127</v>
      </c>
      <c r="D75" s="19" t="s">
        <v>161</v>
      </c>
      <c r="E75" s="20" t="str">
        <f>_xlfn.DISPIMG("ID_A28C2DBE844948F997A1C41D2D9ACC0F",1)</f>
        <v>=DISPIMG("ID_A28C2DBE844948F997A1C41D2D9ACC0F",1)</v>
      </c>
      <c r="F75" s="20" t="s">
        <v>162</v>
      </c>
      <c r="G75" s="20"/>
    </row>
    <row r="76" customHeight="1" spans="1:7">
      <c r="A76" s="20" t="str">
        <f>_xlfn.DISPIMG("ID_14690B25FF78425099984C67B9EAE6FD",1)</f>
        <v>=DISPIMG("ID_14690B25FF78425099984C67B9EAE6FD",1)</v>
      </c>
      <c r="B76" s="20" t="s">
        <v>163</v>
      </c>
      <c r="C76" s="20" t="s">
        <v>127</v>
      </c>
      <c r="D76" s="19" t="s">
        <v>164</v>
      </c>
      <c r="E76" s="20" t="str">
        <f>_xlfn.DISPIMG("ID_F1E191AF1A3E4AC58DD09BA3B3016DF4",1)</f>
        <v>=DISPIMG("ID_F1E191AF1A3E4AC58DD09BA3B3016DF4",1)</v>
      </c>
      <c r="F76" s="20" t="s">
        <v>165</v>
      </c>
      <c r="G76" s="20"/>
    </row>
    <row r="77" customHeight="1" spans="1:7">
      <c r="A77" s="20" t="str">
        <f>_xlfn.DISPIMG("ID_41721FD061D143B181D1504D487D33B0",1)</f>
        <v>=DISPIMG("ID_41721FD061D143B181D1504D487D33B0",1)</v>
      </c>
      <c r="B77" s="20" t="s">
        <v>166</v>
      </c>
      <c r="C77" s="20" t="s">
        <v>127</v>
      </c>
      <c r="D77" s="19" t="s">
        <v>167</v>
      </c>
      <c r="E77" s="20" t="str">
        <f>_xlfn.DISPIMG("ID_E7E108097FA3428BA9D849F373C11E83",1)</f>
        <v>=DISPIMG("ID_E7E108097FA3428BA9D849F373C11E83",1)</v>
      </c>
      <c r="F77" s="20" t="s">
        <v>168</v>
      </c>
      <c r="G77" s="20"/>
    </row>
    <row r="78" customHeight="1" spans="1:7">
      <c r="A78" s="20" t="str">
        <f>_xlfn.DISPIMG("ID_000CAF4433084AA98C000BFDB9D71B82",1)</f>
        <v>=DISPIMG("ID_000CAF4433084AA98C000BFDB9D71B82",1)</v>
      </c>
      <c r="B78" s="20" t="s">
        <v>169</v>
      </c>
      <c r="C78" s="20" t="s">
        <v>127</v>
      </c>
      <c r="D78" s="19" t="s">
        <v>170</v>
      </c>
      <c r="E78" s="20" t="str">
        <f>_xlfn.DISPIMG("ID_172B6A5437E8466FA14D6BF84DA697B7",1)</f>
        <v>=DISPIMG("ID_172B6A5437E8466FA14D6BF84DA697B7",1)</v>
      </c>
      <c r="F78" s="20" t="s">
        <v>171</v>
      </c>
      <c r="G78" s="20"/>
    </row>
    <row r="79" customHeight="1" spans="1:7">
      <c r="A79" s="20" t="str">
        <f>_xlfn.DISPIMG("ID_346955C928C54D349636CB7B96669D63",1)</f>
        <v>=DISPIMG("ID_346955C928C54D349636CB7B96669D63",1)</v>
      </c>
      <c r="B79" s="20" t="s">
        <v>172</v>
      </c>
      <c r="C79" s="20" t="s">
        <v>127</v>
      </c>
      <c r="D79" s="19" t="s">
        <v>173</v>
      </c>
      <c r="E79" s="20" t="str">
        <f>_xlfn.DISPIMG("ID_3C92E8133180490AAFCA397E17F74A29",1)</f>
        <v>=DISPIMG("ID_3C92E8133180490AAFCA397E17F74A29",1)</v>
      </c>
      <c r="F79" s="20" t="s">
        <v>174</v>
      </c>
      <c r="G79" s="20"/>
    </row>
    <row r="80" s="6" customFormat="1" customHeight="1" spans="1:7">
      <c r="A80" s="19" t="str">
        <f>_xlfn.DISPIMG("ID_2EAB696A1AC0450F8F491C59151AB367",1)</f>
        <v>=DISPIMG("ID_2EAB696A1AC0450F8F491C59151AB367",1)</v>
      </c>
      <c r="B80" s="19" t="s">
        <v>175</v>
      </c>
      <c r="C80" s="19" t="s">
        <v>127</v>
      </c>
      <c r="D80" s="19" t="s">
        <v>176</v>
      </c>
      <c r="E80" s="19" t="str">
        <f>_xlfn.DISPIMG("ID_CDE0154A01EB4E418A7DA07E62A3CC2B",1)</f>
        <v>=DISPIMG("ID_CDE0154A01EB4E418A7DA07E62A3CC2B",1)</v>
      </c>
      <c r="F80" s="19" t="s">
        <v>177</v>
      </c>
      <c r="G80" s="19" t="str">
        <f>_xlfn.DISPIMG("ID_052CD27961CA4EB5ABE39C23B9BA930F",1)</f>
        <v>=DISPIMG("ID_052CD27961CA4EB5ABE39C23B9BA930F",1)</v>
      </c>
    </row>
    <row r="81" customHeight="1" spans="1:7">
      <c r="A81" s="20" t="str">
        <f>_xlfn.DISPIMG("ID_F11A3E38E93D41B283EF94C75D8345A9",1)</f>
        <v>=DISPIMG("ID_F11A3E38E93D41B283EF94C75D8345A9",1)</v>
      </c>
      <c r="B81" s="20" t="s">
        <v>178</v>
      </c>
      <c r="C81" s="20" t="s">
        <v>127</v>
      </c>
      <c r="D81" s="19" t="s">
        <v>179</v>
      </c>
      <c r="E81" s="20" t="str">
        <f>_xlfn.DISPIMG("ID_137E6AFAE1E3448D97CC12355C262AA9",1)</f>
        <v>=DISPIMG("ID_137E6AFAE1E3448D97CC12355C262AA9",1)</v>
      </c>
      <c r="F81" s="20" t="s">
        <v>180</v>
      </c>
      <c r="G81" s="20"/>
    </row>
    <row r="82" customHeight="1" spans="1:7">
      <c r="A82" s="20" t="str">
        <f>_xlfn.DISPIMG("ID_B86A3A82C066400699A6B54CF7E79EEA",1)</f>
        <v>=DISPIMG("ID_B86A3A82C066400699A6B54CF7E79EEA",1)</v>
      </c>
      <c r="B82" s="20" t="s">
        <v>181</v>
      </c>
      <c r="C82" s="20" t="s">
        <v>127</v>
      </c>
      <c r="D82" s="19" t="s">
        <v>182</v>
      </c>
      <c r="E82" s="20" t="str">
        <f>_xlfn.DISPIMG("ID_F62839ED2A654309B24E96F36805007A",1)</f>
        <v>=DISPIMG("ID_F62839ED2A654309B24E96F36805007A",1)</v>
      </c>
      <c r="F82" s="20" t="s">
        <v>183</v>
      </c>
      <c r="G82" s="20"/>
    </row>
    <row r="83" customHeight="1" spans="1:7">
      <c r="A83" s="20" t="str">
        <f>_xlfn.DISPIMG("ID_ED1DC822821A4B38A3B503939DA0343F",1)</f>
        <v>=DISPIMG("ID_ED1DC822821A4B38A3B503939DA0343F",1)</v>
      </c>
      <c r="B83" s="20" t="s">
        <v>184</v>
      </c>
      <c r="C83" s="20" t="s">
        <v>127</v>
      </c>
      <c r="D83" s="19" t="s">
        <v>185</v>
      </c>
      <c r="E83" s="20" t="str">
        <f>_xlfn.DISPIMG("ID_CD2F46035AE746C893A8E0F9AF93A37E",1)</f>
        <v>=DISPIMG("ID_CD2F46035AE746C893A8E0F9AF93A37E",1)</v>
      </c>
      <c r="F83" s="20" t="s">
        <v>186</v>
      </c>
      <c r="G83" s="20"/>
    </row>
    <row r="84" customHeight="1" spans="1:7">
      <c r="A84" s="20" t="str">
        <f>_xlfn.DISPIMG("ID_81E62D3A4A054DC79006754E495C904A",1)</f>
        <v>=DISPIMG("ID_81E62D3A4A054DC79006754E495C904A",1)</v>
      </c>
      <c r="B84" s="20" t="s">
        <v>187</v>
      </c>
      <c r="C84" s="20" t="s">
        <v>127</v>
      </c>
      <c r="D84" s="19" t="s">
        <v>188</v>
      </c>
      <c r="E84" s="20" t="str">
        <f>_xlfn.DISPIMG("ID_8A1CA624DA1C41DFBD75D0D2A37D143D",1)</f>
        <v>=DISPIMG("ID_8A1CA624DA1C41DFBD75D0D2A37D143D",1)</v>
      </c>
      <c r="F84" s="20" t="s">
        <v>189</v>
      </c>
      <c r="G84" s="20"/>
    </row>
    <row r="85" s="6" customFormat="1" customHeight="1" spans="1:7">
      <c r="A85" s="19" t="str">
        <f>_xlfn.DISPIMG("ID_B8EE1480893F4CDC98E73BA9F950CE07",1)</f>
        <v>=DISPIMG("ID_B8EE1480893F4CDC98E73BA9F950CE07",1)</v>
      </c>
      <c r="B85" s="19" t="s">
        <v>190</v>
      </c>
      <c r="C85" s="19" t="s">
        <v>127</v>
      </c>
      <c r="D85" s="19" t="s">
        <v>191</v>
      </c>
      <c r="E85" s="19" t="str">
        <f>_xlfn.DISPIMG("ID_19988AF368F84D0592D2CDAB3092E424",1)</f>
        <v>=DISPIMG("ID_19988AF368F84D0592D2CDAB3092E424",1)</v>
      </c>
      <c r="F85" s="19" t="s">
        <v>192</v>
      </c>
      <c r="G85" s="19"/>
    </row>
    <row r="86" s="1" customFormat="1" customHeight="1" spans="1:7">
      <c r="A86" s="19" t="str">
        <f>_xlfn.DISPIMG("ID_DF6E5CDA07D14BD38F36B9DE20FB2DC1",1)</f>
        <v>=DISPIMG("ID_DF6E5CDA07D14BD38F36B9DE20FB2DC1",1)</v>
      </c>
      <c r="B86" s="19" t="s">
        <v>193</v>
      </c>
      <c r="C86" s="19" t="s">
        <v>127</v>
      </c>
      <c r="D86" s="19" t="s">
        <v>194</v>
      </c>
      <c r="E86" s="19" t="str">
        <f>_xlfn.DISPIMG("ID_A558F0EEEB334CB49DC84CBD8755E821",1)</f>
        <v>=DISPIMG("ID_A558F0EEEB334CB49DC84CBD8755E821",1)</v>
      </c>
      <c r="F86" s="19" t="s">
        <v>195</v>
      </c>
      <c r="G86" s="19"/>
    </row>
    <row r="87" customHeight="1" spans="1:7">
      <c r="A87" s="20" t="str">
        <f>_xlfn.DISPIMG("ID_890F587EF8714FA9A0FC14E3E161D0CA",1)</f>
        <v>=DISPIMG("ID_890F587EF8714FA9A0FC14E3E161D0CA",1)</v>
      </c>
      <c r="B87" s="20" t="s">
        <v>196</v>
      </c>
      <c r="C87" s="20" t="s">
        <v>127</v>
      </c>
      <c r="D87" s="19" t="s">
        <v>197</v>
      </c>
      <c r="E87" s="20" t="str">
        <f>_xlfn.DISPIMG("ID_C2119E23F68649728336658B9B362F47",1)</f>
        <v>=DISPIMG("ID_C2119E23F68649728336658B9B362F47",1)</v>
      </c>
      <c r="F87" s="20" t="s">
        <v>198</v>
      </c>
      <c r="G87" s="20"/>
    </row>
    <row r="88" customHeight="1" spans="1:7">
      <c r="A88" s="20" t="str">
        <f>_xlfn.DISPIMG("ID_F3DD1F986D8E4E959D03A4AEC5EB6AFF",1)</f>
        <v>=DISPIMG("ID_F3DD1F986D8E4E959D03A4AEC5EB6AFF",1)</v>
      </c>
      <c r="B88" s="20" t="s">
        <v>199</v>
      </c>
      <c r="C88" s="20" t="s">
        <v>127</v>
      </c>
      <c r="D88" s="19" t="s">
        <v>200</v>
      </c>
      <c r="E88" s="20" t="str">
        <f>_xlfn.DISPIMG("ID_37245C01B60246A7B31492EABFB2509D",1)</f>
        <v>=DISPIMG("ID_37245C01B60246A7B31492EABFB2509D",1)</v>
      </c>
      <c r="F88" s="20" t="s">
        <v>201</v>
      </c>
      <c r="G88" s="20"/>
    </row>
    <row r="89" customHeight="1" spans="1:7">
      <c r="A89" s="20" t="str">
        <f>_xlfn.DISPIMG("ID_DD06555B5CB6426BAD36856360B58EC0",1)</f>
        <v>=DISPIMG("ID_DD06555B5CB6426BAD36856360B58EC0",1)</v>
      </c>
      <c r="B89" s="20" t="s">
        <v>202</v>
      </c>
      <c r="C89" s="20" t="s">
        <v>127</v>
      </c>
      <c r="D89" s="19" t="s">
        <v>203</v>
      </c>
      <c r="E89" s="20" t="str">
        <f>_xlfn.DISPIMG("ID_5BD84F54CBA041A486EECD0019B11163",1)</f>
        <v>=DISPIMG("ID_5BD84F54CBA041A486EECD0019B11163",1)</v>
      </c>
      <c r="F89" s="20" t="s">
        <v>204</v>
      </c>
      <c r="G89" s="20"/>
    </row>
    <row r="90" s="7" customFormat="1" customHeight="1" spans="1:7">
      <c r="A90" s="20" t="str">
        <f>_xlfn.DISPIMG("ID_D442A9BC296D4FBF87BCC25821A3FCBB",1)</f>
        <v>=DISPIMG("ID_D442A9BC296D4FBF87BCC25821A3FCBB",1)</v>
      </c>
      <c r="B90" s="20" t="s">
        <v>205</v>
      </c>
      <c r="C90" s="20" t="s">
        <v>127</v>
      </c>
      <c r="D90" s="19" t="s">
        <v>206</v>
      </c>
      <c r="E90" s="20" t="str">
        <f>_xlfn.DISPIMG("ID_E6E9E836D9474FD7B09DE141CE9E0529",1)</f>
        <v>=DISPIMG("ID_E6E9E836D9474FD7B09DE141CE9E0529",1)</v>
      </c>
      <c r="F90" s="20" t="s">
        <v>207</v>
      </c>
      <c r="G90" s="20" t="str">
        <f>_xlfn.DISPIMG("ID_8BBD50ED50E64753B0EAE3630DA0B255",1)</f>
        <v>=DISPIMG("ID_8BBD50ED50E64753B0EAE3630DA0B255",1)</v>
      </c>
    </row>
    <row r="91" customHeight="1" spans="1:7">
      <c r="A91" s="20" t="str">
        <f>_xlfn.DISPIMG("ID_4FFB6672C4ED4DF2B756334B19F3AA17",1)</f>
        <v>=DISPIMG("ID_4FFB6672C4ED4DF2B756334B19F3AA17",1)</v>
      </c>
      <c r="B91" s="20" t="s">
        <v>208</v>
      </c>
      <c r="C91" s="20" t="s">
        <v>127</v>
      </c>
      <c r="D91" s="19" t="s">
        <v>209</v>
      </c>
      <c r="E91" s="20" t="str">
        <f>_xlfn.DISPIMG("ID_D74B85827AA748AD916FE043599B8068",1)</f>
        <v>=DISPIMG("ID_D74B85827AA748AD916FE043599B8068",1)</v>
      </c>
      <c r="F91" s="20" t="s">
        <v>210</v>
      </c>
      <c r="G91" s="20"/>
    </row>
    <row r="92" customHeight="1" spans="1:7">
      <c r="A92" s="20" t="str">
        <f>_xlfn.DISPIMG("ID_C2B8F4684EAF4259941584F2515B5178",1)</f>
        <v>=DISPIMG("ID_C2B8F4684EAF4259941584F2515B5178",1)</v>
      </c>
      <c r="B92" s="20" t="s">
        <v>211</v>
      </c>
      <c r="C92" s="20" t="s">
        <v>127</v>
      </c>
      <c r="D92" s="19" t="s">
        <v>212</v>
      </c>
      <c r="E92" s="20" t="str">
        <f>_xlfn.DISPIMG("ID_DF1414B3D69E43968E99E35C621CFF66",1)</f>
        <v>=DISPIMG("ID_DF1414B3D69E43968E99E35C621CFF66",1)</v>
      </c>
      <c r="F92" s="20" t="s">
        <v>213</v>
      </c>
      <c r="G92" s="20"/>
    </row>
    <row r="93" customHeight="1" spans="1:7">
      <c r="A93" s="20" t="str">
        <f>_xlfn.DISPIMG("ID_7AEE35CE77454C349254119EFF9DFC0A",1)</f>
        <v>=DISPIMG("ID_7AEE35CE77454C349254119EFF9DFC0A",1)</v>
      </c>
      <c r="B93" s="20" t="s">
        <v>214</v>
      </c>
      <c r="C93" s="20" t="s">
        <v>127</v>
      </c>
      <c r="D93" s="19" t="s">
        <v>215</v>
      </c>
      <c r="E93" s="20" t="str">
        <f>_xlfn.DISPIMG("ID_1341B96BEFA240BCB790FADFCE0A330A",1)</f>
        <v>=DISPIMG("ID_1341B96BEFA240BCB790FADFCE0A330A",1)</v>
      </c>
      <c r="F93" s="20" t="s">
        <v>216</v>
      </c>
      <c r="G93" s="20"/>
    </row>
    <row r="94" customHeight="1" spans="1:7">
      <c r="A94" s="20" t="str">
        <f>_xlfn.DISPIMG("ID_4E8F86739CB840349CBEA06EFC4321A0",1)</f>
        <v>=DISPIMG("ID_4E8F86739CB840349CBEA06EFC4321A0",1)</v>
      </c>
      <c r="B94" s="20" t="s">
        <v>217</v>
      </c>
      <c r="C94" s="20" t="s">
        <v>127</v>
      </c>
      <c r="D94" s="19" t="s">
        <v>218</v>
      </c>
      <c r="E94" s="20" t="str">
        <f>_xlfn.DISPIMG("ID_E05EEF54EB134D2F870359D44EAB1797",1)</f>
        <v>=DISPIMG("ID_E05EEF54EB134D2F870359D44EAB1797",1)</v>
      </c>
      <c r="F94" s="20" t="s">
        <v>219</v>
      </c>
      <c r="G94" s="20"/>
    </row>
    <row r="95" customHeight="1" spans="1:7">
      <c r="A95" s="20" t="str">
        <f>_xlfn.DISPIMG("ID_D81AEED69C0A4AC9ABAEF6EC737C2F1B",1)</f>
        <v>=DISPIMG("ID_D81AEED69C0A4AC9ABAEF6EC737C2F1B",1)</v>
      </c>
      <c r="B95" s="20" t="s">
        <v>220</v>
      </c>
      <c r="C95" s="20" t="s">
        <v>127</v>
      </c>
      <c r="D95" s="19" t="s">
        <v>221</v>
      </c>
      <c r="E95" s="20" t="str">
        <f>_xlfn.DISPIMG("ID_8B1725BAED584B209A5A3FE0FD1AF104",1)</f>
        <v>=DISPIMG("ID_8B1725BAED584B209A5A3FE0FD1AF104",1)</v>
      </c>
      <c r="F95" s="20" t="s">
        <v>222</v>
      </c>
      <c r="G95" s="20"/>
    </row>
    <row r="96" s="8" customFormat="1" customHeight="1" spans="1:7">
      <c r="A96" s="19" t="str">
        <f>_xlfn.DISPIMG("ID_0C49CCB583334F7795A106F7F94EFCE8",1)</f>
        <v>=DISPIMG("ID_0C49CCB583334F7795A106F7F94EFCE8",1)</v>
      </c>
      <c r="B96" s="19" t="s">
        <v>223</v>
      </c>
      <c r="C96" s="19" t="s">
        <v>127</v>
      </c>
      <c r="D96" s="19" t="s">
        <v>224</v>
      </c>
      <c r="E96" s="19" t="str">
        <f>_xlfn.DISPIMG("ID_91A3BDF69CF04AD1A7B5B31305E095FE",1)</f>
        <v>=DISPIMG("ID_91A3BDF69CF04AD1A7B5B31305E095FE",1)</v>
      </c>
      <c r="F96" s="19" t="s">
        <v>225</v>
      </c>
      <c r="G96" s="19"/>
    </row>
    <row r="97" customHeight="1" spans="1:7">
      <c r="A97" s="20" t="str">
        <f>_xlfn.DISPIMG("ID_DD65B68C1FA246558A446A0DB29FC187",1)</f>
        <v>=DISPIMG("ID_DD65B68C1FA246558A446A0DB29FC187",1)</v>
      </c>
      <c r="B97" s="20" t="s">
        <v>226</v>
      </c>
      <c r="C97" s="20" t="s">
        <v>127</v>
      </c>
      <c r="D97" s="19" t="s">
        <v>227</v>
      </c>
      <c r="E97" s="20" t="str">
        <f>_xlfn.DISPIMG("ID_0E4601AAE9E4485A9F8517AD5C7C8999",1)</f>
        <v>=DISPIMG("ID_0E4601AAE9E4485A9F8517AD5C7C8999",1)</v>
      </c>
      <c r="F97" s="20" t="s">
        <v>228</v>
      </c>
      <c r="G97" s="20"/>
    </row>
    <row r="98" customHeight="1" spans="1:7">
      <c r="A98" s="20" t="str">
        <f>_xlfn.DISPIMG("ID_ED0599669E164C26A288600BC22EAE79",1)</f>
        <v>=DISPIMG("ID_ED0599669E164C26A288600BC22EAE79",1)</v>
      </c>
      <c r="B98" s="20" t="s">
        <v>229</v>
      </c>
      <c r="C98" s="20" t="s">
        <v>127</v>
      </c>
      <c r="D98" s="19" t="s">
        <v>230</v>
      </c>
      <c r="E98" s="20" t="str">
        <f>_xlfn.DISPIMG("ID_F056F139B8424969A9C56E552D9ABD80",1)</f>
        <v>=DISPIMG("ID_F056F139B8424969A9C56E552D9ABD80",1)</v>
      </c>
      <c r="F98" s="20" t="s">
        <v>231</v>
      </c>
      <c r="G98" s="20"/>
    </row>
    <row r="99" customHeight="1" spans="1:7">
      <c r="A99" s="20" t="str">
        <f>_xlfn.DISPIMG("ID_1BE773775C9D459594456EB0F8173E8F",1)</f>
        <v>=DISPIMG("ID_1BE773775C9D459594456EB0F8173E8F",1)</v>
      </c>
      <c r="B99" s="20" t="s">
        <v>232</v>
      </c>
      <c r="C99" s="20" t="s">
        <v>127</v>
      </c>
      <c r="D99" s="19" t="s">
        <v>233</v>
      </c>
      <c r="E99" s="20" t="str">
        <f>_xlfn.DISPIMG("ID_1AC114EC05A74CF49E01D531CCD04052",1)</f>
        <v>=DISPIMG("ID_1AC114EC05A74CF49E01D531CCD04052",1)</v>
      </c>
      <c r="F99" s="20" t="s">
        <v>234</v>
      </c>
      <c r="G99" s="20"/>
    </row>
    <row r="100" customHeight="1" spans="1:7">
      <c r="A100" s="20" t="str">
        <f>_xlfn.DISPIMG("ID_569A0B6093D0461FBE5ABC0E72945BA7",1)</f>
        <v>=DISPIMG("ID_569A0B6093D0461FBE5ABC0E72945BA7",1)</v>
      </c>
      <c r="B100" s="20" t="s">
        <v>235</v>
      </c>
      <c r="C100" s="20" t="s">
        <v>127</v>
      </c>
      <c r="D100" s="19" t="s">
        <v>236</v>
      </c>
      <c r="E100" s="20" t="str">
        <f>_xlfn.DISPIMG("ID_7A4FAB498225448B8B66C90EE8743EC1",1)</f>
        <v>=DISPIMG("ID_7A4FAB498225448B8B66C90EE8743EC1",1)</v>
      </c>
      <c r="F100" s="20"/>
      <c r="G100" s="20"/>
    </row>
    <row r="101" customHeight="1" spans="1:7">
      <c r="A101" s="20" t="str">
        <f>_xlfn.DISPIMG("ID_2DEF4106071B4EE7A3D3A286A343299F",1)</f>
        <v>=DISPIMG("ID_2DEF4106071B4EE7A3D3A286A343299F",1)</v>
      </c>
      <c r="B101" s="20" t="s">
        <v>237</v>
      </c>
      <c r="C101" s="20" t="s">
        <v>127</v>
      </c>
      <c r="D101" s="19" t="s">
        <v>238</v>
      </c>
      <c r="E101" s="20" t="str">
        <f>_xlfn.DISPIMG("ID_E573C6ED8C824225AF980F65FF0527E2",1)</f>
        <v>=DISPIMG("ID_E573C6ED8C824225AF980F65FF0527E2",1)</v>
      </c>
      <c r="F101" s="20"/>
      <c r="G101" s="20"/>
    </row>
    <row r="102" customHeight="1" spans="1:7">
      <c r="A102" s="20" t="str">
        <f>_xlfn.DISPIMG("ID_032C4E396E5741E4854B0FCB666756B8",1)</f>
        <v>=DISPIMG("ID_032C4E396E5741E4854B0FCB666756B8",1)</v>
      </c>
      <c r="B102" s="20" t="s">
        <v>239</v>
      </c>
      <c r="C102" s="20" t="s">
        <v>127</v>
      </c>
      <c r="D102" s="19" t="s">
        <v>240</v>
      </c>
      <c r="E102" s="20" t="str">
        <f>_xlfn.DISPIMG("ID_3804B52CD0DD44C090DE8D22BD1166B0",1)</f>
        <v>=DISPIMG("ID_3804B52CD0DD44C090DE8D22BD1166B0",1)</v>
      </c>
      <c r="F102" s="20" t="s">
        <v>241</v>
      </c>
      <c r="G102" s="20"/>
    </row>
    <row r="103" customHeight="1" spans="1:7">
      <c r="A103" s="20" t="str">
        <f>_xlfn.DISPIMG("ID_B1BF0579A12043E6B3FB713267239B7C",1)</f>
        <v>=DISPIMG("ID_B1BF0579A12043E6B3FB713267239B7C",1)</v>
      </c>
      <c r="B103" s="20" t="s">
        <v>242</v>
      </c>
      <c r="C103" s="20" t="s">
        <v>127</v>
      </c>
      <c r="D103" s="19"/>
      <c r="E103" s="20" t="str">
        <f>_xlfn.DISPIMG("ID_0E12401606B143E6AB644F68D86ADD6E",1)</f>
        <v>=DISPIMG("ID_0E12401606B143E6AB644F68D86ADD6E",1)</v>
      </c>
      <c r="F103" s="20"/>
      <c r="G103" s="20"/>
    </row>
    <row r="104" customHeight="1" spans="1:7">
      <c r="A104" s="20" t="str">
        <f>_xlfn.DISPIMG("ID_488FAF9D898942E9A17E988AB79EAE78",1)</f>
        <v>=DISPIMG("ID_488FAF9D898942E9A17E988AB79EAE78",1)</v>
      </c>
      <c r="B104" s="20" t="s">
        <v>243</v>
      </c>
      <c r="C104" s="20" t="s">
        <v>127</v>
      </c>
      <c r="D104" s="19" t="s">
        <v>244</v>
      </c>
      <c r="E104" s="20" t="str">
        <f>_xlfn.DISPIMG("ID_9DFCD602CC6343E0B7A1ADCBAC665C52",1)</f>
        <v>=DISPIMG("ID_9DFCD602CC6343E0B7A1ADCBAC665C52",1)</v>
      </c>
      <c r="F104" s="20"/>
      <c r="G104" s="20"/>
    </row>
    <row r="105" customHeight="1" spans="1:7">
      <c r="A105" s="20" t="str">
        <f>_xlfn.DISPIMG("ID_5433D7382EF840F49975038B05180838",1)</f>
        <v>=DISPIMG("ID_5433D7382EF840F49975038B05180838",1)</v>
      </c>
      <c r="B105" s="20" t="s">
        <v>245</v>
      </c>
      <c r="C105" s="20" t="s">
        <v>127</v>
      </c>
      <c r="D105" s="19" t="s">
        <v>246</v>
      </c>
      <c r="E105" s="20" t="str">
        <f>_xlfn.DISPIMG("ID_4FCD682570CD40EEBDB0C78111537341",1)</f>
        <v>=DISPIMG("ID_4FCD682570CD40EEBDB0C78111537341",1)</v>
      </c>
      <c r="F105" s="20"/>
      <c r="G105" s="20"/>
    </row>
    <row r="106" customHeight="1" spans="1:7">
      <c r="A106" s="20" t="str">
        <f>_xlfn.DISPIMG("ID_BC6A93FED7D84CE0A2B6F0087576F366",1)</f>
        <v>=DISPIMG("ID_BC6A93FED7D84CE0A2B6F0087576F366",1)</v>
      </c>
      <c r="B106" s="20" t="s">
        <v>247</v>
      </c>
      <c r="C106" s="20" t="s">
        <v>127</v>
      </c>
      <c r="D106" s="19" t="s">
        <v>248</v>
      </c>
      <c r="E106" s="20" t="str">
        <f>_xlfn.DISPIMG("ID_1B557DE158DF4D808AE2E9D0904FA445",1)</f>
        <v>=DISPIMG("ID_1B557DE158DF4D808AE2E9D0904FA445",1)</v>
      </c>
      <c r="F106" s="20"/>
      <c r="G106" s="20"/>
    </row>
    <row r="107" customHeight="1" spans="1:7">
      <c r="A107" s="20" t="str">
        <f>_xlfn.DISPIMG("ID_56C7E278043C49A88ED6D7AE8DAA22BD",1)</f>
        <v>=DISPIMG("ID_56C7E278043C49A88ED6D7AE8DAA22BD",1)</v>
      </c>
      <c r="B107" s="20" t="s">
        <v>249</v>
      </c>
      <c r="C107" s="20" t="s">
        <v>127</v>
      </c>
      <c r="D107" s="19" t="s">
        <v>250</v>
      </c>
      <c r="E107" s="20" t="str">
        <f>_xlfn.DISPIMG("ID_DDE7021E574F47DAA4DDDC445C9D19CC",1)</f>
        <v>=DISPIMG("ID_DDE7021E574F47DAA4DDDC445C9D19CC",1)</v>
      </c>
      <c r="F107" s="20"/>
      <c r="G107" s="20"/>
    </row>
    <row r="108" customHeight="1" spans="1:7">
      <c r="A108" s="20" t="str">
        <f>_xlfn.DISPIMG("ID_82FBAEEE6DCE42B985B0E2D5C485E3E8",1)</f>
        <v>=DISPIMG("ID_82FBAEEE6DCE42B985B0E2D5C485E3E8",1)</v>
      </c>
      <c r="B108" s="20" t="s">
        <v>251</v>
      </c>
      <c r="C108" s="20" t="s">
        <v>127</v>
      </c>
      <c r="D108" s="19" t="s">
        <v>252</v>
      </c>
      <c r="E108" s="20" t="str">
        <f>_xlfn.DISPIMG("ID_151B05CFB0C74D1AA94B154D00974370",1)</f>
        <v>=DISPIMG("ID_151B05CFB0C74D1AA94B154D00974370",1)</v>
      </c>
      <c r="F108" s="20"/>
      <c r="G108" s="20"/>
    </row>
    <row r="109" s="9" customFormat="1" customHeight="1" spans="1:7">
      <c r="A109" s="25" t="str">
        <f>_xlfn.DISPIMG("ID_77227CC05C8C47378B4B2597F5496802",1)</f>
        <v>=DISPIMG("ID_77227CC05C8C47378B4B2597F5496802",1)</v>
      </c>
      <c r="B109" s="25" t="s">
        <v>253</v>
      </c>
      <c r="C109" s="25" t="s">
        <v>127</v>
      </c>
      <c r="D109" s="19" t="s">
        <v>254</v>
      </c>
      <c r="E109" s="25" t="str">
        <f>_xlfn.DISPIMG("ID_FE1EA15E49F440B1845361F57A0454C9",1)</f>
        <v>=DISPIMG("ID_FE1EA15E49F440B1845361F57A0454C9",1)</v>
      </c>
      <c r="F109" s="25" t="s">
        <v>255</v>
      </c>
      <c r="G109" s="25" t="s">
        <v>256</v>
      </c>
    </row>
    <row r="110" s="10" customFormat="1" customHeight="1" spans="1:7">
      <c r="A110" s="19" t="str">
        <f>_xlfn.DISPIMG("ID_71AA2304EFCA48C38BABD05126C1FC30",1)</f>
        <v>=DISPIMG("ID_71AA2304EFCA48C38BABD05126C1FC30",1)</v>
      </c>
      <c r="B110" s="19" t="s">
        <v>257</v>
      </c>
      <c r="C110" s="19" t="s">
        <v>127</v>
      </c>
      <c r="D110" s="19"/>
      <c r="E110" s="19" t="str">
        <f>_xlfn.DISPIMG("ID_F64983104D8B4DF7BAE5244755B0C14A",1)</f>
        <v>=DISPIMG("ID_F64983104D8B4DF7BAE5244755B0C14A",1)</v>
      </c>
      <c r="F110" s="19"/>
      <c r="G110" s="19"/>
    </row>
    <row r="111" customHeight="1" spans="1:7">
      <c r="A111" s="20" t="str">
        <f>_xlfn.DISPIMG("ID_36F95FD93F91497687C8470F93F8128C",1)</f>
        <v>=DISPIMG("ID_36F95FD93F91497687C8470F93F8128C",1)</v>
      </c>
      <c r="B111" s="20" t="s">
        <v>258</v>
      </c>
      <c r="C111" s="20" t="s">
        <v>127</v>
      </c>
      <c r="D111" s="19" t="s">
        <v>259</v>
      </c>
      <c r="E111" s="20" t="str">
        <f>_xlfn.DISPIMG("ID_AE5C3C0F0A324569849092C023BF3E96",1)</f>
        <v>=DISPIMG("ID_AE5C3C0F0A324569849092C023BF3E96",1)</v>
      </c>
      <c r="F111" s="20"/>
      <c r="G111" s="20"/>
    </row>
    <row r="112" customHeight="1" spans="1:7">
      <c r="A112" s="20" t="str">
        <f>_xlfn.DISPIMG("ID_8C48F87091CB46E4B68C11DFD96B068B",1)</f>
        <v>=DISPIMG("ID_8C48F87091CB46E4B68C11DFD96B068B",1)</v>
      </c>
      <c r="B112" s="20" t="s">
        <v>260</v>
      </c>
      <c r="C112" s="20" t="s">
        <v>127</v>
      </c>
      <c r="D112" s="19" t="s">
        <v>261</v>
      </c>
      <c r="E112" s="20" t="str">
        <f>_xlfn.DISPIMG("ID_2071988CA3194A7AB68D366C1D24BC09",1)</f>
        <v>=DISPIMG("ID_2071988CA3194A7AB68D366C1D24BC09",1)</v>
      </c>
      <c r="F112" s="20"/>
      <c r="G112" s="20"/>
    </row>
    <row r="113" customHeight="1" spans="1:7">
      <c r="A113" s="20" t="str">
        <f>_xlfn.DISPIMG("ID_E65A1625687B46FBA61EEC0FBAF8EE57",1)</f>
        <v>=DISPIMG("ID_E65A1625687B46FBA61EEC0FBAF8EE57",1)</v>
      </c>
      <c r="B113" s="20" t="s">
        <v>262</v>
      </c>
      <c r="C113" s="20" t="s">
        <v>127</v>
      </c>
      <c r="D113" s="19" t="s">
        <v>263</v>
      </c>
      <c r="E113" s="20" t="str">
        <f>_xlfn.DISPIMG("ID_DAA7477BB5294FF9B22DF0995FD21E45",1)</f>
        <v>=DISPIMG("ID_DAA7477BB5294FF9B22DF0995FD21E45",1)</v>
      </c>
      <c r="F113" s="20" t="s">
        <v>264</v>
      </c>
      <c r="G113" s="20"/>
    </row>
    <row r="114" s="10" customFormat="1" customHeight="1" spans="1:7">
      <c r="A114" s="19" t="str">
        <f>_xlfn.DISPIMG("ID_C129A462AAA74F0F817E3CD1FC81FB5D",1)</f>
        <v>=DISPIMG("ID_C129A462AAA74F0F817E3CD1FC81FB5D",1)</v>
      </c>
      <c r="B114" s="19" t="s">
        <v>265</v>
      </c>
      <c r="C114" s="19" t="s">
        <v>127</v>
      </c>
      <c r="D114" s="19" t="s">
        <v>266</v>
      </c>
      <c r="E114" s="19" t="str">
        <f>_xlfn.DISPIMG("ID_2122E5297A2B4556A85E3B7B24E6B885",1)</f>
        <v>=DISPIMG("ID_2122E5297A2B4556A85E3B7B24E6B885",1)</v>
      </c>
      <c r="F114" s="19"/>
      <c r="G114" s="19"/>
    </row>
    <row r="115" customHeight="1" spans="1:7">
      <c r="A115" s="20" t="str">
        <f>_xlfn.DISPIMG("ID_0DF8AF0DD81446A095727A99525857D8",1)</f>
        <v>=DISPIMG("ID_0DF8AF0DD81446A095727A99525857D8",1)</v>
      </c>
      <c r="B115" s="20" t="s">
        <v>267</v>
      </c>
      <c r="C115" s="20" t="s">
        <v>127</v>
      </c>
      <c r="D115" s="19" t="s">
        <v>268</v>
      </c>
      <c r="E115" s="20" t="str">
        <f>_xlfn.DISPIMG("ID_3B540399779E45A89C1AD12D2D4D06E5",1)</f>
        <v>=DISPIMG("ID_3B540399779E45A89C1AD12D2D4D06E5",1)</v>
      </c>
      <c r="F115" s="20"/>
      <c r="G115" s="20"/>
    </row>
    <row r="116" customHeight="1" spans="1:7">
      <c r="A116" s="20" t="str">
        <f>_xlfn.DISPIMG("ID_555E7174782E43249BC79C43B53B5FB1",1)</f>
        <v>=DISPIMG("ID_555E7174782E43249BC79C43B53B5FB1",1)</v>
      </c>
      <c r="B116" s="20" t="s">
        <v>269</v>
      </c>
      <c r="C116" s="20" t="s">
        <v>127</v>
      </c>
      <c r="D116" s="19" t="s">
        <v>270</v>
      </c>
      <c r="E116" s="20" t="str">
        <f>_xlfn.DISPIMG("ID_762F06AC558A437DA343BCE7B3DFA64D",1)</f>
        <v>=DISPIMG("ID_762F06AC558A437DA343BCE7B3DFA64D",1)</v>
      </c>
      <c r="F116" s="20"/>
      <c r="G116" s="20"/>
    </row>
    <row r="117" customHeight="1" spans="1:7">
      <c r="A117" s="20" t="str">
        <f>_xlfn.DISPIMG("ID_705530119A0B465AB670EB3BB6AC88D0",1)</f>
        <v>=DISPIMG("ID_705530119A0B465AB670EB3BB6AC88D0",1)</v>
      </c>
      <c r="B117" s="20" t="s">
        <v>271</v>
      </c>
      <c r="C117" s="20" t="s">
        <v>127</v>
      </c>
      <c r="D117" s="19" t="s">
        <v>272</v>
      </c>
      <c r="E117" s="20" t="str">
        <f>_xlfn.DISPIMG("ID_280031029FF9481682BF90193A47B225",1)</f>
        <v>=DISPIMG("ID_280031029FF9481682BF90193A47B225",1)</v>
      </c>
      <c r="F117" s="20"/>
      <c r="G117" s="20"/>
    </row>
    <row r="118" customHeight="1" spans="1:7">
      <c r="A118" s="20" t="str">
        <f>_xlfn.DISPIMG("ID_A2B4C6AA657D4A89AFD7B6120E989D41",1)</f>
        <v>=DISPIMG("ID_A2B4C6AA657D4A89AFD7B6120E989D41",1)</v>
      </c>
      <c r="B118" s="20" t="s">
        <v>273</v>
      </c>
      <c r="C118" s="20" t="s">
        <v>127</v>
      </c>
      <c r="D118" s="19" t="s">
        <v>274</v>
      </c>
      <c r="E118" s="20" t="str">
        <f>_xlfn.DISPIMG("ID_FBAA941676D54CE9B1A21DBC08740004",1)</f>
        <v>=DISPIMG("ID_FBAA941676D54CE9B1A21DBC08740004",1)</v>
      </c>
      <c r="F118" s="20"/>
      <c r="G118" s="20"/>
    </row>
    <row r="119" customHeight="1" spans="1:7">
      <c r="A119" s="20" t="str">
        <f>_xlfn.DISPIMG("ID_2026E7501C3D44ABB34FA9F9AF5E22C1",1)</f>
        <v>=DISPIMG("ID_2026E7501C3D44ABB34FA9F9AF5E22C1",1)</v>
      </c>
      <c r="B119" s="20" t="s">
        <v>275</v>
      </c>
      <c r="C119" s="20" t="s">
        <v>127</v>
      </c>
      <c r="D119" s="19" t="s">
        <v>276</v>
      </c>
      <c r="E119" s="20" t="str">
        <f>_xlfn.DISPIMG("ID_A7973E59534F4844BE88050C568A6C7C",1)</f>
        <v>=DISPIMG("ID_A7973E59534F4844BE88050C568A6C7C",1)</v>
      </c>
      <c r="F119" s="20"/>
      <c r="G119" s="20"/>
    </row>
    <row r="120" customHeight="1" spans="1:7">
      <c r="A120" s="20" t="str">
        <f>_xlfn.DISPIMG("ID_AAF872EFBEC2481AB4AA0DB0A71B29AF",1)</f>
        <v>=DISPIMG("ID_AAF872EFBEC2481AB4AA0DB0A71B29AF",1)</v>
      </c>
      <c r="B120" s="20" t="s">
        <v>277</v>
      </c>
      <c r="C120" s="20" t="s">
        <v>127</v>
      </c>
      <c r="D120" s="19" t="s">
        <v>278</v>
      </c>
      <c r="E120" s="20" t="str">
        <f>_xlfn.DISPIMG("ID_AE2BB5B30F9F4F49A49840F041559E30",1)</f>
        <v>=DISPIMG("ID_AE2BB5B30F9F4F49A49840F041559E30",1)</v>
      </c>
      <c r="F120" s="20"/>
      <c r="G120" s="20"/>
    </row>
    <row r="121" customHeight="1" spans="1:7">
      <c r="A121" s="20" t="str">
        <f>_xlfn.DISPIMG("ID_44F0B9A6746F4D1BABDC93C5DF4E8DC4",1)</f>
        <v>=DISPIMG("ID_44F0B9A6746F4D1BABDC93C5DF4E8DC4",1)</v>
      </c>
      <c r="B121" s="20" t="s">
        <v>279</v>
      </c>
      <c r="C121" s="20" t="s">
        <v>127</v>
      </c>
      <c r="D121" s="19" t="s">
        <v>280</v>
      </c>
      <c r="E121" s="20" t="str">
        <f>_xlfn.DISPIMG("ID_F70CF8CF30CE4B89A6395D1CCD3E6294",1)</f>
        <v>=DISPIMG("ID_F70CF8CF30CE4B89A6395D1CCD3E6294",1)</v>
      </c>
      <c r="F121" s="20"/>
      <c r="G121" s="20"/>
    </row>
    <row r="122" customHeight="1" spans="1:7">
      <c r="A122" s="20" t="str">
        <f>_xlfn.DISPIMG("ID_08292E5AA1514392B64A90502A6EB41C",1)</f>
        <v>=DISPIMG("ID_08292E5AA1514392B64A90502A6EB41C",1)</v>
      </c>
      <c r="B122" s="20" t="s">
        <v>281</v>
      </c>
      <c r="C122" s="20" t="s">
        <v>127</v>
      </c>
      <c r="D122" s="19" t="s">
        <v>282</v>
      </c>
      <c r="E122" s="20" t="str">
        <f>_xlfn.DISPIMG("ID_EF7D2D1A94294A4FB65029E8821D71D5",1)</f>
        <v>=DISPIMG("ID_EF7D2D1A94294A4FB65029E8821D71D5",1)</v>
      </c>
      <c r="F122" s="20"/>
      <c r="G122" s="20"/>
    </row>
    <row r="123" customHeight="1" spans="1:7">
      <c r="A123" s="20" t="str">
        <f>_xlfn.DISPIMG("ID_6B444041FB3D4A219C7B44FF4DB2F131",1)</f>
        <v>=DISPIMG("ID_6B444041FB3D4A219C7B44FF4DB2F131",1)</v>
      </c>
      <c r="B123" s="20" t="s">
        <v>283</v>
      </c>
      <c r="C123" s="20" t="s">
        <v>127</v>
      </c>
      <c r="D123" s="19" t="s">
        <v>284</v>
      </c>
      <c r="E123" s="20" t="str">
        <f>_xlfn.DISPIMG("ID_EB7971E51BDD47128DE90FC856669B2D",1)</f>
        <v>=DISPIMG("ID_EB7971E51BDD47128DE90FC856669B2D",1)</v>
      </c>
      <c r="F123" s="20"/>
      <c r="G123" s="20"/>
    </row>
    <row r="124" customHeight="1" spans="1:7">
      <c r="A124" s="20" t="str">
        <f>_xlfn.DISPIMG("ID_832C47D870484BFD9728190564D5A120",1)</f>
        <v>=DISPIMG("ID_832C47D870484BFD9728190564D5A120",1)</v>
      </c>
      <c r="B124" s="20" t="s">
        <v>285</v>
      </c>
      <c r="C124" s="20" t="s">
        <v>127</v>
      </c>
      <c r="D124" s="19" t="s">
        <v>286</v>
      </c>
      <c r="E124" s="20" t="str">
        <f>_xlfn.DISPIMG("ID_5DBFC91C3774438CB8E8BA62892DDF9A",1)</f>
        <v>=DISPIMG("ID_5DBFC91C3774438CB8E8BA62892DDF9A",1)</v>
      </c>
      <c r="F124" s="20"/>
      <c r="G124" s="20"/>
    </row>
    <row r="125" customHeight="1" spans="1:7">
      <c r="A125" s="20" t="str">
        <f>_xlfn.DISPIMG("ID_E7DC95B44B6A4F5299B0FC54DB226BA1",1)</f>
        <v>=DISPIMG("ID_E7DC95B44B6A4F5299B0FC54DB226BA1",1)</v>
      </c>
      <c r="B125" s="20" t="s">
        <v>287</v>
      </c>
      <c r="C125" s="20" t="s">
        <v>127</v>
      </c>
      <c r="D125" s="19" t="s">
        <v>288</v>
      </c>
      <c r="E125" s="20" t="str">
        <f>_xlfn.DISPIMG("ID_357DD9D8D251412EBB6F7D04722D4DAF",1)</f>
        <v>=DISPIMG("ID_357DD9D8D251412EBB6F7D04722D4DAF",1)</v>
      </c>
      <c r="F125" s="20"/>
      <c r="G125" s="20"/>
    </row>
    <row r="126" customHeight="1" spans="1:7">
      <c r="A126" s="20" t="str">
        <f>_xlfn.DISPIMG("ID_555A1DE6A24C44878F5793E5F971DC9B",1)</f>
        <v>=DISPIMG("ID_555A1DE6A24C44878F5793E5F971DC9B",1)</v>
      </c>
      <c r="B126" s="20" t="s">
        <v>289</v>
      </c>
      <c r="C126" s="20" t="s">
        <v>127</v>
      </c>
      <c r="D126" s="19" t="s">
        <v>290</v>
      </c>
      <c r="E126" s="20" t="str">
        <f>_xlfn.DISPIMG("ID_2DFA8D5D7F5E45BEAB432F6838455D69",1)</f>
        <v>=DISPIMG("ID_2DFA8D5D7F5E45BEAB432F6838455D69",1)</v>
      </c>
      <c r="F126" s="20"/>
      <c r="G126" s="20"/>
    </row>
    <row r="127" customHeight="1" spans="1:7">
      <c r="A127" s="20" t="str">
        <f>_xlfn.DISPIMG("ID_BFB1B327C73641768557603C86A9A061",1)</f>
        <v>=DISPIMG("ID_BFB1B327C73641768557603C86A9A061",1)</v>
      </c>
      <c r="B127" s="20" t="s">
        <v>291</v>
      </c>
      <c r="C127" s="20" t="s">
        <v>127</v>
      </c>
      <c r="D127" s="19" t="s">
        <v>292</v>
      </c>
      <c r="E127" s="20" t="str">
        <f>_xlfn.DISPIMG("ID_DC568C97EED0417888E7AB1F1C4FE09C",1)</f>
        <v>=DISPIMG("ID_DC568C97EED0417888E7AB1F1C4FE09C",1)</v>
      </c>
      <c r="F127" s="20"/>
      <c r="G127" s="20"/>
    </row>
    <row r="128" customHeight="1" spans="1:7">
      <c r="A128" s="20" t="str">
        <f>_xlfn.DISPIMG("ID_9C240D32CA8646ED812F425024921913",1)</f>
        <v>=DISPIMG("ID_9C240D32CA8646ED812F425024921913",1)</v>
      </c>
      <c r="B128" s="20" t="s">
        <v>293</v>
      </c>
      <c r="C128" s="20" t="s">
        <v>127</v>
      </c>
      <c r="D128" s="19" t="s">
        <v>294</v>
      </c>
      <c r="E128" s="20" t="str">
        <f>_xlfn.DISPIMG("ID_B9B491E6357F4A06AAB7D4BB7AC1FB77",1)</f>
        <v>=DISPIMG("ID_B9B491E6357F4A06AAB7D4BB7AC1FB77",1)</v>
      </c>
      <c r="F128" s="20"/>
      <c r="G128" s="20"/>
    </row>
    <row r="129" customHeight="1" spans="1:7">
      <c r="A129" s="20" t="str">
        <f>_xlfn.DISPIMG("ID_9809C0D772C84EE8B6BD7A9AA7F809FC",1)</f>
        <v>=DISPIMG("ID_9809C0D772C84EE8B6BD7A9AA7F809FC",1)</v>
      </c>
      <c r="B129" s="20" t="s">
        <v>295</v>
      </c>
      <c r="C129" s="20" t="s">
        <v>127</v>
      </c>
      <c r="D129" s="19" t="s">
        <v>296</v>
      </c>
      <c r="E129" s="20" t="str">
        <f>_xlfn.DISPIMG("ID_E736D8791F764BFFA48EBD101F6AF89E",1)</f>
        <v>=DISPIMG("ID_E736D8791F764BFFA48EBD101F6AF89E",1)</v>
      </c>
      <c r="F129" s="20"/>
      <c r="G129" s="20"/>
    </row>
    <row r="130" customHeight="1" spans="1:7">
      <c r="A130" s="20" t="str">
        <f>_xlfn.DISPIMG("ID_EE3DA801D98A460BA1DC7FD38B9B2FEA",1)</f>
        <v>=DISPIMG("ID_EE3DA801D98A460BA1DC7FD38B9B2FEA",1)</v>
      </c>
      <c r="B130" s="20" t="s">
        <v>297</v>
      </c>
      <c r="C130" s="20" t="s">
        <v>127</v>
      </c>
      <c r="D130" s="19" t="s">
        <v>298</v>
      </c>
      <c r="E130" s="20" t="str">
        <f>_xlfn.DISPIMG("ID_91FA5FDB93574C1FBEA32884BB1B2300",1)</f>
        <v>=DISPIMG("ID_91FA5FDB93574C1FBEA32884BB1B2300",1)</v>
      </c>
      <c r="F130" s="20"/>
      <c r="G130" s="20"/>
    </row>
    <row r="131" customHeight="1" spans="1:7">
      <c r="A131" s="20" t="str">
        <f>_xlfn.DISPIMG("ID_672273772C9E4EECBBE701BD5E9927C7",1)</f>
        <v>=DISPIMG("ID_672273772C9E4EECBBE701BD5E9927C7",1)</v>
      </c>
      <c r="B131" s="20" t="s">
        <v>299</v>
      </c>
      <c r="C131" s="20" t="s">
        <v>127</v>
      </c>
      <c r="D131" s="19" t="s">
        <v>300</v>
      </c>
      <c r="E131" s="20" t="str">
        <f>_xlfn.DISPIMG("ID_C1E3D29DD53D4BE2881E73CEC34B9C76",1)</f>
        <v>=DISPIMG("ID_C1E3D29DD53D4BE2881E73CEC34B9C76",1)</v>
      </c>
      <c r="F131" s="20"/>
      <c r="G131" s="20"/>
    </row>
    <row r="132" customHeight="1" spans="1:7">
      <c r="A132" s="20" t="str">
        <f>_xlfn.DISPIMG("ID_F69D92E631B44D57A7E96CF3B7B9AE9C",1)</f>
        <v>=DISPIMG("ID_F69D92E631B44D57A7E96CF3B7B9AE9C",1)</v>
      </c>
      <c r="B132" s="20" t="s">
        <v>301</v>
      </c>
      <c r="C132" s="20" t="s">
        <v>127</v>
      </c>
      <c r="D132" s="19" t="s">
        <v>302</v>
      </c>
      <c r="E132" s="20" t="str">
        <f>_xlfn.DISPIMG("ID_DF3C00C0D06F439F86E00870DEE40632",1)</f>
        <v>=DISPIMG("ID_DF3C00C0D06F439F86E00870DEE40632",1)</v>
      </c>
      <c r="F132" s="20"/>
      <c r="G132" s="20"/>
    </row>
    <row r="133" customHeight="1" spans="1:7">
      <c r="A133" s="20" t="str">
        <f>_xlfn.DISPIMG("ID_9A07B88B765C4B68AF8D625CD17B2997",1)</f>
        <v>=DISPIMG("ID_9A07B88B765C4B68AF8D625CD17B2997",1)</v>
      </c>
      <c r="B133" s="20" t="s">
        <v>303</v>
      </c>
      <c r="C133" s="20" t="s">
        <v>127</v>
      </c>
      <c r="D133" s="19" t="s">
        <v>304</v>
      </c>
      <c r="E133" s="20" t="str">
        <f>_xlfn.DISPIMG("ID_D637132719624C878F66D35084971B20",1)</f>
        <v>=DISPIMG("ID_D637132719624C878F66D35084971B20",1)</v>
      </c>
      <c r="F133" s="20"/>
      <c r="G133" s="20"/>
    </row>
    <row r="134" customHeight="1" spans="1:7">
      <c r="A134" s="20" t="str">
        <f>_xlfn.DISPIMG("ID_5D0F8C172A9043459FF8911C329A87BA",1)</f>
        <v>=DISPIMG("ID_5D0F8C172A9043459FF8911C329A87BA",1)</v>
      </c>
      <c r="B134" s="20" t="s">
        <v>305</v>
      </c>
      <c r="C134" s="20" t="s">
        <v>127</v>
      </c>
      <c r="D134" s="19" t="s">
        <v>306</v>
      </c>
      <c r="E134" s="20" t="str">
        <f>_xlfn.DISPIMG("ID_B0A2D6F72B7D4F759CC17CC9BB3286A3",1)</f>
        <v>=DISPIMG("ID_B0A2D6F72B7D4F759CC17CC9BB3286A3",1)</v>
      </c>
      <c r="F134" s="20"/>
      <c r="G134" s="20"/>
    </row>
    <row r="135" customHeight="1" spans="1:7">
      <c r="A135" s="20" t="str">
        <f>_xlfn.DISPIMG("ID_CF193D8BF85244148F104BD635DF0893",1)</f>
        <v>=DISPIMG("ID_CF193D8BF85244148F104BD635DF0893",1)</v>
      </c>
      <c r="B135" s="20" t="s">
        <v>307</v>
      </c>
      <c r="C135" s="20" t="s">
        <v>127</v>
      </c>
      <c r="D135" s="19" t="s">
        <v>308</v>
      </c>
      <c r="E135" s="20" t="str">
        <f>_xlfn.DISPIMG("ID_C745559254474A488097E3BCDDF3DFAC",1)</f>
        <v>=DISPIMG("ID_C745559254474A488097E3BCDDF3DFAC",1)</v>
      </c>
      <c r="F135" s="20"/>
      <c r="G135" s="20"/>
    </row>
    <row r="136" customHeight="1" spans="1:7">
      <c r="A136" s="20" t="str">
        <f>_xlfn.DISPIMG("ID_D7D24B76892241A4AB5AA494B193CB61",1)</f>
        <v>=DISPIMG("ID_D7D24B76892241A4AB5AA494B193CB61",1)</v>
      </c>
      <c r="B136" s="20" t="s">
        <v>309</v>
      </c>
      <c r="C136" s="20" t="s">
        <v>127</v>
      </c>
      <c r="D136" s="19" t="s">
        <v>310</v>
      </c>
      <c r="E136" s="20" t="str">
        <f>_xlfn.DISPIMG("ID_036C7E53129C413F8E3AD9387AAB8021",1)</f>
        <v>=DISPIMG("ID_036C7E53129C413F8E3AD9387AAB8021",1)</v>
      </c>
      <c r="F136" s="20"/>
      <c r="G136" s="20"/>
    </row>
    <row r="137" customHeight="1" spans="1:7">
      <c r="A137" s="20" t="str">
        <f>_xlfn.DISPIMG("ID_2A4B1A29A92D42369D0EEA52B5E8D23E",1)</f>
        <v>=DISPIMG("ID_2A4B1A29A92D42369D0EEA52B5E8D23E",1)</v>
      </c>
      <c r="B137" s="20" t="s">
        <v>311</v>
      </c>
      <c r="C137" s="20" t="s">
        <v>127</v>
      </c>
      <c r="D137" s="19" t="s">
        <v>312</v>
      </c>
      <c r="E137" s="20" t="str">
        <f>_xlfn.DISPIMG("ID_9A2A6B2C1C2442028FBBFB1900853274",1)</f>
        <v>=DISPIMG("ID_9A2A6B2C1C2442028FBBFB1900853274",1)</v>
      </c>
      <c r="F137" s="20"/>
      <c r="G137" s="20"/>
    </row>
    <row r="138" customHeight="1" spans="1:7">
      <c r="A138" s="20" t="str">
        <f>_xlfn.DISPIMG("ID_48B649384D404083A4174B036F1C242D",1)</f>
        <v>=DISPIMG("ID_48B649384D404083A4174B036F1C242D",1)</v>
      </c>
      <c r="B138" s="20" t="s">
        <v>313</v>
      </c>
      <c r="C138" s="20" t="s">
        <v>127</v>
      </c>
      <c r="D138" s="19" t="s">
        <v>314</v>
      </c>
      <c r="E138" s="20" t="str">
        <f>_xlfn.DISPIMG("ID_0285D7DA2F304EE99E714F4B14A8BD7C",1)</f>
        <v>=DISPIMG("ID_0285D7DA2F304EE99E714F4B14A8BD7C",1)</v>
      </c>
      <c r="F138" s="20" t="s">
        <v>315</v>
      </c>
      <c r="G138" s="20"/>
    </row>
    <row r="139" customHeight="1" spans="1:7">
      <c r="A139" s="20" t="str">
        <f>_xlfn.DISPIMG("ID_B56E011F8A144F06974351EDD24AD13B",1)</f>
        <v>=DISPIMG("ID_B56E011F8A144F06974351EDD24AD13B",1)</v>
      </c>
      <c r="B139" s="20" t="s">
        <v>316</v>
      </c>
      <c r="C139" s="20" t="s">
        <v>127</v>
      </c>
      <c r="D139" s="19" t="s">
        <v>317</v>
      </c>
      <c r="E139" s="20" t="str">
        <f>_xlfn.DISPIMG("ID_0874487650CB4995BA5E771770FA4114",1)</f>
        <v>=DISPIMG("ID_0874487650CB4995BA5E771770FA4114",1)</v>
      </c>
      <c r="F139" s="20"/>
      <c r="G139" s="20"/>
    </row>
    <row r="140" customHeight="1" spans="1:7">
      <c r="A140" s="20" t="str">
        <f>_xlfn.DISPIMG("ID_AD4A038040B642FD99FC6878569E2635",1)</f>
        <v>=DISPIMG("ID_AD4A038040B642FD99FC6878569E2635",1)</v>
      </c>
      <c r="B140" s="20" t="s">
        <v>318</v>
      </c>
      <c r="C140" s="20" t="s">
        <v>127</v>
      </c>
      <c r="D140" s="19" t="s">
        <v>319</v>
      </c>
      <c r="E140" s="20" t="str">
        <f>_xlfn.DISPIMG("ID_83D19244A9964B8583CB7506500A25A7",1)</f>
        <v>=DISPIMG("ID_83D19244A9964B8583CB7506500A25A7",1)</v>
      </c>
      <c r="F140" s="20"/>
      <c r="G140" s="20"/>
    </row>
    <row r="141" customHeight="1" spans="1:7">
      <c r="A141" s="20" t="str">
        <f>_xlfn.DISPIMG("ID_51B4809F725C43CFB9BBA49A55574084",1)</f>
        <v>=DISPIMG("ID_51B4809F725C43CFB9BBA49A55574084",1)</v>
      </c>
      <c r="B141" s="20" t="s">
        <v>320</v>
      </c>
      <c r="C141" s="20" t="s">
        <v>127</v>
      </c>
      <c r="D141" s="19" t="s">
        <v>321</v>
      </c>
      <c r="E141" s="20" t="str">
        <f>_xlfn.DISPIMG("ID_ECF48279DD4B4CA489979E9B40FADFC7",1)</f>
        <v>=DISPIMG("ID_ECF48279DD4B4CA489979E9B40FADFC7",1)</v>
      </c>
      <c r="F141" s="20"/>
      <c r="G141" s="20"/>
    </row>
    <row r="142" customHeight="1" spans="1:7">
      <c r="A142" s="20" t="str">
        <f>_xlfn.DISPIMG("ID_DE3F5DF7CA64474EBED5195E1DF978B1",1)</f>
        <v>=DISPIMG("ID_DE3F5DF7CA64474EBED5195E1DF978B1",1)</v>
      </c>
      <c r="B142" s="20" t="s">
        <v>322</v>
      </c>
      <c r="C142" s="20" t="s">
        <v>127</v>
      </c>
      <c r="D142" s="19" t="s">
        <v>323</v>
      </c>
      <c r="E142" s="20" t="str">
        <f>_xlfn.DISPIMG("ID_2353C43C800D48EB86D4C4874B2AAF43",1)</f>
        <v>=DISPIMG("ID_2353C43C800D48EB86D4C4874B2AAF43",1)</v>
      </c>
      <c r="F142" s="20"/>
      <c r="G142" s="20"/>
    </row>
    <row r="143" customHeight="1" spans="1:7">
      <c r="A143" s="20" t="str">
        <f>_xlfn.DISPIMG("ID_F3A6ADAD643B44A6BAE55CFC156AD351",1)</f>
        <v>=DISPIMG("ID_F3A6ADAD643B44A6BAE55CFC156AD351",1)</v>
      </c>
      <c r="B143" s="20" t="s">
        <v>324</v>
      </c>
      <c r="C143" s="20" t="s">
        <v>127</v>
      </c>
      <c r="D143" s="19" t="s">
        <v>325</v>
      </c>
      <c r="E143" s="20" t="str">
        <f>_xlfn.DISPIMG("ID_B9FFBF104882401FACCB7EA718876EEF",1)</f>
        <v>=DISPIMG("ID_B9FFBF104882401FACCB7EA718876EEF",1)</v>
      </c>
      <c r="F143" s="20"/>
      <c r="G143" s="20"/>
    </row>
    <row r="144" customHeight="1" spans="1:7">
      <c r="A144" s="20" t="str">
        <f>_xlfn.DISPIMG("ID_5732F860A29142F4BF363AD63456ECE0",1)</f>
        <v>=DISPIMG("ID_5732F860A29142F4BF363AD63456ECE0",1)</v>
      </c>
      <c r="B144" s="20" t="s">
        <v>326</v>
      </c>
      <c r="C144" s="20" t="s">
        <v>127</v>
      </c>
      <c r="D144" s="19" t="s">
        <v>327</v>
      </c>
      <c r="E144" s="20" t="str">
        <f>_xlfn.DISPIMG("ID_EF5299E599C0434A88D7248608DE420B",1)</f>
        <v>=DISPIMG("ID_EF5299E599C0434A88D7248608DE420B",1)</v>
      </c>
      <c r="F144" s="20"/>
      <c r="G144" s="20"/>
    </row>
    <row r="145" customHeight="1" spans="1:7">
      <c r="A145" s="20" t="str">
        <f>_xlfn.DISPIMG("ID_078CC9FB21A5444C9736C315846C3095",1)</f>
        <v>=DISPIMG("ID_078CC9FB21A5444C9736C315846C3095",1)</v>
      </c>
      <c r="B145" s="20" t="s">
        <v>328</v>
      </c>
      <c r="C145" s="20" t="s">
        <v>127</v>
      </c>
      <c r="D145" s="19" t="s">
        <v>329</v>
      </c>
      <c r="E145" s="20" t="str">
        <f>_xlfn.DISPIMG("ID_F528E4FEA3E94A2183B26DF9312F42DA",1)</f>
        <v>=DISPIMG("ID_F528E4FEA3E94A2183B26DF9312F42DA",1)</v>
      </c>
      <c r="F145" s="20"/>
      <c r="G145" s="20"/>
    </row>
    <row r="146" customHeight="1" spans="1:7">
      <c r="A146" s="20" t="str">
        <f>_xlfn.DISPIMG("ID_AEC2DA38C04F44439D8689FF3C973239",1)</f>
        <v>=DISPIMG("ID_AEC2DA38C04F44439D8689FF3C973239",1)</v>
      </c>
      <c r="B146" s="20" t="s">
        <v>330</v>
      </c>
      <c r="C146" s="20" t="s">
        <v>127</v>
      </c>
      <c r="D146" s="19" t="s">
        <v>331</v>
      </c>
      <c r="E146" s="20" t="str">
        <f>_xlfn.DISPIMG("ID_DF672720520D4EFFB70DAE5BFE348C55",1)</f>
        <v>=DISPIMG("ID_DF672720520D4EFFB70DAE5BFE348C55",1)</v>
      </c>
      <c r="F146" s="20"/>
      <c r="G146" s="20"/>
    </row>
    <row r="147" customHeight="1" spans="1:7">
      <c r="A147" s="20" t="str">
        <f>_xlfn.DISPIMG("ID_489BA26AA29A435A8AFFA55E449A2169",1)</f>
        <v>=DISPIMG("ID_489BA26AA29A435A8AFFA55E449A2169",1)</v>
      </c>
      <c r="B147" s="20" t="s">
        <v>332</v>
      </c>
      <c r="C147" s="20" t="s">
        <v>127</v>
      </c>
      <c r="D147" s="19" t="s">
        <v>333</v>
      </c>
      <c r="E147" s="20" t="str">
        <f>_xlfn.DISPIMG("ID_83FF0FFC76E44E7BAF9A14FC3C4E3023",1)</f>
        <v>=DISPIMG("ID_83FF0FFC76E44E7BAF9A14FC3C4E3023",1)</v>
      </c>
      <c r="F147" s="20"/>
      <c r="G147" s="20"/>
    </row>
    <row r="148" customHeight="1" spans="1:7">
      <c r="A148" s="20" t="str">
        <f>_xlfn.DISPIMG("ID_A2F23AA7404448FB9676EE9516F5109C",1)</f>
        <v>=DISPIMG("ID_A2F23AA7404448FB9676EE9516F5109C",1)</v>
      </c>
      <c r="B148" s="20" t="s">
        <v>334</v>
      </c>
      <c r="C148" s="20" t="s">
        <v>127</v>
      </c>
      <c r="D148" s="19" t="s">
        <v>335</v>
      </c>
      <c r="E148" s="20" t="str">
        <f>_xlfn.DISPIMG("ID_4507E69938D04E17A123FFE273381CFD",1)</f>
        <v>=DISPIMG("ID_4507E69938D04E17A123FFE273381CFD",1)</v>
      </c>
      <c r="F148" s="20"/>
      <c r="G148" s="20"/>
    </row>
    <row r="149" customHeight="1" spans="1:7">
      <c r="A149" s="20" t="str">
        <f>_xlfn.DISPIMG("ID_63F31521045E4C3BA9A28D00FD9166E2",1)</f>
        <v>=DISPIMG("ID_63F31521045E4C3BA9A28D00FD9166E2",1)</v>
      </c>
      <c r="B149" s="20" t="s">
        <v>336</v>
      </c>
      <c r="C149" s="20" t="s">
        <v>127</v>
      </c>
      <c r="D149" s="19" t="s">
        <v>337</v>
      </c>
      <c r="E149" s="20" t="str">
        <f>_xlfn.DISPIMG("ID_ABAA0D659DBB4144B90E989B865CFE9D",1)</f>
        <v>=DISPIMG("ID_ABAA0D659DBB4144B90E989B865CFE9D",1)</v>
      </c>
      <c r="F149" s="20" t="str">
        <f>_xlfn.DISPIMG("ID_4229000B142D44D7A49B6D4E6A47445A",1)</f>
        <v>=DISPIMG("ID_4229000B142D44D7A49B6D4E6A47445A",1)</v>
      </c>
      <c r="G149" s="20"/>
    </row>
    <row r="150" customHeight="1" spans="1:7">
      <c r="A150" s="20" t="str">
        <f>_xlfn.DISPIMG("ID_8C1621E53252423997015131391A863A",1)</f>
        <v>=DISPIMG("ID_8C1621E53252423997015131391A863A",1)</v>
      </c>
      <c r="B150" s="20" t="s">
        <v>338</v>
      </c>
      <c r="C150" s="20" t="s">
        <v>127</v>
      </c>
      <c r="D150" s="19" t="s">
        <v>339</v>
      </c>
      <c r="E150" s="20" t="str">
        <f>_xlfn.DISPIMG("ID_CB51D5FFB58348B0A1B4CA1898738C9B",1)</f>
        <v>=DISPIMG("ID_CB51D5FFB58348B0A1B4CA1898738C9B",1)</v>
      </c>
      <c r="F150" s="20"/>
      <c r="G150" s="20"/>
    </row>
    <row r="151" customHeight="1" spans="1:7">
      <c r="A151" s="20" t="str">
        <f>_xlfn.DISPIMG("ID_46BD0A9AE48046A7B733EB84A12C3C37",1)</f>
        <v>=DISPIMG("ID_46BD0A9AE48046A7B733EB84A12C3C37",1)</v>
      </c>
      <c r="B151" s="20" t="s">
        <v>340</v>
      </c>
      <c r="C151" s="20" t="s">
        <v>127</v>
      </c>
      <c r="D151" s="19" t="s">
        <v>341</v>
      </c>
      <c r="E151" s="20" t="str">
        <f>_xlfn.DISPIMG("ID_C7A34915A2E8495ABAB950B0C3B2AC78",1)</f>
        <v>=DISPIMG("ID_C7A34915A2E8495ABAB950B0C3B2AC78",1)</v>
      </c>
      <c r="F151" s="20"/>
      <c r="G151" s="20"/>
    </row>
    <row r="152" customHeight="1" spans="1:7">
      <c r="A152" s="20" t="str">
        <f>_xlfn.DISPIMG("ID_EE0FDC2DB8AA49EAA332BCCC96737E55",1)</f>
        <v>=DISPIMG("ID_EE0FDC2DB8AA49EAA332BCCC96737E55",1)</v>
      </c>
      <c r="B152" s="20" t="s">
        <v>342</v>
      </c>
      <c r="C152" s="20" t="s">
        <v>127</v>
      </c>
      <c r="D152" s="19" t="s">
        <v>343</v>
      </c>
      <c r="E152" s="20" t="str">
        <f>_xlfn.DISPIMG("ID_C8B6C63B22874C4E8192667D68A8D5EA",1)</f>
        <v>=DISPIMG("ID_C8B6C63B22874C4E8192667D68A8D5EA",1)</v>
      </c>
      <c r="F152" s="20"/>
      <c r="G152" s="20"/>
    </row>
    <row r="153" customHeight="1" spans="1:7">
      <c r="A153" s="20" t="str">
        <f>_xlfn.DISPIMG("ID_2D0B6FB256BA469CAC28ECBD17BA5D6B",1)</f>
        <v>=DISPIMG("ID_2D0B6FB256BA469CAC28ECBD17BA5D6B",1)</v>
      </c>
      <c r="B153" s="20" t="s">
        <v>344</v>
      </c>
      <c r="C153" s="20" t="s">
        <v>127</v>
      </c>
      <c r="D153" s="19" t="s">
        <v>345</v>
      </c>
      <c r="E153" s="20" t="str">
        <f>_xlfn.DISPIMG("ID_F48C48DB30F5438AB1F713C010BED068",1)</f>
        <v>=DISPIMG("ID_F48C48DB30F5438AB1F713C010BED068",1)</v>
      </c>
      <c r="F153" s="20"/>
      <c r="G153" s="20"/>
    </row>
    <row r="154" customHeight="1" spans="1:7">
      <c r="A154" s="20" t="str">
        <f>_xlfn.DISPIMG("ID_D48D7D9076B349C9B1D23D39BD9ACBE7",1)</f>
        <v>=DISPIMG("ID_D48D7D9076B349C9B1D23D39BD9ACBE7",1)</v>
      </c>
      <c r="B154" s="20" t="s">
        <v>346</v>
      </c>
      <c r="C154" s="20" t="s">
        <v>127</v>
      </c>
      <c r="D154" s="19" t="s">
        <v>347</v>
      </c>
      <c r="E154" s="20" t="str">
        <f>_xlfn.DISPIMG("ID_754D7070C32540D5A050EF60B8BA9F8F",1)</f>
        <v>=DISPIMG("ID_754D7070C32540D5A050EF60B8BA9F8F",1)</v>
      </c>
      <c r="F154" s="20"/>
      <c r="G154" s="20"/>
    </row>
    <row r="155" customHeight="1" spans="1:7">
      <c r="A155" s="20" t="str">
        <f>_xlfn.DISPIMG("ID_952A8AB6958D4A05BA1D3F219CA53993",1)</f>
        <v>=DISPIMG("ID_952A8AB6958D4A05BA1D3F219CA53993",1)</v>
      </c>
      <c r="B155" s="20" t="s">
        <v>348</v>
      </c>
      <c r="C155" s="20" t="s">
        <v>127</v>
      </c>
      <c r="D155" s="19" t="s">
        <v>349</v>
      </c>
      <c r="E155" s="20" t="str">
        <f>_xlfn.DISPIMG("ID_BB985BE3DAEB4AB7ACB4B158DF478711",1)</f>
        <v>=DISPIMG("ID_BB985BE3DAEB4AB7ACB4B158DF478711",1)</v>
      </c>
      <c r="F155" s="20"/>
      <c r="G155" s="20"/>
    </row>
    <row r="156" customHeight="1" spans="1:7">
      <c r="A156" s="20" t="str">
        <f>_xlfn.DISPIMG("ID_FE292412D65D43C6A4ACDFBBE2C41FD0",1)</f>
        <v>=DISPIMG("ID_FE292412D65D43C6A4ACDFBBE2C41FD0",1)</v>
      </c>
      <c r="B156" s="20" t="s">
        <v>350</v>
      </c>
      <c r="C156" s="20" t="s">
        <v>127</v>
      </c>
      <c r="D156" s="19" t="s">
        <v>351</v>
      </c>
      <c r="E156" s="20" t="str">
        <f>_xlfn.DISPIMG("ID_55416112259E419CAF05C01446AC6757",1)</f>
        <v>=DISPIMG("ID_55416112259E419CAF05C01446AC6757",1)</v>
      </c>
      <c r="F156" s="20"/>
      <c r="G156" s="20"/>
    </row>
    <row r="157" customHeight="1" spans="1:7">
      <c r="A157" s="20" t="str">
        <f>_xlfn.DISPIMG("ID_D3C1BCF418EA4131893D964D8E497541",1)</f>
        <v>=DISPIMG("ID_D3C1BCF418EA4131893D964D8E497541",1)</v>
      </c>
      <c r="B157" s="20" t="s">
        <v>352</v>
      </c>
      <c r="C157" s="20" t="s">
        <v>127</v>
      </c>
      <c r="D157" s="19" t="s">
        <v>353</v>
      </c>
      <c r="E157" s="20" t="str">
        <f>_xlfn.DISPIMG("ID_E6FA8CBC030E40A98CBF90397D877F37",1)</f>
        <v>=DISPIMG("ID_E6FA8CBC030E40A98CBF90397D877F37",1)</v>
      </c>
      <c r="F157" s="20"/>
      <c r="G157" s="20"/>
    </row>
    <row r="158" customHeight="1" spans="1:7">
      <c r="A158" s="20" t="str">
        <f>_xlfn.DISPIMG("ID_E1E2827227AB4A7583FED9F0EE20ECE8",1)</f>
        <v>=DISPIMG("ID_E1E2827227AB4A7583FED9F0EE20ECE8",1)</v>
      </c>
      <c r="B158" s="20" t="s">
        <v>354</v>
      </c>
      <c r="C158" s="20" t="s">
        <v>127</v>
      </c>
      <c r="D158" s="19" t="s">
        <v>355</v>
      </c>
      <c r="E158" s="20" t="str">
        <f>_xlfn.DISPIMG("ID_BDEAEEC709DC43AA91FBF191C7B097AF",1)</f>
        <v>=DISPIMG("ID_BDEAEEC709DC43AA91FBF191C7B097AF",1)</v>
      </c>
      <c r="F158" s="20"/>
      <c r="G158" s="20"/>
    </row>
    <row r="159" customHeight="1" spans="1:7">
      <c r="A159" s="20" t="str">
        <f>_xlfn.DISPIMG("ID_CB6E5A09087D42E6A279926E194BF2DA",1)</f>
        <v>=DISPIMG("ID_CB6E5A09087D42E6A279926E194BF2DA",1)</v>
      </c>
      <c r="B159" s="20" t="s">
        <v>356</v>
      </c>
      <c r="C159" s="20" t="s">
        <v>127</v>
      </c>
      <c r="D159" s="19" t="s">
        <v>357</v>
      </c>
      <c r="E159" s="20" t="str">
        <f>_xlfn.DISPIMG("ID_81E433D6AB3F433885651728507607B5",1)</f>
        <v>=DISPIMG("ID_81E433D6AB3F433885651728507607B5",1)</v>
      </c>
      <c r="F159" s="20"/>
      <c r="G159" s="20"/>
    </row>
    <row r="160" s="11" customFormat="1" customHeight="1" spans="1:7">
      <c r="A160" s="20" t="str">
        <f>_xlfn.DISPIMG("ID_DF9446CA179149B79D572BEF39FABA65",1)</f>
        <v>=DISPIMG("ID_DF9446CA179149B79D572BEF39FABA65",1)</v>
      </c>
      <c r="B160" s="20" t="s">
        <v>358</v>
      </c>
      <c r="C160" s="20" t="s">
        <v>127</v>
      </c>
      <c r="D160" s="19" t="s">
        <v>359</v>
      </c>
      <c r="E160" s="20" t="str">
        <f>_xlfn.DISPIMG("ID_4E17EB8655124804AA3358E0A2DB1685",1)</f>
        <v>=DISPIMG("ID_4E17EB8655124804AA3358E0A2DB1685",1)</v>
      </c>
      <c r="F160" s="20"/>
      <c r="G160" s="20"/>
    </row>
    <row r="161" customHeight="1" spans="1:7">
      <c r="A161" s="20" t="str">
        <f>_xlfn.DISPIMG("ID_2839D02F5F014CCFAFA535916D3805C6",1)</f>
        <v>=DISPIMG("ID_2839D02F5F014CCFAFA535916D3805C6",1)</v>
      </c>
      <c r="B161" s="20" t="s">
        <v>360</v>
      </c>
      <c r="C161" s="20" t="s">
        <v>127</v>
      </c>
      <c r="D161" s="19" t="s">
        <v>361</v>
      </c>
      <c r="E161" s="20" t="str">
        <f>_xlfn.DISPIMG("ID_E8F450B30A324A2BA698FEDEF56CCE5E",1)</f>
        <v>=DISPIMG("ID_E8F450B30A324A2BA698FEDEF56CCE5E",1)</v>
      </c>
      <c r="F161" s="20"/>
      <c r="G161" s="20"/>
    </row>
    <row r="162" customHeight="1" spans="1:7">
      <c r="A162" s="20" t="str">
        <f>_xlfn.DISPIMG("ID_7D78025DC9544BED863D7090F69C0192",1)</f>
        <v>=DISPIMG("ID_7D78025DC9544BED863D7090F69C0192",1)</v>
      </c>
      <c r="B162" s="20" t="s">
        <v>362</v>
      </c>
      <c r="C162" s="20" t="s">
        <v>127</v>
      </c>
      <c r="D162" s="19" t="s">
        <v>363</v>
      </c>
      <c r="E162" s="20" t="str">
        <f>_xlfn.DISPIMG("ID_C31932110E93413588AB79687DB6DF9C",1)</f>
        <v>=DISPIMG("ID_C31932110E93413588AB79687DB6DF9C",1)</v>
      </c>
      <c r="F162" s="20"/>
      <c r="G162" s="20"/>
    </row>
    <row r="163" customHeight="1" spans="1:7">
      <c r="A163" s="20" t="str">
        <f>_xlfn.DISPIMG("ID_3F055753763B4171960C35C829536027",1)</f>
        <v>=DISPIMG("ID_3F055753763B4171960C35C829536027",1)</v>
      </c>
      <c r="B163" s="20" t="s">
        <v>364</v>
      </c>
      <c r="C163" s="20" t="s">
        <v>127</v>
      </c>
      <c r="D163" s="19" t="s">
        <v>365</v>
      </c>
      <c r="E163" s="20" t="str">
        <f>_xlfn.DISPIMG("ID_8C7FF3B9D03E48948D95DDC8D90FEB53",1)</f>
        <v>=DISPIMG("ID_8C7FF3B9D03E48948D95DDC8D90FEB53",1)</v>
      </c>
      <c r="F163" s="20"/>
      <c r="G163" s="20"/>
    </row>
    <row r="164" customHeight="1" spans="1:7">
      <c r="A164" s="20" t="str">
        <f>_xlfn.DISPIMG("ID_08F694D67AC747ADB3E198ED0A5F4EF5",1)</f>
        <v>=DISPIMG("ID_08F694D67AC747ADB3E198ED0A5F4EF5",1)</v>
      </c>
      <c r="B164" s="20" t="s">
        <v>366</v>
      </c>
      <c r="C164" s="20" t="s">
        <v>127</v>
      </c>
      <c r="D164" s="19" t="s">
        <v>367</v>
      </c>
      <c r="E164" s="20" t="str">
        <f>_xlfn.DISPIMG("ID_B876BA237634425DA81F9B10E8F7AA77",1)</f>
        <v>=DISPIMG("ID_B876BA237634425DA81F9B10E8F7AA77",1)</v>
      </c>
      <c r="F164" s="20"/>
      <c r="G164" s="20"/>
    </row>
    <row r="165" customHeight="1" spans="1:7">
      <c r="A165" s="20" t="str">
        <f>_xlfn.DISPIMG("ID_C5D3A5EE4763464EA196F701CDF20D20",1)</f>
        <v>=DISPIMG("ID_C5D3A5EE4763464EA196F701CDF20D20",1)</v>
      </c>
      <c r="B165" s="20" t="s">
        <v>368</v>
      </c>
      <c r="C165" s="20" t="s">
        <v>127</v>
      </c>
      <c r="D165" s="19" t="s">
        <v>369</v>
      </c>
      <c r="E165" s="20" t="str">
        <f>_xlfn.DISPIMG("ID_CAD7EFA743164AB5A5FC21BE5F3FC9F4",1)</f>
        <v>=DISPIMG("ID_CAD7EFA743164AB5A5FC21BE5F3FC9F4",1)</v>
      </c>
      <c r="F165" s="20"/>
      <c r="G165" s="20"/>
    </row>
    <row r="166" customHeight="1" spans="1:7">
      <c r="A166" s="20" t="str">
        <f>_xlfn.DISPIMG("ID_A2FD7A33D5FE47F2B82F2C93A3C570BD",1)</f>
        <v>=DISPIMG("ID_A2FD7A33D5FE47F2B82F2C93A3C570BD",1)</v>
      </c>
      <c r="B166" s="20" t="s">
        <v>370</v>
      </c>
      <c r="C166" s="20" t="s">
        <v>127</v>
      </c>
      <c r="D166" s="19" t="s">
        <v>371</v>
      </c>
      <c r="E166" s="20" t="str">
        <f>_xlfn.DISPIMG("ID_EDA95FCE1BA2461ABCC21624EC2F16CA",1)</f>
        <v>=DISPIMG("ID_EDA95FCE1BA2461ABCC21624EC2F16CA",1)</v>
      </c>
      <c r="F166" s="20"/>
      <c r="G166" s="20"/>
    </row>
    <row r="167" customHeight="1" spans="1:7">
      <c r="A167" s="20" t="str">
        <f>_xlfn.DISPIMG("ID_0FE9BD255701457298387986178EE754",1)</f>
        <v>=DISPIMG("ID_0FE9BD255701457298387986178EE754",1)</v>
      </c>
      <c r="B167" s="20" t="s">
        <v>372</v>
      </c>
      <c r="C167" s="20" t="s">
        <v>127</v>
      </c>
      <c r="D167" s="19" t="s">
        <v>373</v>
      </c>
      <c r="E167" s="20" t="str">
        <f>_xlfn.DISPIMG("ID_CC88010E2F3E4BC48505F82691635560",1)</f>
        <v>=DISPIMG("ID_CC88010E2F3E4BC48505F82691635560",1)</v>
      </c>
      <c r="F167" s="20"/>
      <c r="G167" s="20"/>
    </row>
    <row r="168" customHeight="1" spans="1:7">
      <c r="A168" s="20" t="str">
        <f>_xlfn.DISPIMG("ID_D01FB75E14CC48F7BF5C3A1781B661E3",1)</f>
        <v>=DISPIMG("ID_D01FB75E14CC48F7BF5C3A1781B661E3",1)</v>
      </c>
      <c r="B168" s="20" t="s">
        <v>374</v>
      </c>
      <c r="C168" s="20" t="s">
        <v>127</v>
      </c>
      <c r="D168" s="19" t="s">
        <v>375</v>
      </c>
      <c r="E168" s="20" t="str">
        <f>_xlfn.DISPIMG("ID_0AD2BD134DA44D9AA5453797606B4D91",1)</f>
        <v>=DISPIMG("ID_0AD2BD134DA44D9AA5453797606B4D91",1)</v>
      </c>
      <c r="F168" s="20"/>
      <c r="G168" s="20"/>
    </row>
    <row r="169" customHeight="1" spans="1:7">
      <c r="A169" s="20" t="str">
        <f>_xlfn.DISPIMG("ID_9FE9A89D47904BED8EBB5DDE844D9EC3",1)</f>
        <v>=DISPIMG("ID_9FE9A89D47904BED8EBB5DDE844D9EC3",1)</v>
      </c>
      <c r="B169" s="20" t="s">
        <v>376</v>
      </c>
      <c r="C169" s="20" t="s">
        <v>127</v>
      </c>
      <c r="D169" s="19" t="s">
        <v>377</v>
      </c>
      <c r="E169" s="20" t="str">
        <f>_xlfn.DISPIMG("ID_1B0D59CD38084DBE9E6F9193356488F4",1)</f>
        <v>=DISPIMG("ID_1B0D59CD38084DBE9E6F9193356488F4",1)</v>
      </c>
      <c r="F169" s="20"/>
      <c r="G169" s="20"/>
    </row>
    <row r="170" customHeight="1" spans="1:7">
      <c r="A170" s="20" t="str">
        <f>_xlfn.DISPIMG("ID_3AE6754F51FB4BED95B519935408E59C",1)</f>
        <v>=DISPIMG("ID_3AE6754F51FB4BED95B519935408E59C",1)</v>
      </c>
      <c r="B170" s="20" t="s">
        <v>378</v>
      </c>
      <c r="C170" s="20" t="s">
        <v>127</v>
      </c>
      <c r="D170" s="19" t="s">
        <v>379</v>
      </c>
      <c r="E170" s="20" t="str">
        <f>_xlfn.DISPIMG("ID_DDD1A798F3354BB095FB0014242AEE9D",1)</f>
        <v>=DISPIMG("ID_DDD1A798F3354BB095FB0014242AEE9D",1)</v>
      </c>
      <c r="F170" s="20"/>
      <c r="G170" s="20"/>
    </row>
    <row r="171" s="12" customFormat="1" customHeight="1" spans="1:7">
      <c r="A171" s="26" t="str">
        <f>_xlfn.DISPIMG("ID_9C1F9AAC4843498B923A6880297B9BF0",1)</f>
        <v>=DISPIMG("ID_9C1F9AAC4843498B923A6880297B9BF0",1)</v>
      </c>
      <c r="B171" s="26" t="s">
        <v>380</v>
      </c>
      <c r="C171" s="26" t="s">
        <v>127</v>
      </c>
      <c r="D171" s="19" t="s">
        <v>381</v>
      </c>
      <c r="E171" s="26" t="str">
        <f>_xlfn.DISPIMG("ID_C20734CB8EBC43ADA0FCDA594FD546D4",1)</f>
        <v>=DISPIMG("ID_C20734CB8EBC43ADA0FCDA594FD546D4",1)</v>
      </c>
      <c r="F171" s="26"/>
      <c r="G171" s="26" t="s">
        <v>382</v>
      </c>
    </row>
    <row r="172" customHeight="1" spans="1:7">
      <c r="A172" s="20" t="str">
        <f>_xlfn.DISPIMG("ID_85B0C8E183234394A5A219F3536186AE",1)</f>
        <v>=DISPIMG("ID_85B0C8E183234394A5A219F3536186AE",1)</v>
      </c>
      <c r="B172" s="20" t="s">
        <v>383</v>
      </c>
      <c r="C172" s="20" t="s">
        <v>127</v>
      </c>
      <c r="D172" s="19" t="s">
        <v>384</v>
      </c>
      <c r="E172" s="20" t="str">
        <f>_xlfn.DISPIMG("ID_D8ACBAF3B8614F139C28181C3D9523A3",1)</f>
        <v>=DISPIMG("ID_D8ACBAF3B8614F139C28181C3D9523A3",1)</v>
      </c>
      <c r="F172" s="20"/>
      <c r="G172" s="20"/>
    </row>
    <row r="173" s="11" customFormat="1" customHeight="1" spans="1:7">
      <c r="A173" s="20" t="str">
        <f>_xlfn.DISPIMG("ID_26ED5CEC5D284CCD9404F2AC3E0794FB",1)</f>
        <v>=DISPIMG("ID_26ED5CEC5D284CCD9404F2AC3E0794FB",1)</v>
      </c>
      <c r="B173" s="20" t="s">
        <v>385</v>
      </c>
      <c r="C173" s="20" t="s">
        <v>127</v>
      </c>
      <c r="D173" s="19" t="s">
        <v>386</v>
      </c>
      <c r="E173" s="20" t="str">
        <f>_xlfn.DISPIMG("ID_EB1E37ABE1384643A5F201B4DBF739D3",1)</f>
        <v>=DISPIMG("ID_EB1E37ABE1384643A5F201B4DBF739D3",1)</v>
      </c>
      <c r="F173" s="20" t="s">
        <v>387</v>
      </c>
      <c r="G173" s="20"/>
    </row>
    <row r="174" customHeight="1" spans="1:7">
      <c r="A174" s="20" t="str">
        <f>_xlfn.DISPIMG("ID_A592DF5B55CB4CC584ECDE153A85EAB0",1)</f>
        <v>=DISPIMG("ID_A592DF5B55CB4CC584ECDE153A85EAB0",1)</v>
      </c>
      <c r="B174" s="20" t="s">
        <v>388</v>
      </c>
      <c r="C174" s="20" t="s">
        <v>127</v>
      </c>
      <c r="D174" s="19" t="s">
        <v>389</v>
      </c>
      <c r="E174" s="20" t="str">
        <f>_xlfn.DISPIMG("ID_D01B069BF7994C898402D4E3F72C2202",1)</f>
        <v>=DISPIMG("ID_D01B069BF7994C898402D4E3F72C2202",1)</v>
      </c>
      <c r="F174" s="20" t="s">
        <v>390</v>
      </c>
      <c r="G174" s="20"/>
    </row>
    <row r="175" customHeight="1" spans="1:7">
      <c r="A175" s="20" t="str">
        <f>_xlfn.DISPIMG("ID_E967C61FE5F7446F9DAB9B39080CE0BA",1)</f>
        <v>=DISPIMG("ID_E967C61FE5F7446F9DAB9B39080CE0BA",1)</v>
      </c>
      <c r="B175" s="20" t="s">
        <v>391</v>
      </c>
      <c r="C175" s="20" t="s">
        <v>127</v>
      </c>
      <c r="D175" s="19" t="s">
        <v>392</v>
      </c>
      <c r="E175" s="20" t="str">
        <f>_xlfn.DISPIMG("ID_3EF737645CA6422BA4C4D40DDB47D99D",1)</f>
        <v>=DISPIMG("ID_3EF737645CA6422BA4C4D40DDB47D99D",1)</v>
      </c>
      <c r="F175" s="20"/>
      <c r="G175" s="20"/>
    </row>
    <row r="176" customHeight="1" spans="1:7">
      <c r="A176" s="20" t="str">
        <f>_xlfn.DISPIMG("ID_8F612F7EE053465CA2BC2E56846A4748",1)</f>
        <v>=DISPIMG("ID_8F612F7EE053465CA2BC2E56846A4748",1)</v>
      </c>
      <c r="B176" s="20" t="s">
        <v>393</v>
      </c>
      <c r="C176" s="20" t="s">
        <v>127</v>
      </c>
      <c r="D176" s="19" t="s">
        <v>394</v>
      </c>
      <c r="E176" s="20" t="str">
        <f>_xlfn.DISPIMG("ID_4CE47DB3339941B09ABDCD9705E841BE",1)</f>
        <v>=DISPIMG("ID_4CE47DB3339941B09ABDCD9705E841BE",1)</v>
      </c>
      <c r="F176" s="20"/>
      <c r="G176" s="20"/>
    </row>
    <row r="177" s="13" customFormat="1" customHeight="1" spans="1:7">
      <c r="A177" s="20" t="str">
        <f>_xlfn.DISPIMG("ID_96B39CD3673D4560A0DCAA3357110CBD",1)</f>
        <v>=DISPIMG("ID_96B39CD3673D4560A0DCAA3357110CBD",1)</v>
      </c>
      <c r="B177" s="20" t="s">
        <v>395</v>
      </c>
      <c r="C177" s="20" t="s">
        <v>127</v>
      </c>
      <c r="D177" s="19" t="str">
        <f>_xlfn.DISPIMG("ID_1F153698AE74448F9303E96C3FE8761B",1)</f>
        <v>=DISPIMG("ID_1F153698AE74448F9303E96C3FE8761B",1)</v>
      </c>
      <c r="E177" s="20" t="str">
        <f>_xlfn.DISPIMG("ID_3535B8E5390F45189BC63474368BF067",1)</f>
        <v>=DISPIMG("ID_3535B8E5390F45189BC63474368BF067",1)</v>
      </c>
      <c r="F177" s="26"/>
      <c r="G177" s="26" t="s">
        <v>396</v>
      </c>
    </row>
    <row r="178" s="13" customFormat="1" customHeight="1" spans="1:7">
      <c r="A178" s="20" t="str">
        <f>_xlfn.DISPIMG("ID_7E964A48A0944D338122ABBDA40BFD03",1)</f>
        <v>=DISPIMG("ID_7E964A48A0944D338122ABBDA40BFD03",1)</v>
      </c>
      <c r="B178" s="20" t="s">
        <v>397</v>
      </c>
      <c r="C178" s="20" t="s">
        <v>127</v>
      </c>
      <c r="D178" s="19" t="s">
        <v>398</v>
      </c>
      <c r="E178" s="20"/>
      <c r="F178" s="20"/>
      <c r="G178" s="20" t="s">
        <v>399</v>
      </c>
    </row>
    <row r="179" customHeight="1" spans="1:7">
      <c r="A179" s="20" t="str">
        <f>_xlfn.DISPIMG("ID_ACF4BB6CF2224141989AD656EAC2FC99",1)</f>
        <v>=DISPIMG("ID_ACF4BB6CF2224141989AD656EAC2FC99",1)</v>
      </c>
      <c r="B179" s="20" t="s">
        <v>400</v>
      </c>
      <c r="C179" s="20" t="s">
        <v>127</v>
      </c>
      <c r="D179" s="19" t="s">
        <v>401</v>
      </c>
      <c r="E179" s="27" t="str">
        <f>_xlfn.DISPIMG("ID_B35C845F5AC14526881298E34EE4AAE6",1)</f>
        <v>=DISPIMG("ID_B35C845F5AC14526881298E34EE4AAE6",1)</v>
      </c>
      <c r="F179" s="20" t="s">
        <v>402</v>
      </c>
      <c r="G179" s="20"/>
    </row>
    <row r="180" customHeight="1" spans="1:7">
      <c r="A180" s="20" t="str">
        <f>_xlfn.DISPIMG("ID_8B0331F3D04440568252CA300BE3804F",1)</f>
        <v>=DISPIMG("ID_8B0331F3D04440568252CA300BE3804F",1)</v>
      </c>
      <c r="B180" s="20" t="s">
        <v>403</v>
      </c>
      <c r="C180" s="20" t="s">
        <v>127</v>
      </c>
      <c r="D180" s="19" t="s">
        <v>404</v>
      </c>
      <c r="E180" s="20" t="str">
        <f>_xlfn.DISPIMG("ID_3C9C9333801845DC9C508D38907D37B5",1)</f>
        <v>=DISPIMG("ID_3C9C9333801845DC9C508D38907D37B5",1)</v>
      </c>
      <c r="F180" s="20"/>
      <c r="G180" s="20"/>
    </row>
    <row r="181" customHeight="1" spans="1:7">
      <c r="A181" s="20" t="str">
        <f>_xlfn.DISPIMG("ID_5E75BF2688B8494D8F48560F59ACFFFB",1)</f>
        <v>=DISPIMG("ID_5E75BF2688B8494D8F48560F59ACFFFB",1)</v>
      </c>
      <c r="B181" s="20" t="s">
        <v>405</v>
      </c>
      <c r="C181" s="20" t="s">
        <v>127</v>
      </c>
      <c r="D181" s="19" t="s">
        <v>406</v>
      </c>
      <c r="E181" s="20" t="str">
        <f>_xlfn.DISPIMG("ID_910926DB68F04F42B861F42045441716",1)</f>
        <v>=DISPIMG("ID_910926DB68F04F42B861F42045441716",1)</v>
      </c>
      <c r="F181" s="20"/>
      <c r="G181" s="20"/>
    </row>
    <row r="182" customHeight="1" spans="1:7">
      <c r="A182" s="20" t="str">
        <f>_xlfn.DISPIMG("ID_973447BD00CF4C42B7648AE6439D96B1",1)</f>
        <v>=DISPIMG("ID_973447BD00CF4C42B7648AE6439D96B1",1)</v>
      </c>
      <c r="B182" s="20" t="s">
        <v>407</v>
      </c>
      <c r="C182" s="20" t="s">
        <v>127</v>
      </c>
      <c r="D182" s="19" t="s">
        <v>408</v>
      </c>
      <c r="E182" s="20" t="str">
        <f>_xlfn.DISPIMG("ID_AECD04929CAA4308BAC2A53862CBE604",1)</f>
        <v>=DISPIMG("ID_AECD04929CAA4308BAC2A53862CBE604",1)</v>
      </c>
      <c r="F182" s="20"/>
      <c r="G182" s="20"/>
    </row>
    <row r="183" customHeight="1" spans="1:7">
      <c r="A183" s="20" t="str">
        <f>_xlfn.DISPIMG("ID_463AC26DC81C41728EFAF975A40710AA",1)</f>
        <v>=DISPIMG("ID_463AC26DC81C41728EFAF975A40710AA",1)</v>
      </c>
      <c r="B183" s="20" t="s">
        <v>409</v>
      </c>
      <c r="C183" s="20" t="s">
        <v>127</v>
      </c>
      <c r="D183" s="19" t="s">
        <v>410</v>
      </c>
      <c r="E183" s="20" t="str">
        <f>_xlfn.DISPIMG("ID_E87B13FD4EC14112907C801F4389B20F",1)</f>
        <v>=DISPIMG("ID_E87B13FD4EC14112907C801F4389B20F",1)</v>
      </c>
      <c r="F183" s="20"/>
      <c r="G183" s="20"/>
    </row>
    <row r="184" customHeight="1" spans="1:7">
      <c r="A184" s="20" t="str">
        <f>_xlfn.DISPIMG("ID_CB7892FE76544EE9B404270C4D765C33",1)</f>
        <v>=DISPIMG("ID_CB7892FE76544EE9B404270C4D765C33",1)</v>
      </c>
      <c r="B184" s="20" t="s">
        <v>411</v>
      </c>
      <c r="C184" s="20" t="s">
        <v>127</v>
      </c>
      <c r="D184" s="19" t="s">
        <v>412</v>
      </c>
      <c r="E184" s="20" t="str">
        <f>_xlfn.DISPIMG("ID_1F6B53E157F44BA1A82839197491C42C",1)</f>
        <v>=DISPIMG("ID_1F6B53E157F44BA1A82839197491C42C",1)</v>
      </c>
      <c r="F184" s="20"/>
      <c r="G184" s="20"/>
    </row>
    <row r="185" customHeight="1" spans="1:7">
      <c r="A185" s="20" t="str">
        <f>_xlfn.DISPIMG("ID_AE0C693746594667B2FAF66A0A4D63F0",1)</f>
        <v>=DISPIMG("ID_AE0C693746594667B2FAF66A0A4D63F0",1)</v>
      </c>
      <c r="B185" s="20" t="s">
        <v>413</v>
      </c>
      <c r="C185" s="20" t="s">
        <v>127</v>
      </c>
      <c r="D185" s="19" t="s">
        <v>414</v>
      </c>
      <c r="E185" s="20" t="str">
        <f>_xlfn.DISPIMG("ID_AD29827D13844D9DBEFFE09BBFF72E27",1)</f>
        <v>=DISPIMG("ID_AD29827D13844D9DBEFFE09BBFF72E27",1)</v>
      </c>
      <c r="F185" s="20"/>
      <c r="G185" s="20"/>
    </row>
    <row r="186" customHeight="1" spans="1:7">
      <c r="A186" s="20" t="str">
        <f>_xlfn.DISPIMG("ID_A56CB0E1C73C434E97A1858DC2D7CEE7",1)</f>
        <v>=DISPIMG("ID_A56CB0E1C73C434E97A1858DC2D7CEE7",1)</v>
      </c>
      <c r="B186" s="20" t="s">
        <v>415</v>
      </c>
      <c r="C186" s="20" t="s">
        <v>127</v>
      </c>
      <c r="D186" s="19" t="s">
        <v>416</v>
      </c>
      <c r="E186" s="20" t="str">
        <f>_xlfn.DISPIMG("ID_3B5E010B7FAC4D1C866B7E7D9C6B0D1E",1)</f>
        <v>=DISPIMG("ID_3B5E010B7FAC4D1C866B7E7D9C6B0D1E",1)</v>
      </c>
      <c r="F186" s="20"/>
      <c r="G186" s="20"/>
    </row>
    <row r="187" customHeight="1" spans="1:7">
      <c r="A187" s="20" t="str">
        <f>_xlfn.DISPIMG("ID_7908A56ACDF244E4B0731A9C165258A8",1)</f>
        <v>=DISPIMG("ID_7908A56ACDF244E4B0731A9C165258A8",1)</v>
      </c>
      <c r="B187" s="20" t="s">
        <v>417</v>
      </c>
      <c r="C187" s="20" t="s">
        <v>127</v>
      </c>
      <c r="D187" s="19" t="s">
        <v>418</v>
      </c>
      <c r="E187" s="20" t="str">
        <f>_xlfn.DISPIMG("ID_2097A385F39947C883ABA6FA67BF9BB4",1)</f>
        <v>=DISPIMG("ID_2097A385F39947C883ABA6FA67BF9BB4",1)</v>
      </c>
      <c r="F187" s="20"/>
      <c r="G187" s="20"/>
    </row>
    <row r="188" customHeight="1" spans="1:7">
      <c r="A188" s="20" t="str">
        <f>_xlfn.DISPIMG("ID_9A838FF982124B4FAB0A15CB9B7E5A0E",1)</f>
        <v>=DISPIMG("ID_9A838FF982124B4FAB0A15CB9B7E5A0E",1)</v>
      </c>
      <c r="B188" s="20" t="s">
        <v>419</v>
      </c>
      <c r="C188" s="20" t="s">
        <v>127</v>
      </c>
      <c r="D188" s="19" t="s">
        <v>420</v>
      </c>
      <c r="E188" s="20" t="str">
        <f>_xlfn.DISPIMG("ID_6A58F67B73764974A031230FBE13DE29",1)</f>
        <v>=DISPIMG("ID_6A58F67B73764974A031230FBE13DE29",1)</v>
      </c>
      <c r="F188" s="20"/>
      <c r="G188" s="20"/>
    </row>
    <row r="189" customHeight="1" spans="1:7">
      <c r="A189" s="20" t="str">
        <f>_xlfn.DISPIMG("ID_E2A34DCA95B54566AB92E3C85D0855E3",1)</f>
        <v>=DISPIMG("ID_E2A34DCA95B54566AB92E3C85D0855E3",1)</v>
      </c>
      <c r="B189" s="20" t="s">
        <v>421</v>
      </c>
      <c r="C189" s="20" t="s">
        <v>127</v>
      </c>
      <c r="D189" s="19" t="s">
        <v>422</v>
      </c>
      <c r="E189" s="20" t="str">
        <f>_xlfn.DISPIMG("ID_082075D8EC5A4FA89E5F89ECC555AD99",1)</f>
        <v>=DISPIMG("ID_082075D8EC5A4FA89E5F89ECC555AD99",1)</v>
      </c>
      <c r="F189" s="20"/>
      <c r="G189" s="20"/>
    </row>
    <row r="190" customHeight="1" spans="1:7">
      <c r="A190" s="20" t="str">
        <f>_xlfn.DISPIMG("ID_5AF83CA0E3974E6EB88F8206BFC3BF9C",1)</f>
        <v>=DISPIMG("ID_5AF83CA0E3974E6EB88F8206BFC3BF9C",1)</v>
      </c>
      <c r="B190" s="20" t="s">
        <v>423</v>
      </c>
      <c r="C190" s="20" t="s">
        <v>127</v>
      </c>
      <c r="D190" s="19" t="s">
        <v>424</v>
      </c>
      <c r="E190" s="20" t="str">
        <f>_xlfn.DISPIMG("ID_B00942D9459A43F7A5E6EAAC71B77BE7",1)</f>
        <v>=DISPIMG("ID_B00942D9459A43F7A5E6EAAC71B77BE7",1)</v>
      </c>
      <c r="F190" s="20" t="s">
        <v>425</v>
      </c>
      <c r="G190" s="20"/>
    </row>
    <row r="191" s="14" customFormat="1" customHeight="1" spans="1:7">
      <c r="A191" s="20" t="str">
        <f>_xlfn.DISPIMG("ID_DB6DC86CE78C4485A5EBB885FCEA06AF",1)</f>
        <v>=DISPIMG("ID_DB6DC86CE78C4485A5EBB885FCEA06AF",1)</v>
      </c>
      <c r="B191" s="20" t="s">
        <v>426</v>
      </c>
      <c r="C191" s="20" t="s">
        <v>127</v>
      </c>
      <c r="D191" s="19" t="s">
        <v>427</v>
      </c>
      <c r="E191" s="20" t="str">
        <f>_xlfn.DISPIMG("ID_768E8F90BFC640D683763A1988956E16",1)</f>
        <v>=DISPIMG("ID_768E8F90BFC640D683763A1988956E16",1)</v>
      </c>
      <c r="F191" s="20"/>
      <c r="G191" s="20" t="s">
        <v>396</v>
      </c>
    </row>
    <row r="192" customHeight="1" spans="1:7">
      <c r="A192" s="20" t="str">
        <f>_xlfn.DISPIMG("ID_0C0B0E027718424B99555BC8DC2D5954",1)</f>
        <v>=DISPIMG("ID_0C0B0E027718424B99555BC8DC2D5954",1)</v>
      </c>
      <c r="B192" s="20" t="s">
        <v>428</v>
      </c>
      <c r="C192" s="20" t="s">
        <v>127</v>
      </c>
      <c r="D192" s="19" t="s">
        <v>392</v>
      </c>
      <c r="E192" s="20" t="str">
        <f>_xlfn.DISPIMG("ID_61DC80EABADF440B8A60BB4B4E920CE9",1)</f>
        <v>=DISPIMG("ID_61DC80EABADF440B8A60BB4B4E920CE9",1)</v>
      </c>
      <c r="F192" s="20"/>
      <c r="G192" s="20" t="s">
        <v>429</v>
      </c>
    </row>
    <row r="193" customHeight="1" spans="1:7">
      <c r="A193" s="20" t="str">
        <f>_xlfn.DISPIMG("ID_D37293CAE1D04203BB2C411F2CCACA43",1)</f>
        <v>=DISPIMG("ID_D37293CAE1D04203BB2C411F2CCACA43",1)</v>
      </c>
      <c r="B193" s="20" t="s">
        <v>430</v>
      </c>
      <c r="C193" s="20" t="s">
        <v>127</v>
      </c>
      <c r="D193" s="19" t="s">
        <v>431</v>
      </c>
      <c r="E193" s="20" t="str">
        <f>_xlfn.DISPIMG("ID_9F3D85179AE34945901E84C96DFB31AE",1)</f>
        <v>=DISPIMG("ID_9F3D85179AE34945901E84C96DFB31AE",1)</v>
      </c>
      <c r="F193" s="20"/>
      <c r="G193" s="20"/>
    </row>
    <row r="194" customHeight="1" spans="1:7">
      <c r="A194" s="20" t="str">
        <f>_xlfn.DISPIMG("ID_B5A72E876526466FBCDB05D2DCCB4903",1)</f>
        <v>=DISPIMG("ID_B5A72E876526466FBCDB05D2DCCB4903",1)</v>
      </c>
      <c r="B194" s="20" t="s">
        <v>432</v>
      </c>
      <c r="C194" s="20" t="s">
        <v>127</v>
      </c>
      <c r="D194" s="19" t="s">
        <v>433</v>
      </c>
      <c r="E194" s="20" t="str">
        <f>_xlfn.DISPIMG("ID_43B5A105C86A4B219506A31308E4F65F",1)</f>
        <v>=DISPIMG("ID_43B5A105C86A4B219506A31308E4F65F",1)</v>
      </c>
      <c r="F194" s="20"/>
      <c r="G194" s="20"/>
    </row>
    <row r="195" customHeight="1" spans="1:7">
      <c r="A195" s="20" t="str">
        <f>_xlfn.DISPIMG("ID_ED36D009DE524448A6177896815724F3",1)</f>
        <v>=DISPIMG("ID_ED36D009DE524448A6177896815724F3",1)</v>
      </c>
      <c r="B195" s="20" t="s">
        <v>434</v>
      </c>
      <c r="C195" s="20" t="s">
        <v>127</v>
      </c>
      <c r="D195" s="19" t="s">
        <v>435</v>
      </c>
      <c r="E195" s="20" t="str">
        <f>_xlfn.DISPIMG("ID_F8E4323681104D1695EEB5585CFF347F",1)</f>
        <v>=DISPIMG("ID_F8E4323681104D1695EEB5585CFF347F",1)</v>
      </c>
      <c r="F195" s="20"/>
      <c r="G195" s="20"/>
    </row>
    <row r="196" customHeight="1" spans="1:7">
      <c r="A196" s="20" t="str">
        <f>_xlfn.DISPIMG("ID_D3C6EB3114A04C04B9AAAD84D0FC4145",1)</f>
        <v>=DISPIMG("ID_D3C6EB3114A04C04B9AAAD84D0FC4145",1)</v>
      </c>
      <c r="B196" s="20" t="s">
        <v>436</v>
      </c>
      <c r="C196" s="20" t="s">
        <v>127</v>
      </c>
      <c r="D196" s="19" t="s">
        <v>437</v>
      </c>
      <c r="E196" s="20" t="str">
        <f>_xlfn.DISPIMG("ID_7E540DD54B3547A4A8800D390F84715E",1)</f>
        <v>=DISPIMG("ID_7E540DD54B3547A4A8800D390F84715E",1)</v>
      </c>
      <c r="F196" s="20"/>
      <c r="G196" s="20"/>
    </row>
    <row r="197" customHeight="1" spans="1:7">
      <c r="A197" s="20" t="str">
        <f>_xlfn.DISPIMG("ID_83FEBDF5F0BA44CB9C3500B9FE4BA42F",1)</f>
        <v>=DISPIMG("ID_83FEBDF5F0BA44CB9C3500B9FE4BA42F",1)</v>
      </c>
      <c r="B197" s="20" t="s">
        <v>438</v>
      </c>
      <c r="C197" s="20" t="s">
        <v>127</v>
      </c>
      <c r="D197" s="19" t="s">
        <v>439</v>
      </c>
      <c r="E197" s="20" t="str">
        <f>_xlfn.DISPIMG("ID_057A691F066D43E6AB0F3E0155942A29",1)</f>
        <v>=DISPIMG("ID_057A691F066D43E6AB0F3E0155942A29",1)</v>
      </c>
      <c r="F197" s="20"/>
      <c r="G197" s="20"/>
    </row>
    <row r="198" customHeight="1" spans="1:7">
      <c r="A198" s="20" t="str">
        <f>_xlfn.DISPIMG("ID_64349C509036480F969278666901992B",1)</f>
        <v>=DISPIMG("ID_64349C509036480F969278666901992B",1)</v>
      </c>
      <c r="B198" s="20" t="s">
        <v>440</v>
      </c>
      <c r="C198" s="20" t="s">
        <v>127</v>
      </c>
      <c r="D198" s="19" t="s">
        <v>441</v>
      </c>
      <c r="E198" s="20" t="str">
        <f>_xlfn.DISPIMG("ID_E978C04CC5FE4111BB9AC77ED2661CB0",1)</f>
        <v>=DISPIMG("ID_E978C04CC5FE4111BB9AC77ED2661CB0",1)</v>
      </c>
      <c r="F198" s="20"/>
      <c r="G198" s="20"/>
    </row>
    <row r="199" customHeight="1" spans="1:7">
      <c r="A199" s="20" t="str">
        <f>_xlfn.DISPIMG("ID_BD0B1BF9CA854A9187F7C64E04BC2C30",1)</f>
        <v>=DISPIMG("ID_BD0B1BF9CA854A9187F7C64E04BC2C30",1)</v>
      </c>
      <c r="B199" s="20" t="s">
        <v>442</v>
      </c>
      <c r="C199" s="20" t="s">
        <v>127</v>
      </c>
      <c r="D199" s="19" t="s">
        <v>443</v>
      </c>
      <c r="E199" s="20" t="str">
        <f>_xlfn.DISPIMG("ID_FDEC29355A35477F94EC56F4E753E351",1)</f>
        <v>=DISPIMG("ID_FDEC29355A35477F94EC56F4E753E351",1)</v>
      </c>
      <c r="F199" s="20"/>
      <c r="G199" s="20"/>
    </row>
    <row r="200" s="11" customFormat="1" customHeight="1" spans="1:7">
      <c r="A200" s="20" t="str">
        <f>_xlfn.DISPIMG("ID_BB23D904713B481486C5EAD49AE92BB3",1)</f>
        <v>=DISPIMG("ID_BB23D904713B481486C5EAD49AE92BB3",1)</v>
      </c>
      <c r="B200" s="20"/>
      <c r="C200" s="20" t="s">
        <v>127</v>
      </c>
      <c r="D200" s="19" t="s">
        <v>444</v>
      </c>
      <c r="E200" s="20" t="str">
        <f>_xlfn.DISPIMG("ID_1336BE23C46445D58840577AC773E6CA",1)</f>
        <v>=DISPIMG("ID_1336BE23C46445D58840577AC773E6CA",1)</v>
      </c>
      <c r="F200" s="20"/>
      <c r="G200" s="20"/>
    </row>
    <row r="201" customHeight="1" spans="1:7">
      <c r="A201" s="20" t="str">
        <f>_xlfn.DISPIMG("ID_D64F60EEFBD74F8F9B823CAD25E9ECC8",1)</f>
        <v>=DISPIMG("ID_D64F60EEFBD74F8F9B823CAD25E9ECC8",1)</v>
      </c>
      <c r="B201" s="20" t="s">
        <v>445</v>
      </c>
      <c r="C201" s="20" t="s">
        <v>446</v>
      </c>
      <c r="D201" s="19" t="s">
        <v>447</v>
      </c>
      <c r="E201" s="20" t="str">
        <f>_xlfn.DISPIMG("ID_C0FADF2BEF284D218FFBE52D2A8919F4",1)</f>
        <v>=DISPIMG("ID_C0FADF2BEF284D218FFBE52D2A8919F4",1)</v>
      </c>
      <c r="F201" s="20" t="s">
        <v>448</v>
      </c>
      <c r="G201" s="20"/>
    </row>
    <row r="202" customHeight="1" spans="1:7">
      <c r="A202" s="20" t="str">
        <f>_xlfn.DISPIMG("ID_22252CA284FD4D57A3C53F14EA1BF634",1)</f>
        <v>=DISPIMG("ID_22252CA284FD4D57A3C53F14EA1BF634",1)</v>
      </c>
      <c r="B202" s="20" t="s">
        <v>449</v>
      </c>
      <c r="C202" s="20" t="s">
        <v>446</v>
      </c>
      <c r="D202" s="19" t="s">
        <v>450</v>
      </c>
      <c r="E202" s="20" t="str">
        <f>_xlfn.DISPIMG("ID_C618F558595D453DA1FB2151C2981B43",1)</f>
        <v>=DISPIMG("ID_C618F558595D453DA1FB2151C2981B43",1)</v>
      </c>
      <c r="F202" s="20" t="s">
        <v>451</v>
      </c>
      <c r="G202" s="20"/>
    </row>
    <row r="203" customHeight="1" spans="1:7">
      <c r="A203" s="20" t="str">
        <f>_xlfn.DISPIMG("ID_6A006A3B04884D748E4BC5012B1AFB00",1)</f>
        <v>=DISPIMG("ID_6A006A3B04884D748E4BC5012B1AFB00",1)</v>
      </c>
      <c r="B203" s="20" t="s">
        <v>452</v>
      </c>
      <c r="C203" s="20" t="s">
        <v>446</v>
      </c>
      <c r="D203" s="19" t="s">
        <v>450</v>
      </c>
      <c r="E203" s="20" t="str">
        <f>_xlfn.DISPIMG("ID_CEC9D61DD24D421C95E8CC28726B5089",1)</f>
        <v>=DISPIMG("ID_CEC9D61DD24D421C95E8CC28726B5089",1)</v>
      </c>
      <c r="F203" s="20" t="s">
        <v>451</v>
      </c>
      <c r="G203" s="20"/>
    </row>
    <row r="204" customHeight="1" spans="1:7">
      <c r="A204" s="20" t="str">
        <f>_xlfn.DISPIMG("ID_11C82693A8E94909ACE7A92E3E1A734D",1)</f>
        <v>=DISPIMG("ID_11C82693A8E94909ACE7A92E3E1A734D",1)</v>
      </c>
      <c r="B204" s="20" t="s">
        <v>453</v>
      </c>
      <c r="C204" s="20" t="s">
        <v>446</v>
      </c>
      <c r="D204" s="19" t="s">
        <v>454</v>
      </c>
      <c r="E204" s="20" t="str">
        <f>_xlfn.DISPIMG("ID_485289FABDB1480DA49F7DA6929E814B",1)</f>
        <v>=DISPIMG("ID_485289FABDB1480DA49F7DA6929E814B",1)</v>
      </c>
      <c r="F204" s="20"/>
      <c r="G204" s="20"/>
    </row>
    <row r="205" customHeight="1" spans="1:7">
      <c r="A205" s="20" t="str">
        <f>_xlfn.DISPIMG("ID_B45FA5483FD7469E9D08AD980448534F",1)</f>
        <v>=DISPIMG("ID_B45FA5483FD7469E9D08AD980448534F",1)</v>
      </c>
      <c r="B205" s="20" t="s">
        <v>455</v>
      </c>
      <c r="C205" s="20" t="s">
        <v>446</v>
      </c>
      <c r="D205" s="19" t="s">
        <v>456</v>
      </c>
      <c r="E205" s="20" t="str">
        <f>_xlfn.DISPIMG("ID_51E0AC6ABE9A45388CA6060EB9F2235A",1)</f>
        <v>=DISPIMG("ID_51E0AC6ABE9A45388CA6060EB9F2235A",1)</v>
      </c>
      <c r="F205" s="20" t="s">
        <v>457</v>
      </c>
      <c r="G205" s="20"/>
    </row>
    <row r="206" customHeight="1" spans="1:7">
      <c r="A206" s="20" t="str">
        <f>_xlfn.DISPIMG("ID_E311CD71155F4AAAB22FDA0A9C38104C",1)</f>
        <v>=DISPIMG("ID_E311CD71155F4AAAB22FDA0A9C38104C",1)</v>
      </c>
      <c r="B206" s="20" t="s">
        <v>458</v>
      </c>
      <c r="C206" s="20" t="s">
        <v>446</v>
      </c>
      <c r="D206" s="19" t="s">
        <v>456</v>
      </c>
      <c r="E206" s="20" t="str">
        <f>_xlfn.DISPIMG("ID_22A5368B74064B4EB83AF856384EF3C3",1)</f>
        <v>=DISPIMG("ID_22A5368B74064B4EB83AF856384EF3C3",1)</v>
      </c>
      <c r="F206" s="20"/>
      <c r="G206" s="20"/>
    </row>
    <row r="207" customHeight="1" spans="1:7">
      <c r="A207" s="20" t="str">
        <f>_xlfn.DISPIMG("ID_FE50FC14AD534759ADC60EF9B1DF0165",1)</f>
        <v>=DISPIMG("ID_FE50FC14AD534759ADC60EF9B1DF0165",1)</v>
      </c>
      <c r="B207" s="20" t="s">
        <v>459</v>
      </c>
      <c r="C207" s="20" t="s">
        <v>446</v>
      </c>
      <c r="D207" s="19" t="s">
        <v>460</v>
      </c>
      <c r="E207" s="20" t="str">
        <f>_xlfn.DISPIMG("ID_8FB143CA201A4BCE915765763EB0C926",1)</f>
        <v>=DISPIMG("ID_8FB143CA201A4BCE915765763EB0C926",1)</v>
      </c>
      <c r="F207" s="20"/>
      <c r="G207" s="20"/>
    </row>
    <row r="208" customHeight="1" spans="1:7">
      <c r="A208" s="20" t="str">
        <f>_xlfn.DISPIMG("ID_863676E92F8D4DF68B05B271B2BB7FEB",1)</f>
        <v>=DISPIMG("ID_863676E92F8D4DF68B05B271B2BB7FEB",1)</v>
      </c>
      <c r="B208" s="20" t="s">
        <v>461</v>
      </c>
      <c r="C208" s="20" t="s">
        <v>446</v>
      </c>
      <c r="D208" s="19" t="s">
        <v>462</v>
      </c>
      <c r="E208" s="20" t="str">
        <f>_xlfn.DISPIMG("ID_FDEC780BAC8746449557FD1E322C727A",1)</f>
        <v>=DISPIMG("ID_FDEC780BAC8746449557FD1E322C727A",1)</v>
      </c>
      <c r="F208" s="20"/>
      <c r="G208" s="20"/>
    </row>
    <row r="209" customHeight="1" spans="1:7">
      <c r="A209" s="20" t="str">
        <f>_xlfn.DISPIMG("ID_E5D9F52A560D42DDABE4783E43507CDF",1)</f>
        <v>=DISPIMG("ID_E5D9F52A560D42DDABE4783E43507CDF",1)</v>
      </c>
      <c r="B209" s="20" t="s">
        <v>463</v>
      </c>
      <c r="C209" s="20" t="s">
        <v>446</v>
      </c>
      <c r="D209" s="19" t="s">
        <v>460</v>
      </c>
      <c r="E209" s="20" t="str">
        <f>_xlfn.DISPIMG("ID_D012515BC4CD41999DC835CFE21CE779",1)</f>
        <v>=DISPIMG("ID_D012515BC4CD41999DC835CFE21CE779",1)</v>
      </c>
      <c r="F209" s="20" t="s">
        <v>464</v>
      </c>
      <c r="G209" s="20"/>
    </row>
    <row r="210" customHeight="1" spans="1:7">
      <c r="A210" s="20" t="str">
        <f>_xlfn.DISPIMG("ID_A2F0D060F2CF4288B622966FF0D33180",1)</f>
        <v>=DISPIMG("ID_A2F0D060F2CF4288B622966FF0D33180",1)</v>
      </c>
      <c r="B210" s="20" t="s">
        <v>465</v>
      </c>
      <c r="C210" s="20" t="s">
        <v>446</v>
      </c>
      <c r="D210" s="19" t="s">
        <v>466</v>
      </c>
      <c r="E210" s="20" t="str">
        <f>_xlfn.DISPIMG("ID_6F8B6B30ECF34FB991A4988C38CDF29E",1)</f>
        <v>=DISPIMG("ID_6F8B6B30ECF34FB991A4988C38CDF29E",1)</v>
      </c>
      <c r="F210" s="20" t="s">
        <v>467</v>
      </c>
      <c r="G210" s="20"/>
    </row>
    <row r="211" customHeight="1" spans="1:7">
      <c r="A211" s="20" t="str">
        <f>_xlfn.DISPIMG("ID_5E921C95E5A043009D98CBDB0500B8DA",1)</f>
        <v>=DISPIMG("ID_5E921C95E5A043009D98CBDB0500B8DA",1)</v>
      </c>
      <c r="B211" s="20" t="s">
        <v>468</v>
      </c>
      <c r="C211" s="20" t="s">
        <v>446</v>
      </c>
      <c r="D211" s="19" t="s">
        <v>460</v>
      </c>
      <c r="E211" s="20" t="str">
        <f>_xlfn.DISPIMG("ID_A57A5BC0B8234FE9958CC73EE08F03B5",1)</f>
        <v>=DISPIMG("ID_A57A5BC0B8234FE9958CC73EE08F03B5",1)</v>
      </c>
      <c r="F211" s="20" t="s">
        <v>464</v>
      </c>
      <c r="G211" s="20"/>
    </row>
    <row r="212" customHeight="1" spans="1:7">
      <c r="A212" s="20" t="str">
        <f>_xlfn.DISPIMG("ID_50FC06C9382F4ACDBADAB486F89234AA",1)</f>
        <v>=DISPIMG("ID_50FC06C9382F4ACDBADAB486F89234AA",1)</v>
      </c>
      <c r="B212" s="20" t="s">
        <v>469</v>
      </c>
      <c r="C212" s="20" t="s">
        <v>446</v>
      </c>
      <c r="D212" s="19" t="s">
        <v>470</v>
      </c>
      <c r="E212" s="20" t="str">
        <f>_xlfn.DISPIMG("ID_D78174097B1643279D92B17BF5DF11CF",1)</f>
        <v>=DISPIMG("ID_D78174097B1643279D92B17BF5DF11CF",1)</v>
      </c>
      <c r="F212" s="20"/>
      <c r="G212" s="20"/>
    </row>
    <row r="213" customHeight="1" spans="1:7">
      <c r="A213" s="20" t="str">
        <f>_xlfn.DISPIMG("ID_5C80EDF9048845489870041221E7156D",1)</f>
        <v>=DISPIMG("ID_5C80EDF9048845489870041221E7156D",1)</v>
      </c>
      <c r="B213" s="20" t="s">
        <v>471</v>
      </c>
      <c r="C213" s="20" t="s">
        <v>446</v>
      </c>
      <c r="D213" s="19" t="s">
        <v>472</v>
      </c>
      <c r="E213" s="20" t="str">
        <f>_xlfn.DISPIMG("ID_17D8F1C566B146DA86781E834A9F8459",1)</f>
        <v>=DISPIMG("ID_17D8F1C566B146DA86781E834A9F8459",1)</v>
      </c>
      <c r="F213" s="20" t="s">
        <v>473</v>
      </c>
      <c r="G213" s="20"/>
    </row>
    <row r="214" customHeight="1" spans="1:7">
      <c r="A214" s="20" t="str">
        <f>_xlfn.DISPIMG("ID_4E3E4330D3C44A4098C375CDE4B9D060",1)</f>
        <v>=DISPIMG("ID_4E3E4330D3C44A4098C375CDE4B9D060",1)</v>
      </c>
      <c r="B214" s="20" t="s">
        <v>474</v>
      </c>
      <c r="C214" s="20" t="s">
        <v>446</v>
      </c>
      <c r="D214" s="19" t="s">
        <v>472</v>
      </c>
      <c r="E214" s="20" t="str">
        <f>_xlfn.DISPIMG("ID_B8F036B8CD684D4297BCF3309072FDF6",1)</f>
        <v>=DISPIMG("ID_B8F036B8CD684D4297BCF3309072FDF6",1)</v>
      </c>
      <c r="F214" s="20"/>
      <c r="G214" s="20"/>
    </row>
    <row r="215" customHeight="1" spans="1:7">
      <c r="A215" s="20" t="str">
        <f>_xlfn.DISPIMG("ID_02CA427C516B4F18A9E8214D60B979B4",1)</f>
        <v>=DISPIMG("ID_02CA427C516B4F18A9E8214D60B979B4",1)</v>
      </c>
      <c r="B215" s="20" t="s">
        <v>475</v>
      </c>
      <c r="C215" s="20" t="s">
        <v>446</v>
      </c>
      <c r="D215" s="19" t="s">
        <v>476</v>
      </c>
      <c r="E215" s="20" t="str">
        <f>_xlfn.DISPIMG("ID_F13C4A268B4248C494D92D825BD68392",1)</f>
        <v>=DISPIMG("ID_F13C4A268B4248C494D92D825BD68392",1)</v>
      </c>
      <c r="F215" s="20"/>
      <c r="G215" s="20"/>
    </row>
    <row r="216" customHeight="1" spans="1:7">
      <c r="A216" s="20" t="str">
        <f>_xlfn.DISPIMG("ID_42F3FA5E737E4C03A56DD8E4355D90F8",1)</f>
        <v>=DISPIMG("ID_42F3FA5E737E4C03A56DD8E4355D90F8",1)</v>
      </c>
      <c r="B216" s="20" t="s">
        <v>477</v>
      </c>
      <c r="C216" s="20" t="s">
        <v>446</v>
      </c>
      <c r="D216" s="19" t="s">
        <v>478</v>
      </c>
      <c r="E216" s="20" t="str">
        <f>_xlfn.DISPIMG("ID_EA2D26C273E74C7FBC5D40F61609B0F9",1)</f>
        <v>=DISPIMG("ID_EA2D26C273E74C7FBC5D40F61609B0F9",1)</v>
      </c>
      <c r="F216" s="20"/>
      <c r="G216" s="20"/>
    </row>
    <row r="217" customHeight="1" spans="1:7">
      <c r="A217" s="20" t="str">
        <f>_xlfn.DISPIMG("ID_E2577C9CAC65419B9C1F4307C0A258BD",1)</f>
        <v>=DISPIMG("ID_E2577C9CAC65419B9C1F4307C0A258BD",1)</v>
      </c>
      <c r="B217" s="20" t="s">
        <v>479</v>
      </c>
      <c r="C217" s="20" t="s">
        <v>446</v>
      </c>
      <c r="D217" s="19" t="s">
        <v>480</v>
      </c>
      <c r="E217" s="20" t="str">
        <f>_xlfn.DISPIMG("ID_1393524D7AE64F219301DBFE8A686864",1)</f>
        <v>=DISPIMG("ID_1393524D7AE64F219301DBFE8A686864",1)</v>
      </c>
      <c r="F217" s="20"/>
      <c r="G217" s="20"/>
    </row>
    <row r="218" customHeight="1" spans="1:7">
      <c r="A218" s="20" t="str">
        <f>_xlfn.DISPIMG("ID_7B7C0EF11BB84D94AEDEBD4C41378A0A",1)</f>
        <v>=DISPIMG("ID_7B7C0EF11BB84D94AEDEBD4C41378A0A",1)</v>
      </c>
      <c r="B218" s="20" t="s">
        <v>481</v>
      </c>
      <c r="C218" s="20" t="s">
        <v>446</v>
      </c>
      <c r="D218" s="19" t="s">
        <v>482</v>
      </c>
      <c r="E218" s="20" t="str">
        <f>_xlfn.DISPIMG("ID_1AAF3234EB564D0383BB3BC9E009B7D7",1)</f>
        <v>=DISPIMG("ID_1AAF3234EB564D0383BB3BC9E009B7D7",1)</v>
      </c>
      <c r="F218" s="20"/>
      <c r="G218" s="20"/>
    </row>
    <row r="219" customHeight="1" spans="1:7">
      <c r="A219" s="20" t="str">
        <f>_xlfn.DISPIMG("ID_D36DC000F89446E78B4E87C154E61D7E",1)</f>
        <v>=DISPIMG("ID_D36DC000F89446E78B4E87C154E61D7E",1)</v>
      </c>
      <c r="B219" s="20" t="s">
        <v>483</v>
      </c>
      <c r="C219" s="20" t="s">
        <v>446</v>
      </c>
      <c r="D219" s="19" t="s">
        <v>484</v>
      </c>
      <c r="E219" s="20" t="str">
        <f>_xlfn.DISPIMG("ID_14B0A00F166B45B19C706232701A0CE8",1)</f>
        <v>=DISPIMG("ID_14B0A00F166B45B19C706232701A0CE8",1)</v>
      </c>
      <c r="F219" s="20"/>
      <c r="G219" s="20"/>
    </row>
    <row r="220" customHeight="1" spans="1:7">
      <c r="A220" s="20" t="str">
        <f>_xlfn.DISPIMG("ID_7B7B6382595046EFAF7FF8195C421C0D",1)</f>
        <v>=DISPIMG("ID_7B7B6382595046EFAF7FF8195C421C0D",1)</v>
      </c>
      <c r="B220" s="20" t="s">
        <v>485</v>
      </c>
      <c r="C220" s="20" t="s">
        <v>446</v>
      </c>
      <c r="D220" s="19" t="s">
        <v>486</v>
      </c>
      <c r="E220" s="20" t="str">
        <f>_xlfn.DISPIMG("ID_F0C9C9E68DD748B3B8193217C2FE8911",1)</f>
        <v>=DISPIMG("ID_F0C9C9E68DD748B3B8193217C2FE8911",1)</v>
      </c>
      <c r="F220" s="20" t="s">
        <v>487</v>
      </c>
      <c r="G220" s="20"/>
    </row>
    <row r="221" customHeight="1" spans="1:7">
      <c r="A221" s="20" t="str">
        <f>_xlfn.DISPIMG("ID_E0EB8ED8CCC644028B2B8B465C545922",1)</f>
        <v>=DISPIMG("ID_E0EB8ED8CCC644028B2B8B465C545922",1)</v>
      </c>
      <c r="B221" s="20" t="s">
        <v>488</v>
      </c>
      <c r="C221" s="20" t="s">
        <v>446</v>
      </c>
      <c r="D221" s="19" t="s">
        <v>489</v>
      </c>
      <c r="E221" s="20" t="str">
        <f>_xlfn.DISPIMG("ID_E0ADD3A62D9E49C4A5C179649B55DABA",1)</f>
        <v>=DISPIMG("ID_E0ADD3A62D9E49C4A5C179649B55DABA",1)</v>
      </c>
      <c r="F221" s="20" t="str">
        <f>_xlfn.DISPIMG("ID_6DAA1A5E767C4248B03F3934C02E6FBE",1)</f>
        <v>=DISPIMG("ID_6DAA1A5E767C4248B03F3934C02E6FBE",1)</v>
      </c>
      <c r="G221" s="20"/>
    </row>
    <row r="222" customHeight="1" spans="1:7">
      <c r="A222" s="20" t="str">
        <f>_xlfn.DISPIMG("ID_B907633B50204B29B69A189EEB7BF158",1)</f>
        <v>=DISPIMG("ID_B907633B50204B29B69A189EEB7BF158",1)</v>
      </c>
      <c r="B222" s="20" t="s">
        <v>490</v>
      </c>
      <c r="C222" s="20" t="s">
        <v>446</v>
      </c>
      <c r="D222" s="19" t="s">
        <v>491</v>
      </c>
      <c r="E222" s="20" t="str">
        <f>_xlfn.DISPIMG("ID_6198EF09BB144D9AB7ACFC69654047A8",1)</f>
        <v>=DISPIMG("ID_6198EF09BB144D9AB7ACFC69654047A8",1)</v>
      </c>
      <c r="F222" s="20" t="s">
        <v>492</v>
      </c>
      <c r="G222" s="20"/>
    </row>
    <row r="223" customHeight="1" spans="1:7">
      <c r="A223" s="20" t="str">
        <f>_xlfn.DISPIMG("ID_1A315E7C3B194777993B2BA93693AC7F",1)</f>
        <v>=DISPIMG("ID_1A315E7C3B194777993B2BA93693AC7F",1)</v>
      </c>
      <c r="B223" s="20" t="s">
        <v>493</v>
      </c>
      <c r="C223" s="20" t="s">
        <v>446</v>
      </c>
      <c r="D223" s="19" t="s">
        <v>494</v>
      </c>
      <c r="E223" s="20" t="str">
        <f>_xlfn.DISPIMG("ID_EEABFC589C6748099212F90CAEB9DE42",1)</f>
        <v>=DISPIMG("ID_EEABFC589C6748099212F90CAEB9DE42",1)</v>
      </c>
      <c r="F223" s="20" t="s">
        <v>495</v>
      </c>
      <c r="G223" s="20"/>
    </row>
    <row r="224" s="15" customFormat="1" customHeight="1" spans="1:7">
      <c r="A224" s="26" t="str">
        <f>_xlfn.DISPIMG("ID_57F0ADCE91464FE8A0E777668C4AD573",1)</f>
        <v>=DISPIMG("ID_57F0ADCE91464FE8A0E777668C4AD573",1)</v>
      </c>
      <c r="B224" s="26" t="s">
        <v>496</v>
      </c>
      <c r="C224" s="26" t="s">
        <v>446</v>
      </c>
      <c r="D224" s="19" t="s">
        <v>497</v>
      </c>
      <c r="E224" s="26" t="str">
        <f>_xlfn.DISPIMG("ID_0A52B75E0F7344158C528BC34B4BC8ED",1)</f>
        <v>=DISPIMG("ID_0A52B75E0F7344158C528BC34B4BC8ED",1)</v>
      </c>
      <c r="F224" s="26"/>
      <c r="G224" s="26"/>
    </row>
    <row r="225" customHeight="1" spans="1:7">
      <c r="A225" s="20" t="str">
        <f>_xlfn.DISPIMG("ID_67EC77E3AC6D456899D3606FC97E3EDA",1)</f>
        <v>=DISPIMG("ID_67EC77E3AC6D456899D3606FC97E3EDA",1)</v>
      </c>
      <c r="B225" s="20" t="s">
        <v>498</v>
      </c>
      <c r="C225" s="20" t="s">
        <v>446</v>
      </c>
      <c r="D225" s="19" t="s">
        <v>499</v>
      </c>
      <c r="E225" s="20" t="str">
        <f>_xlfn.DISPIMG("ID_003D95A1532F4E3E81FF7A1785786670",1)</f>
        <v>=DISPIMG("ID_003D95A1532F4E3E81FF7A1785786670",1)</v>
      </c>
      <c r="F225" s="20"/>
      <c r="G225" s="20"/>
    </row>
    <row r="226" customHeight="1" spans="1:7">
      <c r="A226" s="20" t="str">
        <f>_xlfn.DISPIMG("ID_A3FB080022804D6A884EA2FFA523F574",1)</f>
        <v>=DISPIMG("ID_A3FB080022804D6A884EA2FFA523F574",1)</v>
      </c>
      <c r="B226" s="20" t="s">
        <v>500</v>
      </c>
      <c r="C226" s="20" t="s">
        <v>446</v>
      </c>
      <c r="D226" s="19" t="s">
        <v>501</v>
      </c>
      <c r="E226" s="20" t="str">
        <f>_xlfn.DISPIMG("ID_5C6358CE893246AB9A2992927BA48DB0",1)</f>
        <v>=DISPIMG("ID_5C6358CE893246AB9A2992927BA48DB0",1)</v>
      </c>
      <c r="F226" s="20" t="str">
        <f>_xlfn.DISPIMG("ID_13262F90A55C4A0CA3F915A0C4C2E69E",1)</f>
        <v>=DISPIMG("ID_13262F90A55C4A0CA3F915A0C4C2E69E",1)</v>
      </c>
      <c r="G226" s="20"/>
    </row>
    <row r="227" customHeight="1" spans="1:7">
      <c r="A227" s="20" t="str">
        <f>_xlfn.DISPIMG("ID_ED2B156F0B5C46D68800751FE3213F3C",1)</f>
        <v>=DISPIMG("ID_ED2B156F0B5C46D68800751FE3213F3C",1)</v>
      </c>
      <c r="B227" s="20" t="s">
        <v>502</v>
      </c>
      <c r="C227" s="20" t="s">
        <v>446</v>
      </c>
      <c r="D227" s="19" t="s">
        <v>503</v>
      </c>
      <c r="E227" s="20" t="str">
        <f>_xlfn.DISPIMG("ID_0956EF3935AC45EBA52C236F71B1055E",1)</f>
        <v>=DISPIMG("ID_0956EF3935AC45EBA52C236F71B1055E",1)</v>
      </c>
      <c r="F227" s="20"/>
      <c r="G227" s="20"/>
    </row>
    <row r="228" customHeight="1" spans="1:7">
      <c r="A228" s="20" t="str">
        <f>_xlfn.DISPIMG("ID_6F4A8B0EE4B74A428C2F8F710445BF21",1)</f>
        <v>=DISPIMG("ID_6F4A8B0EE4B74A428C2F8F710445BF21",1)</v>
      </c>
      <c r="B228" s="20" t="s">
        <v>504</v>
      </c>
      <c r="C228" s="20" t="s">
        <v>446</v>
      </c>
      <c r="D228" s="19" t="s">
        <v>505</v>
      </c>
      <c r="E228" s="20" t="str">
        <f>_xlfn.DISPIMG("ID_116B5F550CD54DBEAA63CDABB5232807",1)</f>
        <v>=DISPIMG("ID_116B5F550CD54DBEAA63CDABB5232807",1)</v>
      </c>
      <c r="F228" s="20" t="s">
        <v>506</v>
      </c>
      <c r="G228" s="20"/>
    </row>
    <row r="229" customHeight="1" spans="1:7">
      <c r="A229" s="20" t="str">
        <f>_xlfn.DISPIMG("ID_935B5725D3414883AE45FB06A7165F60",1)</f>
        <v>=DISPIMG("ID_935B5725D3414883AE45FB06A7165F60",1)</v>
      </c>
      <c r="B229" s="20" t="s">
        <v>507</v>
      </c>
      <c r="C229" s="20" t="s">
        <v>446</v>
      </c>
      <c r="D229" s="19" t="s">
        <v>508</v>
      </c>
      <c r="E229" s="20" t="str">
        <f>_xlfn.DISPIMG("ID_9772831E1554489685B27BDA1D28EBF6",1)</f>
        <v>=DISPIMG("ID_9772831E1554489685B27BDA1D28EBF6",1)</v>
      </c>
      <c r="F229" s="20" t="s">
        <v>509</v>
      </c>
      <c r="G229" s="20"/>
    </row>
    <row r="230" customHeight="1" spans="1:7">
      <c r="A230" s="20" t="str">
        <f>_xlfn.DISPIMG("ID_8C062A85267B4A20B88A3BCA9D9BBA37",1)</f>
        <v>=DISPIMG("ID_8C062A85267B4A20B88A3BCA9D9BBA37",1)</v>
      </c>
      <c r="B230" s="20" t="s">
        <v>510</v>
      </c>
      <c r="C230" s="20" t="s">
        <v>446</v>
      </c>
      <c r="D230" s="19" t="s">
        <v>511</v>
      </c>
      <c r="E230" s="20" t="str">
        <f>_xlfn.DISPIMG("ID_5963D86C2EF44AB9AD799D9B273614F1",1)</f>
        <v>=DISPIMG("ID_5963D86C2EF44AB9AD799D9B273614F1",1)</v>
      </c>
      <c r="F230" s="20" t="s">
        <v>512</v>
      </c>
      <c r="G230" s="20"/>
    </row>
    <row r="231" customHeight="1" spans="1:7">
      <c r="A231" s="20" t="str">
        <f>_xlfn.DISPIMG("ID_FCA1A5625759450DAB8F5F110CA8684E",1)</f>
        <v>=DISPIMG("ID_FCA1A5625759450DAB8F5F110CA8684E",1)</v>
      </c>
      <c r="B231" s="20" t="s">
        <v>513</v>
      </c>
      <c r="C231" s="20" t="s">
        <v>446</v>
      </c>
      <c r="D231" s="19" t="s">
        <v>514</v>
      </c>
      <c r="E231" s="20" t="str">
        <f>_xlfn.DISPIMG("ID_E562B5E30AC04154B30EF1EA6DD07BC2",1)</f>
        <v>=DISPIMG("ID_E562B5E30AC04154B30EF1EA6DD07BC2",1)</v>
      </c>
      <c r="F231" s="20" t="s">
        <v>515</v>
      </c>
      <c r="G231" s="20"/>
    </row>
    <row r="232" s="15" customFormat="1" customHeight="1" spans="1:7">
      <c r="A232" s="26" t="str">
        <f>_xlfn.DISPIMG("ID_76B9B76AE31D4D318A81235F60351173",1)</f>
        <v>=DISPIMG("ID_76B9B76AE31D4D318A81235F60351173",1)</v>
      </c>
      <c r="B232" s="26" t="s">
        <v>516</v>
      </c>
      <c r="C232" s="26" t="s">
        <v>446</v>
      </c>
      <c r="D232" s="19" t="s">
        <v>517</v>
      </c>
      <c r="E232" s="26" t="str">
        <f>_xlfn.DISPIMG("ID_59F1CB35407A47E694604D10774F8190",1)</f>
        <v>=DISPIMG("ID_59F1CB35407A47E694604D10774F8190",1)</v>
      </c>
      <c r="F232" s="26" t="s">
        <v>518</v>
      </c>
      <c r="G232" s="26"/>
    </row>
    <row r="233" customHeight="1" spans="1:7">
      <c r="A233" s="20" t="str">
        <f>_xlfn.DISPIMG("ID_78FD55988CDD46CD8EE36989C8B78776",1)</f>
        <v>=DISPIMG("ID_78FD55988CDD46CD8EE36989C8B78776",1)</v>
      </c>
      <c r="B233" s="20" t="s">
        <v>519</v>
      </c>
      <c r="C233" s="20" t="s">
        <v>446</v>
      </c>
      <c r="D233" s="19" t="s">
        <v>520</v>
      </c>
      <c r="E233" s="20" t="str">
        <f>_xlfn.DISPIMG("ID_DD992F1EBC04444A9BFB20DEFF16A664",1)</f>
        <v>=DISPIMG("ID_DD992F1EBC04444A9BFB20DEFF16A664",1)</v>
      </c>
      <c r="F233" s="20" t="s">
        <v>521</v>
      </c>
      <c r="G233" s="20"/>
    </row>
    <row r="234" customHeight="1" spans="1:7">
      <c r="A234" s="20" t="str">
        <f>_xlfn.DISPIMG("ID_EE3A0A29BD684FE1850170D3B646437D",1)</f>
        <v>=DISPIMG("ID_EE3A0A29BD684FE1850170D3B646437D",1)</v>
      </c>
      <c r="B234" s="20" t="s">
        <v>522</v>
      </c>
      <c r="C234" s="20" t="s">
        <v>446</v>
      </c>
      <c r="D234" s="19" t="s">
        <v>523</v>
      </c>
      <c r="E234" s="20" t="str">
        <f>_xlfn.DISPIMG("ID_E7266FD601174E558D7088B1C65BF93F",1)</f>
        <v>=DISPIMG("ID_E7266FD601174E558D7088B1C65BF93F",1)</v>
      </c>
      <c r="F234" s="20" t="s">
        <v>524</v>
      </c>
      <c r="G234" s="20"/>
    </row>
    <row r="235" customHeight="1" spans="1:7">
      <c r="A235" s="20" t="str">
        <f>_xlfn.DISPIMG("ID_C5355CE349B24E41867DACD8A321271D",1)</f>
        <v>=DISPIMG("ID_C5355CE349B24E41867DACD8A321271D",1)</v>
      </c>
      <c r="B235" s="20" t="s">
        <v>525</v>
      </c>
      <c r="C235" s="20" t="s">
        <v>446</v>
      </c>
      <c r="D235" s="19" t="s">
        <v>526</v>
      </c>
      <c r="E235" s="20" t="str">
        <f>_xlfn.DISPIMG("ID_54D3BF4B360149BD84188C9F57F1D975",1)</f>
        <v>=DISPIMG("ID_54D3BF4B360149BD84188C9F57F1D975",1)</v>
      </c>
      <c r="F235" s="20"/>
      <c r="G235" s="20"/>
    </row>
    <row r="236" customHeight="1" spans="1:7">
      <c r="A236" s="20" t="str">
        <f>_xlfn.DISPIMG("ID_7ECFB54593FB460AAB6515A5A0AA3C55",1)</f>
        <v>=DISPIMG("ID_7ECFB54593FB460AAB6515A5A0AA3C55",1)</v>
      </c>
      <c r="B236" s="20" t="s">
        <v>527</v>
      </c>
      <c r="C236" s="20" t="s">
        <v>446</v>
      </c>
      <c r="D236" s="19" t="s">
        <v>528</v>
      </c>
      <c r="E236" s="20" t="str">
        <f>_xlfn.DISPIMG("ID_FE5E914BEE434DC7AD09AF0FAA9F8948",1)</f>
        <v>=DISPIMG("ID_FE5E914BEE434DC7AD09AF0FAA9F8948",1)</v>
      </c>
      <c r="F236" s="20"/>
      <c r="G236" s="20"/>
    </row>
    <row r="237" customHeight="1" spans="1:7">
      <c r="A237" s="20" t="str">
        <f>_xlfn.DISPIMG("ID_F07E587483DA4EAC9EF7DFC755B3F4E1",1)</f>
        <v>=DISPIMG("ID_F07E587483DA4EAC9EF7DFC755B3F4E1",1)</v>
      </c>
      <c r="B237" s="20" t="s">
        <v>529</v>
      </c>
      <c r="C237" s="20" t="s">
        <v>446</v>
      </c>
      <c r="D237" s="19" t="s">
        <v>530</v>
      </c>
      <c r="E237" s="20" t="str">
        <f>_xlfn.DISPIMG("ID_61643837219D4A4DBE4DCDFD627B575B",1)</f>
        <v>=DISPIMG("ID_61643837219D4A4DBE4DCDFD627B575B",1)</v>
      </c>
      <c r="F237" s="20"/>
      <c r="G237" s="20"/>
    </row>
    <row r="238" customHeight="1" spans="1:7">
      <c r="A238" s="20" t="str">
        <f>_xlfn.DISPIMG("ID_3F77D30E4C18409DB3E5E2B0FD782E6E",1)</f>
        <v>=DISPIMG("ID_3F77D30E4C18409DB3E5E2B0FD782E6E",1)</v>
      </c>
      <c r="B238" s="20" t="s">
        <v>531</v>
      </c>
      <c r="C238" s="20" t="s">
        <v>446</v>
      </c>
      <c r="D238" s="19" t="s">
        <v>530</v>
      </c>
      <c r="E238" s="20" t="str">
        <f>_xlfn.DISPIMG("ID_71FB3362CD0A4BE48424F903D518ED47",1)</f>
        <v>=DISPIMG("ID_71FB3362CD0A4BE48424F903D518ED47",1)</v>
      </c>
      <c r="F238" s="20"/>
      <c r="G238" s="20"/>
    </row>
    <row r="239" customHeight="1" spans="1:7">
      <c r="A239" s="20" t="str">
        <f>_xlfn.DISPIMG("ID_9A2527439F4048D4ADA4AFD091F31BCA",1)</f>
        <v>=DISPIMG("ID_9A2527439F4048D4ADA4AFD091F31BCA",1)</v>
      </c>
      <c r="B239" s="20" t="s">
        <v>532</v>
      </c>
      <c r="C239" s="20" t="s">
        <v>446</v>
      </c>
      <c r="D239" s="19" t="s">
        <v>533</v>
      </c>
      <c r="E239" s="20" t="str">
        <f>_xlfn.DISPIMG("ID_4DB2D838C64D42839B094420D61AB559",1)</f>
        <v>=DISPIMG("ID_4DB2D838C64D42839B094420D61AB559",1)</v>
      </c>
      <c r="F239" s="20"/>
      <c r="G239" s="20"/>
    </row>
    <row r="240" customHeight="1" spans="1:7">
      <c r="A240" s="20" t="str">
        <f>_xlfn.DISPIMG("ID_BE7B7DD9509C4F19A7AAFA75F30AAC5F",1)</f>
        <v>=DISPIMG("ID_BE7B7DD9509C4F19A7AAFA75F30AAC5F",1)</v>
      </c>
      <c r="B240" s="20" t="s">
        <v>534</v>
      </c>
      <c r="C240" s="20" t="s">
        <v>446</v>
      </c>
      <c r="D240" s="19" t="s">
        <v>535</v>
      </c>
      <c r="E240" s="20" t="str">
        <f>_xlfn.DISPIMG("ID_0728E9A976EB46AC924286E47D83618D",1)</f>
        <v>=DISPIMG("ID_0728E9A976EB46AC924286E47D83618D",1)</v>
      </c>
      <c r="F240" s="20"/>
      <c r="G240" s="20"/>
    </row>
    <row r="241" customHeight="1" spans="1:7">
      <c r="A241" s="20" t="str">
        <f>_xlfn.DISPIMG("ID_AF0CD79F36474F7D8FDC4D5C56D08232",1)</f>
        <v>=DISPIMG("ID_AF0CD79F36474F7D8FDC4D5C56D08232",1)</v>
      </c>
      <c r="B241" s="20" t="s">
        <v>536</v>
      </c>
      <c r="C241" s="20" t="s">
        <v>446</v>
      </c>
      <c r="D241" s="19" t="s">
        <v>537</v>
      </c>
      <c r="E241" s="20" t="str">
        <f>_xlfn.DISPIMG("ID_A8B0EA22C6A4443B92B2A56EABE895AF",1)</f>
        <v>=DISPIMG("ID_A8B0EA22C6A4443B92B2A56EABE895AF",1)</v>
      </c>
      <c r="F241" s="20"/>
      <c r="G241" s="20"/>
    </row>
    <row r="242" customHeight="1" spans="1:7">
      <c r="A242" s="20" t="str">
        <f>_xlfn.DISPIMG("ID_F6C469F31C5F4391B0AED6D0FE2C51A5",1)</f>
        <v>=DISPIMG("ID_F6C469F31C5F4391B0AED6D0FE2C51A5",1)</v>
      </c>
      <c r="B242" s="20" t="s">
        <v>538</v>
      </c>
      <c r="C242" s="20" t="s">
        <v>446</v>
      </c>
      <c r="D242" s="19" t="s">
        <v>539</v>
      </c>
      <c r="E242" s="20" t="str">
        <f>_xlfn.DISPIMG("ID_CBD52451AECB47D28E895EEF2FD8F2C3",1)</f>
        <v>=DISPIMG("ID_CBD52451AECB47D28E895EEF2FD8F2C3",1)</v>
      </c>
      <c r="F242" s="20"/>
      <c r="G242" s="20"/>
    </row>
    <row r="243" customHeight="1" spans="1:7">
      <c r="A243" s="20" t="str">
        <f>_xlfn.DISPIMG("ID_236B05CAD00E41798837D9210C9A9897",1)</f>
        <v>=DISPIMG("ID_236B05CAD00E41798837D9210C9A9897",1)</v>
      </c>
      <c r="B243" s="20" t="s">
        <v>540</v>
      </c>
      <c r="C243" s="20" t="s">
        <v>446</v>
      </c>
      <c r="D243" s="19" t="s">
        <v>541</v>
      </c>
      <c r="E243" s="20" t="str">
        <f>_xlfn.DISPIMG("ID_DDDE58C0B4CA4701BA6973E585860C95",1)</f>
        <v>=DISPIMG("ID_DDDE58C0B4CA4701BA6973E585860C95",1)</v>
      </c>
      <c r="F243" s="20"/>
      <c r="G243" s="20"/>
    </row>
    <row r="244" customHeight="1" spans="1:7">
      <c r="A244" s="20" t="str">
        <f>_xlfn.DISPIMG("ID_9FB4E553F3E247E0B276E874FA4C42E8",1)</f>
        <v>=DISPIMG("ID_9FB4E553F3E247E0B276E874FA4C42E8",1)</v>
      </c>
      <c r="B244" s="20" t="s">
        <v>542</v>
      </c>
      <c r="C244" s="20" t="s">
        <v>446</v>
      </c>
      <c r="D244" s="19" t="s">
        <v>543</v>
      </c>
      <c r="E244" s="20" t="str">
        <f>_xlfn.DISPIMG("ID_51108420C32746BC9AD63D913B9C00E1",1)</f>
        <v>=DISPIMG("ID_51108420C32746BC9AD63D913B9C00E1",1)</v>
      </c>
      <c r="F244" s="20"/>
      <c r="G244" s="20"/>
    </row>
    <row r="245" customHeight="1" spans="1:7">
      <c r="A245" s="20" t="str">
        <f>_xlfn.DISPIMG("ID_3705696DA28641FCB8948815C831A92D",1)</f>
        <v>=DISPIMG("ID_3705696DA28641FCB8948815C831A92D",1)</v>
      </c>
      <c r="B245" s="20" t="s">
        <v>544</v>
      </c>
      <c r="C245" s="20" t="s">
        <v>446</v>
      </c>
      <c r="D245" s="19" t="s">
        <v>545</v>
      </c>
      <c r="E245" s="20" t="str">
        <f>_xlfn.DISPIMG("ID_F9237963CB504FD7AB4F5E10FB1CD2BA",1)</f>
        <v>=DISPIMG("ID_F9237963CB504FD7AB4F5E10FB1CD2BA",1)</v>
      </c>
      <c r="F245" s="20"/>
      <c r="G245" s="20"/>
    </row>
    <row r="246" customHeight="1" spans="1:7">
      <c r="A246" s="20" t="str">
        <f>_xlfn.DISPIMG("ID_F4CA1BD850C04D5B86376709A0448CAC",1)</f>
        <v>=DISPIMG("ID_F4CA1BD850C04D5B86376709A0448CAC",1)</v>
      </c>
      <c r="B246" s="20" t="s">
        <v>546</v>
      </c>
      <c r="C246" s="20" t="s">
        <v>446</v>
      </c>
      <c r="D246" s="19" t="s">
        <v>547</v>
      </c>
      <c r="E246" s="20" t="str">
        <f>_xlfn.DISPIMG("ID_9D6D603A7EA04641ABDC33801E169EE1",1)</f>
        <v>=DISPIMG("ID_9D6D603A7EA04641ABDC33801E169EE1",1)</v>
      </c>
      <c r="F246" s="20"/>
      <c r="G246" s="20"/>
    </row>
    <row r="247" customHeight="1" spans="1:7">
      <c r="A247" s="20" t="str">
        <f>_xlfn.DISPIMG("ID_0DE61290EF974E53B34E78E845FC5A7B",1)</f>
        <v>=DISPIMG("ID_0DE61290EF974E53B34E78E845FC5A7B",1)</v>
      </c>
      <c r="B247" s="20" t="s">
        <v>548</v>
      </c>
      <c r="C247" s="20" t="s">
        <v>446</v>
      </c>
      <c r="D247" s="19" t="s">
        <v>549</v>
      </c>
      <c r="E247" s="20" t="str">
        <f>_xlfn.DISPIMG("ID_249891B5B9124A05817505112008A441",1)</f>
        <v>=DISPIMG("ID_249891B5B9124A05817505112008A441",1)</v>
      </c>
      <c r="F247" s="20"/>
      <c r="G247" s="20"/>
    </row>
    <row r="248" customHeight="1" spans="1:7">
      <c r="A248" s="20" t="str">
        <f>_xlfn.DISPIMG("ID_1FB60AC956F64E1597EC125F363B70BF",1)</f>
        <v>=DISPIMG("ID_1FB60AC956F64E1597EC125F363B70BF",1)</v>
      </c>
      <c r="B248" s="20" t="s">
        <v>550</v>
      </c>
      <c r="C248" s="20" t="s">
        <v>446</v>
      </c>
      <c r="D248" s="19" t="s">
        <v>551</v>
      </c>
      <c r="E248" s="20" t="str">
        <f>_xlfn.DISPIMG("ID_A2166B71ED5441EF9CE789C2F50A9D51",1)</f>
        <v>=DISPIMG("ID_A2166B71ED5441EF9CE789C2F50A9D51",1)</v>
      </c>
      <c r="F248" s="20" t="s">
        <v>552</v>
      </c>
      <c r="G248" s="20" t="str">
        <f>_xlfn.DISPIMG("ID_4305E1B30A4C46F28A50303E13DC729F",1)</f>
        <v>=DISPIMG("ID_4305E1B30A4C46F28A50303E13DC729F",1)</v>
      </c>
    </row>
    <row r="249" customHeight="1" spans="1:7">
      <c r="A249" s="20" t="str">
        <f>_xlfn.DISPIMG("ID_6ADEDCCF2F95410097FA11143786B899",1)</f>
        <v>=DISPIMG("ID_6ADEDCCF2F95410097FA11143786B899",1)</v>
      </c>
      <c r="B249" s="20" t="s">
        <v>553</v>
      </c>
      <c r="C249" s="20" t="s">
        <v>446</v>
      </c>
      <c r="D249" s="19" t="s">
        <v>554</v>
      </c>
      <c r="E249" s="20" t="str">
        <f>_xlfn.DISPIMG("ID_B957A03A0A6C4F61A7B8C58D1B1CDE6F",1)</f>
        <v>=DISPIMG("ID_B957A03A0A6C4F61A7B8C58D1B1CDE6F",1)</v>
      </c>
      <c r="F249" s="20"/>
      <c r="G249" s="20"/>
    </row>
    <row r="250" customHeight="1" spans="1:7">
      <c r="A250" s="20" t="str">
        <f>_xlfn.DISPIMG("ID_2F6EB8236BDA4DC69EB82C6DD3F36792",1)</f>
        <v>=DISPIMG("ID_2F6EB8236BDA4DC69EB82C6DD3F36792",1)</v>
      </c>
      <c r="B250" s="20" t="s">
        <v>555</v>
      </c>
      <c r="C250" s="20" t="s">
        <v>446</v>
      </c>
      <c r="D250" s="19" t="s">
        <v>556</v>
      </c>
      <c r="E250" s="20" t="str">
        <f>_xlfn.DISPIMG("ID_382C8C82D4B1451781F68900D212E40D",1)</f>
        <v>=DISPIMG("ID_382C8C82D4B1451781F68900D212E40D",1)</v>
      </c>
      <c r="F250" s="20"/>
      <c r="G250" s="20"/>
    </row>
    <row r="251" customHeight="1" spans="1:7">
      <c r="A251" s="20" t="str">
        <f>_xlfn.DISPIMG("ID_126CECD86ADC49D1BA0D85A351D04056",1)</f>
        <v>=DISPIMG("ID_126CECD86ADC49D1BA0D85A351D04056",1)</v>
      </c>
      <c r="B251" s="20" t="s">
        <v>557</v>
      </c>
      <c r="C251" s="20" t="s">
        <v>446</v>
      </c>
      <c r="D251" s="19" t="s">
        <v>558</v>
      </c>
      <c r="E251" s="20" t="str">
        <f>_xlfn.DISPIMG("ID_AA8B2691CF1145C28BC41044816F7807",1)</f>
        <v>=DISPIMG("ID_AA8B2691CF1145C28BC41044816F7807",1)</v>
      </c>
      <c r="F251" s="20" t="s">
        <v>559</v>
      </c>
      <c r="G251" s="20" t="str">
        <f>_xlfn.DISPIMG("ID_45479E0662854152B151911F38AA588F",1)</f>
        <v>=DISPIMG("ID_45479E0662854152B151911F38AA588F",1)</v>
      </c>
    </row>
    <row r="252" customHeight="1" spans="1:7">
      <c r="A252" s="20" t="str">
        <f>_xlfn.DISPIMG("ID_706DE3146118424FBCD9692CBB92AFAD",1)</f>
        <v>=DISPIMG("ID_706DE3146118424FBCD9692CBB92AFAD",1)</v>
      </c>
      <c r="B252" s="20" t="s">
        <v>560</v>
      </c>
      <c r="C252" s="20" t="s">
        <v>446</v>
      </c>
      <c r="D252" s="19" t="s">
        <v>561</v>
      </c>
      <c r="E252" s="20" t="str">
        <f>_xlfn.DISPIMG("ID_8461848D112B40AD93D6DA56157C8030",1)</f>
        <v>=DISPIMG("ID_8461848D112B40AD93D6DA56157C8030",1)</v>
      </c>
      <c r="F252" s="20" t="s">
        <v>562</v>
      </c>
      <c r="G252" s="20"/>
    </row>
    <row r="253" customHeight="1" spans="1:7">
      <c r="A253" s="20" t="str">
        <f>_xlfn.DISPIMG("ID_39C7DABD45C948D2BDB99FC06EB09C5D",1)</f>
        <v>=DISPIMG("ID_39C7DABD45C948D2BDB99FC06EB09C5D",1)</v>
      </c>
      <c r="B253" s="20" t="s">
        <v>563</v>
      </c>
      <c r="C253" s="20" t="s">
        <v>446</v>
      </c>
      <c r="D253" s="19" t="s">
        <v>564</v>
      </c>
      <c r="E253" s="20" t="str">
        <f>_xlfn.DISPIMG("ID_64566EDB15424FD29BAF7474D56E45C3",1)</f>
        <v>=DISPIMG("ID_64566EDB15424FD29BAF7474D56E45C3",1)</v>
      </c>
      <c r="F253" s="20" t="s">
        <v>565</v>
      </c>
      <c r="G253" s="20" t="str">
        <f>_xlfn.DISPIMG("ID_0E49EE5EA15143199E320129A5F60EF7",1)</f>
        <v>=DISPIMG("ID_0E49EE5EA15143199E320129A5F60EF7",1)</v>
      </c>
    </row>
    <row r="254" customHeight="1" spans="1:7">
      <c r="A254" s="20" t="str">
        <f>_xlfn.DISPIMG("ID_C07CBC598E1B4282BE3951713F2D491C",1)</f>
        <v>=DISPIMG("ID_C07CBC598E1B4282BE3951713F2D491C",1)</v>
      </c>
      <c r="B254" s="20" t="s">
        <v>566</v>
      </c>
      <c r="C254" s="20" t="s">
        <v>446</v>
      </c>
      <c r="D254" s="19" t="s">
        <v>567</v>
      </c>
      <c r="E254" s="20" t="str">
        <f>_xlfn.DISPIMG("ID_5CB75D27CCBC4629A15A74B7058D54D7",1)</f>
        <v>=DISPIMG("ID_5CB75D27CCBC4629A15A74B7058D54D7",1)</v>
      </c>
      <c r="F254" s="20" t="s">
        <v>568</v>
      </c>
      <c r="G254" s="20"/>
    </row>
    <row r="255" customHeight="1" spans="1:7">
      <c r="A255" s="20" t="str">
        <f>_xlfn.DISPIMG("ID_C4E949DDA356404AA1DFC2DE1A187593",1)</f>
        <v>=DISPIMG("ID_C4E949DDA356404AA1DFC2DE1A187593",1)</v>
      </c>
      <c r="B255" s="20" t="s">
        <v>569</v>
      </c>
      <c r="C255" s="20" t="s">
        <v>446</v>
      </c>
      <c r="D255" s="19" t="s">
        <v>567</v>
      </c>
      <c r="E255" s="20" t="str">
        <f>_xlfn.DISPIMG("ID_D7974BE76BD54AF0BBF84AC943F5CB85",1)</f>
        <v>=DISPIMG("ID_D7974BE76BD54AF0BBF84AC943F5CB85",1)</v>
      </c>
      <c r="F255" s="20"/>
      <c r="G255" s="20"/>
    </row>
    <row r="256" customHeight="1" spans="1:7">
      <c r="A256" s="20" t="str">
        <f>_xlfn.DISPIMG("ID_97FA5E4CE58547EF9CDDECB344A9C109",1)</f>
        <v>=DISPIMG("ID_97FA5E4CE58547EF9CDDECB344A9C109",1)</v>
      </c>
      <c r="B256" s="20" t="s">
        <v>570</v>
      </c>
      <c r="C256" s="20" t="s">
        <v>446</v>
      </c>
      <c r="D256" s="19" t="s">
        <v>571</v>
      </c>
      <c r="E256" s="20" t="str">
        <f>_xlfn.DISPIMG("ID_96AFCE4ADAA2456FB114451CD8866560",1)</f>
        <v>=DISPIMG("ID_96AFCE4ADAA2456FB114451CD8866560",1)</v>
      </c>
      <c r="F256" s="20"/>
      <c r="G256" s="20"/>
    </row>
    <row r="257" customHeight="1" spans="1:7">
      <c r="A257" s="20" t="str">
        <f>_xlfn.DISPIMG("ID_056206F11FE5497195EA9C1E62A92136",1)</f>
        <v>=DISPIMG("ID_056206F11FE5497195EA9C1E62A92136",1)</v>
      </c>
      <c r="B257" s="20" t="s">
        <v>572</v>
      </c>
      <c r="C257" s="20" t="s">
        <v>446</v>
      </c>
      <c r="D257" s="19" t="s">
        <v>573</v>
      </c>
      <c r="E257" s="20" t="str">
        <f>_xlfn.DISPIMG("ID_49DE49EEB8614D38B00F32C0D4418C84",1)</f>
        <v>=DISPIMG("ID_49DE49EEB8614D38B00F32C0D4418C84",1)</v>
      </c>
      <c r="F257" s="20"/>
      <c r="G257" s="20"/>
    </row>
    <row r="258" customHeight="1" spans="1:7">
      <c r="A258" s="20" t="str">
        <f>_xlfn.DISPIMG("ID_E83976FD70F4471FB521136D7F83C1F8",1)</f>
        <v>=DISPIMG("ID_E83976FD70F4471FB521136D7F83C1F8",1)</v>
      </c>
      <c r="B258" s="20" t="s">
        <v>574</v>
      </c>
      <c r="C258" s="20" t="s">
        <v>446</v>
      </c>
      <c r="D258" s="19" t="s">
        <v>575</v>
      </c>
      <c r="E258" s="20" t="str">
        <f>_xlfn.DISPIMG("ID_B25052EC331F48018B0C828A786668A4",1)</f>
        <v>=DISPIMG("ID_B25052EC331F48018B0C828A786668A4",1)</v>
      </c>
      <c r="F258" s="20"/>
      <c r="G258" s="20"/>
    </row>
    <row r="259" customHeight="1" spans="1:7">
      <c r="A259" s="20" t="str">
        <f>_xlfn.DISPIMG("ID_738DB2F4929A4436BAD9DCCB0385817C",1)</f>
        <v>=DISPIMG("ID_738DB2F4929A4436BAD9DCCB0385817C",1)</v>
      </c>
      <c r="B259" s="20" t="s">
        <v>576</v>
      </c>
      <c r="C259" s="20" t="s">
        <v>446</v>
      </c>
      <c r="D259" s="19" t="s">
        <v>577</v>
      </c>
      <c r="E259" s="20" t="str">
        <f>_xlfn.DISPIMG("ID_831A0EED9EB643B081F43264BE270174",1)</f>
        <v>=DISPIMG("ID_831A0EED9EB643B081F43264BE270174",1)</v>
      </c>
      <c r="F259" s="20"/>
      <c r="G259" s="20"/>
    </row>
    <row r="260" customHeight="1" spans="1:7">
      <c r="A260" s="20" t="str">
        <f>_xlfn.DISPIMG("ID_8E6F0F2BB9B246CEAEA2E5781288E489",1)</f>
        <v>=DISPIMG("ID_8E6F0F2BB9B246CEAEA2E5781288E489",1)</v>
      </c>
      <c r="B260" s="20" t="s">
        <v>578</v>
      </c>
      <c r="C260" s="20" t="s">
        <v>446</v>
      </c>
      <c r="D260" s="19" t="s">
        <v>579</v>
      </c>
      <c r="E260" s="20" t="str">
        <f>_xlfn.DISPIMG("ID_C930DB4FAED74C359E906DDDE0D1405B",1)</f>
        <v>=DISPIMG("ID_C930DB4FAED74C359E906DDDE0D1405B",1)</v>
      </c>
      <c r="F260" s="20"/>
      <c r="G260" s="20"/>
    </row>
    <row r="261" customHeight="1" spans="1:7">
      <c r="A261" s="20" t="str">
        <f>_xlfn.DISPIMG("ID_BAEF78E5F6864172B06028DF577EAEDD",1)</f>
        <v>=DISPIMG("ID_BAEF78E5F6864172B06028DF577EAEDD",1)</v>
      </c>
      <c r="B261" s="20" t="s">
        <v>580</v>
      </c>
      <c r="C261" s="20" t="s">
        <v>446</v>
      </c>
      <c r="D261" s="19" t="s">
        <v>581</v>
      </c>
      <c r="E261" s="20" t="str">
        <f>_xlfn.DISPIMG("ID_0AB524BACD05406484D1894E61EE4957",1)</f>
        <v>=DISPIMG("ID_0AB524BACD05406484D1894E61EE4957",1)</v>
      </c>
      <c r="F261" s="20"/>
      <c r="G261" s="20"/>
    </row>
    <row r="262" customHeight="1" spans="1:7">
      <c r="A262" s="20" t="str">
        <f>_xlfn.DISPIMG("ID_C44CA76C2B60423891038AA11A70AA9A",1)</f>
        <v>=DISPIMG("ID_C44CA76C2B60423891038AA11A70AA9A",1)</v>
      </c>
      <c r="B262" s="20" t="s">
        <v>582</v>
      </c>
      <c r="C262" s="20" t="s">
        <v>446</v>
      </c>
      <c r="D262" s="19" t="s">
        <v>583</v>
      </c>
      <c r="E262" s="20" t="str">
        <f>_xlfn.DISPIMG("ID_1ED15A59F8B94B0594EA5D5149508F29",1)</f>
        <v>=DISPIMG("ID_1ED15A59F8B94B0594EA5D5149508F29",1)</v>
      </c>
      <c r="F262" s="20"/>
      <c r="G262" s="20"/>
    </row>
    <row r="263" customHeight="1" spans="1:7">
      <c r="A263" s="20" t="str">
        <f>_xlfn.DISPIMG("ID_E6CD6D414BE84434BDBC0E8FBBDB64E6",1)</f>
        <v>=DISPIMG("ID_E6CD6D414BE84434BDBC0E8FBBDB64E6",1)</v>
      </c>
      <c r="B263" s="20" t="s">
        <v>584</v>
      </c>
      <c r="C263" s="20" t="s">
        <v>446</v>
      </c>
      <c r="D263" s="19" t="s">
        <v>585</v>
      </c>
      <c r="E263" s="20" t="str">
        <f>_xlfn.DISPIMG("ID_6BDEAEDC931049FD8B2854C640E28FD6",1)</f>
        <v>=DISPIMG("ID_6BDEAEDC931049FD8B2854C640E28FD6",1)</v>
      </c>
      <c r="F263" s="20"/>
      <c r="G263" s="20"/>
    </row>
    <row r="264" customHeight="1" spans="1:7">
      <c r="A264" s="20" t="str">
        <f>_xlfn.DISPIMG("ID_4E50FAA3C8CE44B189A1BD69F455BB2D",1)</f>
        <v>=DISPIMG("ID_4E50FAA3C8CE44B189A1BD69F455BB2D",1)</v>
      </c>
      <c r="B264" s="20" t="s">
        <v>586</v>
      </c>
      <c r="C264" s="20" t="s">
        <v>446</v>
      </c>
      <c r="D264" s="19" t="s">
        <v>587</v>
      </c>
      <c r="E264" s="20" t="str">
        <f>_xlfn.DISPIMG("ID_416EF469824D47B590DCF21AD13843C0",1)</f>
        <v>=DISPIMG("ID_416EF469824D47B590DCF21AD13843C0",1)</v>
      </c>
      <c r="F264" s="20"/>
      <c r="G264" s="20"/>
    </row>
    <row r="265" s="12" customFormat="1" customHeight="1" spans="1:7">
      <c r="A265" s="26" t="str">
        <f>_xlfn.DISPIMG("ID_3561F75FA9524D6394E5B32E94D3E794",1)</f>
        <v>=DISPIMG("ID_3561F75FA9524D6394E5B32E94D3E794",1)</v>
      </c>
      <c r="B265" s="26" t="s">
        <v>588</v>
      </c>
      <c r="C265" s="26" t="s">
        <v>446</v>
      </c>
      <c r="D265" s="19" t="s">
        <v>589</v>
      </c>
      <c r="E265" s="26" t="str">
        <f>_xlfn.DISPIMG("ID_D427E2E6C9FB4D0CA6FA188D68936CE9",1)</f>
        <v>=DISPIMG("ID_D427E2E6C9FB4D0CA6FA188D68936CE9",1)</v>
      </c>
      <c r="F265" s="26"/>
      <c r="G265" s="26" t="s">
        <v>590</v>
      </c>
    </row>
    <row r="266" customHeight="1" spans="1:7">
      <c r="A266" s="20" t="str">
        <f>_xlfn.DISPIMG("ID_164224B6F75F43DEAC503F1971185FED",1)</f>
        <v>=DISPIMG("ID_164224B6F75F43DEAC503F1971185FED",1)</v>
      </c>
      <c r="B266" s="20" t="s">
        <v>591</v>
      </c>
      <c r="C266" s="20" t="s">
        <v>446</v>
      </c>
      <c r="D266" s="19" t="s">
        <v>592</v>
      </c>
      <c r="E266" s="20" t="str">
        <f>_xlfn.DISPIMG("ID_C683154FF61F413C96FD4F9679D69B5E",1)</f>
        <v>=DISPIMG("ID_C683154FF61F413C96FD4F9679D69B5E",1)</v>
      </c>
      <c r="F266" s="20" t="s">
        <v>593</v>
      </c>
      <c r="G266" s="20"/>
    </row>
    <row r="267" customHeight="1" spans="1:7">
      <c r="A267" s="20" t="str">
        <f>_xlfn.DISPIMG("ID_7181B0D451A9492E886BDC1BB1873B30",1)</f>
        <v>=DISPIMG("ID_7181B0D451A9492E886BDC1BB1873B30",1)</v>
      </c>
      <c r="B267" s="20" t="s">
        <v>594</v>
      </c>
      <c r="C267" s="20" t="s">
        <v>446</v>
      </c>
      <c r="D267" s="19" t="s">
        <v>592</v>
      </c>
      <c r="E267" s="20" t="str">
        <f>_xlfn.DISPIMG("ID_01DDD8549B6745A6AF02B67F6B2DF31E",1)</f>
        <v>=DISPIMG("ID_01DDD8549B6745A6AF02B67F6B2DF31E",1)</v>
      </c>
      <c r="F267" s="20" t="s">
        <v>593</v>
      </c>
      <c r="G267" s="20"/>
    </row>
    <row r="268" s="16" customFormat="1" customHeight="1" spans="1:7">
      <c r="A268" s="20" t="str">
        <f>_xlfn.DISPIMG("ID_7C2E3735EC0E49848ED13C5C6C598D7D",1)</f>
        <v>=DISPIMG("ID_7C2E3735EC0E49848ED13C5C6C598D7D",1)</v>
      </c>
      <c r="B268" s="20" t="s">
        <v>595</v>
      </c>
      <c r="C268" s="20" t="s">
        <v>446</v>
      </c>
      <c r="D268" s="19" t="s">
        <v>596</v>
      </c>
      <c r="E268" s="20" t="str">
        <f>_xlfn.DISPIMG("ID_25625E51ECC74F2AA587ACACEAC1E406",1)</f>
        <v>=DISPIMG("ID_25625E51ECC74F2AA587ACACEAC1E406",1)</v>
      </c>
      <c r="F268" s="20"/>
      <c r="G268" s="20"/>
    </row>
    <row r="269" s="17" customFormat="1" customHeight="1" spans="1:7">
      <c r="A269" s="19"/>
      <c r="B269" s="19" t="s">
        <v>597</v>
      </c>
      <c r="C269" s="19" t="s">
        <v>446</v>
      </c>
      <c r="D269" s="19" t="s">
        <v>598</v>
      </c>
      <c r="E269" s="19" t="str">
        <f>_xlfn.DISPIMG("ID_0AD5EAD781AA42FC9581E229DA389AA9",1)</f>
        <v>=DISPIMG("ID_0AD5EAD781AA42FC9581E229DA389AA9",1)</v>
      </c>
      <c r="F269" s="19"/>
      <c r="G269" s="19"/>
    </row>
    <row r="270" s="17" customFormat="1" customHeight="1" spans="1:7">
      <c r="A270" s="19"/>
      <c r="B270" s="19" t="s">
        <v>599</v>
      </c>
      <c r="C270" s="19" t="s">
        <v>446</v>
      </c>
      <c r="D270" s="19" t="s">
        <v>600</v>
      </c>
      <c r="E270" s="19" t="str">
        <f>_xlfn.DISPIMG("ID_7EEB2EFFF0AC4E13B0EC3683282AF751",1)</f>
        <v>=DISPIMG("ID_7EEB2EFFF0AC4E13B0EC3683282AF751",1)</v>
      </c>
      <c r="F270" s="19"/>
      <c r="G270" s="19"/>
    </row>
    <row r="271" customHeight="1" spans="1:7">
      <c r="A271" s="20" t="str">
        <f>_xlfn.DISPIMG("ID_DF8D332284994FC2BABCAA5D200D758A",1)</f>
        <v>=DISPIMG("ID_DF8D332284994FC2BABCAA5D200D758A",1)</v>
      </c>
      <c r="B271" s="20" t="s">
        <v>601</v>
      </c>
      <c r="C271" s="19" t="s">
        <v>446</v>
      </c>
      <c r="D271" s="19" t="s">
        <v>602</v>
      </c>
      <c r="E271" s="20" t="str">
        <f>_xlfn.DISPIMG("ID_DF8D332284994FC2BABCAA5D200D758A",1)</f>
        <v>=DISPIMG("ID_DF8D332284994FC2BABCAA5D200D758A",1)</v>
      </c>
      <c r="F271" s="20" t="str">
        <f>_xlfn.DISPIMG("ID_0CB656501E8848B4847B8C02577917D5",1)</f>
        <v>=DISPIMG("ID_0CB656501E8848B4847B8C02577917D5",1)</v>
      </c>
      <c r="G271" s="20"/>
    </row>
    <row r="272" customHeight="1" spans="1:7">
      <c r="A272" s="20" t="str">
        <f>_xlfn.DISPIMG("ID_810980B9EB254411B1CDB5A5E9BCA30B",1)</f>
        <v>=DISPIMG("ID_810980B9EB254411B1CDB5A5E9BCA30B",1)</v>
      </c>
      <c r="B272" s="20" t="s">
        <v>603</v>
      </c>
      <c r="C272" s="19" t="s">
        <v>446</v>
      </c>
      <c r="D272" s="19" t="s">
        <v>604</v>
      </c>
      <c r="E272" s="20" t="str">
        <f>_xlfn.DISPIMG("ID_810980B9EB254411B1CDB5A5E9BCA30B",1)</f>
        <v>=DISPIMG("ID_810980B9EB254411B1CDB5A5E9BCA30B",1)</v>
      </c>
      <c r="F272" s="20"/>
      <c r="G272" s="20"/>
    </row>
    <row r="273" customHeight="1" spans="1:7">
      <c r="A273" s="20" t="str">
        <f>_xlfn.DISPIMG("ID_D916FCEAA6304E9B9D0BCBF231F06F7D",1)</f>
        <v>=DISPIMG("ID_D916FCEAA6304E9B9D0BCBF231F06F7D",1)</v>
      </c>
      <c r="B273" s="20" t="s">
        <v>605</v>
      </c>
      <c r="C273" s="20"/>
      <c r="D273" s="19" t="s">
        <v>606</v>
      </c>
      <c r="E273" s="20" t="str">
        <f>_xlfn.DISPIMG("ID_D916FCEAA6304E9B9D0BCBF231F06F7D",1)</f>
        <v>=DISPIMG("ID_D916FCEAA6304E9B9D0BCBF231F06F7D",1)</v>
      </c>
      <c r="F273" s="20"/>
      <c r="G273" s="20"/>
    </row>
    <row r="274" customHeight="1" spans="1:7">
      <c r="A274" s="20" t="str">
        <f>_xlfn.DISPIMG("ID_DACDE8D476B14E7580DE36B3446CFD1F",1)</f>
        <v>=DISPIMG("ID_DACDE8D476B14E7580DE36B3446CFD1F",1)</v>
      </c>
      <c r="B274" s="20" t="s">
        <v>607</v>
      </c>
      <c r="C274" s="20"/>
      <c r="D274" s="19" t="s">
        <v>608</v>
      </c>
      <c r="E274" s="20" t="str">
        <f>_xlfn.DISPIMG("ID_DACDE8D476B14E7580DE36B3446CFD1F",1)</f>
        <v>=DISPIMG("ID_DACDE8D476B14E7580DE36B3446CFD1F",1)</v>
      </c>
      <c r="F274" s="20"/>
      <c r="G274" s="20"/>
    </row>
  </sheetData>
  <autoFilter ref="C1:C272">
    <extLst/>
  </autoFilter>
  <sortState ref="A1:E232">
    <sortCondition ref="B1"/>
  </sortState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"/>
  <sheetViews>
    <sheetView workbookViewId="0">
      <selection activeCell="C16" sqref="C16"/>
    </sheetView>
  </sheetViews>
  <sheetFormatPr defaultColWidth="9" defaultRowHeight="16.5" outlineLevelRow="4" outlineLevelCol="3"/>
  <cols>
    <col min="3" max="3" width="14.1244444444444" customWidth="1"/>
  </cols>
  <sheetData>
    <row r="1" spans="2:3">
      <c r="B1" t="s">
        <v>609</v>
      </c>
      <c r="C1" t="s">
        <v>610</v>
      </c>
    </row>
    <row r="2" spans="1:4">
      <c r="A2" t="s">
        <v>611</v>
      </c>
      <c r="B2">
        <v>27</v>
      </c>
      <c r="D2" t="s">
        <v>612</v>
      </c>
    </row>
    <row r="3" spans="1:4">
      <c r="A3" t="s">
        <v>613</v>
      </c>
      <c r="B3">
        <v>137</v>
      </c>
      <c r="D3" t="s">
        <v>614</v>
      </c>
    </row>
    <row r="4" spans="1:2">
      <c r="A4" t="s">
        <v>615</v>
      </c>
      <c r="B4">
        <v>68</v>
      </c>
    </row>
    <row r="5" spans="2:2">
      <c r="B5">
        <f>SUM(B2:B4)</f>
        <v>232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lyy</cp:lastModifiedBy>
  <dcterms:created xsi:type="dcterms:W3CDTF">2024-07-14T17:01:00Z</dcterms:created>
  <dcterms:modified xsi:type="dcterms:W3CDTF">2024-12-31T10:47:25Z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E7235926D2574E12B38E1C6311E5B0A3_13</vt:lpwstr>
  </property>
  <property fmtid="{D5CDD505-2E9C-101B-9397-08002B2CF9AE}" pid="3" name="KSOProductBuildVer">
    <vt:lpwstr>2052-11.1.0.11723</vt:lpwstr>
  </property>
</Properties>
</file>