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885" windowHeight="4695"/>
  </bookViews>
  <sheets>
    <sheet name="月结算表" sheetId="1" r:id="rId1"/>
  </sheets>
  <definedNames>
    <definedName name="_xlnm.Print_Area" localSheetId="0">月结算表!$A$1:$Q$22</definedName>
  </definedNames>
  <calcPr calcId="124519"/>
</workbook>
</file>

<file path=xl/calcChain.xml><?xml version="1.0" encoding="utf-8"?>
<calcChain xmlns="http://schemas.openxmlformats.org/spreadsheetml/2006/main">
  <c r="K22" i="1"/>
  <c r="L18"/>
  <c r="N18"/>
  <c r="O18"/>
  <c r="Q18" s="1"/>
  <c r="O4"/>
  <c r="O5"/>
  <c r="O6"/>
  <c r="O7"/>
  <c r="O8"/>
  <c r="O9"/>
  <c r="O10"/>
  <c r="O11"/>
  <c r="O12"/>
  <c r="O13"/>
  <c r="O14"/>
  <c r="O15"/>
  <c r="O16"/>
  <c r="O17"/>
  <c r="O19"/>
  <c r="Q19" s="1"/>
  <c r="O20"/>
  <c r="O21"/>
  <c r="Q21" s="1"/>
  <c r="O3"/>
  <c r="Q3" s="1"/>
  <c r="N4"/>
  <c r="N5"/>
  <c r="N6"/>
  <c r="N7"/>
  <c r="N8"/>
  <c r="N9"/>
  <c r="N10"/>
  <c r="N11"/>
  <c r="N12"/>
  <c r="N13"/>
  <c r="N14"/>
  <c r="N15"/>
  <c r="N16"/>
  <c r="N17"/>
  <c r="N19"/>
  <c r="N20"/>
  <c r="N21"/>
  <c r="N3"/>
  <c r="L4"/>
  <c r="L5"/>
  <c r="L6"/>
  <c r="L7"/>
  <c r="L8"/>
  <c r="L9"/>
  <c r="L10"/>
  <c r="L11"/>
  <c r="L12"/>
  <c r="L13"/>
  <c r="L14"/>
  <c r="L15"/>
  <c r="L16"/>
  <c r="L17"/>
  <c r="L19"/>
  <c r="L20"/>
  <c r="L21"/>
  <c r="L3"/>
  <c r="Q4"/>
  <c r="Q5"/>
  <c r="Q6"/>
  <c r="Q7"/>
  <c r="Q8"/>
  <c r="Q9"/>
  <c r="Q10"/>
  <c r="Q11"/>
  <c r="Q12"/>
  <c r="Q13"/>
  <c r="Q14"/>
  <c r="Q15"/>
  <c r="Q16"/>
  <c r="Q17"/>
  <c r="Q20"/>
  <c r="J22"/>
  <c r="I22"/>
  <c r="A4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9" s="1"/>
  <c r="A20" s="1"/>
  <c r="A21" s="1"/>
  <c r="Q22" l="1"/>
  <c r="L22"/>
  <c r="O22" l="1"/>
  <c r="N22"/>
</calcChain>
</file>

<file path=xl/sharedStrings.xml><?xml version="1.0" encoding="utf-8"?>
<sst xmlns="http://schemas.openxmlformats.org/spreadsheetml/2006/main" count="95" uniqueCount="59">
  <si>
    <t>序号</t>
  </si>
  <si>
    <t>影片编码</t>
  </si>
  <si>
    <t>开始日期</t>
    <phoneticPr fontId="1" type="noConversion"/>
  </si>
  <si>
    <t>结束日期</t>
    <phoneticPr fontId="1" type="noConversion"/>
  </si>
  <si>
    <t>总场次</t>
    <phoneticPr fontId="1" type="noConversion"/>
  </si>
  <si>
    <t>总人次</t>
    <phoneticPr fontId="1" type="noConversion"/>
  </si>
  <si>
    <t>总票房</t>
    <phoneticPr fontId="1" type="noConversion"/>
  </si>
  <si>
    <t>影片名称</t>
    <phoneticPr fontId="1" type="noConversion"/>
  </si>
  <si>
    <t>净票房</t>
    <phoneticPr fontId="1" type="noConversion"/>
  </si>
  <si>
    <t>分账片款</t>
    <phoneticPr fontId="1" type="noConversion"/>
  </si>
  <si>
    <t>设备归属</t>
    <phoneticPr fontId="1" type="noConversion"/>
  </si>
  <si>
    <t>电影专项基金</t>
    <phoneticPr fontId="1" type="noConversion"/>
  </si>
  <si>
    <t>增值税率</t>
    <phoneticPr fontId="1" type="noConversion"/>
  </si>
  <si>
    <t>税金</t>
    <phoneticPr fontId="1" type="noConversion"/>
  </si>
  <si>
    <t>分账比例</t>
    <phoneticPr fontId="1" type="noConversion"/>
  </si>
  <si>
    <t>合计</t>
    <phoneticPr fontId="1" type="noConversion"/>
  </si>
  <si>
    <t>影院名称</t>
    <phoneticPr fontId="1" type="noConversion"/>
  </si>
  <si>
    <t>影院编码</t>
    <phoneticPr fontId="1" type="noConversion"/>
  </si>
  <si>
    <t>四川卢米埃影业有限公司四川影院第二分公司</t>
    <phoneticPr fontId="1" type="noConversion"/>
  </si>
  <si>
    <t>中影设备</t>
    <phoneticPr fontId="1" type="noConversion"/>
  </si>
  <si>
    <t>超人总动员2（数字3D）</t>
  </si>
  <si>
    <t>动物世界（数字3D）</t>
  </si>
  <si>
    <t>金蝉脱壳2：冥府（数字）</t>
  </si>
  <si>
    <t>我不是药神 （数字）</t>
  </si>
  <si>
    <t>暹罗决：九神战甲（数字）</t>
  </si>
  <si>
    <t>侏罗纪世界2（数字3D）</t>
  </si>
  <si>
    <t>051201112018</t>
  </si>
  <si>
    <t>001203772018</t>
  </si>
  <si>
    <t>051101152018</t>
  </si>
  <si>
    <t>001104962018</t>
  </si>
  <si>
    <t>014101072018</t>
  </si>
  <si>
    <t>051201022018</t>
  </si>
  <si>
    <t>2018年07月结算报表</t>
    <phoneticPr fontId="1" type="noConversion"/>
  </si>
  <si>
    <t>邪不压正 （数字）</t>
  </si>
  <si>
    <t>西虹市首富 （数字）</t>
  </si>
  <si>
    <t>萌学园：寻找盘古 （数字）</t>
  </si>
  <si>
    <t>北方一片苍茫 （数字）</t>
  </si>
  <si>
    <t>狄仁杰之四大天王（数字3D）</t>
  </si>
  <si>
    <t>阿修罗（数字3D）</t>
  </si>
  <si>
    <t>新大头儿子和小头爸爸3俄罗斯奇遇记 （数字）</t>
  </si>
  <si>
    <t>小悟空 （数字）</t>
  </si>
  <si>
    <t>风语咒（数字3D）</t>
  </si>
  <si>
    <t>神奇马戏团之动物饼干（数字3D）</t>
  </si>
  <si>
    <t>汪星卧底（数字）</t>
  </si>
  <si>
    <t>淘气大侦探（数字）</t>
  </si>
  <si>
    <t>摩天营救（数字3D）</t>
  </si>
  <si>
    <t>001b03562018</t>
  </si>
  <si>
    <t>001b03982018</t>
  </si>
  <si>
    <t>001c05272018</t>
  </si>
  <si>
    <t>001c05642018</t>
  </si>
  <si>
    <t>001108392016</t>
  </si>
  <si>
    <t>051201202018</t>
  </si>
  <si>
    <t>051101262018</t>
  </si>
  <si>
    <t>051101182018</t>
  </si>
  <si>
    <t>001106062018</t>
  </si>
  <si>
    <t>001104952018</t>
  </si>
  <si>
    <t>001204972018</t>
  </si>
  <si>
    <t>001108552017</t>
  </si>
  <si>
    <t>001202172018</t>
  </si>
</sst>
</file>

<file path=xl/styles.xml><?xml version="1.0" encoding="utf-8"?>
<styleSheet xmlns="http://schemas.openxmlformats.org/spreadsheetml/2006/main">
  <numFmts count="3">
    <numFmt numFmtId="176" formatCode="0.00_ "/>
    <numFmt numFmtId="177" formatCode="0.0000_ "/>
    <numFmt numFmtId="178" formatCode="mm\-dd"/>
  </numFmts>
  <fonts count="13">
    <font>
      <sz val="10"/>
      <name val="Arial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2"/>
      <color theme="1" tint="0.249977111117893"/>
      <name val="Arial"/>
      <family val="2"/>
    </font>
    <font>
      <b/>
      <sz val="12"/>
      <color theme="1" tint="0.249977111117893"/>
      <name val="宋体"/>
      <family val="3"/>
      <charset val="134"/>
    </font>
    <font>
      <sz val="10"/>
      <color theme="1" tint="0.249977111117893"/>
      <name val="Arial"/>
      <family val="2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1"/>
      <color indexed="8"/>
      <name val="宋体"/>
      <family val="3"/>
      <charset val="134"/>
      <scheme val="minor"/>
    </font>
    <font>
      <sz val="8"/>
      <color indexed="8"/>
      <name val="Arial Unicode MS"/>
      <family val="2"/>
      <charset val="134"/>
    </font>
    <font>
      <b/>
      <sz val="16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/>
    <xf numFmtId="0" fontId="2" fillId="0" borderId="0"/>
    <xf numFmtId="9" fontId="9" fillId="0" borderId="0" applyFont="0" applyFill="0" applyBorder="0" applyAlignment="0" applyProtection="0">
      <alignment vertical="center"/>
    </xf>
  </cellStyleXfs>
  <cellXfs count="43">
    <xf numFmtId="0" fontId="0" fillId="0" borderId="0" xfId="0"/>
    <xf numFmtId="14" fontId="0" fillId="0" borderId="0" xfId="0" applyNumberFormat="1"/>
    <xf numFmtId="49" fontId="0" fillId="0" borderId="0" xfId="0" applyNumberFormat="1"/>
    <xf numFmtId="176" fontId="0" fillId="0" borderId="0" xfId="0" applyNumberFormat="1"/>
    <xf numFmtId="177" fontId="0" fillId="0" borderId="0" xfId="0" applyNumberFormat="1"/>
    <xf numFmtId="0" fontId="0" fillId="0" borderId="0" xfId="0" applyFill="1"/>
    <xf numFmtId="49" fontId="0" fillId="0" borderId="0" xfId="0" applyNumberFormat="1" applyFill="1"/>
    <xf numFmtId="14" fontId="0" fillId="0" borderId="0" xfId="0" applyNumberFormat="1" applyFill="1"/>
    <xf numFmtId="176" fontId="0" fillId="0" borderId="0" xfId="0" applyNumberFormat="1" applyFill="1"/>
    <xf numFmtId="177" fontId="0" fillId="0" borderId="0" xfId="0" applyNumberFormat="1" applyFill="1"/>
    <xf numFmtId="0" fontId="5" fillId="0" borderId="0" xfId="0" applyFont="1"/>
    <xf numFmtId="176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/>
    <xf numFmtId="0" fontId="0" fillId="0" borderId="2" xfId="0" applyFill="1" applyBorder="1"/>
    <xf numFmtId="49" fontId="6" fillId="0" borderId="2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/>
    <xf numFmtId="14" fontId="0" fillId="0" borderId="2" xfId="0" applyNumberFormat="1" applyFill="1" applyBorder="1"/>
    <xf numFmtId="176" fontId="0" fillId="0" borderId="2" xfId="0" applyNumberFormat="1" applyFill="1" applyBorder="1"/>
    <xf numFmtId="176" fontId="6" fillId="0" borderId="1" xfId="0" applyNumberFormat="1" applyFont="1" applyFill="1" applyBorder="1" applyAlignment="1">
      <alignment horizontal="right" vertical="center"/>
    </xf>
    <xf numFmtId="176" fontId="0" fillId="0" borderId="4" xfId="0" applyNumberFormat="1" applyFill="1" applyBorder="1" applyAlignment="1">
      <alignment horizontal="right"/>
    </xf>
    <xf numFmtId="0" fontId="3" fillId="2" borderId="1" xfId="0" applyFont="1" applyFill="1" applyBorder="1" applyAlignment="1" applyProtection="1">
      <alignment horizontal="center" wrapText="1"/>
    </xf>
    <xf numFmtId="49" fontId="4" fillId="2" borderId="1" xfId="0" applyNumberFormat="1" applyFont="1" applyFill="1" applyBorder="1" applyAlignment="1" applyProtection="1">
      <alignment horizontal="center" wrapText="1"/>
    </xf>
    <xf numFmtId="176" fontId="4" fillId="2" borderId="1" xfId="0" applyNumberFormat="1" applyFont="1" applyFill="1" applyBorder="1" applyAlignment="1" applyProtection="1">
      <alignment horizontal="center" wrapText="1"/>
    </xf>
    <xf numFmtId="177" fontId="4" fillId="2" borderId="1" xfId="0" applyNumberFormat="1" applyFont="1" applyFill="1" applyBorder="1" applyAlignment="1" applyProtection="1">
      <alignment horizontal="center" wrapText="1"/>
    </xf>
    <xf numFmtId="49" fontId="8" fillId="0" borderId="0" xfId="0" applyNumberFormat="1" applyFont="1"/>
    <xf numFmtId="4" fontId="10" fillId="0" borderId="2" xfId="0" applyNumberFormat="1" applyFont="1" applyBorder="1" applyAlignment="1">
      <alignment vertical="top" wrapText="1"/>
    </xf>
    <xf numFmtId="0" fontId="10" fillId="0" borderId="2" xfId="0" applyNumberFormat="1" applyFont="1" applyBorder="1" applyAlignment="1">
      <alignment vertical="top" wrapText="1"/>
    </xf>
    <xf numFmtId="176" fontId="2" fillId="3" borderId="2" xfId="2" applyNumberFormat="1" applyFont="1" applyFill="1" applyBorder="1" applyAlignment="1" applyProtection="1">
      <alignment horizontal="center" vertical="center" wrapText="1"/>
    </xf>
    <xf numFmtId="49" fontId="3" fillId="2" borderId="3" xfId="0" applyNumberFormat="1" applyFont="1" applyFill="1" applyBorder="1" applyAlignment="1" applyProtection="1">
      <alignment horizontal="center" wrapText="1"/>
    </xf>
    <xf numFmtId="49" fontId="4" fillId="2" borderId="3" xfId="0" applyNumberFormat="1" applyFont="1" applyFill="1" applyBorder="1" applyAlignment="1" applyProtection="1">
      <alignment horizontal="center" wrapText="1"/>
    </xf>
    <xf numFmtId="49" fontId="7" fillId="0" borderId="2" xfId="0" applyNumberFormat="1" applyFont="1" applyFill="1" applyBorder="1" applyAlignment="1">
      <alignment horizontal="center" vertical="center"/>
    </xf>
    <xf numFmtId="4" fontId="10" fillId="0" borderId="2" xfId="0" applyNumberFormat="1" applyFont="1" applyFill="1" applyBorder="1" applyAlignment="1">
      <alignment vertical="top" wrapText="1"/>
    </xf>
    <xf numFmtId="0" fontId="6" fillId="0" borderId="5" xfId="0" applyNumberFormat="1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 readingOrder="1"/>
    </xf>
    <xf numFmtId="0" fontId="12" fillId="0" borderId="7" xfId="0" applyFont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top" wrapText="1"/>
    </xf>
    <xf numFmtId="176" fontId="2" fillId="0" borderId="2" xfId="2" applyNumberFormat="1" applyFont="1" applyFill="1" applyBorder="1" applyAlignment="1" applyProtection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/>
    </xf>
    <xf numFmtId="14" fontId="4" fillId="2" borderId="3" xfId="0" applyNumberFormat="1" applyFont="1" applyFill="1" applyBorder="1" applyAlignment="1" applyProtection="1">
      <alignment horizontal="center" wrapText="1"/>
    </xf>
    <xf numFmtId="178" fontId="11" fillId="0" borderId="2" xfId="0" applyNumberFormat="1" applyFont="1" applyBorder="1" applyAlignment="1">
      <alignment horizontal="center" vertical="top" wrapText="1"/>
    </xf>
    <xf numFmtId="3" fontId="11" fillId="0" borderId="2" xfId="0" applyNumberFormat="1" applyFont="1" applyBorder="1" applyAlignment="1">
      <alignment horizontal="right" vertical="top"/>
    </xf>
  </cellXfs>
  <cellStyles count="3">
    <cellStyle name="百分比" xfId="2" builtinId="5"/>
    <cellStyle name="常规" xfId="0" builtinId="0"/>
    <cellStyle name="常规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>
      <selection activeCell="E32" sqref="E32"/>
    </sheetView>
  </sheetViews>
  <sheetFormatPr defaultColWidth="16" defaultRowHeight="12.75"/>
  <cols>
    <col min="1" max="1" width="8.42578125" customWidth="1"/>
    <col min="2" max="2" width="29.140625" style="2" customWidth="1"/>
    <col min="3" max="3" width="13.85546875" style="2" customWidth="1"/>
    <col min="4" max="4" width="39.7109375" style="2" customWidth="1"/>
    <col min="5" max="5" width="11.28515625" style="2" customWidth="1"/>
    <col min="6" max="6" width="12.42578125" style="2" customWidth="1"/>
    <col min="7" max="8" width="13.7109375" style="1" customWidth="1"/>
    <col min="9" max="9" width="9.28515625" style="2" customWidth="1"/>
    <col min="10" max="10" width="9.7109375" style="2" customWidth="1"/>
    <col min="11" max="11" width="15.42578125" style="3" customWidth="1"/>
    <col min="12" max="12" width="16" style="3"/>
    <col min="13" max="13" width="12.5703125" style="3" customWidth="1"/>
    <col min="14" max="14" width="11.85546875" style="3" customWidth="1"/>
    <col min="15" max="15" width="13.7109375" style="3" customWidth="1"/>
    <col min="16" max="16" width="9" style="4" customWidth="1"/>
    <col min="17" max="17" width="12.28515625" style="3" customWidth="1"/>
  </cols>
  <sheetData>
    <row r="1" spans="1:17" ht="31.5" customHeight="1">
      <c r="A1" s="36" t="s">
        <v>32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</row>
    <row r="2" spans="1:17" s="10" customFormat="1" ht="30">
      <c r="A2" s="20" t="s">
        <v>0</v>
      </c>
      <c r="B2" s="29" t="s">
        <v>7</v>
      </c>
      <c r="C2" s="28" t="s">
        <v>1</v>
      </c>
      <c r="D2" s="29" t="s">
        <v>16</v>
      </c>
      <c r="E2" s="21" t="s">
        <v>17</v>
      </c>
      <c r="F2" s="21" t="s">
        <v>10</v>
      </c>
      <c r="G2" s="40" t="s">
        <v>2</v>
      </c>
      <c r="H2" s="40" t="s">
        <v>3</v>
      </c>
      <c r="I2" s="29" t="s">
        <v>4</v>
      </c>
      <c r="J2" s="29" t="s">
        <v>5</v>
      </c>
      <c r="K2" s="22" t="s">
        <v>6</v>
      </c>
      <c r="L2" s="22" t="s">
        <v>11</v>
      </c>
      <c r="M2" s="22" t="s">
        <v>12</v>
      </c>
      <c r="N2" s="22" t="s">
        <v>13</v>
      </c>
      <c r="O2" s="22" t="s">
        <v>8</v>
      </c>
      <c r="P2" s="23" t="s">
        <v>14</v>
      </c>
      <c r="Q2" s="22" t="s">
        <v>9</v>
      </c>
    </row>
    <row r="3" spans="1:17" s="12" customFormat="1" ht="13.5">
      <c r="A3" s="33">
        <v>1</v>
      </c>
      <c r="B3" s="34" t="s">
        <v>38</v>
      </c>
      <c r="C3" s="34" t="s">
        <v>56</v>
      </c>
      <c r="D3" s="30" t="s">
        <v>18</v>
      </c>
      <c r="E3" s="32">
        <v>51014101</v>
      </c>
      <c r="F3" s="39" t="s">
        <v>19</v>
      </c>
      <c r="G3" s="41">
        <v>43294.451388888891</v>
      </c>
      <c r="H3" s="41">
        <v>43296.5625</v>
      </c>
      <c r="I3" s="42">
        <v>12</v>
      </c>
      <c r="J3" s="42">
        <v>404</v>
      </c>
      <c r="K3" s="25">
        <v>12787</v>
      </c>
      <c r="L3" s="18">
        <f>K3*5%</f>
        <v>639.35</v>
      </c>
      <c r="M3" s="11">
        <v>0.03</v>
      </c>
      <c r="N3" s="18">
        <f>K3*(1-0.96737864)</f>
        <v>417.12933032000058</v>
      </c>
      <c r="O3" s="18">
        <f>K3*0.91737864</f>
        <v>11730.52066968</v>
      </c>
      <c r="P3" s="27">
        <v>0.43</v>
      </c>
      <c r="Q3" s="18">
        <f>O3*P3</f>
        <v>5044.1238879623997</v>
      </c>
    </row>
    <row r="4" spans="1:17" s="12" customFormat="1" ht="13.5" customHeight="1">
      <c r="A4" s="33">
        <f>1+A3</f>
        <v>2</v>
      </c>
      <c r="B4" s="34" t="s">
        <v>36</v>
      </c>
      <c r="C4" s="34" t="s">
        <v>57</v>
      </c>
      <c r="D4" s="30" t="s">
        <v>18</v>
      </c>
      <c r="E4" s="32">
        <v>51014101</v>
      </c>
      <c r="F4" s="39" t="s">
        <v>19</v>
      </c>
      <c r="G4" s="41">
        <v>43301.472222222219</v>
      </c>
      <c r="H4" s="41">
        <v>43301.472222222219</v>
      </c>
      <c r="I4" s="42">
        <v>1</v>
      </c>
      <c r="J4" s="42">
        <v>2</v>
      </c>
      <c r="K4" s="26">
        <v>50</v>
      </c>
      <c r="L4" s="18">
        <f t="shared" ref="L4:L21" si="0">K4*5%</f>
        <v>2.5</v>
      </c>
      <c r="M4" s="11">
        <v>0.03</v>
      </c>
      <c r="N4" s="18">
        <f t="shared" ref="N4:N21" si="1">K4*(1-0.96737864)</f>
        <v>1.6310680000000022</v>
      </c>
      <c r="O4" s="18">
        <f t="shared" ref="O4:O21" si="2">K4*0.91737864</f>
        <v>45.868932000000001</v>
      </c>
      <c r="P4" s="27">
        <v>0.43</v>
      </c>
      <c r="Q4" s="18">
        <f t="shared" ref="Q4:Q21" si="3">O4*P4</f>
        <v>19.723640759999999</v>
      </c>
    </row>
    <row r="5" spans="1:17" s="12" customFormat="1" ht="13.5">
      <c r="A5" s="33">
        <f t="shared" ref="A5:A21" si="4">1+A4</f>
        <v>3</v>
      </c>
      <c r="B5" s="34" t="s">
        <v>20</v>
      </c>
      <c r="C5" s="34" t="s">
        <v>26</v>
      </c>
      <c r="D5" s="30" t="s">
        <v>18</v>
      </c>
      <c r="E5" s="32">
        <v>51014101</v>
      </c>
      <c r="F5" s="39" t="s">
        <v>19</v>
      </c>
      <c r="G5" s="41">
        <v>43282.434027777781</v>
      </c>
      <c r="H5" s="41">
        <v>43293.736111111109</v>
      </c>
      <c r="I5" s="42">
        <v>51</v>
      </c>
      <c r="J5" s="42">
        <v>1006</v>
      </c>
      <c r="K5" s="25">
        <v>33268</v>
      </c>
      <c r="L5" s="18">
        <f t="shared" si="0"/>
        <v>1663.4</v>
      </c>
      <c r="M5" s="11">
        <v>0.03</v>
      </c>
      <c r="N5" s="18">
        <f t="shared" si="1"/>
        <v>1085.2474044800015</v>
      </c>
      <c r="O5" s="18">
        <f t="shared" si="2"/>
        <v>30519.352595520002</v>
      </c>
      <c r="P5" s="27">
        <v>0.43</v>
      </c>
      <c r="Q5" s="18">
        <f t="shared" si="3"/>
        <v>13123.321616073601</v>
      </c>
    </row>
    <row r="6" spans="1:17" s="12" customFormat="1" ht="13.5">
      <c r="A6" s="33">
        <f t="shared" si="4"/>
        <v>4</v>
      </c>
      <c r="B6" s="35" t="s">
        <v>37</v>
      </c>
      <c r="C6" s="34" t="s">
        <v>58</v>
      </c>
      <c r="D6" s="30" t="s">
        <v>18</v>
      </c>
      <c r="E6" s="32">
        <v>51014101</v>
      </c>
      <c r="F6" s="39" t="s">
        <v>19</v>
      </c>
      <c r="G6" s="41">
        <v>43308.430555555555</v>
      </c>
      <c r="H6" s="41">
        <v>43312.951388888891</v>
      </c>
      <c r="I6" s="42">
        <v>70</v>
      </c>
      <c r="J6" s="42">
        <v>3091</v>
      </c>
      <c r="K6" s="25">
        <v>116487</v>
      </c>
      <c r="L6" s="18">
        <f t="shared" si="0"/>
        <v>5824.35</v>
      </c>
      <c r="M6" s="11">
        <v>0.03</v>
      </c>
      <c r="N6" s="18">
        <f t="shared" si="1"/>
        <v>3799.964362320005</v>
      </c>
      <c r="O6" s="18">
        <f t="shared" si="2"/>
        <v>106862.68563768</v>
      </c>
      <c r="P6" s="27">
        <v>0.43</v>
      </c>
      <c r="Q6" s="18">
        <f t="shared" si="3"/>
        <v>45950.954824202396</v>
      </c>
    </row>
    <row r="7" spans="1:17" s="12" customFormat="1" ht="13.5">
      <c r="A7" s="33">
        <f t="shared" si="4"/>
        <v>5</v>
      </c>
      <c r="B7" s="34" t="s">
        <v>21</v>
      </c>
      <c r="C7" s="34" t="s">
        <v>27</v>
      </c>
      <c r="D7" s="30" t="s">
        <v>18</v>
      </c>
      <c r="E7" s="32">
        <v>51014101</v>
      </c>
      <c r="F7" s="39" t="s">
        <v>19</v>
      </c>
      <c r="G7" s="41">
        <v>43282.423611111109</v>
      </c>
      <c r="H7" s="41">
        <v>43293.944444444445</v>
      </c>
      <c r="I7" s="42">
        <v>88</v>
      </c>
      <c r="J7" s="42">
        <v>2123</v>
      </c>
      <c r="K7" s="25">
        <v>73683</v>
      </c>
      <c r="L7" s="18">
        <f t="shared" si="0"/>
        <v>3684.15</v>
      </c>
      <c r="M7" s="11">
        <v>0.03</v>
      </c>
      <c r="N7" s="18">
        <f t="shared" si="1"/>
        <v>2403.6396688800032</v>
      </c>
      <c r="O7" s="18">
        <f t="shared" si="2"/>
        <v>67595.210331120004</v>
      </c>
      <c r="P7" s="27">
        <v>0.43</v>
      </c>
      <c r="Q7" s="18">
        <f t="shared" si="3"/>
        <v>29065.940442381601</v>
      </c>
    </row>
    <row r="8" spans="1:17" s="12" customFormat="1" ht="13.5">
      <c r="A8" s="33">
        <f t="shared" si="4"/>
        <v>6</v>
      </c>
      <c r="B8" s="34" t="s">
        <v>41</v>
      </c>
      <c r="C8" s="34" t="s">
        <v>48</v>
      </c>
      <c r="D8" s="30" t="s">
        <v>18</v>
      </c>
      <c r="E8" s="32">
        <v>51014101</v>
      </c>
      <c r="F8" s="39" t="s">
        <v>19</v>
      </c>
      <c r="G8" s="41">
        <v>43303.590277777781</v>
      </c>
      <c r="H8" s="41">
        <v>43310.590277777781</v>
      </c>
      <c r="I8" s="42">
        <v>2</v>
      </c>
      <c r="J8" s="42">
        <v>68</v>
      </c>
      <c r="K8" s="25">
        <v>2373</v>
      </c>
      <c r="L8" s="18">
        <f t="shared" si="0"/>
        <v>118.65</v>
      </c>
      <c r="M8" s="11">
        <v>0.03</v>
      </c>
      <c r="N8" s="18">
        <f t="shared" si="1"/>
        <v>77.410487280000098</v>
      </c>
      <c r="O8" s="18">
        <f t="shared" si="2"/>
        <v>2176.93951272</v>
      </c>
      <c r="P8" s="27">
        <v>0.43</v>
      </c>
      <c r="Q8" s="18">
        <f t="shared" si="3"/>
        <v>936.08399046960005</v>
      </c>
    </row>
    <row r="9" spans="1:17" s="12" customFormat="1" ht="13.5">
      <c r="A9" s="33">
        <f t="shared" si="4"/>
        <v>7</v>
      </c>
      <c r="B9" s="35" t="s">
        <v>22</v>
      </c>
      <c r="C9" s="34" t="s">
        <v>28</v>
      </c>
      <c r="D9" s="30" t="s">
        <v>18</v>
      </c>
      <c r="E9" s="32">
        <v>51014101</v>
      </c>
      <c r="F9" s="39" t="s">
        <v>19</v>
      </c>
      <c r="G9" s="41">
        <v>43282.4375</v>
      </c>
      <c r="H9" s="41">
        <v>43285.9375</v>
      </c>
      <c r="I9" s="42">
        <v>20</v>
      </c>
      <c r="J9" s="42">
        <v>180</v>
      </c>
      <c r="K9" s="25">
        <v>5810</v>
      </c>
      <c r="L9" s="18">
        <f t="shared" si="0"/>
        <v>290.5</v>
      </c>
      <c r="M9" s="11">
        <v>0.03</v>
      </c>
      <c r="N9" s="18">
        <f t="shared" si="1"/>
        <v>189.53010160000025</v>
      </c>
      <c r="O9" s="18">
        <f t="shared" si="2"/>
        <v>5329.9698983999997</v>
      </c>
      <c r="P9" s="27">
        <v>0.43</v>
      </c>
      <c r="Q9" s="18">
        <f t="shared" si="3"/>
        <v>2291.8870563119999</v>
      </c>
    </row>
    <row r="10" spans="1:17" s="12" customFormat="1" ht="13.5">
      <c r="A10" s="33">
        <f t="shared" si="4"/>
        <v>8</v>
      </c>
      <c r="B10" s="34" t="s">
        <v>35</v>
      </c>
      <c r="C10" s="34" t="s">
        <v>50</v>
      </c>
      <c r="D10" s="30" t="s">
        <v>18</v>
      </c>
      <c r="E10" s="32">
        <v>51014101</v>
      </c>
      <c r="F10" s="39" t="s">
        <v>19</v>
      </c>
      <c r="G10" s="41">
        <v>43309.427083333336</v>
      </c>
      <c r="H10" s="41">
        <v>43310.434027777781</v>
      </c>
      <c r="I10" s="42">
        <v>2</v>
      </c>
      <c r="J10" s="42">
        <v>53</v>
      </c>
      <c r="K10" s="25">
        <v>1074</v>
      </c>
      <c r="L10" s="18">
        <f t="shared" si="0"/>
        <v>53.7</v>
      </c>
      <c r="M10" s="11">
        <v>0.03</v>
      </c>
      <c r="N10" s="18">
        <f t="shared" si="1"/>
        <v>35.035340640000044</v>
      </c>
      <c r="O10" s="18">
        <f t="shared" si="2"/>
        <v>985.26465936</v>
      </c>
      <c r="P10" s="27">
        <v>0.43</v>
      </c>
      <c r="Q10" s="18">
        <f t="shared" si="3"/>
        <v>423.66380352480002</v>
      </c>
    </row>
    <row r="11" spans="1:17" s="12" customFormat="1" ht="13.5">
      <c r="A11" s="33">
        <f t="shared" si="4"/>
        <v>9</v>
      </c>
      <c r="B11" s="35" t="s">
        <v>45</v>
      </c>
      <c r="C11" s="34" t="s">
        <v>51</v>
      </c>
      <c r="D11" s="30" t="s">
        <v>18</v>
      </c>
      <c r="E11" s="32">
        <v>51014101</v>
      </c>
      <c r="F11" s="39" t="s">
        <v>19</v>
      </c>
      <c r="G11" s="41">
        <v>43301.430555555555</v>
      </c>
      <c r="H11" s="41">
        <v>43312.53125</v>
      </c>
      <c r="I11" s="42">
        <v>103</v>
      </c>
      <c r="J11" s="42">
        <v>4956</v>
      </c>
      <c r="K11" s="25">
        <v>172741</v>
      </c>
      <c r="L11" s="18">
        <f t="shared" si="0"/>
        <v>8637.0500000000011</v>
      </c>
      <c r="M11" s="11">
        <v>0.03</v>
      </c>
      <c r="N11" s="18">
        <f t="shared" si="1"/>
        <v>5635.0463477600078</v>
      </c>
      <c r="O11" s="18">
        <f t="shared" si="2"/>
        <v>158468.90365224</v>
      </c>
      <c r="P11" s="27">
        <v>0.43</v>
      </c>
      <c r="Q11" s="18">
        <f t="shared" si="3"/>
        <v>68141.628570463203</v>
      </c>
    </row>
    <row r="12" spans="1:17" s="12" customFormat="1" ht="13.5">
      <c r="A12" s="33">
        <f t="shared" si="4"/>
        <v>10</v>
      </c>
      <c r="B12" s="35" t="s">
        <v>42</v>
      </c>
      <c r="C12" s="34" t="s">
        <v>49</v>
      </c>
      <c r="D12" s="30" t="s">
        <v>18</v>
      </c>
      <c r="E12" s="32">
        <v>51014101</v>
      </c>
      <c r="F12" s="39" t="s">
        <v>19</v>
      </c>
      <c r="G12" s="41">
        <v>43302.548611111109</v>
      </c>
      <c r="H12" s="41">
        <v>43310.510416666664</v>
      </c>
      <c r="I12" s="42">
        <v>25</v>
      </c>
      <c r="J12" s="42">
        <v>495</v>
      </c>
      <c r="K12" s="25">
        <v>16327</v>
      </c>
      <c r="L12" s="18">
        <f t="shared" si="0"/>
        <v>816.35</v>
      </c>
      <c r="M12" s="11">
        <v>0.03</v>
      </c>
      <c r="N12" s="18">
        <f t="shared" si="1"/>
        <v>532.60894472000075</v>
      </c>
      <c r="O12" s="18">
        <f t="shared" si="2"/>
        <v>14978.04105528</v>
      </c>
      <c r="P12" s="27">
        <v>0.43</v>
      </c>
      <c r="Q12" s="18">
        <f t="shared" si="3"/>
        <v>6440.5576537704001</v>
      </c>
    </row>
    <row r="13" spans="1:17" s="12" customFormat="1" ht="13.5">
      <c r="A13" s="33">
        <f t="shared" si="4"/>
        <v>11</v>
      </c>
      <c r="B13" s="34" t="s">
        <v>44</v>
      </c>
      <c r="C13" s="34" t="s">
        <v>52</v>
      </c>
      <c r="D13" s="30" t="s">
        <v>18</v>
      </c>
      <c r="E13" s="32">
        <v>51014101</v>
      </c>
      <c r="F13" s="39" t="s">
        <v>19</v>
      </c>
      <c r="G13" s="41">
        <v>43301.434027777781</v>
      </c>
      <c r="H13" s="41">
        <v>43301.513888888891</v>
      </c>
      <c r="I13" s="42">
        <v>2</v>
      </c>
      <c r="J13" s="42">
        <v>3</v>
      </c>
      <c r="K13" s="26">
        <v>99</v>
      </c>
      <c r="L13" s="18">
        <f t="shared" si="0"/>
        <v>4.95</v>
      </c>
      <c r="M13" s="11">
        <v>0.03</v>
      </c>
      <c r="N13" s="18">
        <f t="shared" si="1"/>
        <v>3.2295146400000041</v>
      </c>
      <c r="O13" s="18">
        <f t="shared" si="2"/>
        <v>90.820485360000006</v>
      </c>
      <c r="P13" s="27">
        <v>0.43</v>
      </c>
      <c r="Q13" s="18">
        <f t="shared" si="3"/>
        <v>39.0528087048</v>
      </c>
    </row>
    <row r="14" spans="1:17" s="12" customFormat="1" ht="13.5">
      <c r="A14" s="33">
        <f t="shared" si="4"/>
        <v>12</v>
      </c>
      <c r="B14" s="34" t="s">
        <v>43</v>
      </c>
      <c r="C14" s="34" t="s">
        <v>53</v>
      </c>
      <c r="D14" s="30" t="s">
        <v>18</v>
      </c>
      <c r="E14" s="32">
        <v>51014101</v>
      </c>
      <c r="F14" s="39" t="s">
        <v>19</v>
      </c>
      <c r="G14" s="41">
        <v>43301.4375</v>
      </c>
      <c r="H14" s="41">
        <v>43307.736111111109</v>
      </c>
      <c r="I14" s="42">
        <v>20</v>
      </c>
      <c r="J14" s="42">
        <v>283</v>
      </c>
      <c r="K14" s="25">
        <v>8686</v>
      </c>
      <c r="L14" s="18">
        <f t="shared" si="0"/>
        <v>434.3</v>
      </c>
      <c r="M14" s="11">
        <v>0.03</v>
      </c>
      <c r="N14" s="18">
        <f t="shared" si="1"/>
        <v>283.34913296000036</v>
      </c>
      <c r="O14" s="18">
        <f t="shared" si="2"/>
        <v>7968.3508670400006</v>
      </c>
      <c r="P14" s="27">
        <v>0.43</v>
      </c>
      <c r="Q14" s="18">
        <f t="shared" si="3"/>
        <v>3426.3908728272004</v>
      </c>
    </row>
    <row r="15" spans="1:17" s="12" customFormat="1" ht="13.5">
      <c r="A15" s="33">
        <f t="shared" si="4"/>
        <v>13</v>
      </c>
      <c r="B15" s="35" t="s">
        <v>23</v>
      </c>
      <c r="C15" s="34" t="s">
        <v>29</v>
      </c>
      <c r="D15" s="30" t="s">
        <v>18</v>
      </c>
      <c r="E15" s="32">
        <v>51014101</v>
      </c>
      <c r="F15" s="39" t="s">
        <v>19</v>
      </c>
      <c r="G15" s="41">
        <v>43282.590277777781</v>
      </c>
      <c r="H15" s="41">
        <v>43311.513888888891</v>
      </c>
      <c r="I15" s="42">
        <v>527</v>
      </c>
      <c r="J15" s="42">
        <v>29968</v>
      </c>
      <c r="K15" s="25">
        <v>1022831</v>
      </c>
      <c r="L15" s="18">
        <f t="shared" si="0"/>
        <v>51141.55</v>
      </c>
      <c r="M15" s="11">
        <v>0.03</v>
      </c>
      <c r="N15" s="18">
        <f t="shared" si="1"/>
        <v>33366.138270160045</v>
      </c>
      <c r="O15" s="18">
        <f t="shared" si="2"/>
        <v>938323.31172984</v>
      </c>
      <c r="P15" s="27">
        <v>0.43</v>
      </c>
      <c r="Q15" s="18">
        <f t="shared" si="3"/>
        <v>403479.02404383122</v>
      </c>
    </row>
    <row r="16" spans="1:17" s="12" customFormat="1" ht="13.5">
      <c r="A16" s="33">
        <f t="shared" si="4"/>
        <v>14</v>
      </c>
      <c r="B16" s="34" t="s">
        <v>34</v>
      </c>
      <c r="C16" s="34" t="s">
        <v>54</v>
      </c>
      <c r="D16" s="30" t="s">
        <v>18</v>
      </c>
      <c r="E16" s="32">
        <v>51014101</v>
      </c>
      <c r="F16" s="39" t="s">
        <v>19</v>
      </c>
      <c r="G16" s="41">
        <v>43308.420138888891</v>
      </c>
      <c r="H16" s="41">
        <v>43312.958333333336</v>
      </c>
      <c r="I16" s="42">
        <v>142</v>
      </c>
      <c r="J16" s="42">
        <v>10885</v>
      </c>
      <c r="K16" s="25">
        <v>384167</v>
      </c>
      <c r="L16" s="18">
        <f t="shared" si="0"/>
        <v>19208.350000000002</v>
      </c>
      <c r="M16" s="11">
        <v>0.03</v>
      </c>
      <c r="N16" s="18">
        <f t="shared" si="1"/>
        <v>12532.050007120017</v>
      </c>
      <c r="O16" s="18">
        <f t="shared" si="2"/>
        <v>352426.59999288002</v>
      </c>
      <c r="P16" s="27">
        <v>0.43</v>
      </c>
      <c r="Q16" s="18">
        <f t="shared" si="3"/>
        <v>151543.43799693842</v>
      </c>
    </row>
    <row r="17" spans="1:17" s="12" customFormat="1" ht="13.5">
      <c r="A17" s="33">
        <f t="shared" si="4"/>
        <v>15</v>
      </c>
      <c r="B17" s="34" t="s">
        <v>24</v>
      </c>
      <c r="C17" s="34" t="s">
        <v>30</v>
      </c>
      <c r="D17" s="30" t="s">
        <v>18</v>
      </c>
      <c r="E17" s="32">
        <v>51014101</v>
      </c>
      <c r="F17" s="39" t="s">
        <v>19</v>
      </c>
      <c r="G17" s="41">
        <v>43282.472222222219</v>
      </c>
      <c r="H17" s="41">
        <v>43283.756944444445</v>
      </c>
      <c r="I17" s="42">
        <v>4</v>
      </c>
      <c r="J17" s="42">
        <v>80</v>
      </c>
      <c r="K17" s="25">
        <v>2197</v>
      </c>
      <c r="L17" s="18">
        <f t="shared" si="0"/>
        <v>109.85000000000001</v>
      </c>
      <c r="M17" s="11">
        <v>0.03</v>
      </c>
      <c r="N17" s="18">
        <f t="shared" si="1"/>
        <v>71.669127920000093</v>
      </c>
      <c r="O17" s="18">
        <f t="shared" si="2"/>
        <v>2015.4808720800002</v>
      </c>
      <c r="P17" s="27">
        <v>0.43</v>
      </c>
      <c r="Q17" s="18">
        <f t="shared" si="3"/>
        <v>866.65677499440005</v>
      </c>
    </row>
    <row r="18" spans="1:17" s="12" customFormat="1" ht="13.5">
      <c r="A18" s="33"/>
      <c r="B18" s="37" t="s">
        <v>40</v>
      </c>
      <c r="C18" s="34" t="s">
        <v>47</v>
      </c>
      <c r="D18" s="30" t="s">
        <v>18</v>
      </c>
      <c r="E18" s="32">
        <v>51014101</v>
      </c>
      <c r="F18" s="39" t="s">
        <v>19</v>
      </c>
      <c r="G18" s="41">
        <v>43295.013888888891</v>
      </c>
      <c r="H18" s="41">
        <v>43297.565972222219</v>
      </c>
      <c r="I18" s="42">
        <v>7</v>
      </c>
      <c r="J18" s="42">
        <v>137</v>
      </c>
      <c r="K18" s="31">
        <v>4167</v>
      </c>
      <c r="L18" s="18">
        <f t="shared" si="0"/>
        <v>208.35000000000002</v>
      </c>
      <c r="M18" s="11">
        <v>0.03</v>
      </c>
      <c r="N18" s="18">
        <f t="shared" si="1"/>
        <v>135.93320712000019</v>
      </c>
      <c r="O18" s="18">
        <f t="shared" si="2"/>
        <v>3822.71679288</v>
      </c>
      <c r="P18" s="38">
        <v>0.43</v>
      </c>
      <c r="Q18" s="18">
        <f t="shared" si="3"/>
        <v>1643.7682209384</v>
      </c>
    </row>
    <row r="19" spans="1:17" s="12" customFormat="1" ht="13.5">
      <c r="A19" s="33">
        <f>1+A17</f>
        <v>16</v>
      </c>
      <c r="B19" s="37" t="s">
        <v>33</v>
      </c>
      <c r="C19" s="34" t="s">
        <v>55</v>
      </c>
      <c r="D19" s="30" t="s">
        <v>18</v>
      </c>
      <c r="E19" s="32">
        <v>51014101</v>
      </c>
      <c r="F19" s="39" t="s">
        <v>19</v>
      </c>
      <c r="G19" s="41">
        <v>43294.430555555555</v>
      </c>
      <c r="H19" s="41">
        <v>43307.9375</v>
      </c>
      <c r="I19" s="42">
        <v>208</v>
      </c>
      <c r="J19" s="42">
        <v>5618</v>
      </c>
      <c r="K19" s="31">
        <v>192032</v>
      </c>
      <c r="L19" s="18">
        <f t="shared" si="0"/>
        <v>9601.6</v>
      </c>
      <c r="M19" s="11">
        <v>0.03</v>
      </c>
      <c r="N19" s="18">
        <f t="shared" si="1"/>
        <v>6264.3450035200085</v>
      </c>
      <c r="O19" s="18">
        <f t="shared" si="2"/>
        <v>176166.05499648</v>
      </c>
      <c r="P19" s="38">
        <v>0.43</v>
      </c>
      <c r="Q19" s="18">
        <f>O19*P19</f>
        <v>75751.403648486405</v>
      </c>
    </row>
    <row r="20" spans="1:17" s="12" customFormat="1" ht="25.5">
      <c r="A20" s="33">
        <f t="shared" si="4"/>
        <v>17</v>
      </c>
      <c r="B20" s="35" t="s">
        <v>39</v>
      </c>
      <c r="C20" s="34" t="s">
        <v>46</v>
      </c>
      <c r="D20" s="30" t="s">
        <v>18</v>
      </c>
      <c r="E20" s="32">
        <v>51014101</v>
      </c>
      <c r="F20" s="39" t="s">
        <v>19</v>
      </c>
      <c r="G20" s="41">
        <v>43287.451388888891</v>
      </c>
      <c r="H20" s="41">
        <v>43310.71875</v>
      </c>
      <c r="I20" s="42">
        <v>53</v>
      </c>
      <c r="J20" s="42">
        <v>1569</v>
      </c>
      <c r="K20" s="31">
        <v>52301</v>
      </c>
      <c r="L20" s="18">
        <f t="shared" si="0"/>
        <v>2615.0500000000002</v>
      </c>
      <c r="M20" s="11">
        <v>0.03</v>
      </c>
      <c r="N20" s="18">
        <f t="shared" si="1"/>
        <v>1706.1297493600023</v>
      </c>
      <c r="O20" s="18">
        <f t="shared" si="2"/>
        <v>47979.820250640005</v>
      </c>
      <c r="P20" s="27">
        <v>0.43</v>
      </c>
      <c r="Q20" s="18">
        <f t="shared" si="3"/>
        <v>20631.322707775202</v>
      </c>
    </row>
    <row r="21" spans="1:17" s="12" customFormat="1" ht="13.5">
      <c r="A21" s="33">
        <f t="shared" si="4"/>
        <v>18</v>
      </c>
      <c r="B21" s="34" t="s">
        <v>25</v>
      </c>
      <c r="C21" s="34" t="s">
        <v>31</v>
      </c>
      <c r="D21" s="30" t="s">
        <v>18</v>
      </c>
      <c r="E21" s="32">
        <v>51014101</v>
      </c>
      <c r="F21" s="39" t="s">
        <v>19</v>
      </c>
      <c r="G21" s="41">
        <v>43282.444444444445</v>
      </c>
      <c r="H21" s="41">
        <v>43293.930555555555</v>
      </c>
      <c r="I21" s="42">
        <v>61</v>
      </c>
      <c r="J21" s="42">
        <v>1475</v>
      </c>
      <c r="K21" s="25">
        <v>50218</v>
      </c>
      <c r="L21" s="18">
        <f t="shared" si="0"/>
        <v>2510.9</v>
      </c>
      <c r="M21" s="11">
        <v>0.03</v>
      </c>
      <c r="N21" s="18">
        <f t="shared" si="1"/>
        <v>1638.1794564800023</v>
      </c>
      <c r="O21" s="18">
        <f t="shared" si="2"/>
        <v>46068.920543519998</v>
      </c>
      <c r="P21" s="27">
        <v>0.43</v>
      </c>
      <c r="Q21" s="18">
        <f t="shared" si="3"/>
        <v>19809.635833713601</v>
      </c>
    </row>
    <row r="22" spans="1:17" s="5" customFormat="1" ht="25.5" customHeight="1">
      <c r="A22" s="13"/>
      <c r="B22" s="14" t="s">
        <v>15</v>
      </c>
      <c r="C22" s="15"/>
      <c r="D22" s="15"/>
      <c r="E22" s="15"/>
      <c r="F22" s="15"/>
      <c r="G22" s="16"/>
      <c r="H22" s="16"/>
      <c r="I22" s="17">
        <f>SUM(I3:I21)</f>
        <v>1398</v>
      </c>
      <c r="J22" s="17">
        <f>SUM(J3:J21)</f>
        <v>62396</v>
      </c>
      <c r="K22" s="17">
        <f>SUM(K3:K21)</f>
        <v>2151298</v>
      </c>
      <c r="L22" s="17">
        <f>SUM(L3:L21)</f>
        <v>107564.90000000002</v>
      </c>
      <c r="M22" s="17"/>
      <c r="N22" s="17">
        <f>SUM(N3:N21)</f>
        <v>70178.266525280094</v>
      </c>
      <c r="O22" s="19">
        <f>SUM(O3:O21)</f>
        <v>1973554.8334747199</v>
      </c>
      <c r="P22" s="27"/>
      <c r="Q22" s="17">
        <f>SUM(Q3:Q21)</f>
        <v>848628.57839412952</v>
      </c>
    </row>
    <row r="23" spans="1:17" s="5" customFormat="1">
      <c r="B23" s="6"/>
      <c r="C23" s="6"/>
      <c r="D23" s="6"/>
      <c r="E23" s="6"/>
      <c r="F23" s="6"/>
      <c r="G23" s="7"/>
      <c r="H23" s="7"/>
      <c r="I23" s="6"/>
      <c r="J23" s="6"/>
      <c r="K23" s="8"/>
      <c r="L23" s="8"/>
      <c r="M23" s="8"/>
      <c r="N23" s="8"/>
      <c r="O23" s="8"/>
      <c r="P23" s="9"/>
    </row>
    <row r="25" spans="1:17">
      <c r="F25" s="24"/>
    </row>
  </sheetData>
  <protectedRanges>
    <protectedRange sqref="G3 G4:K1048576 A3:F1048576 L3:XFD1048576" name="区域1"/>
  </protectedRanges>
  <mergeCells count="1">
    <mergeCell ref="A1:Q1"/>
  </mergeCells>
  <phoneticPr fontId="1" type="noConversion"/>
  <pageMargins left="0" right="0" top="0.98425196850393704" bottom="0.98425196850393704" header="0.51181102362204722" footer="0.51181102362204722"/>
  <pageSetup scale="55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月结算表</vt:lpstr>
      <vt:lpstr>月结算表!Print_Area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cxg</dc:creator>
  <cp:lastModifiedBy>WIN7</cp:lastModifiedBy>
  <cp:lastPrinted>2018-07-03T08:07:26Z</cp:lastPrinted>
  <dcterms:created xsi:type="dcterms:W3CDTF">2015-11-10T02:18:22Z</dcterms:created>
  <dcterms:modified xsi:type="dcterms:W3CDTF">2018-08-01T02:39:44Z</dcterms:modified>
</cp:coreProperties>
</file>