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月结算表" sheetId="1" r:id="rId1"/>
  </sheets>
  <calcPr calcId="144525"/>
</workbook>
</file>

<file path=xl/comments1.xml><?xml version="1.0" encoding="utf-8"?>
<comments xmlns="http://schemas.openxmlformats.org/spreadsheetml/2006/main">
  <authors>
    <author>leno</author>
  </authors>
  <commentList>
    <comment ref="A1" authorId="0">
      <text/>
    </comment>
  </commentList>
</comments>
</file>

<file path=xl/sharedStrings.xml><?xml version="1.0" encoding="utf-8"?>
<sst xmlns="http://schemas.openxmlformats.org/spreadsheetml/2006/main" count="81">
  <si>
    <t>序号</t>
  </si>
  <si>
    <t>影片名称</t>
  </si>
  <si>
    <t>影片编码</t>
  </si>
  <si>
    <t>影院名称</t>
  </si>
  <si>
    <t>影院编码</t>
  </si>
  <si>
    <t>设备归属</t>
  </si>
  <si>
    <t>开始日期</t>
  </si>
  <si>
    <t>结束日期</t>
  </si>
  <si>
    <t>总场次</t>
  </si>
  <si>
    <t>总人次</t>
  </si>
  <si>
    <t>总票房</t>
  </si>
  <si>
    <t>电影专项基金</t>
  </si>
  <si>
    <t>增值税率</t>
  </si>
  <si>
    <t>税金</t>
  </si>
  <si>
    <t>净票房</t>
  </si>
  <si>
    <t>分账比例</t>
  </si>
  <si>
    <t>分账片款</t>
  </si>
  <si>
    <t>动物世界（3D）</t>
  </si>
  <si>
    <t>001203772018</t>
  </si>
  <si>
    <t>泸州大世界影城</t>
  </si>
  <si>
    <t>51073101</t>
  </si>
  <si>
    <t>中影设备</t>
  </si>
  <si>
    <t>2018-07-01</t>
  </si>
  <si>
    <t>2018-07-12</t>
  </si>
  <si>
    <t>57</t>
  </si>
  <si>
    <t>566</t>
  </si>
  <si>
    <t>金蝉脱壳2：冥府</t>
  </si>
  <si>
    <t>051101152018</t>
  </si>
  <si>
    <t>29</t>
  </si>
  <si>
    <t>154</t>
  </si>
  <si>
    <t>神秘世界历险记4（3D）</t>
  </si>
  <si>
    <t>001c05332018</t>
  </si>
  <si>
    <t>2018-07-28</t>
  </si>
  <si>
    <t>2018-07-29</t>
  </si>
  <si>
    <t>4</t>
  </si>
  <si>
    <t>72</t>
  </si>
  <si>
    <t>神奇马戏团之动物饼干（3D）</t>
  </si>
  <si>
    <t>001c05642018</t>
  </si>
  <si>
    <t>2018-07-23</t>
  </si>
  <si>
    <t>2018-07-26</t>
  </si>
  <si>
    <t>8</t>
  </si>
  <si>
    <t>35</t>
  </si>
  <si>
    <t>淘气大侦探（3D）</t>
  </si>
  <si>
    <t>051201262018</t>
  </si>
  <si>
    <t>2018-07-20</t>
  </si>
  <si>
    <t>2018-07-31</t>
  </si>
  <si>
    <t>42</t>
  </si>
  <si>
    <t>127</t>
  </si>
  <si>
    <t>汪星卧底</t>
  </si>
  <si>
    <t>051101182018</t>
  </si>
  <si>
    <t>12</t>
  </si>
  <si>
    <t>40</t>
  </si>
  <si>
    <t>我不是药神</t>
  </si>
  <si>
    <t>001104962018</t>
  </si>
  <si>
    <t>121</t>
  </si>
  <si>
    <t>4310</t>
  </si>
  <si>
    <t>西虹市首富</t>
  </si>
  <si>
    <t>001106062018</t>
  </si>
  <si>
    <t>2018-07-27</t>
  </si>
  <si>
    <t>11</t>
  </si>
  <si>
    <t>473</t>
  </si>
  <si>
    <t>邪不压正</t>
  </si>
  <si>
    <t>001104952018</t>
  </si>
  <si>
    <t>2018-07-13</t>
  </si>
  <si>
    <t>92</t>
  </si>
  <si>
    <t>858</t>
  </si>
  <si>
    <t>新大头儿子和小头爸爸3俄罗斯奇遇记</t>
  </si>
  <si>
    <t>001b03562018</t>
  </si>
  <si>
    <t>2018-07-06</t>
  </si>
  <si>
    <t>2018-07-15</t>
  </si>
  <si>
    <t>81</t>
  </si>
  <si>
    <t>侏罗纪世界2（3D）</t>
  </si>
  <si>
    <t>051201022018</t>
  </si>
  <si>
    <t>2018-07-19</t>
  </si>
  <si>
    <t>90</t>
  </si>
  <si>
    <t>暹罗决：九神战甲</t>
  </si>
  <si>
    <t>014101072018</t>
  </si>
  <si>
    <t>2018-07-04</t>
  </si>
  <si>
    <t>21</t>
  </si>
  <si>
    <t>33</t>
  </si>
  <si>
    <t>合计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</si>
</sst>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  <numFmt numFmtId="177" formatCode="0.0000_ "/>
  </numFmts>
  <fonts count="28">
    <font>
      <sz val="10"/>
      <name val="Arial"/>
      <charset val="134"/>
    </font>
    <font>
      <sz val="10"/>
      <color theme="1" tint="0.249977111117893"/>
      <name val="Arial"/>
      <charset val="134"/>
    </font>
    <font>
      <sz val="10"/>
      <color theme="1"/>
      <name val="Arial"/>
      <charset val="134"/>
    </font>
    <font>
      <b/>
      <sz val="12"/>
      <color theme="1" tint="0.249977111117893"/>
      <name val="Arial"/>
      <charset val="134"/>
    </font>
    <font>
      <b/>
      <sz val="12"/>
      <color theme="1" tint="0.249977111117893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4" fillId="23" borderId="1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10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25" fillId="14" borderId="13" applyNumberFormat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0"/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/>
    <xf numFmtId="0" fontId="2" fillId="0" borderId="0" xfId="0" applyFont="1" applyFill="1"/>
    <xf numFmtId="0" fontId="0" fillId="0" borderId="0" xfId="0" applyFill="1"/>
    <xf numFmtId="49" fontId="0" fillId="0" borderId="0" xfId="0" applyNumberFormat="1"/>
    <xf numFmtId="14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3" fillId="2" borderId="1" xfId="0" applyFont="1" applyFill="1" applyBorder="1" applyAlignment="1" applyProtection="1">
      <alignment horizontal="center" wrapText="1"/>
    </xf>
    <xf numFmtId="49" fontId="4" fillId="2" borderId="1" xfId="0" applyNumberFormat="1" applyFont="1" applyFill="1" applyBorder="1" applyAlignment="1" applyProtection="1">
      <alignment horizontal="center" wrapText="1"/>
    </xf>
    <xf numFmtId="49" fontId="3" fillId="2" borderId="1" xfId="0" applyNumberFormat="1" applyFont="1" applyFill="1" applyBorder="1" applyAlignment="1" applyProtection="1">
      <alignment horizontal="center" wrapText="1"/>
    </xf>
    <xf numFmtId="14" fontId="4" fillId="2" borderId="1" xfId="0" applyNumberFormat="1" applyFont="1" applyFill="1" applyBorder="1" applyAlignment="1" applyProtection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0" fillId="0" borderId="3" xfId="0" applyFill="1" applyBorder="1"/>
    <xf numFmtId="49" fontId="2" fillId="0" borderId="3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/>
    <xf numFmtId="49" fontId="0" fillId="0" borderId="3" xfId="0" applyNumberFormat="1" applyFill="1" applyBorder="1"/>
    <xf numFmtId="14" fontId="0" fillId="0" borderId="3" xfId="0" applyNumberFormat="1" applyFill="1" applyBorder="1"/>
    <xf numFmtId="49" fontId="0" fillId="0" borderId="0" xfId="0" applyNumberFormat="1" applyFill="1"/>
    <xf numFmtId="14" fontId="0" fillId="0" borderId="0" xfId="0" applyNumberFormat="1" applyFill="1"/>
    <xf numFmtId="49" fontId="6" fillId="0" borderId="0" xfId="0" applyNumberFormat="1" applyFont="1"/>
    <xf numFmtId="176" fontId="4" fillId="2" borderId="1" xfId="0" applyNumberFormat="1" applyFont="1" applyFill="1" applyBorder="1" applyAlignment="1" applyProtection="1">
      <alignment horizontal="center" wrapText="1"/>
    </xf>
    <xf numFmtId="177" fontId="4" fillId="2" borderId="1" xfId="0" applyNumberFormat="1" applyFont="1" applyFill="1" applyBorder="1" applyAlignment="1" applyProtection="1">
      <alignment horizontal="center" wrapText="1"/>
    </xf>
    <xf numFmtId="176" fontId="2" fillId="0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2" fillId="0" borderId="2" xfId="0" applyNumberFormat="1" applyFont="1" applyFill="1" applyBorder="1" applyAlignment="1">
      <alignment horizontal="right" vertical="center"/>
    </xf>
    <xf numFmtId="176" fontId="2" fillId="0" borderId="2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right" vertical="center"/>
    </xf>
    <xf numFmtId="176" fontId="0" fillId="0" borderId="3" xfId="0" applyNumberFormat="1" applyFill="1" applyBorder="1"/>
    <xf numFmtId="176" fontId="0" fillId="0" borderId="6" xfId="0" applyNumberFormat="1" applyFill="1" applyBorder="1" applyAlignment="1">
      <alignment horizontal="right"/>
    </xf>
    <xf numFmtId="177" fontId="0" fillId="0" borderId="3" xfId="0" applyNumberFormat="1" applyFill="1" applyBorder="1"/>
    <xf numFmtId="176" fontId="0" fillId="0" borderId="0" xfId="0" applyNumberFormat="1" applyFill="1"/>
    <xf numFmtId="177" fontId="0" fillId="0" borderId="0" xfId="0" applyNumberForma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workbookViewId="0">
      <selection activeCell="B3" sqref="B3"/>
    </sheetView>
  </sheetViews>
  <sheetFormatPr defaultColWidth="16" defaultRowHeight="12.75"/>
  <cols>
    <col min="1" max="1" width="8.42857142857143" customWidth="1"/>
    <col min="2" max="2" width="30.2857142857143" style="4" customWidth="1"/>
    <col min="3" max="3" width="13.8571428571429" style="4" customWidth="1"/>
    <col min="4" max="4" width="15.5714285714286" style="4" customWidth="1"/>
    <col min="5" max="5" width="11.7142857142857" style="4" customWidth="1"/>
    <col min="6" max="6" width="16" style="4"/>
    <col min="7" max="8" width="13.7142857142857" style="5" customWidth="1"/>
    <col min="9" max="10" width="11.1428571428571" style="4" customWidth="1"/>
    <col min="11" max="11" width="12.5714285714286" style="6" customWidth="1"/>
    <col min="12" max="12" width="16" style="6"/>
    <col min="13" max="13" width="11.2857142857143" style="6" customWidth="1"/>
    <col min="14" max="14" width="11.8571428571429" style="6" customWidth="1"/>
    <col min="15" max="15" width="16" style="6"/>
    <col min="16" max="16" width="13.1428571428571" style="7" customWidth="1"/>
    <col min="17" max="17" width="16" style="6"/>
  </cols>
  <sheetData>
    <row r="1" s="1" customFormat="1" ht="14.25" spans="1:17">
      <c r="A1" s="8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11" t="s">
        <v>6</v>
      </c>
      <c r="H1" s="11" t="s">
        <v>7</v>
      </c>
      <c r="I1" s="9" t="s">
        <v>8</v>
      </c>
      <c r="J1" s="9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8" t="s">
        <v>15</v>
      </c>
      <c r="Q1" s="27" t="s">
        <v>16</v>
      </c>
    </row>
    <row r="2" s="2" customFormat="1" spans="1:17">
      <c r="A2" s="12">
        <v>1</v>
      </c>
      <c r="B2" s="13" t="s">
        <v>17</v>
      </c>
      <c r="C2" s="14" t="s">
        <v>18</v>
      </c>
      <c r="D2" s="13" t="s">
        <v>19</v>
      </c>
      <c r="E2" s="14" t="s">
        <v>20</v>
      </c>
      <c r="F2" s="13" t="s">
        <v>21</v>
      </c>
      <c r="G2" s="14" t="s">
        <v>22</v>
      </c>
      <c r="H2" s="14" t="s">
        <v>23</v>
      </c>
      <c r="I2" s="14" t="s">
        <v>24</v>
      </c>
      <c r="J2" s="14" t="s">
        <v>25</v>
      </c>
      <c r="K2" s="29">
        <v>17529</v>
      </c>
      <c r="L2" s="29">
        <f>K2*0.05</f>
        <v>876.45</v>
      </c>
      <c r="M2" s="30">
        <v>0.03</v>
      </c>
      <c r="N2" s="29">
        <f t="shared" ref="N2:N12" si="0">K2*(1-0.96737864)</f>
        <v>571.819819440001</v>
      </c>
      <c r="O2" s="29">
        <f t="shared" ref="O2:O13" si="1">K2*0.91737864</f>
        <v>16080.73018056</v>
      </c>
      <c r="P2" s="31">
        <v>0.48</v>
      </c>
      <c r="Q2" s="29">
        <f t="shared" ref="Q2:Q13" si="2">ROUND(O2*P2,2)</f>
        <v>7718.75</v>
      </c>
    </row>
    <row r="3" s="2" customFormat="1" ht="13.5" customHeight="1" spans="1:17">
      <c r="A3" s="12">
        <v>2</v>
      </c>
      <c r="B3" s="13" t="s">
        <v>26</v>
      </c>
      <c r="C3" s="14" t="s">
        <v>27</v>
      </c>
      <c r="D3" s="13" t="s">
        <v>19</v>
      </c>
      <c r="E3" s="14" t="s">
        <v>20</v>
      </c>
      <c r="F3" s="13" t="s">
        <v>21</v>
      </c>
      <c r="G3" s="14" t="s">
        <v>22</v>
      </c>
      <c r="H3" s="14" t="s">
        <v>23</v>
      </c>
      <c r="I3" s="14" t="s">
        <v>28</v>
      </c>
      <c r="J3" s="14" t="s">
        <v>29</v>
      </c>
      <c r="K3" s="29">
        <v>3175</v>
      </c>
      <c r="L3" s="29">
        <f>K3*0.05</f>
        <v>158.75</v>
      </c>
      <c r="M3" s="30">
        <v>0.03</v>
      </c>
      <c r="N3" s="29">
        <f t="shared" si="0"/>
        <v>103.572818</v>
      </c>
      <c r="O3" s="29">
        <f t="shared" si="1"/>
        <v>2912.677182</v>
      </c>
      <c r="P3" s="31">
        <v>0.48</v>
      </c>
      <c r="Q3" s="29">
        <f t="shared" si="2"/>
        <v>1398.09</v>
      </c>
    </row>
    <row r="4" s="2" customFormat="1" spans="1:17">
      <c r="A4" s="12">
        <v>3</v>
      </c>
      <c r="B4" s="13" t="s">
        <v>30</v>
      </c>
      <c r="C4" s="14" t="s">
        <v>31</v>
      </c>
      <c r="D4" s="13" t="s">
        <v>19</v>
      </c>
      <c r="E4" s="14" t="s">
        <v>20</v>
      </c>
      <c r="F4" s="13" t="s">
        <v>21</v>
      </c>
      <c r="G4" s="14" t="s">
        <v>32</v>
      </c>
      <c r="H4" s="14" t="s">
        <v>33</v>
      </c>
      <c r="I4" s="14" t="s">
        <v>34</v>
      </c>
      <c r="J4" s="14" t="s">
        <v>35</v>
      </c>
      <c r="K4" s="29">
        <v>1870</v>
      </c>
      <c r="L4" s="29">
        <f>K4*0.05</f>
        <v>93.5</v>
      </c>
      <c r="M4" s="30">
        <v>0.03</v>
      </c>
      <c r="N4" s="29">
        <f t="shared" si="0"/>
        <v>61.0019432000001</v>
      </c>
      <c r="O4" s="29">
        <f t="shared" si="1"/>
        <v>1715.4980568</v>
      </c>
      <c r="P4" s="31">
        <v>0.48</v>
      </c>
      <c r="Q4" s="29">
        <f t="shared" si="2"/>
        <v>823.44</v>
      </c>
    </row>
    <row r="5" s="2" customFormat="1" spans="1:17">
      <c r="A5" s="12">
        <v>4</v>
      </c>
      <c r="B5" s="13" t="s">
        <v>36</v>
      </c>
      <c r="C5" s="14" t="s">
        <v>37</v>
      </c>
      <c r="D5" s="13" t="s">
        <v>19</v>
      </c>
      <c r="E5" s="14" t="s">
        <v>20</v>
      </c>
      <c r="F5" s="13" t="s">
        <v>21</v>
      </c>
      <c r="G5" s="14" t="s">
        <v>38</v>
      </c>
      <c r="H5" s="14" t="s">
        <v>39</v>
      </c>
      <c r="I5" s="14" t="s">
        <v>40</v>
      </c>
      <c r="J5" s="14" t="s">
        <v>41</v>
      </c>
      <c r="K5" s="29">
        <v>1025</v>
      </c>
      <c r="L5" s="29">
        <f>K5*0.05</f>
        <v>51.25</v>
      </c>
      <c r="M5" s="30">
        <v>0.03</v>
      </c>
      <c r="N5" s="29">
        <f t="shared" si="0"/>
        <v>33.436894</v>
      </c>
      <c r="O5" s="32">
        <f t="shared" si="1"/>
        <v>940.313106</v>
      </c>
      <c r="P5" s="31">
        <v>0.48</v>
      </c>
      <c r="Q5" s="29">
        <f t="shared" si="2"/>
        <v>451.35</v>
      </c>
    </row>
    <row r="6" s="2" customFormat="1" spans="1:17">
      <c r="A6" s="12">
        <v>5</v>
      </c>
      <c r="B6" s="13" t="s">
        <v>42</v>
      </c>
      <c r="C6" s="14" t="s">
        <v>43</v>
      </c>
      <c r="D6" s="13" t="s">
        <v>19</v>
      </c>
      <c r="E6" s="14" t="s">
        <v>20</v>
      </c>
      <c r="F6" s="13" t="s">
        <v>21</v>
      </c>
      <c r="G6" s="14" t="s">
        <v>44</v>
      </c>
      <c r="H6" s="14" t="s">
        <v>45</v>
      </c>
      <c r="I6" s="14" t="s">
        <v>46</v>
      </c>
      <c r="J6" s="14" t="s">
        <v>47</v>
      </c>
      <c r="K6" s="29">
        <v>3300</v>
      </c>
      <c r="L6" s="29">
        <v>77.75</v>
      </c>
      <c r="M6" s="30">
        <v>0.03</v>
      </c>
      <c r="N6" s="29">
        <f t="shared" si="0"/>
        <v>107.650488</v>
      </c>
      <c r="O6" s="32">
        <f t="shared" si="1"/>
        <v>3027.349512</v>
      </c>
      <c r="P6" s="31">
        <v>0.48</v>
      </c>
      <c r="Q6" s="29">
        <f t="shared" si="2"/>
        <v>1453.13</v>
      </c>
    </row>
    <row r="7" s="2" customFormat="1" spans="1:17">
      <c r="A7" s="12">
        <v>6</v>
      </c>
      <c r="B7" s="13" t="s">
        <v>48</v>
      </c>
      <c r="C7" s="14" t="s">
        <v>49</v>
      </c>
      <c r="D7" s="13" t="s">
        <v>19</v>
      </c>
      <c r="E7" s="14" t="s">
        <v>20</v>
      </c>
      <c r="F7" s="13" t="s">
        <v>21</v>
      </c>
      <c r="G7" s="14" t="s">
        <v>44</v>
      </c>
      <c r="H7" s="15" t="s">
        <v>45</v>
      </c>
      <c r="I7" s="14" t="s">
        <v>50</v>
      </c>
      <c r="J7" s="14" t="s">
        <v>51</v>
      </c>
      <c r="K7" s="29">
        <v>830</v>
      </c>
      <c r="L7" s="29">
        <v>66.75</v>
      </c>
      <c r="M7" s="30">
        <v>0.03</v>
      </c>
      <c r="N7" s="29">
        <f t="shared" si="0"/>
        <v>27.0757288</v>
      </c>
      <c r="O7" s="32">
        <f t="shared" si="1"/>
        <v>761.4242712</v>
      </c>
      <c r="P7" s="31">
        <v>0.48</v>
      </c>
      <c r="Q7" s="29">
        <f t="shared" si="2"/>
        <v>365.48</v>
      </c>
    </row>
    <row r="8" s="2" customFormat="1" spans="1:17">
      <c r="A8" s="12">
        <v>7</v>
      </c>
      <c r="B8" s="13" t="s">
        <v>52</v>
      </c>
      <c r="C8" s="14" t="s">
        <v>53</v>
      </c>
      <c r="D8" s="13" t="s">
        <v>19</v>
      </c>
      <c r="E8" s="14" t="s">
        <v>20</v>
      </c>
      <c r="F8" s="13" t="s">
        <v>21</v>
      </c>
      <c r="G8" s="14" t="s">
        <v>22</v>
      </c>
      <c r="H8" s="14" t="s">
        <v>45</v>
      </c>
      <c r="I8" s="14" t="s">
        <v>54</v>
      </c>
      <c r="J8" s="14" t="s">
        <v>55</v>
      </c>
      <c r="K8" s="29">
        <v>110594</v>
      </c>
      <c r="L8" s="29">
        <v>58.5</v>
      </c>
      <c r="M8" s="30">
        <v>0.03</v>
      </c>
      <c r="N8" s="29">
        <f t="shared" si="0"/>
        <v>3607.72668784</v>
      </c>
      <c r="O8" s="32">
        <f t="shared" si="1"/>
        <v>101456.57331216</v>
      </c>
      <c r="P8" s="31">
        <v>0.48</v>
      </c>
      <c r="Q8" s="29">
        <f t="shared" si="2"/>
        <v>48699.16</v>
      </c>
    </row>
    <row r="9" s="2" customFormat="1" spans="1:17">
      <c r="A9" s="16">
        <v>8</v>
      </c>
      <c r="B9" s="17" t="s">
        <v>56</v>
      </c>
      <c r="C9" s="18" t="s">
        <v>57</v>
      </c>
      <c r="D9" s="13" t="s">
        <v>19</v>
      </c>
      <c r="E9" s="14" t="s">
        <v>20</v>
      </c>
      <c r="F9" s="13" t="s">
        <v>21</v>
      </c>
      <c r="G9" s="18" t="s">
        <v>58</v>
      </c>
      <c r="H9" s="18" t="s">
        <v>45</v>
      </c>
      <c r="I9" s="18" t="s">
        <v>59</v>
      </c>
      <c r="J9" s="18" t="s">
        <v>60</v>
      </c>
      <c r="K9" s="33">
        <v>11965</v>
      </c>
      <c r="L9" s="33">
        <v>628.5</v>
      </c>
      <c r="M9" s="34">
        <v>0.03</v>
      </c>
      <c r="N9" s="33">
        <f t="shared" si="0"/>
        <v>390.314572400001</v>
      </c>
      <c r="O9" s="35">
        <f t="shared" si="1"/>
        <v>10976.4354276</v>
      </c>
      <c r="P9" s="31">
        <v>0.48</v>
      </c>
      <c r="Q9" s="29">
        <f t="shared" si="2"/>
        <v>5268.69</v>
      </c>
    </row>
    <row r="10" s="2" customFormat="1" spans="1:17">
      <c r="A10" s="12">
        <v>9</v>
      </c>
      <c r="B10" s="13" t="s">
        <v>61</v>
      </c>
      <c r="C10" s="14" t="s">
        <v>62</v>
      </c>
      <c r="D10" s="13" t="s">
        <v>19</v>
      </c>
      <c r="E10" s="14" t="s">
        <v>20</v>
      </c>
      <c r="F10" s="13" t="s">
        <v>21</v>
      </c>
      <c r="G10" s="14" t="s">
        <v>63</v>
      </c>
      <c r="H10" s="15" t="s">
        <v>39</v>
      </c>
      <c r="I10" s="14" t="s">
        <v>64</v>
      </c>
      <c r="J10" s="14" t="s">
        <v>65</v>
      </c>
      <c r="K10" s="29">
        <v>21970</v>
      </c>
      <c r="L10" s="29">
        <v>39.25</v>
      </c>
      <c r="M10" s="30">
        <v>0.03</v>
      </c>
      <c r="N10" s="29">
        <f t="shared" si="0"/>
        <v>716.691279200001</v>
      </c>
      <c r="O10" s="32">
        <f t="shared" si="1"/>
        <v>20154.8087208</v>
      </c>
      <c r="P10" s="31">
        <v>0.48</v>
      </c>
      <c r="Q10" s="29">
        <f t="shared" si="2"/>
        <v>9674.31</v>
      </c>
    </row>
    <row r="11" s="2" customFormat="1" spans="1:17">
      <c r="A11" s="12">
        <v>10</v>
      </c>
      <c r="B11" s="13" t="s">
        <v>66</v>
      </c>
      <c r="C11" s="14" t="s">
        <v>67</v>
      </c>
      <c r="D11" s="13" t="s">
        <v>19</v>
      </c>
      <c r="E11" s="14" t="s">
        <v>20</v>
      </c>
      <c r="F11" s="13" t="s">
        <v>21</v>
      </c>
      <c r="G11" s="14" t="s">
        <v>68</v>
      </c>
      <c r="H11" s="15" t="s">
        <v>69</v>
      </c>
      <c r="I11" s="14" t="s">
        <v>50</v>
      </c>
      <c r="J11" s="14" t="s">
        <v>70</v>
      </c>
      <c r="K11" s="29">
        <v>2464</v>
      </c>
      <c r="L11" s="29">
        <v>7</v>
      </c>
      <c r="M11" s="30">
        <v>0.03</v>
      </c>
      <c r="N11" s="29">
        <f t="shared" si="0"/>
        <v>80.3790310400001</v>
      </c>
      <c r="O11" s="32">
        <f t="shared" si="1"/>
        <v>2260.42096896</v>
      </c>
      <c r="P11" s="31">
        <v>0.48</v>
      </c>
      <c r="Q11" s="29">
        <f t="shared" si="2"/>
        <v>1085</v>
      </c>
    </row>
    <row r="12" s="2" customFormat="1" spans="1:17">
      <c r="A12" s="12">
        <v>11</v>
      </c>
      <c r="B12" s="13" t="s">
        <v>71</v>
      </c>
      <c r="C12" s="14" t="s">
        <v>72</v>
      </c>
      <c r="D12" s="13" t="s">
        <v>19</v>
      </c>
      <c r="E12" s="14" t="s">
        <v>20</v>
      </c>
      <c r="F12" s="13" t="s">
        <v>21</v>
      </c>
      <c r="G12" s="14" t="s">
        <v>22</v>
      </c>
      <c r="H12" s="15" t="s">
        <v>73</v>
      </c>
      <c r="I12" s="14" t="s">
        <v>50</v>
      </c>
      <c r="J12" s="14" t="s">
        <v>74</v>
      </c>
      <c r="K12" s="29">
        <v>2660</v>
      </c>
      <c r="L12" s="29">
        <f t="shared" ref="L12:L13" si="3">K12*0.05</f>
        <v>133</v>
      </c>
      <c r="M12" s="30">
        <v>0.03</v>
      </c>
      <c r="N12" s="29">
        <f t="shared" si="0"/>
        <v>86.7728176000001</v>
      </c>
      <c r="O12" s="32">
        <f t="shared" si="1"/>
        <v>2440.2271824</v>
      </c>
      <c r="P12" s="31">
        <v>0.48</v>
      </c>
      <c r="Q12" s="29">
        <f t="shared" si="2"/>
        <v>1171.31</v>
      </c>
    </row>
    <row r="13" s="2" customFormat="1" spans="1:17">
      <c r="A13" s="12">
        <v>12</v>
      </c>
      <c r="B13" s="13" t="s">
        <v>75</v>
      </c>
      <c r="C13" s="14" t="s">
        <v>76</v>
      </c>
      <c r="D13" s="13" t="s">
        <v>19</v>
      </c>
      <c r="E13" s="14" t="s">
        <v>20</v>
      </c>
      <c r="F13" s="13" t="s">
        <v>21</v>
      </c>
      <c r="G13" s="14" t="s">
        <v>77</v>
      </c>
      <c r="H13" s="15" t="s">
        <v>63</v>
      </c>
      <c r="I13" s="14" t="s">
        <v>78</v>
      </c>
      <c r="J13" s="14" t="s">
        <v>79</v>
      </c>
      <c r="K13" s="29">
        <v>705</v>
      </c>
      <c r="L13" s="29">
        <f t="shared" si="3"/>
        <v>35.25</v>
      </c>
      <c r="M13" s="30">
        <v>0.03</v>
      </c>
      <c r="N13" s="29">
        <f>K13*(1-0.967378864)</f>
        <v>22.99790088</v>
      </c>
      <c r="O13" s="32">
        <f t="shared" si="1"/>
        <v>646.7519412</v>
      </c>
      <c r="P13" s="31">
        <v>0.48</v>
      </c>
      <c r="Q13" s="29">
        <f t="shared" si="2"/>
        <v>310.44</v>
      </c>
    </row>
    <row r="14" s="3" customFormat="1" ht="25.5" customHeight="1" spans="1:17">
      <c r="A14" s="19"/>
      <c r="B14" s="20" t="s">
        <v>80</v>
      </c>
      <c r="C14" s="21"/>
      <c r="D14" s="22"/>
      <c r="E14" s="22"/>
      <c r="F14" s="22"/>
      <c r="G14" s="23"/>
      <c r="H14" s="23"/>
      <c r="I14" s="22"/>
      <c r="J14" s="22"/>
      <c r="K14" s="36">
        <f>SUM(K2:K13)</f>
        <v>178087</v>
      </c>
      <c r="L14" s="36">
        <f>SUM(L2:L13)</f>
        <v>2225.95</v>
      </c>
      <c r="M14" s="36"/>
      <c r="N14" s="36">
        <f>SUM(N2:N13)</f>
        <v>5809.43998040001</v>
      </c>
      <c r="O14" s="37">
        <f>SUM(O2:O13)</f>
        <v>163373.20986168</v>
      </c>
      <c r="P14" s="38"/>
      <c r="Q14" s="36">
        <f>SUM(Q2:Q13)</f>
        <v>78419.15</v>
      </c>
    </row>
    <row r="15" s="3" customFormat="1" spans="2:16">
      <c r="B15" s="24"/>
      <c r="C15" s="24"/>
      <c r="D15" s="24"/>
      <c r="E15" s="24"/>
      <c r="F15" s="24"/>
      <c r="G15" s="25"/>
      <c r="H15" s="25"/>
      <c r="I15" s="24"/>
      <c r="J15" s="24"/>
      <c r="K15" s="39"/>
      <c r="L15" s="39"/>
      <c r="M15" s="39"/>
      <c r="N15" s="39"/>
      <c r="O15" s="39"/>
      <c r="P15" s="40"/>
    </row>
    <row r="17" spans="6:6">
      <c r="F17" s="26"/>
    </row>
  </sheetData>
  <protectedRanges>
    <protectedRange sqref="A14:IV65540 A2:A13 R2:IV13" name="区域1" securityDescriptor=""/>
    <protectedRange sqref="B2:Q13" name="区域1_1" securityDescriptor=""/>
  </protectedRanges>
  <pageMargins left="0.75" right="0.75" top="1" bottom="1" header="0.5" footer="0.5"/>
  <pageSetup paperSize="1" orientation="portrait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月结算表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天使之翼</cp:lastModifiedBy>
  <dcterms:created xsi:type="dcterms:W3CDTF">2015-11-10T02:18:00Z</dcterms:created>
  <dcterms:modified xsi:type="dcterms:W3CDTF">2018-08-01T13:00:49Z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