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0" windowWidth="19770" windowHeight="8100"/>
  </bookViews>
  <sheets>
    <sheet name="业主老齐报价" sheetId="1" r:id="rId1"/>
    <sheet name="豆妈推荐老徐报价" sheetId="3" r:id="rId2"/>
    <sheet name="娜娜半包价" sheetId="4" r:id="rId3"/>
    <sheet name="娜娜柜体报价" sheetId="5" r:id="rId4"/>
  </sheets>
  <definedNames>
    <definedName name="_xlnm._FilterDatabase" localSheetId="1" hidden="1">豆妈推荐老徐报价!$A$5:$IV$219</definedName>
    <definedName name="_xlnm._FilterDatabase" localSheetId="2" hidden="1">娜娜半包价!$A$5:$G$134</definedName>
    <definedName name="_xlnm.Print_Area" localSheetId="1">豆妈推荐老徐报价!$A$1:$I$219</definedName>
    <definedName name="_xlnm.Print_Titles" localSheetId="1">豆妈推荐老徐报价!$A$1:$IV$5</definedName>
    <definedName name="_xlnm.Print_Titles" localSheetId="2">娜娜半包价!$1:$5</definedName>
  </definedNames>
  <calcPr calcId="125725"/>
</workbook>
</file>

<file path=xl/calcChain.xml><?xml version="1.0" encoding="utf-8"?>
<calcChain xmlns="http://schemas.openxmlformats.org/spreadsheetml/2006/main">
  <c r="F6" i="5"/>
  <c r="H6" s="1"/>
  <c r="F5"/>
  <c r="H5" s="1"/>
  <c r="F4"/>
  <c r="H4" s="1"/>
  <c r="F3"/>
  <c r="H3" s="1"/>
  <c r="F115" i="4"/>
  <c r="F114"/>
  <c r="F113"/>
  <c r="F112"/>
  <c r="F111"/>
  <c r="F110"/>
  <c r="F109"/>
  <c r="F107"/>
  <c r="F106"/>
  <c r="F104"/>
  <c r="F103"/>
  <c r="F102"/>
  <c r="F101"/>
  <c r="F100"/>
  <c r="F99"/>
  <c r="F98"/>
  <c r="F97"/>
  <c r="F96"/>
  <c r="F95"/>
  <c r="F116" s="1"/>
  <c r="F93"/>
  <c r="F90"/>
  <c r="F89"/>
  <c r="F82"/>
  <c r="F81"/>
  <c r="F80"/>
  <c r="F79"/>
  <c r="F83" s="1"/>
  <c r="F78"/>
  <c r="F75"/>
  <c r="F74"/>
  <c r="F73"/>
  <c r="F72"/>
  <c r="D72"/>
  <c r="F71"/>
  <c r="F70"/>
  <c r="F69"/>
  <c r="F76" s="1"/>
  <c r="F68"/>
  <c r="F65"/>
  <c r="F64"/>
  <c r="F63"/>
  <c r="F62"/>
  <c r="F61"/>
  <c r="F60"/>
  <c r="F59"/>
  <c r="F58"/>
  <c r="F66" s="1"/>
  <c r="F55"/>
  <c r="F54"/>
  <c r="F53"/>
  <c r="F52"/>
  <c r="F51"/>
  <c r="F50"/>
  <c r="F49"/>
  <c r="F56" s="1"/>
  <c r="F46"/>
  <c r="F45"/>
  <c r="F44"/>
  <c r="F43"/>
  <c r="F42"/>
  <c r="F41"/>
  <c r="F40"/>
  <c r="F39"/>
  <c r="F47" s="1"/>
  <c r="F36"/>
  <c r="F35"/>
  <c r="F34"/>
  <c r="F33"/>
  <c r="F37" s="1"/>
  <c r="F30"/>
  <c r="F29"/>
  <c r="D29"/>
  <c r="F28"/>
  <c r="F27"/>
  <c r="F26"/>
  <c r="F25"/>
  <c r="F24"/>
  <c r="F23"/>
  <c r="F22"/>
  <c r="F21"/>
  <c r="F31" s="1"/>
  <c r="F18"/>
  <c r="F17"/>
  <c r="F16"/>
  <c r="F15"/>
  <c r="F14"/>
  <c r="F13"/>
  <c r="F12"/>
  <c r="F19" s="1"/>
  <c r="F9"/>
  <c r="F8"/>
  <c r="F7"/>
  <c r="F10" s="1"/>
  <c r="H7" i="5" l="1"/>
  <c r="F117" i="4"/>
  <c r="F118" l="1"/>
  <c r="F120" s="1"/>
  <c r="A209" i="3" l="1"/>
  <c r="A208"/>
  <c r="F205"/>
  <c r="H204"/>
  <c r="H205" s="1"/>
  <c r="A203"/>
  <c r="H200"/>
  <c r="F200"/>
  <c r="A200"/>
  <c r="H199"/>
  <c r="F199"/>
  <c r="H198"/>
  <c r="F198"/>
  <c r="H197"/>
  <c r="F197"/>
  <c r="A197"/>
  <c r="H196"/>
  <c r="F196"/>
  <c r="A196"/>
  <c r="H195"/>
  <c r="F195"/>
  <c r="H194"/>
  <c r="F194"/>
  <c r="H193"/>
  <c r="H201" s="1"/>
  <c r="F193"/>
  <c r="F201" s="1"/>
  <c r="A193"/>
  <c r="H190"/>
  <c r="F190"/>
  <c r="A190"/>
  <c r="H189"/>
  <c r="F189"/>
  <c r="A189"/>
  <c r="H188"/>
  <c r="F188"/>
  <c r="A188"/>
  <c r="H187"/>
  <c r="F187"/>
  <c r="A187"/>
  <c r="H186"/>
  <c r="F186"/>
  <c r="A186"/>
  <c r="H185"/>
  <c r="F185"/>
  <c r="A185"/>
  <c r="H184"/>
  <c r="F184"/>
  <c r="A184"/>
  <c r="H183"/>
  <c r="F183"/>
  <c r="A183"/>
  <c r="A182"/>
  <c r="H181"/>
  <c r="F181"/>
  <c r="A181"/>
  <c r="A180"/>
  <c r="A179"/>
  <c r="A178"/>
  <c r="A177"/>
  <c r="A176"/>
  <c r="A175"/>
  <c r="A174"/>
  <c r="F173"/>
  <c r="A173"/>
  <c r="F172"/>
  <c r="A172"/>
  <c r="F171"/>
  <c r="F191" s="1"/>
  <c r="A171"/>
  <c r="H168"/>
  <c r="F168"/>
  <c r="F169" s="1"/>
  <c r="H167"/>
  <c r="F167"/>
  <c r="H166"/>
  <c r="F166"/>
  <c r="H165"/>
  <c r="F165"/>
  <c r="H164"/>
  <c r="F164"/>
  <c r="D164"/>
  <c r="H163"/>
  <c r="F163"/>
  <c r="F162"/>
  <c r="H161"/>
  <c r="H169" s="1"/>
  <c r="H158"/>
  <c r="F158"/>
  <c r="H157"/>
  <c r="F157"/>
  <c r="H156"/>
  <c r="F156"/>
  <c r="H155"/>
  <c r="F155"/>
  <c r="H154"/>
  <c r="F154"/>
  <c r="H153"/>
  <c r="F153"/>
  <c r="H152"/>
  <c r="F152"/>
  <c r="H151"/>
  <c r="F151"/>
  <c r="H150"/>
  <c r="F150"/>
  <c r="H149"/>
  <c r="F149"/>
  <c r="H148"/>
  <c r="F148"/>
  <c r="H147"/>
  <c r="F147"/>
  <c r="H146"/>
  <c r="F146"/>
  <c r="H145"/>
  <c r="F145"/>
  <c r="H144"/>
  <c r="F144"/>
  <c r="H143"/>
  <c r="F143"/>
  <c r="H142"/>
  <c r="F142"/>
  <c r="H141"/>
  <c r="F141"/>
  <c r="H140"/>
  <c r="F140"/>
  <c r="H139"/>
  <c r="F139"/>
  <c r="F159" s="1"/>
  <c r="H138"/>
  <c r="H159" s="1"/>
  <c r="F138"/>
  <c r="H134"/>
  <c r="H133"/>
  <c r="F133"/>
  <c r="F134" s="1"/>
  <c r="H132"/>
  <c r="F132"/>
  <c r="D132"/>
  <c r="F130"/>
  <c r="H129"/>
  <c r="F129"/>
  <c r="H128"/>
  <c r="H130" s="1"/>
  <c r="F128"/>
  <c r="D128"/>
  <c r="H125"/>
  <c r="F125"/>
  <c r="D124"/>
  <c r="F124" s="1"/>
  <c r="F126" s="1"/>
  <c r="H121"/>
  <c r="F121"/>
  <c r="H120"/>
  <c r="F120"/>
  <c r="H119"/>
  <c r="F119"/>
  <c r="H118"/>
  <c r="F118"/>
  <c r="H117"/>
  <c r="F117"/>
  <c r="H116"/>
  <c r="F116"/>
  <c r="H115"/>
  <c r="F115"/>
  <c r="D114"/>
  <c r="H114" s="1"/>
  <c r="H113"/>
  <c r="F113"/>
  <c r="D113"/>
  <c r="H112"/>
  <c r="H122" s="1"/>
  <c r="F112"/>
  <c r="D112"/>
  <c r="H109"/>
  <c r="F109"/>
  <c r="H108"/>
  <c r="F108"/>
  <c r="H107"/>
  <c r="F107"/>
  <c r="D107"/>
  <c r="H106"/>
  <c r="F106"/>
  <c r="H105"/>
  <c r="F105"/>
  <c r="H104"/>
  <c r="F104"/>
  <c r="D103"/>
  <c r="H103" s="1"/>
  <c r="H102"/>
  <c r="F102"/>
  <c r="H101"/>
  <c r="F101"/>
  <c r="H100"/>
  <c r="F100"/>
  <c r="H99"/>
  <c r="H110" s="1"/>
  <c r="F99"/>
  <c r="H95"/>
  <c r="F95"/>
  <c r="H94"/>
  <c r="F94"/>
  <c r="D93"/>
  <c r="F93" s="1"/>
  <c r="H92"/>
  <c r="F92"/>
  <c r="H91"/>
  <c r="F91"/>
  <c r="H90"/>
  <c r="F90"/>
  <c r="H89"/>
  <c r="F89"/>
  <c r="D89"/>
  <c r="H88"/>
  <c r="F88"/>
  <c r="H87"/>
  <c r="F87"/>
  <c r="H86"/>
  <c r="F86"/>
  <c r="H85"/>
  <c r="F85"/>
  <c r="H81"/>
  <c r="F81"/>
  <c r="H80"/>
  <c r="F80"/>
  <c r="H79"/>
  <c r="F79"/>
  <c r="H78"/>
  <c r="F78"/>
  <c r="H77"/>
  <c r="F77"/>
  <c r="H76"/>
  <c r="F76"/>
  <c r="H75"/>
  <c r="F75"/>
  <c r="H74"/>
  <c r="F74"/>
  <c r="H73"/>
  <c r="F73"/>
  <c r="H72"/>
  <c r="F72"/>
  <c r="F82" s="1"/>
  <c r="H71"/>
  <c r="H82" s="1"/>
  <c r="F71"/>
  <c r="H68"/>
  <c r="F68"/>
  <c r="H67"/>
  <c r="F67"/>
  <c r="H66"/>
  <c r="F66"/>
  <c r="H65"/>
  <c r="F65"/>
  <c r="H64"/>
  <c r="F64"/>
  <c r="H63"/>
  <c r="F63"/>
  <c r="H62"/>
  <c r="F62"/>
  <c r="H61"/>
  <c r="F61"/>
  <c r="H60"/>
  <c r="F60"/>
  <c r="H59"/>
  <c r="F59"/>
  <c r="F69" s="1"/>
  <c r="H58"/>
  <c r="H69" s="1"/>
  <c r="F58"/>
  <c r="H53"/>
  <c r="F53"/>
  <c r="H52"/>
  <c r="F52"/>
  <c r="H51"/>
  <c r="F51"/>
  <c r="H50"/>
  <c r="F50"/>
  <c r="H49"/>
  <c r="F49"/>
  <c r="H48"/>
  <c r="F48"/>
  <c r="H47"/>
  <c r="F47"/>
  <c r="H46"/>
  <c r="H54" s="1"/>
  <c r="F46"/>
  <c r="F54" s="1"/>
  <c r="H43"/>
  <c r="F43"/>
  <c r="H42"/>
  <c r="F42"/>
  <c r="H41"/>
  <c r="F41"/>
  <c r="H40"/>
  <c r="F40"/>
  <c r="H39"/>
  <c r="F39"/>
  <c r="H38"/>
  <c r="F38"/>
  <c r="H37"/>
  <c r="F37"/>
  <c r="H36"/>
  <c r="F36"/>
  <c r="H35"/>
  <c r="F35"/>
  <c r="H34"/>
  <c r="F34"/>
  <c r="H33"/>
  <c r="F33"/>
  <c r="H32"/>
  <c r="F32"/>
  <c r="H31"/>
  <c r="F31"/>
  <c r="H30"/>
  <c r="F30"/>
  <c r="H29"/>
  <c r="F29"/>
  <c r="H28"/>
  <c r="F28"/>
  <c r="H27"/>
  <c r="F27"/>
  <c r="H26"/>
  <c r="F26"/>
  <c r="H25"/>
  <c r="F25"/>
  <c r="H24"/>
  <c r="F24"/>
  <c r="A24"/>
  <c r="H23"/>
  <c r="F23"/>
  <c r="A23"/>
  <c r="H22"/>
  <c r="F22"/>
  <c r="A22"/>
  <c r="H21"/>
  <c r="F21"/>
  <c r="A21"/>
  <c r="H20"/>
  <c r="H44" s="1"/>
  <c r="F20"/>
  <c r="H19"/>
  <c r="F19"/>
  <c r="A19"/>
  <c r="H18"/>
  <c r="F18"/>
  <c r="H17"/>
  <c r="F17"/>
  <c r="F44" s="1"/>
  <c r="A17"/>
  <c r="H14"/>
  <c r="F14"/>
  <c r="A14"/>
  <c r="H13"/>
  <c r="F13"/>
  <c r="A13"/>
  <c r="H12"/>
  <c r="F12"/>
  <c r="A12"/>
  <c r="H11"/>
  <c r="F11"/>
  <c r="A11"/>
  <c r="H10"/>
  <c r="F10"/>
  <c r="A10"/>
  <c r="H9"/>
  <c r="F9"/>
  <c r="A9"/>
  <c r="H8"/>
  <c r="F8"/>
  <c r="F15" s="1"/>
  <c r="A8"/>
  <c r="H7"/>
  <c r="H15" s="1"/>
  <c r="F7"/>
  <c r="A7"/>
  <c r="D9" i="1"/>
  <c r="C9"/>
  <c r="B9"/>
  <c r="F122" i="3" l="1"/>
  <c r="F96"/>
  <c r="H93"/>
  <c r="H96" s="1"/>
  <c r="H135" s="1"/>
  <c r="H206" s="1"/>
  <c r="F103"/>
  <c r="F110" s="1"/>
  <c r="F114"/>
  <c r="H124"/>
  <c r="H126" s="1"/>
  <c r="F135" l="1"/>
  <c r="F206" s="1"/>
  <c r="E207" s="1"/>
  <c r="G211" s="1"/>
  <c r="C211" s="1"/>
</calcChain>
</file>

<file path=xl/comments1.xml><?xml version="1.0" encoding="utf-8"?>
<comments xmlns="http://schemas.openxmlformats.org/spreadsheetml/2006/main">
  <authors>
    <author>wanglinjuan</author>
    <author>xiaoxiao</author>
  </authors>
  <commentList>
    <comment ref="H191" authorId="0">
      <text>
        <r>
          <rPr>
            <b/>
            <sz val="9"/>
            <rFont val="宋体"/>
            <family val="3"/>
            <charset val="134"/>
          </rPr>
          <t>wanglinjuan:</t>
        </r>
        <r>
          <rPr>
            <sz val="9"/>
            <rFont val="宋体"/>
            <family val="3"/>
            <charset val="134"/>
          </rPr>
          <t xml:space="preserve">
概算18000元</t>
        </r>
      </text>
    </comment>
    <comment ref="D194" authorId="1">
      <text>
        <r>
          <rPr>
            <sz val="9"/>
            <rFont val="宋体"/>
            <family val="3"/>
            <charset val="134"/>
          </rPr>
          <t>xiaoxiao:
改为0，不用蹲便器</t>
        </r>
      </text>
    </comment>
  </commentList>
</comments>
</file>

<file path=xl/sharedStrings.xml><?xml version="1.0" encoding="utf-8"?>
<sst xmlns="http://schemas.openxmlformats.org/spreadsheetml/2006/main" count="1068" uniqueCount="519">
  <si>
    <t xml:space="preserve">           户型</t>
  </si>
  <si>
    <t>81平报价</t>
  </si>
  <si>
    <t>项目说明</t>
  </si>
  <si>
    <t>出租装</t>
  </si>
  <si>
    <t>简装</t>
  </si>
  <si>
    <t>精装</t>
  </si>
  <si>
    <t>基础工程：防水、铺砖、批灰刷漆</t>
  </si>
  <si>
    <t>木工：吊顶、厨卫门、天花</t>
  </si>
  <si>
    <t>水电：出租--不改水电，完成排污管道；简装--不改电路，水路全部重做，更换开关面板；精装--水电全部重做</t>
  </si>
  <si>
    <t>其他：施工保护，管理费等</t>
  </si>
  <si>
    <t>总计费用</t>
  </si>
  <si>
    <t>报价单位：深圳市富爱装饰工程有限公司</t>
  </si>
  <si>
    <t>手机：13714107696</t>
  </si>
  <si>
    <t>微信号:a13714107696</t>
  </si>
  <si>
    <t xml:space="preserve">公司地址：龙华民治牛栏前 润茂大厦 </t>
  </si>
  <si>
    <t>说明：此份报价为总体报价，具体报价明细另见各户型报价清单；报价为原始户型报价，如有意愿，请参考客户型施工方案，各户型效果图，确定方案后再确定最终价格</t>
    <phoneticPr fontId="4" type="noConversion"/>
  </si>
  <si>
    <t>联系人：2栋802 老齐</t>
    <phoneticPr fontId="4" type="noConversion"/>
  </si>
  <si>
    <t>装修报价单</t>
  </si>
  <si>
    <t>业主姓名：TiNa供图</t>
  </si>
  <si>
    <t>联系电话：</t>
  </si>
  <si>
    <t>户型：04户型     81㎡</t>
  </si>
  <si>
    <t>装修团队：三木自装服务队</t>
  </si>
  <si>
    <t>项目负责人：徐三木           联系电话：18666215301</t>
  </si>
  <si>
    <t xml:space="preserve">      报价日期：2018年11月5日</t>
  </si>
  <si>
    <t>项次</t>
  </si>
  <si>
    <t>分部分项工程名称</t>
  </si>
  <si>
    <t>单位</t>
  </si>
  <si>
    <t>工程量</t>
  </si>
  <si>
    <t>辅料费</t>
  </si>
  <si>
    <t>人工费</t>
  </si>
  <si>
    <t>主材及辅材 规格 型号 品牌 等级</t>
  </si>
  <si>
    <t>单价</t>
  </si>
  <si>
    <t>小计</t>
  </si>
  <si>
    <t>一</t>
  </si>
  <si>
    <t xml:space="preserve">拆 除 工 程 </t>
  </si>
  <si>
    <t>拆除厨房与卫生间过道墙体</t>
  </si>
  <si>
    <t>㎡</t>
  </si>
  <si>
    <t>（小于1平方按1平方计算）包人工，装袋，运至小区指定地点（不含外运费）。</t>
  </si>
  <si>
    <t>拆除次卧1移门处墙体</t>
  </si>
  <si>
    <t>拆除书房门处墙体</t>
  </si>
  <si>
    <t>铲除大厅，次卧原有天面，墙面油漆，腻子</t>
  </si>
  <si>
    <t>机械开孔 （直径4cm内）</t>
  </si>
  <si>
    <t>个</t>
  </si>
  <si>
    <t>机器、工具、人工    （如铺设水管、电管、下水管用孔）</t>
  </si>
  <si>
    <t>机械开孔 （直径6cm内）</t>
  </si>
  <si>
    <t>机器、工具、人工    （如热水器孔、挂机空调孔）</t>
  </si>
  <si>
    <t>机械开孔 （直径10cm内）</t>
  </si>
  <si>
    <t>机器、工具、人工    （如浴霸排风扇孔、柜机空调孔）</t>
  </si>
  <si>
    <t>机械开孔 （直径16cm内）</t>
  </si>
  <si>
    <t>如：脱排油烟机孔    （注：以上打孔均按实际计算</t>
  </si>
  <si>
    <t xml:space="preserve"> 小　　　　　计</t>
  </si>
  <si>
    <t>二</t>
  </si>
  <si>
    <t>土建基础部分</t>
  </si>
  <si>
    <t>砌墙（厨房与卫生间通道）</t>
  </si>
  <si>
    <t>轻质砖，海螺牌32.5等级水泥，中粗沙，工具，人工
工艺要求：新旧墙之间均要加入拉结钢筋，表面增加铁丝网、防裂布处理</t>
  </si>
  <si>
    <t>墙体粉刷（单面）</t>
  </si>
  <si>
    <t>砌墙（书房门新建墙）</t>
  </si>
  <si>
    <t>砌墙（次卧2门洞修补）</t>
  </si>
  <si>
    <t>海螺牌 32.5水泥，中粗沙1:2:5,2cm以内</t>
  </si>
  <si>
    <t>砌墙（次卧1新建墙体）</t>
  </si>
  <si>
    <t>海螺牌325水泥，河沙，人工</t>
  </si>
  <si>
    <t>砌玻璃砖墙（普价）</t>
  </si>
  <si>
    <t>190*190*80mm玻璃砖，根据具体情况定价</t>
  </si>
  <si>
    <t>砌墙（卫生间隔墙）</t>
  </si>
  <si>
    <t>主卧门洞修补</t>
  </si>
  <si>
    <t>工艺及材料同上。</t>
  </si>
  <si>
    <t>主卧床头背景墙体修平</t>
  </si>
  <si>
    <t>地面高比例实木地板找平（大厅）</t>
  </si>
  <si>
    <t>海螺牌32.5水泥，中粗沙，人工</t>
  </si>
  <si>
    <t>次卧1地面找平</t>
  </si>
  <si>
    <t>大厅和次卧1砼基垫高（3cm)</t>
  </si>
  <si>
    <t>注；每cm另加材料费5元，人工费5元。</t>
  </si>
  <si>
    <t>次卧2地面找平</t>
  </si>
  <si>
    <t>主卧地面找平</t>
  </si>
  <si>
    <t>玄关地面找平</t>
  </si>
  <si>
    <t>餐厅地面找平</t>
  </si>
  <si>
    <t>过道地面找平</t>
  </si>
  <si>
    <t>卫生间回填</t>
  </si>
  <si>
    <t>项</t>
  </si>
  <si>
    <t>陶粒，水泥，河沙，轻质砖，铁丝网，人工。</t>
  </si>
  <si>
    <t>浴缸外围做墙</t>
  </si>
  <si>
    <t>灰砂砖，水泥，沙，人工</t>
  </si>
  <si>
    <t>水泥，沙，人工</t>
  </si>
  <si>
    <t>现场施工成品保护</t>
  </si>
  <si>
    <t>彩条布专用保护膜（成品保护必须使用）</t>
  </si>
  <si>
    <t>土建基础部分合计</t>
  </si>
  <si>
    <t>三</t>
  </si>
  <si>
    <t xml:space="preserve">防水工程  </t>
  </si>
  <si>
    <t>公卫生间地面（3次）</t>
  </si>
  <si>
    <t xml:space="preserve">深圳聚合物新黑豹防水（松平山），墙两次，地三次，48小时闭水试验及蓄水试验，包人工 。     </t>
  </si>
  <si>
    <t>公卫生间墙面（2次）</t>
  </si>
  <si>
    <t>生活间（洗脸地点）地面（3次）</t>
  </si>
  <si>
    <t>生活间（洗脸地点）墙面（2次）</t>
  </si>
  <si>
    <t>厨房地面（3次）</t>
  </si>
  <si>
    <t>厨房墙面（2次）</t>
  </si>
  <si>
    <t>生活阳台地面（3次）</t>
  </si>
  <si>
    <t>大厅阳台地面（3次）</t>
  </si>
  <si>
    <t>防水工程合计</t>
  </si>
  <si>
    <t>四</t>
  </si>
  <si>
    <t>铺贴工程</t>
  </si>
  <si>
    <t>窗长</t>
  </si>
  <si>
    <r>
      <rPr>
        <sz val="11"/>
        <rFont val="宋体"/>
        <family val="3"/>
        <charset val="134"/>
      </rPr>
      <t>门长</t>
    </r>
  </si>
  <si>
    <t>海螺牌325水泥，河沙，人工。</t>
  </si>
  <si>
    <t>面积</t>
  </si>
  <si>
    <r>
      <rPr>
        <sz val="11"/>
        <rFont val="宋体"/>
        <family val="3"/>
        <charset val="134"/>
      </rPr>
      <t>周长</t>
    </r>
  </si>
  <si>
    <r>
      <rPr>
        <sz val="11"/>
        <rFont val="宋体"/>
        <family val="3"/>
        <charset val="134"/>
      </rPr>
      <t>层高</t>
    </r>
  </si>
  <si>
    <t>（一）</t>
  </si>
  <si>
    <t>厨房铺墙地砖</t>
  </si>
  <si>
    <t>墙砖150*150正、菱贴</t>
  </si>
  <si>
    <t>材料说明：1、水泥砂浆、系数1：1：2、不含主材、勾缝剂另计。                                         工艺说明：1、无明显高低，缝隙均匀顺直。                                                       2、单块空鼓系数&lt;10mm2可不计，砖面与砖面高低&lt;0.5mm  （如用瓷砖胶贴，每平方另加15元）</t>
  </si>
  <si>
    <t>墙砖150*150腰线集合拼花贴</t>
  </si>
  <si>
    <t>墙砖300*600无缝砖铺贴</t>
  </si>
  <si>
    <t>腰线铺贴</t>
  </si>
  <si>
    <t xml:space="preserve">m </t>
  </si>
  <si>
    <r>
      <t>材料说明：1、水泥砂浆、系数1.1。2、不含主材、勾缝剂另计。                                         工艺说明：1、无明显高低，缝隙均匀顺直。2、，单块空鼓系数&lt;10cm</t>
    </r>
    <r>
      <rPr>
        <vertAlign val="superscript"/>
        <sz val="11"/>
        <rFont val="宋体"/>
        <family val="3"/>
        <charset val="134"/>
      </rPr>
      <t>2</t>
    </r>
    <r>
      <rPr>
        <sz val="11"/>
        <rFont val="宋体"/>
        <family val="3"/>
        <charset val="134"/>
      </rPr>
      <t xml:space="preserve">可不计，砖面与砖面高低&lt;0.5mm                       </t>
    </r>
  </si>
  <si>
    <t>地砖300*300防滑砖正铺</t>
  </si>
  <si>
    <t>地砖300*300防滑砖菱铺</t>
  </si>
  <si>
    <t>地砖300*300防滑砖拼花菱铺</t>
  </si>
  <si>
    <t>墙地砖嵌缝剂</t>
  </si>
  <si>
    <t>材料说明：1、德高牌专用防霉填缝剂。                                             工艺说明：1、用水调稀,专用工具填补。</t>
  </si>
  <si>
    <t>门槛处大理石安装</t>
  </si>
  <si>
    <t>条</t>
  </si>
  <si>
    <t>工艺说明：天然大理石（宽度30厘米以内），
小于1米算一米，超出一米按2米计算。</t>
  </si>
  <si>
    <t>门槛处大理石（米黄系列）</t>
  </si>
  <si>
    <t>门槛处大理石（啡网纹、黑金沙）</t>
  </si>
  <si>
    <t>（二）</t>
  </si>
  <si>
    <t>公卫铺墙地砖</t>
  </si>
  <si>
    <t>淋浴房大理石挡水条磨边及安装</t>
  </si>
  <si>
    <t>工艺说明：天然大理石（宽度30厘米以内）</t>
  </si>
  <si>
    <t>地漏安装</t>
  </si>
  <si>
    <t>只</t>
  </si>
  <si>
    <t>（三）</t>
  </si>
  <si>
    <t>生活阳台铺贴</t>
  </si>
  <si>
    <t xml:space="preserve">材料说明：1、水泥砂浆、系数1.1。2、不含主材、勾缝剂另计。                                         工艺说明：1、无明显高低，缝隙均匀顺直。                                                       2、单块空鼓系数&lt;10mm2可不计，砖面与砖面高低&lt;0.5mm  </t>
  </si>
  <si>
    <t>地砖300*300无缝砖铺贴</t>
  </si>
  <si>
    <t>窗台脚线铺贴</t>
  </si>
  <si>
    <r>
      <t>材料说明：1、水泥砂浆、系数1.1。2、不含主材、勾缝剂另计。                                         工艺说明：1、无明显高低，缝隙均匀顺直。2、，单块空鼓系数&lt;10mm</t>
    </r>
    <r>
      <rPr>
        <vertAlign val="superscript"/>
        <sz val="11"/>
        <rFont val="宋体"/>
        <family val="3"/>
        <charset val="134"/>
      </rPr>
      <t>2</t>
    </r>
    <r>
      <rPr>
        <sz val="11"/>
        <rFont val="宋体"/>
        <family val="3"/>
        <charset val="134"/>
      </rPr>
      <t xml:space="preserve">可不计，砖面与砖面高低&lt;0.5mm                                         </t>
    </r>
  </si>
  <si>
    <t>地砖嵌缝剂</t>
  </si>
  <si>
    <t>门槛石大理石安装门槛处大理石安装</t>
  </si>
  <si>
    <t>人工、辅材、不锈钢地漏</t>
  </si>
  <si>
    <t>（四）</t>
  </si>
  <si>
    <t>大厅阳台铺贴</t>
  </si>
  <si>
    <t>（五）</t>
  </si>
  <si>
    <t>大厅餐厅铺贴</t>
  </si>
  <si>
    <t>地砖800*800釉面砖（大厅、餐厅）</t>
  </si>
  <si>
    <t xml:space="preserve">材料说明：1、水泥砂浆、系数1.1。2、不含主材、勾缝剂另计。                                         工艺说明：1、无明显高低，缝隙均匀顺直。2、，单块空鼓系数&lt;10mm2可不计，砖面与砖面高低&lt;0.5mm                                         </t>
  </si>
  <si>
    <t>过道地面斜铺贴</t>
  </si>
  <si>
    <t>入户门玄关地面斜铺</t>
  </si>
  <si>
    <t>过道波打线</t>
  </si>
  <si>
    <t>踢脚线（大厅、餐厅、玄关、过道）</t>
  </si>
  <si>
    <t>大理石铺贴（入户门、厨房门、3房门、客厅门）</t>
  </si>
  <si>
    <t>包人工，不含主材、水泥、河沙等。</t>
  </si>
  <si>
    <t>大厅落地窗大理石</t>
  </si>
  <si>
    <t>主卧飘窗大理石</t>
  </si>
  <si>
    <t>老人房飘窗大理石</t>
  </si>
  <si>
    <t>小孩房飘窗大理石</t>
  </si>
  <si>
    <t>（六）</t>
  </si>
  <si>
    <t>主卧铺贴</t>
  </si>
  <si>
    <t>地砖600*600或800*800釉面砖</t>
  </si>
  <si>
    <t>踢脚线</t>
  </si>
  <si>
    <t>（七）</t>
  </si>
  <si>
    <t>老人房铺贴</t>
  </si>
  <si>
    <t>（八）</t>
  </si>
  <si>
    <t>小孩房铺贴</t>
  </si>
  <si>
    <t>铺贴工程合计</t>
  </si>
  <si>
    <t>五</t>
  </si>
  <si>
    <t>吊顶工程</t>
  </si>
  <si>
    <r>
      <rPr>
        <sz val="11"/>
        <rFont val="宋体"/>
        <family val="3"/>
        <charset val="134"/>
      </rPr>
      <t>飘窗宽</t>
    </r>
  </si>
  <si>
    <t>做窗帘盒另计</t>
  </si>
  <si>
    <t>异型吊顶</t>
  </si>
  <si>
    <t>顶面吊顶(弧形、拱形顶)</t>
  </si>
  <si>
    <t>顶面石膏阴角线</t>
  </si>
  <si>
    <t>材料说明：优质成品石膏护角线5CM-8CM以内                                                                                         工艺说明：1，按工艺要求施工。2，涂面平整，边角顺直</t>
  </si>
  <si>
    <t>灯槽</t>
  </si>
  <si>
    <t>材料说明：1、木龙骨，木工板“龙牌”纸面石膏板、自攻螺钉（局部造型顶用木工板）。2、反光灯槽单独计算长度</t>
  </si>
  <si>
    <t>罗马柱</t>
  </si>
  <si>
    <t>根</t>
  </si>
  <si>
    <t xml:space="preserve">材料说明：优质成品石膏石膏罗马柱  安装及辅材   备注：价格暂定、根据最终成品定价                                                                                  </t>
  </si>
  <si>
    <t>主卧吊顶（平面）</t>
  </si>
  <si>
    <t>材料说明：1、木龙骨(防火处理)，轻钢龙骨，“石膏板”、自攻螺钉。2、不含乳胶漆。）（详见图纸 ）                                                                                                                                                                                                                              工艺说明:1、多层9cm木板垫层，1.2cm石膏板用自攻螺钉固定，螺钉帽不得高出板面， 螺钉帽刷防锈漆。 注：吊顶高度超出3米，加脚手架费16元/㎡；平面吊顶按展开面积计算。异形吊顶宽度≦60CM，按延长米计算，超出另计。
（吊顶的费用根据实际造型计算）</t>
  </si>
  <si>
    <t>阳台包空调管木梁制作</t>
  </si>
  <si>
    <t>m</t>
  </si>
  <si>
    <t>厨房吊顶（平面）</t>
  </si>
  <si>
    <t>材料说明同上</t>
  </si>
  <si>
    <t>卫生间吊顶（平面）</t>
  </si>
  <si>
    <t>主卧空调出风口吊顶(按实际）</t>
  </si>
  <si>
    <t>次卧2吊顶（平面）</t>
  </si>
  <si>
    <t>次卧1吊顶（平面）</t>
  </si>
  <si>
    <t>玄关吊顶（平面）</t>
  </si>
  <si>
    <t>餐厅吊顶（平面)</t>
  </si>
  <si>
    <t>过道吊顶（平面）</t>
  </si>
  <si>
    <t>窗帘盒制作(大厅）</t>
  </si>
  <si>
    <t>材料说明：硅酸钙板，15cm木工板。</t>
  </si>
  <si>
    <t>次卧2窗帘盒制作</t>
  </si>
  <si>
    <t>次卧1窗帘盒制作</t>
  </si>
  <si>
    <t>大厅吊顶（平面）</t>
  </si>
  <si>
    <t>材料说明：硅酸钙板，0.9cm实木板。</t>
  </si>
  <si>
    <t>餐边柜顶木梁制作</t>
  </si>
  <si>
    <t>大厅包空调管木梁制作</t>
  </si>
  <si>
    <t>吊顶工程合计</t>
  </si>
  <si>
    <t>六</t>
  </si>
  <si>
    <t>油漆工程</t>
  </si>
  <si>
    <t>墙面，顶面批嵌，油漆(全屋）</t>
  </si>
  <si>
    <t>包人工，三遍腻子，打磨两遍，底漆一遍，面漆两遍。不含主材、辅材等</t>
  </si>
  <si>
    <t>墙顶面乳胶漆(立邦美得丽)</t>
  </si>
  <si>
    <t xml:space="preserve">材料说明：1、立邦内墙乳胶漆 2、立邦时时丽底漆一次、面漆两次 。                                                                                    备注：喷涂加1.5元/㎡ 彩涂加3元/㎡  </t>
  </si>
  <si>
    <t>墙顶面乳胶漆(立邦净味全效)</t>
  </si>
  <si>
    <t>墙顶面乳胶漆(大师怡美净味)</t>
  </si>
  <si>
    <t xml:space="preserve">材料说明：1、均使用大师内墙乳胶漆 2、配套底漆一次、面漆两次 。                                                                                    备注：喷涂加1.5元/㎡ 彩涂加3元/㎡  </t>
  </si>
  <si>
    <t>墙顶面乳胶漆(大师芬美抗污)</t>
  </si>
  <si>
    <t>墙顶面乳胶漆(大师精彩5合1净味)</t>
  </si>
  <si>
    <t>墙顶面乳胶漆(全进口大师清逸净味全效)</t>
  </si>
  <si>
    <t>墙面滚胶水</t>
  </si>
  <si>
    <t>包人工，不含主材、辅材等。</t>
  </si>
  <si>
    <t>油漆工程合计</t>
  </si>
  <si>
    <t>七</t>
  </si>
  <si>
    <t>水电工程</t>
  </si>
  <si>
    <t>可视电话移位</t>
  </si>
  <si>
    <t>包人工安装</t>
  </si>
  <si>
    <t>强电电箱移位</t>
  </si>
  <si>
    <t>包人工安装，，豪华强电箱。</t>
  </si>
  <si>
    <t>弱电箱安装</t>
  </si>
  <si>
    <t>包人工，弱点电箱</t>
  </si>
  <si>
    <t>强电电路改造</t>
  </si>
  <si>
    <t>实际</t>
  </si>
  <si>
    <t>包开槽，填槽，联塑线管，2.5㎡金龙羽国际多芯线，4㎡金龙羽国际多芯线，照明线四至两线为一组，插座三线为一组。</t>
  </si>
  <si>
    <t>电路打槽</t>
  </si>
  <si>
    <t>弱点电路改造</t>
  </si>
  <si>
    <t>包人工联塑PVC导管，音响线，电话线，网线，电视线，开槽，填槽。</t>
  </si>
  <si>
    <t>弱电路打槽</t>
  </si>
  <si>
    <t>底盒安装</t>
  </si>
  <si>
    <t>包人工，联塑底盒。</t>
  </si>
  <si>
    <t>水路改造</t>
  </si>
  <si>
    <t>包联塑牌PPR水管，弯头，三通，内牙弯头，人工</t>
  </si>
  <si>
    <t>水路打槽</t>
  </si>
  <si>
    <t>包人工开槽，填槽。</t>
  </si>
  <si>
    <t>截止阀</t>
  </si>
  <si>
    <t>包人工，截止阀。</t>
  </si>
  <si>
    <t>50PVC管</t>
  </si>
  <si>
    <t>联塑管材</t>
  </si>
  <si>
    <t>50PVC（束接、弯头）</t>
  </si>
  <si>
    <t>50PVC  弯头900（带检查口、S弯）</t>
  </si>
  <si>
    <t>75PVC管</t>
  </si>
  <si>
    <t>75PVC（束接、弯头）</t>
  </si>
  <si>
    <t>75PVC 弯头900（带检查口、S弯）</t>
  </si>
  <si>
    <t>110PVC管</t>
  </si>
  <si>
    <t>110PVC （束接、弯头）</t>
  </si>
  <si>
    <t>110PVC弯头900（带检查口、S弯）</t>
  </si>
  <si>
    <t>水电工程合计</t>
  </si>
  <si>
    <t>电线、水管全部更换。
电线外包套管，无裸线；水管均用热水管</t>
  </si>
  <si>
    <t>八</t>
  </si>
  <si>
    <t>卫生洁具安装工程</t>
  </si>
  <si>
    <t>座便器安装</t>
  </si>
  <si>
    <t>人工及玻璃胶</t>
  </si>
  <si>
    <t>蹲便器安装</t>
  </si>
  <si>
    <t>台盆柜安装</t>
  </si>
  <si>
    <t>淋浴花洒安装</t>
  </si>
  <si>
    <t>人工、生料带</t>
  </si>
  <si>
    <t>角阀安装</t>
  </si>
  <si>
    <t>小五金安装</t>
  </si>
  <si>
    <t>人工  （毛巾架、抽纸盒、马桶刷、三角架）</t>
  </si>
  <si>
    <t>防雾镜安装</t>
  </si>
  <si>
    <t>人工</t>
  </si>
  <si>
    <t>拖把池安装</t>
  </si>
  <si>
    <t>人工、玻璃胶</t>
  </si>
  <si>
    <t>卫生洁具安装工程合计</t>
  </si>
  <si>
    <t>九</t>
  </si>
  <si>
    <t>灯具安装</t>
  </si>
  <si>
    <t>开关、插座、电话等面板安装</t>
  </si>
  <si>
    <t>全屋灯具安装</t>
  </si>
  <si>
    <t>人工（大厅水晶灯除外）</t>
  </si>
  <si>
    <t>灯具安装合计</t>
  </si>
  <si>
    <t>灯具、面板及挂件等打包算，不分细项</t>
  </si>
  <si>
    <t>辅料人工合计</t>
  </si>
  <si>
    <t>十</t>
  </si>
  <si>
    <t>基础装修工程直接费(材料＋人工</t>
  </si>
  <si>
    <t>垃圾外运运费：</t>
  </si>
  <si>
    <t>车（实际）</t>
  </si>
  <si>
    <t>施工材料上楼费</t>
  </si>
  <si>
    <t>仅含施工方材料</t>
  </si>
  <si>
    <t>装修垃圾清运费</t>
  </si>
  <si>
    <t>人工装袋运至小区指定地点</t>
  </si>
  <si>
    <t>十一</t>
  </si>
  <si>
    <t>工程总造价</t>
  </si>
  <si>
    <t>注：1、本报价一切按预算施工，如有加减另外计算；</t>
  </si>
  <si>
    <t xml:space="preserve">      2、本报价未包含：家具橱柜、洁具、卫浴、开关、插座、灯具、瓷片、砖瓦、油漆、防盗网、房门、卫生间门与合金窗等；</t>
  </si>
  <si>
    <r>
      <t>（</t>
    </r>
    <r>
      <rPr>
        <sz val="11"/>
        <rFont val="Times New Roman"/>
        <family val="1"/>
      </rPr>
      <t>2</t>
    </r>
    <r>
      <rPr>
        <sz val="11"/>
        <rFont val="宋体"/>
        <family val="3"/>
        <charset val="134"/>
      </rPr>
      <t>）本报价未包含：家具橱柜</t>
    </r>
    <r>
      <rPr>
        <sz val="11"/>
        <rFont val="Times New Roman"/>
        <family val="1"/>
      </rPr>
      <t>/</t>
    </r>
    <r>
      <rPr>
        <sz val="11"/>
        <rFont val="宋体"/>
        <family val="3"/>
        <charset val="134"/>
      </rPr>
      <t>洁具</t>
    </r>
    <r>
      <rPr>
        <sz val="11"/>
        <rFont val="Times New Roman"/>
        <family val="1"/>
      </rPr>
      <t>/</t>
    </r>
    <r>
      <rPr>
        <sz val="11"/>
        <rFont val="宋体"/>
        <family val="3"/>
        <charset val="134"/>
      </rPr>
      <t>卫浴</t>
    </r>
    <r>
      <rPr>
        <sz val="11"/>
        <rFont val="Times New Roman"/>
        <family val="1"/>
      </rPr>
      <t>/</t>
    </r>
    <r>
      <rPr>
        <sz val="11"/>
        <rFont val="宋体"/>
        <family val="3"/>
        <charset val="134"/>
      </rPr>
      <t>开关</t>
    </r>
    <r>
      <rPr>
        <sz val="11"/>
        <rFont val="Times New Roman"/>
        <family val="1"/>
      </rPr>
      <t>/</t>
    </r>
    <r>
      <rPr>
        <sz val="11"/>
        <rFont val="宋体"/>
        <family val="3"/>
        <charset val="134"/>
      </rPr>
      <t>插座</t>
    </r>
    <r>
      <rPr>
        <sz val="11"/>
        <rFont val="Times New Roman"/>
        <family val="1"/>
      </rPr>
      <t>/</t>
    </r>
    <r>
      <rPr>
        <sz val="11"/>
        <rFont val="宋体"/>
        <family val="3"/>
        <charset val="134"/>
      </rPr>
      <t>灯具</t>
    </r>
    <r>
      <rPr>
        <sz val="11"/>
        <rFont val="Times New Roman"/>
        <family val="1"/>
      </rPr>
      <t>/</t>
    </r>
    <r>
      <rPr>
        <sz val="11"/>
        <rFont val="宋体"/>
        <family val="3"/>
        <charset val="134"/>
      </rPr>
      <t>瓷片</t>
    </r>
    <r>
      <rPr>
        <sz val="11"/>
        <rFont val="Times New Roman"/>
        <family val="1"/>
      </rPr>
      <t>/</t>
    </r>
    <r>
      <rPr>
        <sz val="11"/>
        <rFont val="宋体"/>
        <family val="3"/>
        <charset val="134"/>
      </rPr>
      <t>砖瓦</t>
    </r>
    <r>
      <rPr>
        <sz val="11"/>
        <rFont val="Times New Roman"/>
        <family val="1"/>
      </rPr>
      <t>/</t>
    </r>
    <r>
      <rPr>
        <sz val="11"/>
        <rFont val="宋体"/>
        <family val="3"/>
        <charset val="134"/>
      </rPr>
      <t>油漆</t>
    </r>
    <r>
      <rPr>
        <sz val="11"/>
        <rFont val="Times New Roman"/>
        <family val="1"/>
      </rPr>
      <t>/</t>
    </r>
    <r>
      <rPr>
        <sz val="11"/>
        <rFont val="宋体"/>
        <family val="3"/>
        <charset val="134"/>
      </rPr>
      <t>防盗网</t>
    </r>
    <r>
      <rPr>
        <sz val="11"/>
        <rFont val="Times New Roman"/>
        <family val="1"/>
      </rPr>
      <t>/</t>
    </r>
    <r>
      <rPr>
        <sz val="11"/>
        <rFont val="宋体"/>
        <family val="3"/>
        <charset val="134"/>
      </rPr>
      <t>房门</t>
    </r>
    <r>
      <rPr>
        <sz val="11"/>
        <rFont val="Times New Roman"/>
        <family val="1"/>
      </rPr>
      <t>/</t>
    </r>
    <r>
      <rPr>
        <sz val="11"/>
        <rFont val="宋体"/>
        <family val="3"/>
        <charset val="134"/>
      </rPr>
      <t>卫生间门与合金窗等</t>
    </r>
  </si>
  <si>
    <t xml:space="preserve">      3、办理装修手续时乙方负责工人出入证等费用，不包含管理处收各种费用及税务局税务发票；</t>
  </si>
  <si>
    <t xml:space="preserve">      4、业主自购材料须抵至施工现场；</t>
  </si>
  <si>
    <t xml:space="preserve">      5、本报价所列项目一经甲乙双方认真考虑确定，双方均不能随意更改或增减，如果为了效果更加完善，双方协商后作出书面签字，作为结算和付款的依据；</t>
  </si>
  <si>
    <t xml:space="preserve">      6、室内装饰装修工程保修期限为二年。有防水要求的厨房，卫生间防渗漏工程保修期限为五年；</t>
  </si>
  <si>
    <t xml:space="preserve">      7、双方签字后需付工程款15%，其余按进度付余款80%，尾款5%待工程竣工后双方验收后一个星期内付清；</t>
  </si>
  <si>
    <t>甲方（客户）签字：</t>
  </si>
  <si>
    <t>乙方（项目承接方）签字：</t>
  </si>
  <si>
    <t xml:space="preserve">     工程地址：2栋2404</t>
    <phoneticPr fontId="8" type="noConversion"/>
  </si>
  <si>
    <t>筑梦环球（北京）装饰有限公司</t>
  </si>
  <si>
    <t>装饰工程预算书</t>
  </si>
  <si>
    <t xml:space="preserve">客户姓名：娜姐                                                                           工程地址：龙华尚峻                           </t>
  </si>
  <si>
    <t>提示: 为充分保障您的权益,请您在签字确认前务必详细阅读该预算书全部内容,如有疑问请咨询为您服务的设计师.</t>
  </si>
  <si>
    <t>序号</t>
  </si>
  <si>
    <t>项目名称</t>
  </si>
  <si>
    <t>数量</t>
  </si>
  <si>
    <t>单价（元）</t>
  </si>
  <si>
    <t>合计（元）</t>
  </si>
  <si>
    <t>施工工艺及材料说明</t>
  </si>
  <si>
    <t>拆改项目</t>
  </si>
  <si>
    <t>1</t>
  </si>
  <si>
    <t>铲除原有墙顶面批灰</t>
  </si>
  <si>
    <t>施工要求：毛坯面及铲除原有批灰                                                 
施工工艺：纯人工、清理、涂刷</t>
  </si>
  <si>
    <t>2</t>
  </si>
  <si>
    <t>铲除墙地面瓷砖</t>
  </si>
  <si>
    <t>38</t>
  </si>
  <si>
    <t>施工要求：铲除原有墙砖、地砖
施工工艺：纯人工、清理、垃圾装袋</t>
  </si>
  <si>
    <t>3</t>
  </si>
  <si>
    <t>拆普通砖墙墙厚200毫米以内</t>
  </si>
  <si>
    <t>施工要求：铲除原有砖墙
施工工艺：纯人工、清理、垃圾装袋</t>
  </si>
  <si>
    <t>新建项目</t>
  </si>
  <si>
    <t>新建120mm墙体（轻质砖墙）</t>
  </si>
  <si>
    <t>160</t>
  </si>
  <si>
    <r>
      <rPr>
        <sz val="10"/>
        <color theme="1"/>
        <rFont val="微软雅黑"/>
        <family val="2"/>
        <charset val="134"/>
      </rPr>
      <t>施工材料：水泥32.5R（</t>
    </r>
    <r>
      <rPr>
        <sz val="10"/>
        <color rgb="FFFF0000"/>
        <rFont val="微软雅黑"/>
        <family val="2"/>
        <charset val="134"/>
      </rPr>
      <t>海螺、华润、英洲、台泥</t>
    </r>
    <r>
      <rPr>
        <sz val="10"/>
        <color theme="1"/>
        <rFont val="微软雅黑"/>
        <family val="2"/>
        <charset val="134"/>
      </rPr>
      <t>牌）专用沙                                                                 
施工工艺：现场放线，轻质砖、水泥砂浆。</t>
    </r>
    <r>
      <rPr>
        <sz val="10"/>
        <color rgb="FFFF0000"/>
        <rFont val="微软雅黑"/>
        <family val="2"/>
        <charset val="134"/>
      </rPr>
      <t>新墙与老墙交缝处用钢筋穿叉新老墙之间以增加墙体的牢固性、防开裂轻质砖，新老墙交界处挂钢丝网，不含批荡</t>
    </r>
  </si>
  <si>
    <t>水泥批荡</t>
  </si>
  <si>
    <t>施工材料：水泥32.5R（海螺、华润、英洲、台泥牌）专用沙
施工工艺：水泥砂浆。新墙与老墙交缝处用钢筋穿叉新老墙之间以增加墙体的牢固性、防开裂轻质砖，新老墙交界处挂钢丝网（不含墙面批灰、乳胶漆）</t>
  </si>
  <si>
    <t>倒门头过梁</t>
  </si>
  <si>
    <t xml:space="preserve">施工材料：水泥32.5R（海螺、华润、英洲、台泥牌）专用沙 8#钢筋                                                            </t>
  </si>
  <si>
    <t>4</t>
  </si>
  <si>
    <t>零星修补</t>
  </si>
  <si>
    <t>1000</t>
  </si>
  <si>
    <t xml:space="preserve">施工材料：水泥32.5R（海螺、华润、英洲、台泥牌）专用沙                                                                                                                                  </t>
  </si>
  <si>
    <t>5</t>
  </si>
  <si>
    <t xml:space="preserve">包水管单条
</t>
  </si>
  <si>
    <t>施工材料：灰砖或红砖、水泥32.5R（海螺、华润、英洲、台泥牌）专用沙                                                     
施工工艺：现场放线灰砖、水泥砂浆、批荡、(不含贴砖)</t>
  </si>
  <si>
    <t>6</t>
  </si>
  <si>
    <t>墙面挂网</t>
  </si>
  <si>
    <t>8</t>
  </si>
  <si>
    <t>人工加材料</t>
  </si>
  <si>
    <t>7</t>
  </si>
  <si>
    <t>天花墙面刷界面剂</t>
  </si>
  <si>
    <t>施工要求：毛坯面及铲除原有批灰后均可涂刷,含材料（不含厨卫）
施工工艺：纯人工、清理、涂刷</t>
  </si>
  <si>
    <t>客餐厅，过道</t>
  </si>
  <si>
    <t>石膏板吊顶(平顶)</t>
  </si>
  <si>
    <t>210</t>
  </si>
  <si>
    <t>1、轻钢龙骨/木龙骨、9mm石膏板。 按展开面积计算。 灯具、布线、顶漆等费用另计
 2、若使用可耐福龙骨及石膏板另加20.00元/m2</t>
  </si>
  <si>
    <t>石膏板边吊</t>
  </si>
  <si>
    <t>230</t>
  </si>
  <si>
    <t>1、轻钢龙骨木龙骨、9mm石膏板。 按展开面积计算。 灯具、布线、顶漆等费用另计
 2、若使用可耐福龙骨及石膏板另加20.00元/m2</t>
  </si>
  <si>
    <t>天花批灰腻子底</t>
  </si>
  <si>
    <r>
      <rPr>
        <sz val="10"/>
        <color theme="1"/>
        <rFont val="微软雅黑"/>
        <family val="2"/>
        <charset val="134"/>
      </rPr>
      <t>施工材料：卓邦GB-888成品腻子
施工工艺：人工，材料，天花夹板缝用环氧树脂贴网带补缝，“</t>
    </r>
    <r>
      <rPr>
        <sz val="10"/>
        <color rgb="FFFF0000"/>
        <rFont val="微软雅黑"/>
        <family val="2"/>
        <charset val="134"/>
      </rPr>
      <t>卓邦GB-888</t>
    </r>
    <r>
      <rPr>
        <sz val="10"/>
        <color theme="1"/>
        <rFont val="微软雅黑"/>
        <family val="2"/>
        <charset val="134"/>
      </rPr>
      <t>”环保腻子粉,批灰共计三遍</t>
    </r>
  </si>
  <si>
    <t>顶面乳胶漆</t>
  </si>
  <si>
    <t>9</t>
  </si>
  <si>
    <r>
      <rPr>
        <sz val="10"/>
        <color theme="1"/>
        <rFont val="微软雅黑"/>
        <family val="2"/>
        <charset val="134"/>
      </rPr>
      <t>1、刷底漆一遍、面漆二遍。(</t>
    </r>
    <r>
      <rPr>
        <sz val="10"/>
        <color rgb="FFFF0000"/>
        <rFont val="微软雅黑"/>
        <family val="2"/>
        <charset val="134"/>
      </rPr>
      <t>调色、天花与墙面分色费另加收3元/㎡</t>
    </r>
    <r>
      <rPr>
        <sz val="10"/>
        <color theme="1"/>
        <rFont val="微软雅黑"/>
        <family val="2"/>
        <charset val="134"/>
      </rPr>
      <t xml:space="preserve">）油漆业主自购        </t>
    </r>
  </si>
  <si>
    <t>过门石安装</t>
  </si>
  <si>
    <t>80</t>
  </si>
  <si>
    <r>
      <rPr>
        <sz val="10"/>
        <color theme="1"/>
        <rFont val="微软雅黑"/>
        <family val="2"/>
        <charset val="134"/>
      </rPr>
      <t>人工辅料。石材宽度不大于300mm。</t>
    </r>
    <r>
      <rPr>
        <sz val="10"/>
        <color rgb="FFFF0000"/>
        <rFont val="微软雅黑"/>
        <family val="2"/>
        <charset val="134"/>
      </rPr>
      <t>每超100mm加10元/米</t>
    </r>
  </si>
  <si>
    <t>瓷砖波打线</t>
  </si>
  <si>
    <t xml:space="preserve">施工材料：指定水泥32.5R（海螺、华润、英洲、台泥牌）专用沙                                                              
施工工艺：干贴法，1：3干沙浆，厚度为含砖50mm,厚度每增加10mm,单价增加10元/㎡。不含专业切割.瓷砖业主自购 </t>
  </si>
  <si>
    <t>暗藏踢脚线</t>
  </si>
  <si>
    <t>施工材料：水泥32.5R（海螺、华润、英洲、台泥牌）专用沙  
施工工艺：干贴法，地面用弹线方式，踢脚线业主自购</t>
  </si>
  <si>
    <t>地面地砖铺贴</t>
  </si>
  <si>
    <t>65</t>
  </si>
  <si>
    <r>
      <t xml:space="preserve"> 施工工艺：干贴法，1：3干沙浆，厚度为含砖50mm,厚度每增加10mm,单价增加10元/</t>
    </r>
    <r>
      <rPr>
        <sz val="10"/>
        <rFont val="宋体"/>
        <family val="3"/>
        <charset val="134"/>
      </rPr>
      <t>㎡</t>
    </r>
    <r>
      <rPr>
        <sz val="10"/>
        <rFont val="微软雅黑"/>
        <family val="2"/>
        <charset val="134"/>
      </rPr>
      <t xml:space="preserve">。不含填缝及专业切割.瓷片由业主自购.800*800尺寸以上，300×300mm尺寸以下的贴砖价格另计。斜铺，工字形贴砖价格另计地砖业主自购      海螺牌32.5R水泥，河沙。                                                                     </t>
    </r>
  </si>
  <si>
    <t>墙面基层处理</t>
  </si>
  <si>
    <t>30</t>
  </si>
  <si>
    <t xml:space="preserve">施工材料：指定卓邦GB-888成品腻子
施工工艺：人工，材料，天花夹板缝用环氧树脂贴网带补缝，“卓邦GB-888”环保腻子粉,批灰共计三遍                   </t>
  </si>
  <si>
    <t>10</t>
  </si>
  <si>
    <t>墙面乳胶漆</t>
  </si>
  <si>
    <t xml:space="preserve">1、刷底漆一遍、面漆二遍。(调色、天花与墙面分色费另加收3元/㎡）油漆业主自购        </t>
  </si>
  <si>
    <t xml:space="preserve">厨房 </t>
  </si>
  <si>
    <t>人工辅料。石材宽度不大于300mm。每超100mm加10元/米，异型单加20/米，不足一米按一米计算</t>
  </si>
  <si>
    <t xml:space="preserve"> 施工工艺：干贴法，1：3干沙浆，厚度为含砖50mm,厚度每增加10mm,单价增加10元/㎡。不含填缝及专业切割.瓷片由业主自购.800*800尺寸以上，300×300mm尺寸以下的贴砖价格另计。斜铺，工字形贴砖价格另计地砖业主自购      海螺牌32.5R水泥，河沙。                                                                     </t>
  </si>
  <si>
    <t>墙地面防水处理</t>
  </si>
  <si>
    <t>48</t>
  </si>
  <si>
    <t>施工材料：指定黑豹家装JS-II防水剂、刷子、滚桶 
施工工艺：清理地面，修补沙眼、墙洞。专用黑豹家装JS-II防水剂，地面防水满刷三遍、地面防水做到墙面30公分满刷三遍、墙面2.4米以下满刷做到并无漏刷迹象。地面防水做完，第二天防水高于原有地面水平线做闭水试验48小时</t>
  </si>
  <si>
    <t>墙面铺贴砖（单边尺寸600以内300以上正铺）</t>
  </si>
  <si>
    <t>75</t>
  </si>
  <si>
    <t xml:space="preserve">含“海螺”牌水泥，砂浆；铺贴人工费(主材及填缝剂业主自购），300x300mm以下或600x600mm以上规格60元/m2，200*200mm以下规格90元/m2，斜铺另加25元/m2,铺贴大理石85元/m2。   。若使用德高瓷砖胶粘贴每平方加30元。                                   </t>
  </si>
  <si>
    <t>主卧</t>
  </si>
  <si>
    <t>施工材料：卓邦GB-888成品腻子
施工工艺：人工，材料，天花夹板缝用环氧树脂贴网带补缝，“卓邦GB-888”环保腻子粉,批灰共计三遍</t>
  </si>
  <si>
    <t>天花石膏角线</t>
  </si>
  <si>
    <t>施工材料：广州穗华牌石膏线                                                          
施工工艺：石膏线、靠木板处每400㎜-600mm三角型加自攻螺丝加固、人工及附料、含主材</t>
  </si>
  <si>
    <t>石膏角线乳胶漆</t>
  </si>
  <si>
    <t>施工要求：平整美观、修补钉眼                                                 
施工工艺：接缝处理，打磨至平整，刷两遍底漆两遍面漆</t>
  </si>
  <si>
    <t>大理石窗台安装</t>
  </si>
  <si>
    <t>120</t>
  </si>
  <si>
    <t>人工辅料。石材宽度不大于300mm。每超100mm加10元/米，异型单加20/米</t>
  </si>
  <si>
    <t xml:space="preserve">六 </t>
  </si>
  <si>
    <t>卫生间</t>
  </si>
  <si>
    <t>1</t>
    <phoneticPr fontId="8" type="noConversion"/>
  </si>
  <si>
    <t>沉降池二级防水处理</t>
  </si>
  <si>
    <t>施工材料：黑豹家装JS-II防水剂、刷子、滚桶
施工工艺：陶粒回填二分之一后铺钢网找平，做防水，预留排水地漏</t>
  </si>
  <si>
    <t>沉降池陶粒回填(深400毫米以内)</t>
  </si>
  <si>
    <t>280</t>
  </si>
  <si>
    <t>施工材料：水泥32.5R（海螺、华润、英洲、台泥牌）专用沙                                                          
施工工艺：人工，家装专用32.5R水泥、沙、陶粒搅拌、上铺钢网、再水泥沙浆找平；</t>
  </si>
  <si>
    <t>施工材料：指定黑豹家装JS-II防水剂、刷子、滚桶
施工工艺：清理地面，修补沙眼、墙洞。专用黑豹家装JS-II防水剂，地面防水满刷三遍、地面防水做到墙面30公分满刷三遍、墙面2.4米以下满刷做到并无漏刷迹象。地面防水做完，第二天防水高于原有地面水平线做闭水试验48小时</t>
  </si>
  <si>
    <t>地面找平</t>
  </si>
  <si>
    <t>35</t>
  </si>
  <si>
    <t>原地面找毛处理后32.5水泥沙浆找平，保养压光厚度不超过4cm。每超1cm加10元/m2
海螺牌32.5R水泥，河沙。</t>
  </si>
  <si>
    <t>7</t>
    <phoneticPr fontId="8" type="noConversion"/>
  </si>
  <si>
    <t xml:space="preserve">含“海螺”牌水泥，砂浆；铺贴人工费(主材及填缝剂业主自购），300x300mm以下或600x600mm以上规格60元/m2，200*200mm以下规格90元/m2，斜铺另加25元/m2,铺贴大理石85元/m2  。若使用德高瓷砖胶粘贴每平方加30元。                                   </t>
  </si>
  <si>
    <t>休息室</t>
  </si>
  <si>
    <t>飘窗窗台安装</t>
  </si>
  <si>
    <t xml:space="preserve">八 </t>
  </si>
  <si>
    <t>儿童房</t>
  </si>
  <si>
    <t>8</t>
    <phoneticPr fontId="8" type="noConversion"/>
  </si>
  <si>
    <t>阳台</t>
  </si>
  <si>
    <t>顶面基层处理</t>
  </si>
  <si>
    <t>施工材料：卓邦GB-888成品腻子 
施工工艺：人工，材料，天花夹板缝用环氧树脂贴网带补缝，“卓邦GB-888”环保腻子粉,批灰共计三遍</t>
  </si>
  <si>
    <t>地面防水处理</t>
  </si>
  <si>
    <t>地台延边贴砖</t>
  </si>
  <si>
    <t xml:space="preserve">施工材料：水泥32.5R（海螺、华润、英洲、台泥牌）专用沙
施工工艺：干贴法，在地面找平后，1：3干沙浆，厚度为含砖50mm,厚度每增加10mm,单价增加10元/㎡。.瓷片由业主自购.800*800尺寸以上，300×300mm尺寸以下的贴砖价格另计。斜铺，工字形贴砖价格另计地砖业主自购 </t>
  </si>
  <si>
    <t>安装及综合项目</t>
  </si>
  <si>
    <t>瓷砖勾缝</t>
  </si>
  <si>
    <t>施工说明：人工清理，填缝剂业主自购</t>
  </si>
  <si>
    <t>开关插座安装人工费</t>
  </si>
  <si>
    <r>
      <t>4</t>
    </r>
    <r>
      <rPr>
        <sz val="11"/>
        <color theme="1"/>
        <rFont val="微软雅黑"/>
        <family val="2"/>
        <charset val="134"/>
      </rPr>
      <t>00</t>
    </r>
    <phoneticPr fontId="8" type="noConversion"/>
  </si>
  <si>
    <t>施工说明：二房300元、三房400元、四房800元、五房及复式别墅1200元以上</t>
  </si>
  <si>
    <t>灯具安装
（不含吊灯）</t>
  </si>
  <si>
    <t>施工说明：二房200元、三房400元、四房800元、五房及复式别墅1200元以上</t>
  </si>
  <si>
    <t>小五金安装人工费</t>
  </si>
  <si>
    <r>
      <t>3</t>
    </r>
    <r>
      <rPr>
        <sz val="11"/>
        <color theme="1"/>
        <rFont val="微软雅黑"/>
        <family val="2"/>
        <charset val="134"/>
      </rPr>
      <t>00</t>
    </r>
    <phoneticPr fontId="8" type="noConversion"/>
  </si>
  <si>
    <t>施工说明：二房200元、三房300元、四房600元、五房及复式别墅800元以上</t>
  </si>
  <si>
    <t>卫浴洁具安装</t>
  </si>
  <si>
    <t>300</t>
  </si>
  <si>
    <t>施工说明：一卫300元、二卫400元、三卫600元、五房及复式别墅800元以上</t>
  </si>
  <si>
    <t>成品保护</t>
  </si>
  <si>
    <t>1100</t>
  </si>
  <si>
    <t>地胶，人工。</t>
  </si>
  <si>
    <t>施工垃圾清运</t>
  </si>
  <si>
    <t>1200</t>
  </si>
  <si>
    <t>施工说明：负责施工过程中地面垃圾清理至物业指定地点及竣工前的卫生清洁（不能使用电梯另计）</t>
  </si>
  <si>
    <t>垃圾外运费</t>
  </si>
  <si>
    <t>800</t>
  </si>
  <si>
    <t>外请车辆将垃圾运至处理站费用</t>
  </si>
  <si>
    <t>水电改造项目</t>
  </si>
  <si>
    <t>强电线路2.5平方布管布线</t>
  </si>
  <si>
    <t xml:space="preserve">施工材料：宝狮/联塑线管牌易弯曲4分PVC管，2.5平方金龙羽阻燃铜线                                                              
施工工艺：横平竖直、强弱电分开100-150MM </t>
  </si>
  <si>
    <t>强电线路4平方布管布线</t>
  </si>
  <si>
    <t xml:space="preserve">施工材料：宝狮/联塑线管牌易弯曲4分PVC管，4平方金龙羽阻燃铜线                                                              
施工工艺：横平竖直、强弱电分开100-150MM </t>
  </si>
  <si>
    <t>主线或入户线10平方毫米布管布线</t>
  </si>
  <si>
    <t>施工材料：宝狮/联塑线管牌易弯曲4分PVC管、公装用联塑牌线管，10平方金龙羽BVR-19芯阻燃铜线
施工工艺：横平竖直、强弱电分开100-150MM</t>
  </si>
  <si>
    <t>主线或入户线6平方毫布管布线</t>
  </si>
  <si>
    <t>施工材料：宝狮/联塑线管牌牌易弯曲4分PVC管、公装用联塑牌线管，6平方金龙羽BVR-19芯阻燃铜线
施工工艺：横平竖直、强弱电分开100-150MM</t>
  </si>
  <si>
    <t>网络走管
(弱电）</t>
  </si>
  <si>
    <t>施工材料：宝狮红、蓝线管牌易弯曲4分PVC管，安普牌铜丝8蕊网络线定制SUTP双层屏蔽网络线，电视线为 奋进达牌铜丝1蕊电视线 ，电话线为奋进达牌铜丝4蕊电话线，音箱线为奋进达牌铜丝2蕊音响线。
施工工艺：横平竖直、强弱电分开100-150M安普定制SUTP双层屏蔽网络线（如网络线业主自购，则打槽部分按30元/米收取，不打槽部分按20元/米收取）</t>
  </si>
  <si>
    <t>换线
（2.5平方）</t>
  </si>
  <si>
    <t xml:space="preserve">施工材料：宝狮/联塑红、蓝线管牌易弯曲4分PVC管、2.5平方金龙羽阻燃铜线                                                                    
施工工艺：更换原有线管内线，更换成2.5平方金龙羽阻燃铜线 </t>
  </si>
  <si>
    <t>换线
（4平方）</t>
  </si>
  <si>
    <t xml:space="preserve">施工材料：宝狮/联塑红、蓝线管牌易弯曲4分PVC管、4平方金龙羽阻燃铜线                                                                    
施工工艺：更换原有线管内线，更换成4平方金龙羽阻燃铜线 </t>
  </si>
  <si>
    <t>冷热水管PPR管（管4分）</t>
  </si>
  <si>
    <t>走伟星/联塑DN20PP-R供水管（明管，开槽另计）</t>
  </si>
  <si>
    <t>冷热水管PPR管（管6分）</t>
  </si>
  <si>
    <t>100</t>
  </si>
  <si>
    <t>走伟星/联塑DN25PP-R供水管（明管，开槽另计）</t>
  </si>
  <si>
    <t>110排污管改造</t>
  </si>
  <si>
    <t>施工材料：联塑特制耐老化高弹性PVC线管
施工工艺：管壁用PVC胶水专用连接、下水处要加S弯头</t>
  </si>
  <si>
    <t>11</t>
  </si>
  <si>
    <t>75排水管改造</t>
  </si>
  <si>
    <t>12</t>
  </si>
  <si>
    <t>50排水管改造</t>
  </si>
  <si>
    <t>13</t>
  </si>
  <si>
    <t>给排水保温隔音处理</t>
  </si>
  <si>
    <t>DN20-DN160</t>
  </si>
  <si>
    <t>14</t>
  </si>
  <si>
    <t>PVC空调下水管</t>
  </si>
  <si>
    <t>15</t>
  </si>
  <si>
    <t>开槽
（砖墙）</t>
  </si>
  <si>
    <t xml:space="preserve">1、开槽埋单管                                                                                                
2、成品砂浆补槽处理                                                                        
3、槽内每增加1根管另加5元/m                                                                     </t>
  </si>
  <si>
    <t>16</t>
  </si>
  <si>
    <t>开槽
（混凝土墙）</t>
  </si>
  <si>
    <t>17</t>
  </si>
  <si>
    <t>下水打孔</t>
  </si>
  <si>
    <t>施工材料：联塑特制耐老化高弹性PVC管                                                        
 施工工艺：管壁用PVC胶水专用连接、下水处要加S弯头</t>
  </si>
  <si>
    <t>18</t>
  </si>
  <si>
    <t>底盒</t>
  </si>
  <si>
    <t>含人工、底盒</t>
  </si>
  <si>
    <t>19</t>
  </si>
  <si>
    <t>更换弱电箱</t>
  </si>
  <si>
    <t>纯人工、不含电箱</t>
  </si>
  <si>
    <t>20</t>
  </si>
  <si>
    <t>更换强电箱</t>
  </si>
  <si>
    <t>21</t>
  </si>
  <si>
    <t>水电局改预估</t>
  </si>
  <si>
    <t>水电局改预估，最终以现场实测实量计算</t>
  </si>
  <si>
    <t>十二</t>
  </si>
  <si>
    <t>工程直接费</t>
  </si>
  <si>
    <t>十三</t>
  </si>
  <si>
    <t>工程管理费</t>
  </si>
  <si>
    <t>十四</t>
  </si>
  <si>
    <t>设计费</t>
  </si>
  <si>
    <t>十五</t>
  </si>
  <si>
    <t>工程总费用</t>
  </si>
  <si>
    <t>总计</t>
  </si>
  <si>
    <t>备注：</t>
  </si>
  <si>
    <t>1、本预算乙方提供的材料均为乙方公司材料物流中心统一配送的材料或公司指定的供应商配送的材料，若乙方提供的材料有质量问题由乙方负责，若甲方有特别要求，乙方使用的材料到外面购买的，若价格高出公司配送价的部分由甲方补差价，同时，声明若因外购材料的质量问题造成的一切责任与后果由甲方负责</t>
  </si>
  <si>
    <t>2、本预算报价为此报价预算面板为3cm厚，如更换为面板3.6cm厚或特定材料，单价超出普通面板。按市场价补差价</t>
  </si>
  <si>
    <t>3、若家私部分门扇为百叶门，则在原基础上每平方米增加400元整。对于柜子的深度介于600毫米 ~ 900毫米 ，则在原基础上每平方米报价增加200元整；对于柜子深度介于900毫米 ~ 1200毫米 则按原报价两倍计算</t>
  </si>
  <si>
    <t>4、柜子的抽屉每平方米限配一个抽屉，按每个柜子算，若超过限配数量的另收200元/个抽屉</t>
  </si>
  <si>
    <t>5、欧式报价可在原报价基础上增加装饰线条费用,艺术门及艺术柜门根据设计复杂程度另行计算</t>
  </si>
  <si>
    <t>6、以上报价所有墙面漆、天花漆均为白色系列，若改用彩色系列则须在原基础上上调5元/平方米</t>
  </si>
  <si>
    <t>7、水管类如纯人工按40元/M收取，不含保修</t>
  </si>
  <si>
    <t>8、此报价不含税，不含发票。如需开发票，税金按实际收取</t>
  </si>
  <si>
    <t>9、客户须知：此报价为施工前预算价，除增减项目、水电、油漆等实际项目。报价浮动不超过10%。结算时需按实际数量收取</t>
  </si>
  <si>
    <t>10、业主自购主材部分：砖类、大理石、五金及不锈钢、木地板、洁具、墙纸墙布、玻璃类、灯具、开关面板、软包、马赛克、艺术涂料、定制门类、橱柜、电器、铝扣板、定制铝合金窗等</t>
  </si>
  <si>
    <t>11、此报价属白天正常施工报价，若工程需夜间施工或管理处禁止白天施工，按本工程价加40%加班费.任何理由不得低于该报价签定合同</t>
  </si>
  <si>
    <t>12、甲方中途退单或变更合同的均承担合同报价的20%的违约金</t>
  </si>
  <si>
    <t>13、报价不含装修税金，如管理处代收税金由甲方自理，如需开发票加合同总价的6.7%。此报价不含甲方物业管理处收取的任何费用,我公司只承担工人出入证工本费用（如管理费、施工期间水费、电费、设施维护费、垃圾清运费、垃圾外运费，公共设施维护费，工人出入管理费等）</t>
  </si>
  <si>
    <t>柜体报价</t>
  </si>
  <si>
    <t>部位</t>
  </si>
  <si>
    <t>名称</t>
  </si>
  <si>
    <t>品牌</t>
  </si>
  <si>
    <t>总额</t>
  </si>
  <si>
    <t>衣柜</t>
  </si>
  <si>
    <t>柜体+门板</t>
  </si>
  <si>
    <t>板材：伟业牌，18厘，E0级；</t>
  </si>
  <si>
    <t>小孩房</t>
  </si>
  <si>
    <t>次卧</t>
  </si>
  <si>
    <t>客厅</t>
  </si>
  <si>
    <t>酒柜</t>
  </si>
  <si>
    <t>柜体+玻璃门板</t>
  </si>
  <si>
    <t>总价</t>
  </si>
</sst>
</file>

<file path=xl/styles.xml><?xml version="1.0" encoding="utf-8"?>
<styleSheet xmlns="http://schemas.openxmlformats.org/spreadsheetml/2006/main">
  <numFmts count="6">
    <numFmt numFmtId="43" formatCode="_ * #,##0.00_ ;_ * \-#,##0.00_ ;_ * &quot;-&quot;??_ ;_ @_ "/>
    <numFmt numFmtId="176" formatCode="0.0_);[Red]\(0.0\)"/>
    <numFmt numFmtId="177" formatCode="0.00_);[Red]\(0.00\)"/>
    <numFmt numFmtId="178" formatCode="#,##0.0"/>
    <numFmt numFmtId="179" formatCode="0.00_ "/>
    <numFmt numFmtId="180" formatCode="0_);[Red]\(0\)"/>
  </numFmts>
  <fonts count="40">
    <font>
      <sz val="11"/>
      <color theme="1"/>
      <name val="宋体"/>
      <charset val="134"/>
      <scheme val="minor"/>
    </font>
    <font>
      <b/>
      <sz val="11"/>
      <color rgb="FF0070C0"/>
      <name val="宋体"/>
      <charset val="134"/>
      <scheme val="minor"/>
    </font>
    <font>
      <b/>
      <sz val="14"/>
      <color rgb="FF0070C0"/>
      <name val="宋体"/>
      <charset val="134"/>
      <scheme val="minor"/>
    </font>
    <font>
      <b/>
      <sz val="12"/>
      <color rgb="FF0070C0"/>
      <name val="宋体"/>
      <charset val="134"/>
      <scheme val="minor"/>
    </font>
    <font>
      <sz val="9"/>
      <name val="宋体"/>
      <charset val="134"/>
      <scheme val="minor"/>
    </font>
    <font>
      <b/>
      <sz val="12"/>
      <color rgb="FF0070C0"/>
      <name val="宋体"/>
      <family val="3"/>
      <charset val="134"/>
      <scheme val="minor"/>
    </font>
    <font>
      <sz val="12"/>
      <name val="宋体"/>
      <family val="3"/>
      <charset val="134"/>
    </font>
    <font>
      <b/>
      <sz val="18"/>
      <name val="微软雅黑"/>
      <family val="2"/>
      <charset val="134"/>
    </font>
    <font>
      <sz val="9"/>
      <name val="宋体"/>
      <family val="3"/>
      <charset val="134"/>
      <scheme val="minor"/>
    </font>
    <font>
      <sz val="11"/>
      <name val="宋体"/>
      <family val="3"/>
      <charset val="134"/>
      <scheme val="major"/>
    </font>
    <font>
      <b/>
      <sz val="11"/>
      <name val="微软雅黑"/>
      <family val="2"/>
      <charset val="134"/>
    </font>
    <font>
      <b/>
      <sz val="11"/>
      <name val="宋体"/>
      <family val="3"/>
      <charset val="134"/>
      <scheme val="major"/>
    </font>
    <font>
      <sz val="11"/>
      <name val="Times New Roman"/>
      <family val="1"/>
    </font>
    <font>
      <sz val="11"/>
      <name val="Arial"/>
      <family val="2"/>
    </font>
    <font>
      <sz val="11"/>
      <name val="宋体"/>
      <family val="3"/>
      <charset val="134"/>
    </font>
    <font>
      <sz val="11"/>
      <name val="楷体_GB2312"/>
      <charset val="134"/>
    </font>
    <font>
      <b/>
      <sz val="11"/>
      <name val="Times New Roman"/>
      <family val="1"/>
    </font>
    <font>
      <b/>
      <sz val="11"/>
      <name val="Arial"/>
      <family val="2"/>
    </font>
    <font>
      <vertAlign val="superscript"/>
      <sz val="11"/>
      <name val="宋体"/>
      <family val="3"/>
      <charset val="134"/>
    </font>
    <font>
      <b/>
      <sz val="11"/>
      <name val="宋体"/>
      <family val="3"/>
      <charset val="134"/>
    </font>
    <font>
      <sz val="11"/>
      <name val="微软雅黑"/>
      <family val="2"/>
      <charset val="134"/>
    </font>
    <font>
      <b/>
      <sz val="9"/>
      <name val="宋体"/>
      <family val="3"/>
      <charset val="134"/>
    </font>
    <font>
      <sz val="9"/>
      <name val="宋体"/>
      <family val="3"/>
      <charset val="134"/>
    </font>
    <font>
      <sz val="11"/>
      <color theme="1"/>
      <name val="宋体"/>
      <family val="3"/>
      <charset val="134"/>
      <scheme val="minor"/>
    </font>
    <font>
      <sz val="10"/>
      <name val="Helv"/>
      <family val="2"/>
    </font>
    <font>
      <b/>
      <sz val="16"/>
      <color theme="1"/>
      <name val="微软雅黑"/>
      <family val="2"/>
      <charset val="134"/>
    </font>
    <font>
      <sz val="11"/>
      <color theme="1"/>
      <name val="微软雅黑"/>
      <family val="2"/>
      <charset val="134"/>
    </font>
    <font>
      <b/>
      <sz val="12"/>
      <color theme="1"/>
      <name val="微软雅黑"/>
      <family val="2"/>
      <charset val="134"/>
    </font>
    <font>
      <b/>
      <sz val="10"/>
      <color theme="1"/>
      <name val="微软雅黑"/>
      <family val="2"/>
      <charset val="134"/>
    </font>
    <font>
      <b/>
      <sz val="11"/>
      <color theme="1"/>
      <name val="微软雅黑"/>
      <family val="2"/>
      <charset val="134"/>
    </font>
    <font>
      <sz val="10"/>
      <color theme="1"/>
      <name val="微软雅黑"/>
      <family val="2"/>
      <charset val="134"/>
    </font>
    <font>
      <sz val="10"/>
      <color rgb="FFFF0000"/>
      <name val="微软雅黑"/>
      <family val="2"/>
      <charset val="134"/>
    </font>
    <font>
      <sz val="11"/>
      <color rgb="FFFF0000"/>
      <name val="微软雅黑"/>
      <family val="2"/>
      <charset val="134"/>
    </font>
    <font>
      <sz val="11"/>
      <color rgb="FF000000"/>
      <name val="微软雅黑"/>
      <family val="2"/>
      <charset val="134"/>
    </font>
    <font>
      <sz val="10"/>
      <color rgb="FF000000"/>
      <name val="微软雅黑"/>
      <family val="2"/>
      <charset val="134"/>
    </font>
    <font>
      <sz val="10"/>
      <name val="微软雅黑"/>
      <family val="2"/>
      <charset val="134"/>
    </font>
    <font>
      <sz val="10"/>
      <name val="宋体"/>
      <family val="3"/>
      <charset val="134"/>
    </font>
    <font>
      <sz val="11"/>
      <color theme="1"/>
      <name val="宋体"/>
      <family val="3"/>
      <charset val="134"/>
    </font>
    <font>
      <sz val="20"/>
      <color theme="1"/>
      <name val="宋体"/>
      <family val="3"/>
      <charset val="134"/>
      <scheme val="minor"/>
    </font>
    <font>
      <sz val="12"/>
      <color theme="1"/>
      <name val="微软雅黑"/>
      <family val="2"/>
      <charset val="134"/>
    </font>
  </fonts>
  <fills count="7">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4" tint="0.39997558519241921"/>
        <bgColor indexed="64"/>
      </patternFill>
    </fill>
    <fill>
      <patternFill patternType="solid">
        <fgColor indexed="9"/>
        <bgColor indexed="64"/>
      </patternFill>
    </fill>
    <fill>
      <patternFill patternType="solid">
        <fgColor indexed="55"/>
        <bgColor indexed="64"/>
      </patternFill>
    </fill>
  </fills>
  <borders count="21">
    <border>
      <left/>
      <right/>
      <top/>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bottom/>
      <diagonal/>
    </border>
  </borders>
  <cellStyleXfs count="10">
    <xf numFmtId="0" fontId="0" fillId="0" borderId="0">
      <alignment vertical="center"/>
    </xf>
    <xf numFmtId="0" fontId="6" fillId="0" borderId="0"/>
    <xf numFmtId="43" fontId="6" fillId="0" borderId="0" applyFont="0" applyFill="0" applyBorder="0" applyAlignment="0" applyProtection="0"/>
    <xf numFmtId="0" fontId="15" fillId="0" borderId="0">
      <alignment vertical="center"/>
    </xf>
    <xf numFmtId="0" fontId="15" fillId="0" borderId="0">
      <alignment vertical="center"/>
    </xf>
    <xf numFmtId="0" fontId="15" fillId="0" borderId="0">
      <alignment vertical="center"/>
    </xf>
    <xf numFmtId="0" fontId="6" fillId="0" borderId="0">
      <alignment vertical="center"/>
    </xf>
    <xf numFmtId="0" fontId="24" fillId="0" borderId="0"/>
    <xf numFmtId="0" fontId="23" fillId="0" borderId="0"/>
    <xf numFmtId="0" fontId="6" fillId="0" borderId="0"/>
  </cellStyleXfs>
  <cellXfs count="237">
    <xf numFmtId="0" fontId="0" fillId="0" borderId="0" xfId="0">
      <alignment vertical="center"/>
    </xf>
    <xf numFmtId="0" fontId="0" fillId="0" borderId="1" xfId="0" applyBorder="1" applyAlignment="1">
      <alignment vertical="center"/>
    </xf>
    <xf numFmtId="0" fontId="0" fillId="0" borderId="4" xfId="0" applyBorder="1" applyAlignment="1">
      <alignment vertical="center"/>
    </xf>
    <xf numFmtId="0" fontId="0" fillId="0" borderId="3" xfId="0" applyBorder="1">
      <alignment vertical="center"/>
    </xf>
    <xf numFmtId="0" fontId="0" fillId="0" borderId="5" xfId="0" applyBorder="1">
      <alignment vertical="center"/>
    </xf>
    <xf numFmtId="0" fontId="0" fillId="0" borderId="4" xfId="0" applyBorder="1" applyAlignment="1">
      <alignment vertical="center" wrapText="1"/>
    </xf>
    <xf numFmtId="0" fontId="3" fillId="0" borderId="0" xfId="0" applyFont="1">
      <alignment vertical="center"/>
    </xf>
    <xf numFmtId="0" fontId="5" fillId="0" borderId="0" xfId="0" applyFont="1">
      <alignment vertical="center"/>
    </xf>
    <xf numFmtId="0" fontId="9" fillId="2" borderId="0" xfId="1" applyFont="1" applyFill="1" applyBorder="1" applyAlignment="1">
      <alignment horizontal="left" vertical="center"/>
    </xf>
    <xf numFmtId="14" fontId="10" fillId="2" borderId="16" xfId="1" applyNumberFormat="1" applyFont="1" applyFill="1" applyBorder="1" applyAlignment="1">
      <alignment horizontal="left" vertical="center"/>
    </xf>
    <xf numFmtId="0" fontId="6" fillId="2" borderId="0" xfId="1" applyFill="1" applyBorder="1" applyAlignment="1">
      <alignment vertical="center"/>
    </xf>
    <xf numFmtId="14" fontId="10" fillId="2" borderId="19" xfId="1" applyNumberFormat="1" applyFont="1" applyFill="1" applyBorder="1" applyAlignment="1">
      <alignment horizontal="left" vertical="center"/>
    </xf>
    <xf numFmtId="43" fontId="11" fillId="2" borderId="5" xfId="2" applyFont="1" applyFill="1" applyBorder="1" applyAlignment="1">
      <alignment horizontal="left" vertical="center"/>
    </xf>
    <xf numFmtId="0" fontId="11" fillId="2" borderId="5" xfId="1" applyNumberFormat="1" applyFont="1" applyFill="1" applyBorder="1" applyAlignment="1">
      <alignment horizontal="left" vertical="center"/>
    </xf>
    <xf numFmtId="0" fontId="11" fillId="0" borderId="5" xfId="1" applyFont="1" applyFill="1" applyBorder="1" applyAlignment="1">
      <alignment horizontal="center" vertical="center"/>
    </xf>
    <xf numFmtId="0" fontId="11" fillId="0" borderId="5" xfId="1" applyFont="1" applyFill="1" applyBorder="1" applyAlignment="1">
      <alignment horizontal="left" vertical="center" wrapText="1"/>
    </xf>
    <xf numFmtId="43" fontId="12" fillId="0" borderId="5" xfId="2" applyFont="1" applyFill="1" applyBorder="1" applyAlignment="1">
      <alignment horizontal="left" vertical="center"/>
    </xf>
    <xf numFmtId="43" fontId="13" fillId="0" borderId="5" xfId="2" applyFont="1" applyFill="1" applyBorder="1" applyAlignment="1">
      <alignment horizontal="left" vertical="center"/>
    </xf>
    <xf numFmtId="0" fontId="9" fillId="0" borderId="5" xfId="1" applyFont="1" applyFill="1" applyBorder="1" applyAlignment="1">
      <alignment horizontal="left" vertical="center"/>
    </xf>
    <xf numFmtId="0" fontId="9" fillId="3" borderId="0" xfId="1" applyFont="1" applyFill="1" applyBorder="1" applyAlignment="1">
      <alignment horizontal="left" vertical="center"/>
    </xf>
    <xf numFmtId="0" fontId="9" fillId="0" borderId="5" xfId="1" applyFont="1" applyFill="1" applyBorder="1" applyAlignment="1">
      <alignment horizontal="center" vertical="center"/>
    </xf>
    <xf numFmtId="0" fontId="9" fillId="0" borderId="5" xfId="1" applyFont="1" applyFill="1" applyBorder="1" applyAlignment="1">
      <alignment horizontal="left" vertical="center" wrapText="1"/>
    </xf>
    <xf numFmtId="43" fontId="14" fillId="0" borderId="5" xfId="2" applyFont="1" applyFill="1" applyBorder="1" applyAlignment="1" applyProtection="1">
      <alignment horizontal="left" vertical="center"/>
    </xf>
    <xf numFmtId="0" fontId="9" fillId="0" borderId="0" xfId="1" applyFont="1" applyFill="1" applyBorder="1" applyAlignment="1">
      <alignment horizontal="left" vertical="center"/>
    </xf>
    <xf numFmtId="43" fontId="14" fillId="0" borderId="5" xfId="2" applyFont="1" applyFill="1" applyBorder="1" applyAlignment="1">
      <alignment horizontal="left" vertical="center"/>
    </xf>
    <xf numFmtId="0" fontId="11" fillId="0" borderId="5" xfId="3" applyFont="1" applyFill="1" applyBorder="1" applyAlignment="1">
      <alignment horizontal="center" vertical="center"/>
    </xf>
    <xf numFmtId="176" fontId="11" fillId="0" borderId="5" xfId="3" applyNumberFormat="1" applyFont="1" applyFill="1" applyBorder="1" applyAlignment="1">
      <alignment horizontal="left" vertical="center"/>
    </xf>
    <xf numFmtId="43" fontId="16" fillId="0" borderId="5" xfId="2" applyFont="1" applyFill="1" applyBorder="1" applyAlignment="1" applyProtection="1">
      <alignment horizontal="left" vertical="center"/>
    </xf>
    <xf numFmtId="43" fontId="17" fillId="0" borderId="5" xfId="2" applyFont="1" applyFill="1" applyBorder="1" applyAlignment="1" applyProtection="1">
      <alignment horizontal="left" vertical="center"/>
    </xf>
    <xf numFmtId="177" fontId="11" fillId="0" borderId="5" xfId="3" applyNumberFormat="1" applyFont="1" applyFill="1" applyBorder="1" applyAlignment="1">
      <alignment horizontal="left" vertical="center"/>
    </xf>
    <xf numFmtId="0" fontId="9" fillId="3" borderId="0" xfId="3" applyFont="1" applyFill="1" applyBorder="1" applyAlignment="1">
      <alignment horizontal="left" vertical="center"/>
    </xf>
    <xf numFmtId="176" fontId="9" fillId="0" borderId="5" xfId="4" applyNumberFormat="1" applyFont="1" applyFill="1" applyBorder="1" applyAlignment="1">
      <alignment horizontal="left" vertical="center"/>
    </xf>
    <xf numFmtId="43" fontId="12" fillId="0" borderId="5" xfId="2" applyFont="1" applyFill="1" applyBorder="1" applyAlignment="1" applyProtection="1">
      <alignment horizontal="left" vertical="center" shrinkToFit="1"/>
    </xf>
    <xf numFmtId="43" fontId="13" fillId="0" borderId="5" xfId="2" applyFont="1" applyFill="1" applyBorder="1" applyAlignment="1" applyProtection="1">
      <alignment horizontal="left" vertical="center"/>
    </xf>
    <xf numFmtId="177" fontId="9" fillId="0" borderId="0" xfId="4" applyNumberFormat="1" applyFont="1" applyFill="1" applyBorder="1" applyAlignment="1">
      <alignment horizontal="left" vertical="center"/>
    </xf>
    <xf numFmtId="0" fontId="9" fillId="0" borderId="0" xfId="4" applyFont="1" applyFill="1" applyBorder="1" applyAlignment="1">
      <alignment horizontal="left" vertical="center" shrinkToFit="1"/>
    </xf>
    <xf numFmtId="0" fontId="9" fillId="0" borderId="5" xfId="4" applyFont="1" applyFill="1" applyBorder="1" applyAlignment="1">
      <alignment horizontal="left" vertical="center" wrapText="1"/>
    </xf>
    <xf numFmtId="176" fontId="9" fillId="0" borderId="5" xfId="4" applyNumberFormat="1" applyFont="1" applyFill="1" applyBorder="1" applyAlignment="1">
      <alignment horizontal="left" vertical="center" wrapText="1"/>
    </xf>
    <xf numFmtId="0" fontId="9" fillId="2" borderId="5" xfId="1" applyFont="1" applyFill="1" applyBorder="1" applyAlignment="1">
      <alignment horizontal="center" vertical="center"/>
    </xf>
    <xf numFmtId="176" fontId="9" fillId="2" borderId="5" xfId="4" applyNumberFormat="1" applyFont="1" applyFill="1" applyBorder="1" applyAlignment="1">
      <alignment horizontal="left" vertical="center" wrapText="1"/>
    </xf>
    <xf numFmtId="43" fontId="14" fillId="2" borderId="5" xfId="2" applyFont="1" applyFill="1" applyBorder="1" applyAlignment="1" applyProtection="1">
      <alignment horizontal="left" vertical="center"/>
    </xf>
    <xf numFmtId="43" fontId="12" fillId="2" borderId="5" xfId="2" applyFont="1" applyFill="1" applyBorder="1" applyAlignment="1" applyProtection="1">
      <alignment horizontal="left" vertical="center" shrinkToFit="1"/>
    </xf>
    <xf numFmtId="43" fontId="13" fillId="2" borderId="5" xfId="2" applyFont="1" applyFill="1" applyBorder="1" applyAlignment="1" applyProtection="1">
      <alignment horizontal="left" vertical="center"/>
    </xf>
    <xf numFmtId="0" fontId="9" fillId="2" borderId="5" xfId="4" applyFont="1" applyFill="1" applyBorder="1" applyAlignment="1">
      <alignment horizontal="left" vertical="center" wrapText="1"/>
    </xf>
    <xf numFmtId="0" fontId="9" fillId="2" borderId="0" xfId="4" applyFont="1" applyFill="1" applyBorder="1" applyAlignment="1">
      <alignment horizontal="left" vertical="center" shrinkToFit="1"/>
    </xf>
    <xf numFmtId="0" fontId="11" fillId="4" borderId="5" xfId="3" applyFont="1" applyFill="1" applyBorder="1" applyAlignment="1">
      <alignment horizontal="center" vertical="center"/>
    </xf>
    <xf numFmtId="176" fontId="11" fillId="4" borderId="5" xfId="3" applyNumberFormat="1" applyFont="1" applyFill="1" applyBorder="1" applyAlignment="1">
      <alignment horizontal="left" vertical="center"/>
    </xf>
    <xf numFmtId="43" fontId="16" fillId="4" borderId="5" xfId="2" applyFont="1" applyFill="1" applyBorder="1" applyAlignment="1" applyProtection="1">
      <alignment horizontal="left" vertical="center"/>
    </xf>
    <xf numFmtId="43" fontId="17" fillId="4" borderId="5" xfId="2" applyFont="1" applyFill="1" applyBorder="1" applyAlignment="1" applyProtection="1">
      <alignment horizontal="left" vertical="center"/>
    </xf>
    <xf numFmtId="177" fontId="11" fillId="4" borderId="5" xfId="3" applyNumberFormat="1" applyFont="1" applyFill="1" applyBorder="1" applyAlignment="1">
      <alignment horizontal="left" vertical="center"/>
    </xf>
    <xf numFmtId="0" fontId="9" fillId="2" borderId="0" xfId="3" applyFont="1" applyFill="1" applyBorder="1" applyAlignment="1">
      <alignment horizontal="left" vertical="center"/>
    </xf>
    <xf numFmtId="0" fontId="9" fillId="0" borderId="0" xfId="3" applyFont="1" applyBorder="1" applyAlignment="1">
      <alignment horizontal="left" vertical="center"/>
    </xf>
    <xf numFmtId="43" fontId="13" fillId="0" borderId="5" xfId="2" applyFont="1" applyFill="1" applyBorder="1" applyAlignment="1" applyProtection="1">
      <alignment horizontal="left" vertical="center" shrinkToFit="1"/>
    </xf>
    <xf numFmtId="176" fontId="9" fillId="0" borderId="4" xfId="3" applyNumberFormat="1" applyFont="1" applyFill="1" applyBorder="1" applyAlignment="1">
      <alignment horizontal="center" vertical="center" wrapText="1"/>
    </xf>
    <xf numFmtId="43" fontId="12" fillId="4" borderId="5" xfId="2" applyFont="1" applyFill="1" applyBorder="1" applyAlignment="1" applyProtection="1">
      <alignment horizontal="left" vertical="center"/>
    </xf>
    <xf numFmtId="43" fontId="12" fillId="4" borderId="5" xfId="2" applyFont="1" applyFill="1" applyBorder="1" applyAlignment="1" applyProtection="1">
      <alignment horizontal="left" vertical="center" shrinkToFit="1"/>
    </xf>
    <xf numFmtId="43" fontId="12" fillId="0" borderId="5" xfId="2" applyFont="1" applyFill="1" applyBorder="1" applyAlignment="1" applyProtection="1">
      <alignment horizontal="left" vertical="center"/>
    </xf>
    <xf numFmtId="0" fontId="9" fillId="0" borderId="5" xfId="6" applyFont="1" applyFill="1" applyBorder="1" applyAlignment="1">
      <alignment horizontal="left" vertical="center"/>
    </xf>
    <xf numFmtId="176" fontId="9" fillId="0" borderId="5" xfId="3" applyNumberFormat="1" applyFont="1" applyFill="1" applyBorder="1" applyAlignment="1">
      <alignment horizontal="left" vertical="center"/>
    </xf>
    <xf numFmtId="0" fontId="9" fillId="0" borderId="5" xfId="3" applyFont="1" applyFill="1" applyBorder="1" applyAlignment="1">
      <alignment horizontal="left" vertical="center" wrapText="1"/>
    </xf>
    <xf numFmtId="0" fontId="9" fillId="0" borderId="5" xfId="3" applyFont="1" applyFill="1" applyBorder="1" applyAlignment="1">
      <alignment horizontal="left" vertical="center"/>
    </xf>
    <xf numFmtId="0" fontId="9" fillId="2" borderId="5" xfId="3" applyFont="1" applyFill="1" applyBorder="1" applyAlignment="1">
      <alignment horizontal="left" vertical="center"/>
    </xf>
    <xf numFmtId="43" fontId="12" fillId="2" borderId="5" xfId="2" applyFont="1" applyFill="1" applyBorder="1" applyAlignment="1" applyProtection="1">
      <alignment horizontal="left" vertical="center"/>
    </xf>
    <xf numFmtId="0" fontId="9" fillId="2" borderId="5" xfId="3" applyFont="1" applyFill="1" applyBorder="1" applyAlignment="1">
      <alignment horizontal="left" vertical="center" wrapText="1"/>
    </xf>
    <xf numFmtId="0" fontId="9" fillId="2" borderId="0" xfId="3" applyFont="1" applyFill="1" applyBorder="1" applyAlignment="1">
      <alignment horizontal="left" vertical="center" shrinkToFit="1"/>
    </xf>
    <xf numFmtId="0" fontId="9" fillId="0" borderId="0" xfId="3" applyFont="1" applyFill="1" applyBorder="1" applyAlignment="1">
      <alignment horizontal="left" vertical="center" shrinkToFit="1"/>
    </xf>
    <xf numFmtId="0" fontId="9" fillId="2" borderId="5" xfId="6" applyFont="1" applyFill="1" applyBorder="1" applyAlignment="1">
      <alignment horizontal="left" vertical="center"/>
    </xf>
    <xf numFmtId="176" fontId="9" fillId="2" borderId="5" xfId="3" applyNumberFormat="1" applyFont="1" applyFill="1" applyBorder="1" applyAlignment="1">
      <alignment horizontal="left" vertical="center"/>
    </xf>
    <xf numFmtId="0" fontId="9" fillId="2" borderId="5" xfId="3" applyFont="1" applyFill="1" applyBorder="1" applyAlignment="1">
      <alignment horizontal="center" vertical="center"/>
    </xf>
    <xf numFmtId="176" fontId="11" fillId="2" borderId="5" xfId="3" applyNumberFormat="1" applyFont="1" applyFill="1" applyBorder="1" applyAlignment="1">
      <alignment horizontal="left" vertical="center"/>
    </xf>
    <xf numFmtId="43" fontId="16" fillId="2" borderId="5" xfId="2" applyFont="1" applyFill="1" applyBorder="1" applyAlignment="1" applyProtection="1">
      <alignment horizontal="left" vertical="center"/>
    </xf>
    <xf numFmtId="43" fontId="17" fillId="2" borderId="5" xfId="2" applyFont="1" applyFill="1" applyBorder="1" applyAlignment="1" applyProtection="1">
      <alignment horizontal="left" vertical="center"/>
    </xf>
    <xf numFmtId="0" fontId="11" fillId="3" borderId="0" xfId="3" applyFont="1" applyFill="1" applyBorder="1" applyAlignment="1">
      <alignment horizontal="left" vertical="center"/>
    </xf>
    <xf numFmtId="0" fontId="9" fillId="0" borderId="5" xfId="3" applyFont="1" applyFill="1" applyBorder="1" applyAlignment="1">
      <alignment horizontal="center" vertical="center"/>
    </xf>
    <xf numFmtId="0" fontId="11" fillId="0" borderId="5" xfId="3" applyFont="1" applyFill="1" applyBorder="1" applyAlignment="1">
      <alignment horizontal="left" vertical="center" wrapText="1"/>
    </xf>
    <xf numFmtId="43" fontId="19" fillId="0" borderId="5" xfId="2" applyFont="1" applyFill="1" applyBorder="1" applyAlignment="1" applyProtection="1">
      <alignment horizontal="left" vertical="center"/>
    </xf>
    <xf numFmtId="176" fontId="9" fillId="0" borderId="5" xfId="3" applyNumberFormat="1" applyFont="1" applyFill="1" applyBorder="1" applyAlignment="1">
      <alignment horizontal="left" vertical="center" wrapText="1"/>
    </xf>
    <xf numFmtId="0" fontId="11" fillId="2" borderId="5" xfId="3" applyFont="1" applyFill="1" applyBorder="1" applyAlignment="1">
      <alignment horizontal="left" vertical="center" wrapText="1"/>
    </xf>
    <xf numFmtId="0" fontId="11" fillId="2" borderId="0" xfId="3" applyFont="1" applyFill="1" applyBorder="1" applyAlignment="1">
      <alignment horizontal="left" vertical="center"/>
    </xf>
    <xf numFmtId="0" fontId="9" fillId="4" borderId="5" xfId="3" applyFont="1" applyFill="1" applyBorder="1" applyAlignment="1">
      <alignment horizontal="center" vertical="center"/>
    </xf>
    <xf numFmtId="0" fontId="11" fillId="4" borderId="5" xfId="3" applyFont="1" applyFill="1" applyBorder="1" applyAlignment="1">
      <alignment horizontal="left" vertical="center" wrapText="1"/>
    </xf>
    <xf numFmtId="0" fontId="9" fillId="0" borderId="0" xfId="3" applyFont="1" applyFill="1" applyBorder="1" applyAlignment="1">
      <alignment horizontal="left" vertical="center"/>
    </xf>
    <xf numFmtId="0" fontId="9" fillId="2" borderId="5" xfId="3" applyNumberFormat="1" applyFont="1" applyFill="1" applyBorder="1" applyAlignment="1">
      <alignment horizontal="left" vertical="center" wrapText="1"/>
    </xf>
    <xf numFmtId="0" fontId="11" fillId="0" borderId="0" xfId="3" applyFont="1" applyFill="1" applyBorder="1" applyAlignment="1">
      <alignment horizontal="left" vertical="center"/>
    </xf>
    <xf numFmtId="177" fontId="9" fillId="0" borderId="5" xfId="3" applyNumberFormat="1" applyFont="1" applyFill="1" applyBorder="1" applyAlignment="1">
      <alignment horizontal="left" vertical="center"/>
    </xf>
    <xf numFmtId="0" fontId="11" fillId="0" borderId="5" xfId="1" applyFont="1" applyFill="1" applyBorder="1" applyAlignment="1">
      <alignment horizontal="center" vertical="center" wrapText="1"/>
    </xf>
    <xf numFmtId="0" fontId="9" fillId="5" borderId="0" xfId="3" applyFont="1" applyFill="1" applyBorder="1" applyAlignment="1">
      <alignment horizontal="left" vertical="center"/>
    </xf>
    <xf numFmtId="178" fontId="11" fillId="4" borderId="5" xfId="3" applyNumberFormat="1" applyFont="1" applyFill="1" applyBorder="1" applyAlignment="1">
      <alignment horizontal="left" vertical="center" wrapText="1"/>
    </xf>
    <xf numFmtId="43" fontId="17" fillId="4" borderId="5" xfId="2" applyFont="1" applyFill="1" applyBorder="1" applyAlignment="1" applyProtection="1">
      <alignment horizontal="left" vertical="center" wrapText="1"/>
    </xf>
    <xf numFmtId="0" fontId="9" fillId="4" borderId="5" xfId="3" applyFont="1" applyFill="1" applyBorder="1" applyAlignment="1">
      <alignment horizontal="left" vertical="center" wrapText="1"/>
    </xf>
    <xf numFmtId="176" fontId="11" fillId="4" borderId="5" xfId="3" applyNumberFormat="1" applyFont="1" applyFill="1" applyBorder="1" applyAlignment="1">
      <alignment horizontal="center" vertical="center"/>
    </xf>
    <xf numFmtId="0" fontId="9" fillId="4" borderId="5" xfId="1" applyFont="1" applyFill="1" applyBorder="1" applyAlignment="1">
      <alignment horizontal="left" vertical="center"/>
    </xf>
    <xf numFmtId="0" fontId="11" fillId="0" borderId="1" xfId="3" applyFont="1" applyFill="1" applyBorder="1" applyAlignment="1">
      <alignment horizontal="center" vertical="center"/>
    </xf>
    <xf numFmtId="176" fontId="11" fillId="0" borderId="1" xfId="3" applyNumberFormat="1" applyFont="1" applyFill="1" applyBorder="1" applyAlignment="1">
      <alignment horizontal="left" vertical="center"/>
    </xf>
    <xf numFmtId="0" fontId="9" fillId="0" borderId="1" xfId="3" applyFont="1" applyFill="1" applyBorder="1" applyAlignment="1">
      <alignment horizontal="left" vertical="center" wrapText="1"/>
    </xf>
    <xf numFmtId="0" fontId="9" fillId="6" borderId="0" xfId="3" applyFont="1" applyFill="1" applyBorder="1" applyAlignment="1">
      <alignment horizontal="left" vertical="center"/>
    </xf>
    <xf numFmtId="0" fontId="9" fillId="0" borderId="0" xfId="1" applyFont="1" applyBorder="1" applyAlignment="1">
      <alignment horizontal="left" vertical="center"/>
    </xf>
    <xf numFmtId="0" fontId="6" fillId="0" borderId="0" xfId="1" applyBorder="1" applyAlignment="1">
      <alignment vertical="center"/>
    </xf>
    <xf numFmtId="0" fontId="10" fillId="0" borderId="10" xfId="1" applyNumberFormat="1" applyFont="1" applyFill="1" applyBorder="1" applyAlignment="1">
      <alignment vertical="center"/>
    </xf>
    <xf numFmtId="179" fontId="10" fillId="0" borderId="9" xfId="1" applyNumberFormat="1" applyFont="1" applyFill="1" applyBorder="1" applyAlignment="1">
      <alignment vertical="center"/>
    </xf>
    <xf numFmtId="179" fontId="10" fillId="0" borderId="13" xfId="1" applyNumberFormat="1" applyFont="1" applyFill="1" applyBorder="1" applyAlignment="1">
      <alignment vertical="center"/>
    </xf>
    <xf numFmtId="0" fontId="9" fillId="0" borderId="0" xfId="1" applyFont="1" applyFill="1" applyBorder="1" applyAlignment="1">
      <alignment vertical="center"/>
    </xf>
    <xf numFmtId="0" fontId="9" fillId="2" borderId="0" xfId="1" applyFont="1" applyFill="1" applyBorder="1" applyAlignment="1">
      <alignment horizontal="center" vertical="center"/>
    </xf>
    <xf numFmtId="0" fontId="11" fillId="2" borderId="0" xfId="1" applyFont="1" applyFill="1" applyBorder="1" applyAlignment="1">
      <alignment horizontal="left" vertical="center" wrapText="1"/>
    </xf>
    <xf numFmtId="2" fontId="9" fillId="2" borderId="0" xfId="1" applyNumberFormat="1" applyFont="1" applyFill="1" applyBorder="1" applyAlignment="1">
      <alignment horizontal="left" vertical="center"/>
    </xf>
    <xf numFmtId="0" fontId="9" fillId="2" borderId="0" xfId="1" applyNumberFormat="1" applyFont="1" applyFill="1" applyBorder="1" applyAlignment="1">
      <alignment horizontal="left" vertical="center"/>
    </xf>
    <xf numFmtId="43" fontId="9" fillId="2" borderId="0" xfId="2" applyFont="1" applyFill="1" applyBorder="1" applyAlignment="1">
      <alignment horizontal="left" vertical="center"/>
    </xf>
    <xf numFmtId="179" fontId="11" fillId="2" borderId="0" xfId="1" applyNumberFormat="1" applyFont="1" applyFill="1" applyBorder="1" applyAlignment="1">
      <alignment horizontal="left" vertical="center"/>
    </xf>
    <xf numFmtId="0" fontId="9" fillId="2" borderId="0" xfId="1" applyFont="1" applyFill="1" applyBorder="1" applyAlignment="1">
      <alignment horizontal="left" vertical="center" wrapText="1"/>
    </xf>
    <xf numFmtId="0" fontId="9" fillId="2" borderId="0" xfId="1" applyFont="1" applyFill="1" applyBorder="1" applyAlignment="1">
      <alignment horizontal="center" vertical="center" wrapText="1"/>
    </xf>
    <xf numFmtId="0" fontId="9" fillId="2" borderId="0" xfId="1" applyFont="1" applyFill="1" applyBorder="1" applyAlignment="1">
      <alignment horizontal="left" vertical="center" shrinkToFit="1"/>
    </xf>
    <xf numFmtId="177" fontId="9" fillId="2" borderId="0" xfId="4" applyNumberFormat="1" applyFont="1" applyFill="1" applyBorder="1" applyAlignment="1">
      <alignment horizontal="left" vertical="center"/>
    </xf>
    <xf numFmtId="177" fontId="9" fillId="2" borderId="0" xfId="4" applyNumberFormat="1" applyFont="1" applyFill="1" applyBorder="1" applyAlignment="1">
      <alignment horizontal="left" vertical="center" shrinkToFit="1"/>
    </xf>
    <xf numFmtId="43" fontId="9" fillId="2" borderId="0" xfId="2" applyFont="1" applyFill="1" applyBorder="1" applyAlignment="1" applyProtection="1">
      <alignment horizontal="left" vertical="center"/>
    </xf>
    <xf numFmtId="0" fontId="9" fillId="2" borderId="0" xfId="4" applyFont="1" applyFill="1" applyBorder="1" applyAlignment="1">
      <alignment horizontal="left" vertical="center" wrapText="1"/>
    </xf>
    <xf numFmtId="0" fontId="11" fillId="2" borderId="0" xfId="1" applyFont="1" applyFill="1" applyBorder="1" applyAlignment="1">
      <alignment horizontal="lef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0" borderId="6" xfId="0" applyFont="1" applyBorder="1" applyAlignment="1">
      <alignment horizontal="center" vertical="top" wrapText="1"/>
    </xf>
    <xf numFmtId="0" fontId="2" fillId="0" borderId="7" xfId="0" applyFont="1" applyBorder="1" applyAlignment="1">
      <alignment horizontal="center" vertical="top" wrapText="1"/>
    </xf>
    <xf numFmtId="0" fontId="2" fillId="0" borderId="11" xfId="0" applyFont="1" applyBorder="1" applyAlignment="1">
      <alignment horizontal="center" vertical="top" wrapText="1"/>
    </xf>
    <xf numFmtId="0" fontId="2" fillId="0" borderId="8" xfId="0" applyFont="1" applyBorder="1" applyAlignment="1">
      <alignment horizontal="center" vertical="top" wrapText="1"/>
    </xf>
    <xf numFmtId="0" fontId="2" fillId="0" borderId="0" xfId="0" applyFont="1" applyBorder="1" applyAlignment="1">
      <alignment horizontal="center" vertical="top" wrapText="1"/>
    </xf>
    <xf numFmtId="0" fontId="2" fillId="0" borderId="12" xfId="0" applyFont="1" applyBorder="1" applyAlignment="1">
      <alignment horizontal="center" vertical="top" wrapText="1"/>
    </xf>
    <xf numFmtId="0" fontId="2" fillId="0" borderId="9" xfId="0" applyFont="1" applyBorder="1" applyAlignment="1">
      <alignment horizontal="center" vertical="top" wrapText="1"/>
    </xf>
    <xf numFmtId="0" fontId="2" fillId="0" borderId="10" xfId="0" applyFont="1" applyBorder="1" applyAlignment="1">
      <alignment horizontal="center" vertical="top" wrapText="1"/>
    </xf>
    <xf numFmtId="0" fontId="2" fillId="0" borderId="13" xfId="0" applyFont="1" applyBorder="1" applyAlignment="1">
      <alignment horizontal="center" vertical="top" wrapText="1"/>
    </xf>
    <xf numFmtId="0" fontId="9" fillId="2" borderId="0" xfId="1" applyFont="1" applyFill="1" applyBorder="1" applyAlignment="1">
      <alignment horizontal="left" vertical="center" wrapText="1"/>
    </xf>
    <xf numFmtId="0" fontId="11" fillId="2" borderId="0" xfId="1" applyFont="1" applyFill="1" applyBorder="1" applyAlignment="1">
      <alignment horizontal="left" vertical="center" wrapText="1"/>
    </xf>
    <xf numFmtId="43" fontId="11" fillId="2" borderId="0" xfId="2" applyFont="1" applyFill="1" applyBorder="1" applyAlignment="1">
      <alignment horizontal="left" vertical="center" wrapText="1"/>
    </xf>
    <xf numFmtId="43" fontId="9" fillId="2" borderId="0" xfId="2" applyFont="1" applyFill="1" applyBorder="1" applyAlignment="1">
      <alignment horizontal="left" vertical="center" wrapText="1"/>
    </xf>
    <xf numFmtId="0" fontId="9" fillId="2" borderId="0" xfId="1" applyFont="1" applyFill="1" applyBorder="1" applyAlignment="1">
      <alignment horizontal="left" vertical="center"/>
    </xf>
    <xf numFmtId="0" fontId="9" fillId="2" borderId="0" xfId="1" applyNumberFormat="1" applyFont="1" applyFill="1" applyBorder="1" applyAlignment="1">
      <alignment horizontal="left" vertical="center"/>
    </xf>
    <xf numFmtId="43" fontId="9" fillId="2" borderId="0" xfId="2" applyFont="1" applyFill="1" applyBorder="1" applyAlignment="1">
      <alignment horizontal="left" vertical="center"/>
    </xf>
    <xf numFmtId="0" fontId="9" fillId="2" borderId="0" xfId="1" applyFont="1" applyFill="1" applyBorder="1" applyAlignment="1">
      <alignment horizontal="left" vertical="center" shrinkToFit="1"/>
    </xf>
    <xf numFmtId="177" fontId="9" fillId="2" borderId="0" xfId="1" applyNumberFormat="1" applyFont="1" applyFill="1" applyBorder="1" applyAlignment="1">
      <alignment horizontal="left" vertical="center" wrapText="1"/>
    </xf>
    <xf numFmtId="0" fontId="20" fillId="0" borderId="14" xfId="1" applyFont="1" applyFill="1" applyBorder="1" applyAlignment="1">
      <alignment horizontal="left" vertical="center" wrapText="1"/>
    </xf>
    <xf numFmtId="0" fontId="20" fillId="0" borderId="15" xfId="1" applyFont="1" applyFill="1" applyBorder="1" applyAlignment="1">
      <alignment horizontal="left" vertical="center" wrapText="1"/>
    </xf>
    <xf numFmtId="0" fontId="20" fillId="0" borderId="16" xfId="1" applyFont="1" applyFill="1" applyBorder="1" applyAlignment="1">
      <alignment horizontal="left" vertical="center" wrapText="1"/>
    </xf>
    <xf numFmtId="0" fontId="10" fillId="0" borderId="9" xfId="1" applyNumberFormat="1" applyFont="1" applyFill="1" applyBorder="1" applyAlignment="1">
      <alignment horizontal="left" vertical="center"/>
    </xf>
    <xf numFmtId="0" fontId="10" fillId="0" borderId="10" xfId="1" applyNumberFormat="1" applyFont="1" applyFill="1" applyBorder="1" applyAlignment="1">
      <alignment horizontal="left" vertical="center"/>
    </xf>
    <xf numFmtId="43" fontId="19" fillId="0" borderId="1" xfId="2" applyFont="1" applyFill="1" applyBorder="1" applyAlignment="1" applyProtection="1">
      <alignment horizontal="left" vertical="center" wrapText="1" shrinkToFit="1"/>
    </xf>
    <xf numFmtId="43" fontId="17" fillId="0" borderId="1" xfId="2" applyFont="1" applyFill="1" applyBorder="1" applyAlignment="1" applyProtection="1">
      <alignment horizontal="center" vertical="center"/>
    </xf>
    <xf numFmtId="43" fontId="14" fillId="0" borderId="5" xfId="2" applyFont="1" applyFill="1" applyBorder="1" applyAlignment="1" applyProtection="1">
      <alignment horizontal="left" vertical="center"/>
    </xf>
    <xf numFmtId="43" fontId="12" fillId="0" borderId="5" xfId="2" applyFont="1" applyFill="1" applyBorder="1" applyAlignment="1" applyProtection="1">
      <alignment horizontal="left" vertical="center"/>
    </xf>
    <xf numFmtId="43" fontId="17" fillId="0" borderId="5" xfId="2" applyFont="1" applyFill="1" applyBorder="1" applyAlignment="1" applyProtection="1">
      <alignment horizontal="left" vertical="center"/>
    </xf>
    <xf numFmtId="43" fontId="14" fillId="0" borderId="5" xfId="2" applyFont="1" applyFill="1" applyBorder="1" applyAlignment="1" applyProtection="1">
      <alignment horizontal="left" vertical="center" wrapText="1"/>
    </xf>
    <xf numFmtId="43" fontId="12" fillId="0" borderId="5" xfId="2" applyFont="1" applyFill="1" applyBorder="1" applyAlignment="1" applyProtection="1">
      <alignment horizontal="left" vertical="center" wrapText="1"/>
    </xf>
    <xf numFmtId="43" fontId="17" fillId="0" borderId="5" xfId="2" applyFont="1" applyFill="1" applyBorder="1" applyAlignment="1" applyProtection="1">
      <alignment horizontal="center" vertical="center"/>
    </xf>
    <xf numFmtId="43" fontId="14" fillId="0" borderId="5" xfId="2" applyFont="1" applyFill="1" applyBorder="1" applyAlignment="1" applyProtection="1">
      <alignment horizontal="left" vertical="center" shrinkToFit="1"/>
    </xf>
    <xf numFmtId="43" fontId="12" fillId="0" borderId="5" xfId="2" applyFont="1" applyFill="1" applyBorder="1" applyAlignment="1" applyProtection="1">
      <alignment horizontal="left" vertical="center" shrinkToFit="1"/>
    </xf>
    <xf numFmtId="0" fontId="9" fillId="0" borderId="5" xfId="3" applyFont="1" applyFill="1" applyBorder="1" applyAlignment="1">
      <alignment horizontal="center" vertical="center"/>
    </xf>
    <xf numFmtId="0" fontId="9" fillId="0" borderId="5" xfId="3" applyFont="1" applyFill="1" applyBorder="1" applyAlignment="1">
      <alignment horizontal="left" vertical="center" wrapText="1"/>
    </xf>
    <xf numFmtId="176" fontId="9" fillId="0" borderId="5" xfId="3" applyNumberFormat="1" applyFont="1" applyFill="1" applyBorder="1" applyAlignment="1">
      <alignment horizontal="left" vertical="center" wrapText="1"/>
    </xf>
    <xf numFmtId="0" fontId="9" fillId="2" borderId="5" xfId="3" applyFont="1" applyFill="1" applyBorder="1" applyAlignment="1">
      <alignment horizontal="center" vertical="center"/>
    </xf>
    <xf numFmtId="43" fontId="14" fillId="2" borderId="5" xfId="2" applyFont="1" applyFill="1" applyBorder="1" applyAlignment="1" applyProtection="1">
      <alignment horizontal="left" vertical="center"/>
    </xf>
    <xf numFmtId="43" fontId="12" fillId="2" borderId="5" xfId="2" applyFont="1" applyFill="1" applyBorder="1" applyAlignment="1" applyProtection="1">
      <alignment horizontal="left" vertical="center"/>
    </xf>
    <xf numFmtId="0" fontId="9" fillId="2" borderId="5" xfId="3" applyFont="1" applyFill="1" applyBorder="1" applyAlignment="1">
      <alignment horizontal="left" vertical="center" wrapText="1"/>
    </xf>
    <xf numFmtId="0" fontId="9" fillId="2" borderId="5" xfId="1" applyFont="1" applyFill="1" applyBorder="1" applyAlignment="1">
      <alignment horizontal="center" vertical="center"/>
    </xf>
    <xf numFmtId="0" fontId="9" fillId="0" borderId="5" xfId="1" applyFont="1" applyFill="1" applyBorder="1" applyAlignment="1">
      <alignment horizontal="center" vertical="center"/>
    </xf>
    <xf numFmtId="0" fontId="11" fillId="2" borderId="4" xfId="1" applyFont="1" applyFill="1" applyBorder="1" applyAlignment="1">
      <alignment horizontal="left" vertical="center"/>
    </xf>
    <xf numFmtId="0" fontId="11" fillId="2" borderId="5" xfId="1" applyFont="1" applyFill="1" applyBorder="1" applyAlignment="1">
      <alignment horizontal="left" vertical="center"/>
    </xf>
    <xf numFmtId="0" fontId="9" fillId="0" borderId="5" xfId="5" applyFont="1" applyFill="1" applyBorder="1" applyAlignment="1">
      <alignment horizontal="left" vertical="center" wrapText="1"/>
    </xf>
    <xf numFmtId="176" fontId="9" fillId="0" borderId="1" xfId="3" applyNumberFormat="1" applyFont="1" applyFill="1" applyBorder="1" applyAlignment="1">
      <alignment horizontal="center" vertical="center" wrapText="1"/>
    </xf>
    <xf numFmtId="176" fontId="9" fillId="0" borderId="4" xfId="3" applyNumberFormat="1" applyFont="1" applyFill="1" applyBorder="1" applyAlignment="1">
      <alignment horizontal="center" vertical="center" wrapText="1"/>
    </xf>
    <xf numFmtId="0" fontId="11" fillId="2" borderId="4" xfId="1" applyFont="1" applyFill="1" applyBorder="1" applyAlignment="1">
      <alignment horizontal="center" vertical="center"/>
    </xf>
    <xf numFmtId="0" fontId="11" fillId="2" borderId="5" xfId="1" applyFont="1" applyFill="1" applyBorder="1" applyAlignment="1">
      <alignment horizontal="center" vertical="center"/>
    </xf>
    <xf numFmtId="0" fontId="11" fillId="2" borderId="4" xfId="1" applyNumberFormat="1" applyFont="1" applyFill="1" applyBorder="1" applyAlignment="1">
      <alignment horizontal="left" vertical="center"/>
    </xf>
    <xf numFmtId="0" fontId="11" fillId="2" borderId="5" xfId="1" applyNumberFormat="1" applyFont="1" applyFill="1" applyBorder="1" applyAlignment="1">
      <alignment horizontal="left" vertical="center"/>
    </xf>
    <xf numFmtId="43" fontId="11" fillId="2" borderId="4" xfId="2" applyFont="1" applyFill="1" applyBorder="1" applyAlignment="1">
      <alignment horizontal="left" vertical="center"/>
    </xf>
    <xf numFmtId="2" fontId="11" fillId="2" borderId="4" xfId="1" applyNumberFormat="1" applyFont="1" applyFill="1" applyBorder="1" applyAlignment="1">
      <alignment horizontal="left" vertical="center"/>
    </xf>
    <xf numFmtId="0" fontId="7" fillId="2" borderId="0" xfId="1" applyFont="1" applyFill="1" applyBorder="1" applyAlignment="1">
      <alignment horizontal="center" vertical="center"/>
    </xf>
    <xf numFmtId="0" fontId="7" fillId="2" borderId="0" xfId="1" applyFont="1" applyFill="1" applyBorder="1" applyAlignment="1">
      <alignment horizontal="left" vertical="center"/>
    </xf>
    <xf numFmtId="43" fontId="7" fillId="2" borderId="0" xfId="2" applyFont="1" applyFill="1" applyBorder="1" applyAlignment="1">
      <alignment horizontal="left" vertical="center"/>
    </xf>
    <xf numFmtId="0" fontId="10" fillId="2" borderId="14" xfId="1" applyFont="1" applyFill="1" applyBorder="1" applyAlignment="1">
      <alignment horizontal="left" vertical="center"/>
    </xf>
    <xf numFmtId="0" fontId="10" fillId="2" borderId="15" xfId="1" applyFont="1" applyFill="1" applyBorder="1" applyAlignment="1">
      <alignment horizontal="left" vertical="center"/>
    </xf>
    <xf numFmtId="43" fontId="10" fillId="2" borderId="15" xfId="2" applyFont="1" applyFill="1" applyBorder="1" applyAlignment="1">
      <alignment horizontal="left" vertical="center"/>
    </xf>
    <xf numFmtId="0" fontId="10" fillId="2" borderId="17" xfId="1" applyFont="1" applyFill="1" applyBorder="1" applyAlignment="1">
      <alignment horizontal="left" vertical="center"/>
    </xf>
    <xf numFmtId="0" fontId="10" fillId="2" borderId="18" xfId="1" applyFont="1" applyFill="1" applyBorder="1" applyAlignment="1">
      <alignment horizontal="left" vertical="center"/>
    </xf>
    <xf numFmtId="43" fontId="10" fillId="2" borderId="18" xfId="2" applyFont="1" applyFill="1" applyBorder="1" applyAlignment="1">
      <alignment horizontal="left" vertical="center"/>
    </xf>
    <xf numFmtId="49" fontId="25" fillId="0" borderId="0" xfId="7" applyNumberFormat="1" applyFont="1" applyFill="1" applyBorder="1" applyAlignment="1">
      <alignment horizontal="center" vertical="center" wrapText="1"/>
    </xf>
    <xf numFmtId="0" fontId="26" fillId="0" borderId="0" xfId="8" applyFont="1" applyBorder="1" applyAlignment="1">
      <alignment wrapText="1"/>
    </xf>
    <xf numFmtId="49" fontId="27" fillId="0" borderId="5" xfId="7" applyNumberFormat="1" applyFont="1" applyFill="1" applyBorder="1" applyAlignment="1">
      <alignment horizontal="center" vertical="center" wrapText="1"/>
    </xf>
    <xf numFmtId="49" fontId="27" fillId="0" borderId="5" xfId="7" applyNumberFormat="1" applyFont="1" applyFill="1" applyBorder="1" applyAlignment="1">
      <alignment horizontal="left" vertical="center" wrapText="1"/>
    </xf>
    <xf numFmtId="49" fontId="28" fillId="0" borderId="5" xfId="7" applyNumberFormat="1" applyFont="1" applyFill="1" applyBorder="1" applyAlignment="1">
      <alignment horizontal="left" vertical="center" wrapText="1"/>
    </xf>
    <xf numFmtId="49" fontId="29" fillId="0" borderId="5" xfId="7" applyNumberFormat="1" applyFont="1" applyFill="1" applyBorder="1" applyAlignment="1">
      <alignment horizontal="center" vertical="center" wrapText="1"/>
    </xf>
    <xf numFmtId="0" fontId="29" fillId="0" borderId="5" xfId="7" applyFont="1" applyFill="1" applyBorder="1" applyAlignment="1">
      <alignment horizontal="center" vertical="center" wrapText="1"/>
    </xf>
    <xf numFmtId="177" fontId="29" fillId="0" borderId="5" xfId="7" applyNumberFormat="1" applyFont="1" applyFill="1" applyBorder="1" applyAlignment="1">
      <alignment horizontal="center" vertical="center" wrapText="1"/>
    </xf>
    <xf numFmtId="0" fontId="29" fillId="0" borderId="5" xfId="7" applyNumberFormat="1" applyFont="1" applyFill="1" applyBorder="1" applyAlignment="1">
      <alignment horizontal="center" vertical="center" wrapText="1"/>
    </xf>
    <xf numFmtId="177" fontId="26" fillId="0" borderId="5" xfId="8" applyNumberFormat="1" applyFont="1" applyFill="1" applyBorder="1" applyAlignment="1">
      <alignment horizontal="center" vertical="center" wrapText="1"/>
    </xf>
    <xf numFmtId="0" fontId="30" fillId="0" borderId="5" xfId="8" applyFont="1" applyBorder="1" applyAlignment="1">
      <alignment horizontal="left" vertical="center" wrapText="1"/>
    </xf>
    <xf numFmtId="49" fontId="26" fillId="0" borderId="5" xfId="8" applyNumberFormat="1" applyFont="1" applyBorder="1" applyAlignment="1">
      <alignment horizontal="center" vertical="center" wrapText="1"/>
    </xf>
    <xf numFmtId="49" fontId="26" fillId="0" borderId="5" xfId="8" applyNumberFormat="1" applyFont="1" applyFill="1" applyBorder="1" applyAlignment="1">
      <alignment horizontal="center" vertical="center" wrapText="1"/>
    </xf>
    <xf numFmtId="0" fontId="29" fillId="0" borderId="0" xfId="7" applyFont="1" applyFill="1" applyBorder="1" applyAlignment="1">
      <alignment horizontal="center" vertical="center" wrapText="1"/>
    </xf>
    <xf numFmtId="0" fontId="30" fillId="0" borderId="5" xfId="8" applyFont="1" applyFill="1" applyBorder="1" applyAlignment="1">
      <alignment horizontal="left" vertical="center" wrapText="1"/>
    </xf>
    <xf numFmtId="0" fontId="26" fillId="0" borderId="5" xfId="8" applyFont="1" applyBorder="1" applyAlignment="1">
      <alignment horizontal="center" vertical="center" wrapText="1"/>
    </xf>
    <xf numFmtId="0" fontId="26" fillId="0" borderId="5" xfId="8" applyNumberFormat="1" applyFont="1" applyFill="1" applyBorder="1" applyAlignment="1">
      <alignment horizontal="center" vertical="center" wrapText="1"/>
    </xf>
    <xf numFmtId="0" fontId="26" fillId="0" borderId="5" xfId="9" applyNumberFormat="1" applyFont="1" applyFill="1" applyBorder="1" applyAlignment="1">
      <alignment horizontal="center" vertical="center" wrapText="1"/>
    </xf>
    <xf numFmtId="49" fontId="26" fillId="0" borderId="5" xfId="9" applyNumberFormat="1" applyFont="1" applyFill="1" applyBorder="1" applyAlignment="1">
      <alignment horizontal="center" vertical="center" wrapText="1"/>
    </xf>
    <xf numFmtId="0" fontId="26" fillId="0" borderId="5" xfId="7" applyNumberFormat="1" applyFont="1" applyFill="1" applyBorder="1" applyAlignment="1">
      <alignment horizontal="center" vertical="center" wrapText="1"/>
    </xf>
    <xf numFmtId="49" fontId="26" fillId="0" borderId="5" xfId="7" applyNumberFormat="1" applyFont="1" applyFill="1" applyBorder="1" applyAlignment="1">
      <alignment horizontal="center" vertical="center" wrapText="1"/>
    </xf>
    <xf numFmtId="177" fontId="32" fillId="0" borderId="5" xfId="8" applyNumberFormat="1" applyFont="1" applyFill="1" applyBorder="1" applyAlignment="1">
      <alignment horizontal="center" vertical="center" wrapText="1"/>
    </xf>
    <xf numFmtId="49" fontId="29" fillId="0" borderId="5" xfId="8" applyNumberFormat="1" applyFont="1" applyBorder="1" applyAlignment="1">
      <alignment horizontal="center" vertical="center" wrapText="1"/>
    </xf>
    <xf numFmtId="177" fontId="26" fillId="0" borderId="5" xfId="9" applyNumberFormat="1" applyFont="1" applyFill="1" applyBorder="1" applyAlignment="1">
      <alignment horizontal="center" vertical="center" wrapText="1"/>
    </xf>
    <xf numFmtId="0" fontId="26" fillId="0" borderId="5" xfId="8" applyFont="1" applyFill="1" applyBorder="1" applyAlignment="1">
      <alignment horizontal="center" vertical="center" wrapText="1"/>
    </xf>
    <xf numFmtId="0" fontId="33" fillId="0" borderId="5" xfId="8" applyFont="1" applyFill="1" applyBorder="1" applyAlignment="1">
      <alignment horizontal="center" vertical="center" wrapText="1"/>
    </xf>
    <xf numFmtId="177" fontId="33" fillId="0" borderId="5" xfId="8" applyNumberFormat="1" applyFont="1" applyFill="1" applyBorder="1" applyAlignment="1">
      <alignment horizontal="center" vertical="center" wrapText="1"/>
    </xf>
    <xf numFmtId="49" fontId="33" fillId="0" borderId="5" xfId="8" applyNumberFormat="1" applyFont="1" applyFill="1" applyBorder="1" applyAlignment="1">
      <alignment horizontal="center" vertical="center" wrapText="1"/>
    </xf>
    <xf numFmtId="0" fontId="33" fillId="0" borderId="5" xfId="8" applyNumberFormat="1" applyFont="1" applyFill="1" applyBorder="1" applyAlignment="1">
      <alignment horizontal="center" vertical="center" wrapText="1"/>
    </xf>
    <xf numFmtId="0" fontId="34" fillId="0" borderId="5" xfId="8" applyFont="1" applyFill="1" applyBorder="1" applyAlignment="1">
      <alignment horizontal="left" vertical="center" wrapText="1"/>
    </xf>
    <xf numFmtId="0" fontId="20" fillId="0" borderId="5" xfId="8" applyFont="1" applyBorder="1" applyAlignment="1">
      <alignment horizontal="center" vertical="center" wrapText="1"/>
    </xf>
    <xf numFmtId="0" fontId="14" fillId="0" borderId="5" xfId="8" applyFont="1" applyBorder="1" applyAlignment="1">
      <alignment horizontal="center" vertical="center" wrapText="1"/>
    </xf>
    <xf numFmtId="177" fontId="20" fillId="0" borderId="5" xfId="8" applyNumberFormat="1" applyFont="1" applyFill="1" applyBorder="1" applyAlignment="1">
      <alignment horizontal="center" vertical="center" wrapText="1"/>
    </xf>
    <xf numFmtId="49" fontId="20" fillId="0" borderId="5" xfId="9" applyNumberFormat="1" applyFont="1" applyFill="1" applyBorder="1" applyAlignment="1">
      <alignment horizontal="center" vertical="center" wrapText="1"/>
    </xf>
    <xf numFmtId="0" fontId="20" fillId="0" borderId="5" xfId="9" applyNumberFormat="1" applyFont="1" applyFill="1" applyBorder="1" applyAlignment="1">
      <alignment horizontal="center" vertical="center" wrapText="1"/>
    </xf>
    <xf numFmtId="0" fontId="35" fillId="0" borderId="5" xfId="8" applyFont="1" applyBorder="1" applyAlignment="1">
      <alignment horizontal="left" vertical="center" wrapText="1"/>
    </xf>
    <xf numFmtId="177" fontId="26" fillId="0" borderId="5" xfId="8" applyNumberFormat="1" applyFont="1" applyBorder="1" applyAlignment="1">
      <alignment horizontal="center" vertical="center" wrapText="1"/>
    </xf>
    <xf numFmtId="0" fontId="26" fillId="0" borderId="5" xfId="7" applyFont="1" applyFill="1" applyBorder="1" applyAlignment="1">
      <alignment horizontal="center" vertical="center" wrapText="1"/>
    </xf>
    <xf numFmtId="180" fontId="26" fillId="0" borderId="5" xfId="8" applyNumberFormat="1" applyFont="1" applyFill="1" applyBorder="1" applyAlignment="1">
      <alignment horizontal="center" vertical="center" wrapText="1"/>
    </xf>
    <xf numFmtId="0" fontId="30" fillId="0" borderId="5" xfId="7" applyFont="1" applyFill="1" applyBorder="1" applyAlignment="1">
      <alignment horizontal="left" vertical="center" wrapText="1"/>
    </xf>
    <xf numFmtId="0" fontId="26" fillId="0" borderId="0" xfId="8" applyFont="1" applyFill="1" applyBorder="1" applyAlignment="1">
      <alignment wrapText="1"/>
    </xf>
    <xf numFmtId="177" fontId="37" fillId="0" borderId="5" xfId="7" applyNumberFormat="1" applyFont="1" applyFill="1" applyBorder="1" applyAlignment="1">
      <alignment horizontal="center" vertical="center"/>
    </xf>
    <xf numFmtId="49" fontId="29" fillId="0" borderId="5" xfId="8" applyNumberFormat="1" applyFont="1" applyFill="1" applyBorder="1" applyAlignment="1">
      <alignment horizontal="center" vertical="center" wrapText="1"/>
    </xf>
    <xf numFmtId="0" fontId="29" fillId="0" borderId="5" xfId="8" applyNumberFormat="1" applyFont="1" applyFill="1" applyBorder="1" applyAlignment="1">
      <alignment horizontal="center" vertical="center" wrapText="1"/>
    </xf>
    <xf numFmtId="0" fontId="29" fillId="0" borderId="5" xfId="7" applyFont="1" applyFill="1" applyBorder="1" applyAlignment="1">
      <alignment horizontal="left" vertical="center" wrapText="1"/>
    </xf>
    <xf numFmtId="177" fontId="29" fillId="0" borderId="5" xfId="8" applyNumberFormat="1" applyFont="1" applyFill="1" applyBorder="1" applyAlignment="1">
      <alignment horizontal="center" vertical="center" wrapText="1"/>
    </xf>
    <xf numFmtId="0" fontId="20" fillId="0" borderId="5" xfId="7" applyFont="1" applyFill="1" applyBorder="1" applyAlignment="1">
      <alignment horizontal="left" vertical="center" wrapText="1"/>
    </xf>
    <xf numFmtId="49" fontId="29" fillId="0" borderId="0" xfId="7" applyNumberFormat="1" applyFont="1" applyFill="1" applyBorder="1" applyAlignment="1">
      <alignment horizontal="center" vertical="center" wrapText="1"/>
    </xf>
    <xf numFmtId="177" fontId="26" fillId="0" borderId="0" xfId="8" applyNumberFormat="1" applyFont="1" applyFill="1" applyBorder="1" applyAlignment="1">
      <alignment horizontal="center" vertical="center" wrapText="1"/>
    </xf>
    <xf numFmtId="0" fontId="29" fillId="0" borderId="0" xfId="7" applyNumberFormat="1" applyFont="1" applyFill="1" applyBorder="1" applyAlignment="1">
      <alignment horizontal="center" vertical="center" wrapText="1"/>
    </xf>
    <xf numFmtId="0" fontId="30" fillId="0" borderId="0" xfId="8" applyFont="1" applyBorder="1" applyAlignment="1">
      <alignment horizontal="left" vertical="center" wrapText="1"/>
    </xf>
    <xf numFmtId="0" fontId="38" fillId="0" borderId="10" xfId="8" applyFont="1" applyBorder="1" applyAlignment="1">
      <alignment horizontal="center" vertical="center"/>
    </xf>
    <xf numFmtId="0" fontId="23" fillId="0" borderId="0" xfId="8"/>
    <xf numFmtId="0" fontId="39" fillId="0" borderId="5" xfId="8" applyFont="1" applyBorder="1" applyAlignment="1">
      <alignment horizontal="center" vertical="center"/>
    </xf>
    <xf numFmtId="0" fontId="23" fillId="0" borderId="0" xfId="8" applyAlignment="1">
      <alignment horizontal="center" vertical="center"/>
    </xf>
    <xf numFmtId="179" fontId="39" fillId="0" borderId="5" xfId="8" applyNumberFormat="1" applyFont="1" applyBorder="1" applyAlignment="1">
      <alignment horizontal="center" vertical="center"/>
    </xf>
    <xf numFmtId="0" fontId="39" fillId="0" borderId="20" xfId="8" applyFont="1" applyFill="1" applyBorder="1" applyAlignment="1">
      <alignment horizontal="center" vertical="center"/>
    </xf>
  </cellXfs>
  <cellStyles count="10">
    <cellStyle name="_x0007_" xfId="7"/>
    <cellStyle name="常规" xfId="0" builtinId="0"/>
    <cellStyle name="常规 2" xfId="1"/>
    <cellStyle name="常规 3" xfId="8"/>
    <cellStyle name="常规_Sheet2" xfId="9"/>
    <cellStyle name="常规_基础报价" xfId="6"/>
    <cellStyle name="常规_预算2006.05.10" xfId="3"/>
    <cellStyle name="常规_预算2006.05.10_1" xfId="4"/>
    <cellStyle name="常规_预算2006.05.10_2" xfId="5"/>
    <cellStyle name="千位分隔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635</xdr:colOff>
      <xdr:row>1</xdr:row>
      <xdr:rowOff>9525</xdr:rowOff>
    </xdr:from>
    <xdr:to>
      <xdr:col>1</xdr:col>
      <xdr:colOff>0</xdr:colOff>
      <xdr:row>3</xdr:row>
      <xdr:rowOff>9525</xdr:rowOff>
    </xdr:to>
    <xdr:cxnSp macro="">
      <xdr:nvCxnSpPr>
        <xdr:cNvPr id="2" name="直接连接符 1"/>
        <xdr:cNvCxnSpPr/>
      </xdr:nvCxnSpPr>
      <xdr:spPr>
        <a:xfrm>
          <a:off x="635" y="720725"/>
          <a:ext cx="1447165" cy="609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D19"/>
  <sheetViews>
    <sheetView tabSelected="1" workbookViewId="0">
      <selection activeCell="B15" sqref="B15"/>
    </sheetView>
  </sheetViews>
  <sheetFormatPr defaultColWidth="9" defaultRowHeight="13.5"/>
  <cols>
    <col min="1" max="1" width="19" customWidth="1"/>
    <col min="2" max="4" width="17.25" customWidth="1"/>
  </cols>
  <sheetData>
    <row r="2" spans="1:4" ht="24" customHeight="1">
      <c r="A2" s="1" t="s">
        <v>0</v>
      </c>
      <c r="B2" s="116" t="s">
        <v>1</v>
      </c>
      <c r="C2" s="116"/>
      <c r="D2" s="117"/>
    </row>
    <row r="3" spans="1:4" ht="24" customHeight="1">
      <c r="A3" s="2" t="s">
        <v>2</v>
      </c>
      <c r="B3" s="3" t="s">
        <v>3</v>
      </c>
      <c r="C3" s="4" t="s">
        <v>4</v>
      </c>
      <c r="D3" s="4" t="s">
        <v>5</v>
      </c>
    </row>
    <row r="4" spans="1:4" ht="47.1" customHeight="1">
      <c r="A4" s="5" t="s">
        <v>6</v>
      </c>
      <c r="B4" s="4">
        <v>29500</v>
      </c>
      <c r="C4" s="4">
        <v>32160</v>
      </c>
      <c r="D4" s="4">
        <v>36200</v>
      </c>
    </row>
    <row r="5" spans="1:4" ht="29.1" customHeight="1">
      <c r="A5" s="5" t="s">
        <v>7</v>
      </c>
      <c r="B5" s="4">
        <v>5800</v>
      </c>
      <c r="C5" s="4">
        <v>11420</v>
      </c>
      <c r="D5" s="4">
        <v>12400</v>
      </c>
    </row>
    <row r="6" spans="1:4" ht="86.1" customHeight="1">
      <c r="A6" s="5" t="s">
        <v>8</v>
      </c>
      <c r="B6" s="4">
        <v>2000</v>
      </c>
      <c r="C6" s="4">
        <v>5000</v>
      </c>
      <c r="D6" s="4">
        <v>13500</v>
      </c>
    </row>
    <row r="7" spans="1:4" ht="24" customHeight="1">
      <c r="A7" s="5" t="s">
        <v>9</v>
      </c>
      <c r="B7" s="4">
        <v>3500</v>
      </c>
      <c r="C7" s="4">
        <v>3500</v>
      </c>
      <c r="D7" s="4">
        <v>4000</v>
      </c>
    </row>
    <row r="8" spans="1:4" ht="24" customHeight="1">
      <c r="A8" s="4"/>
      <c r="B8" s="4"/>
      <c r="C8" s="4"/>
      <c r="D8" s="4"/>
    </row>
    <row r="9" spans="1:4" ht="24" customHeight="1">
      <c r="A9" s="4" t="s">
        <v>10</v>
      </c>
      <c r="B9" s="4">
        <f>SUM(B4:B8)</f>
        <v>40800</v>
      </c>
      <c r="C9" s="4">
        <f t="shared" ref="C9:D9" si="0">SUM(C4:C8)</f>
        <v>52080</v>
      </c>
      <c r="D9" s="4">
        <f t="shared" si="0"/>
        <v>66100</v>
      </c>
    </row>
    <row r="10" spans="1:4" ht="24" customHeight="1">
      <c r="A10" s="4"/>
      <c r="B10" s="4"/>
      <c r="C10" s="4"/>
      <c r="D10" s="4"/>
    </row>
    <row r="11" spans="1:4" ht="24" customHeight="1">
      <c r="A11" s="118" t="s">
        <v>15</v>
      </c>
      <c r="B11" s="119"/>
      <c r="C11" s="119"/>
      <c r="D11" s="120"/>
    </row>
    <row r="12" spans="1:4" ht="24" customHeight="1">
      <c r="A12" s="121"/>
      <c r="B12" s="122"/>
      <c r="C12" s="122"/>
      <c r="D12" s="123"/>
    </row>
    <row r="13" spans="1:4" ht="24" customHeight="1">
      <c r="A13" s="124"/>
      <c r="B13" s="125"/>
      <c r="C13" s="125"/>
      <c r="D13" s="126"/>
    </row>
    <row r="14" spans="1:4" ht="30" customHeight="1">
      <c r="A14" s="6" t="s">
        <v>11</v>
      </c>
    </row>
    <row r="15" spans="1:4" ht="30" customHeight="1">
      <c r="A15" s="7" t="s">
        <v>16</v>
      </c>
    </row>
    <row r="16" spans="1:4" ht="30" customHeight="1">
      <c r="A16" s="6" t="s">
        <v>12</v>
      </c>
    </row>
    <row r="17" spans="1:1" ht="30" customHeight="1">
      <c r="A17" s="6" t="s">
        <v>13</v>
      </c>
    </row>
    <row r="18" spans="1:1" ht="32.1" customHeight="1">
      <c r="A18" s="6" t="s">
        <v>14</v>
      </c>
    </row>
    <row r="19" spans="1:1" ht="27" customHeight="1"/>
  </sheetData>
  <mergeCells count="2">
    <mergeCell ref="B2:D2"/>
    <mergeCell ref="A11:D13"/>
  </mergeCells>
  <phoneticPr fontId="4" type="noConversion"/>
  <pageMargins left="0.75" right="0.75" top="1" bottom="1" header="0.51180555555555596" footer="0.51180555555555596"/>
  <pageSetup paperSize="9" orientation="portrait" r:id="rId1"/>
  <drawing r:id="rId2"/>
</worksheet>
</file>

<file path=xl/worksheets/sheet2.xml><?xml version="1.0" encoding="utf-8"?>
<worksheet xmlns="http://schemas.openxmlformats.org/spreadsheetml/2006/main" xmlns:r="http://schemas.openxmlformats.org/officeDocument/2006/relationships">
  <sheetPr codeName="Sheet3"/>
  <dimension ref="A1:IR338"/>
  <sheetViews>
    <sheetView showGridLines="0" view="pageBreakPreview" zoomScale="110" zoomScaleNormal="115" workbookViewId="0">
      <pane ySplit="5" topLeftCell="A108" activePane="bottomLeft" state="frozen"/>
      <selection pane="bottomLeft" activeCell="B132" sqref="B132"/>
    </sheetView>
  </sheetViews>
  <sheetFormatPr defaultRowHeight="13.5"/>
  <cols>
    <col min="1" max="1" width="5.375" style="102" customWidth="1"/>
    <col min="2" max="2" width="39.75" style="8" customWidth="1"/>
    <col min="3" max="3" width="5.75" style="8" customWidth="1"/>
    <col min="4" max="4" width="6.75" style="105" customWidth="1"/>
    <col min="5" max="5" width="10.25" style="106" customWidth="1"/>
    <col min="6" max="6" width="9.625" style="105" customWidth="1"/>
    <col min="7" max="7" width="9.375" style="106" customWidth="1"/>
    <col min="8" max="8" width="11.125" style="105" customWidth="1"/>
    <col min="9" max="9" width="39.625" style="8" customWidth="1"/>
    <col min="10" max="252" width="9" style="8" customWidth="1"/>
    <col min="253" max="256" width="9" style="8"/>
    <col min="257" max="257" width="5.375" style="8" customWidth="1"/>
    <col min="258" max="258" width="39.75" style="8" customWidth="1"/>
    <col min="259" max="259" width="5.75" style="8" customWidth="1"/>
    <col min="260" max="260" width="6.75" style="8" customWidth="1"/>
    <col min="261" max="261" width="10.25" style="8" customWidth="1"/>
    <col min="262" max="262" width="9.625" style="8" customWidth="1"/>
    <col min="263" max="263" width="9.375" style="8" customWidth="1"/>
    <col min="264" max="264" width="11.125" style="8" customWidth="1"/>
    <col min="265" max="265" width="39.625" style="8" customWidth="1"/>
    <col min="266" max="508" width="9" style="8" customWidth="1"/>
    <col min="509" max="512" width="9" style="8"/>
    <col min="513" max="513" width="5.375" style="8" customWidth="1"/>
    <col min="514" max="514" width="39.75" style="8" customWidth="1"/>
    <col min="515" max="515" width="5.75" style="8" customWidth="1"/>
    <col min="516" max="516" width="6.75" style="8" customWidth="1"/>
    <col min="517" max="517" width="10.25" style="8" customWidth="1"/>
    <col min="518" max="518" width="9.625" style="8" customWidth="1"/>
    <col min="519" max="519" width="9.375" style="8" customWidth="1"/>
    <col min="520" max="520" width="11.125" style="8" customWidth="1"/>
    <col min="521" max="521" width="39.625" style="8" customWidth="1"/>
    <col min="522" max="764" width="9" style="8" customWidth="1"/>
    <col min="765" max="768" width="9" style="8"/>
    <col min="769" max="769" width="5.375" style="8" customWidth="1"/>
    <col min="770" max="770" width="39.75" style="8" customWidth="1"/>
    <col min="771" max="771" width="5.75" style="8" customWidth="1"/>
    <col min="772" max="772" width="6.75" style="8" customWidth="1"/>
    <col min="773" max="773" width="10.25" style="8" customWidth="1"/>
    <col min="774" max="774" width="9.625" style="8" customWidth="1"/>
    <col min="775" max="775" width="9.375" style="8" customWidth="1"/>
    <col min="776" max="776" width="11.125" style="8" customWidth="1"/>
    <col min="777" max="777" width="39.625" style="8" customWidth="1"/>
    <col min="778" max="1020" width="9" style="8" customWidth="1"/>
    <col min="1021" max="1024" width="9" style="8"/>
    <col min="1025" max="1025" width="5.375" style="8" customWidth="1"/>
    <col min="1026" max="1026" width="39.75" style="8" customWidth="1"/>
    <col min="1027" max="1027" width="5.75" style="8" customWidth="1"/>
    <col min="1028" max="1028" width="6.75" style="8" customWidth="1"/>
    <col min="1029" max="1029" width="10.25" style="8" customWidth="1"/>
    <col min="1030" max="1030" width="9.625" style="8" customWidth="1"/>
    <col min="1031" max="1031" width="9.375" style="8" customWidth="1"/>
    <col min="1032" max="1032" width="11.125" style="8" customWidth="1"/>
    <col min="1033" max="1033" width="39.625" style="8" customWidth="1"/>
    <col min="1034" max="1276" width="9" style="8" customWidth="1"/>
    <col min="1277" max="1280" width="9" style="8"/>
    <col min="1281" max="1281" width="5.375" style="8" customWidth="1"/>
    <col min="1282" max="1282" width="39.75" style="8" customWidth="1"/>
    <col min="1283" max="1283" width="5.75" style="8" customWidth="1"/>
    <col min="1284" max="1284" width="6.75" style="8" customWidth="1"/>
    <col min="1285" max="1285" width="10.25" style="8" customWidth="1"/>
    <col min="1286" max="1286" width="9.625" style="8" customWidth="1"/>
    <col min="1287" max="1287" width="9.375" style="8" customWidth="1"/>
    <col min="1288" max="1288" width="11.125" style="8" customWidth="1"/>
    <col min="1289" max="1289" width="39.625" style="8" customWidth="1"/>
    <col min="1290" max="1532" width="9" style="8" customWidth="1"/>
    <col min="1533" max="1536" width="9" style="8"/>
    <col min="1537" max="1537" width="5.375" style="8" customWidth="1"/>
    <col min="1538" max="1538" width="39.75" style="8" customWidth="1"/>
    <col min="1539" max="1539" width="5.75" style="8" customWidth="1"/>
    <col min="1540" max="1540" width="6.75" style="8" customWidth="1"/>
    <col min="1541" max="1541" width="10.25" style="8" customWidth="1"/>
    <col min="1542" max="1542" width="9.625" style="8" customWidth="1"/>
    <col min="1543" max="1543" width="9.375" style="8" customWidth="1"/>
    <col min="1544" max="1544" width="11.125" style="8" customWidth="1"/>
    <col min="1545" max="1545" width="39.625" style="8" customWidth="1"/>
    <col min="1546" max="1788" width="9" style="8" customWidth="1"/>
    <col min="1789" max="1792" width="9" style="8"/>
    <col min="1793" max="1793" width="5.375" style="8" customWidth="1"/>
    <col min="1794" max="1794" width="39.75" style="8" customWidth="1"/>
    <col min="1795" max="1795" width="5.75" style="8" customWidth="1"/>
    <col min="1796" max="1796" width="6.75" style="8" customWidth="1"/>
    <col min="1797" max="1797" width="10.25" style="8" customWidth="1"/>
    <col min="1798" max="1798" width="9.625" style="8" customWidth="1"/>
    <col min="1799" max="1799" width="9.375" style="8" customWidth="1"/>
    <col min="1800" max="1800" width="11.125" style="8" customWidth="1"/>
    <col min="1801" max="1801" width="39.625" style="8" customWidth="1"/>
    <col min="1802" max="2044" width="9" style="8" customWidth="1"/>
    <col min="2045" max="2048" width="9" style="8"/>
    <col min="2049" max="2049" width="5.375" style="8" customWidth="1"/>
    <col min="2050" max="2050" width="39.75" style="8" customWidth="1"/>
    <col min="2051" max="2051" width="5.75" style="8" customWidth="1"/>
    <col min="2052" max="2052" width="6.75" style="8" customWidth="1"/>
    <col min="2053" max="2053" width="10.25" style="8" customWidth="1"/>
    <col min="2054" max="2054" width="9.625" style="8" customWidth="1"/>
    <col min="2055" max="2055" width="9.375" style="8" customWidth="1"/>
    <col min="2056" max="2056" width="11.125" style="8" customWidth="1"/>
    <col min="2057" max="2057" width="39.625" style="8" customWidth="1"/>
    <col min="2058" max="2300" width="9" style="8" customWidth="1"/>
    <col min="2301" max="2304" width="9" style="8"/>
    <col min="2305" max="2305" width="5.375" style="8" customWidth="1"/>
    <col min="2306" max="2306" width="39.75" style="8" customWidth="1"/>
    <col min="2307" max="2307" width="5.75" style="8" customWidth="1"/>
    <col min="2308" max="2308" width="6.75" style="8" customWidth="1"/>
    <col min="2309" max="2309" width="10.25" style="8" customWidth="1"/>
    <col min="2310" max="2310" width="9.625" style="8" customWidth="1"/>
    <col min="2311" max="2311" width="9.375" style="8" customWidth="1"/>
    <col min="2312" max="2312" width="11.125" style="8" customWidth="1"/>
    <col min="2313" max="2313" width="39.625" style="8" customWidth="1"/>
    <col min="2314" max="2556" width="9" style="8" customWidth="1"/>
    <col min="2557" max="2560" width="9" style="8"/>
    <col min="2561" max="2561" width="5.375" style="8" customWidth="1"/>
    <col min="2562" max="2562" width="39.75" style="8" customWidth="1"/>
    <col min="2563" max="2563" width="5.75" style="8" customWidth="1"/>
    <col min="2564" max="2564" width="6.75" style="8" customWidth="1"/>
    <col min="2565" max="2565" width="10.25" style="8" customWidth="1"/>
    <col min="2566" max="2566" width="9.625" style="8" customWidth="1"/>
    <col min="2567" max="2567" width="9.375" style="8" customWidth="1"/>
    <col min="2568" max="2568" width="11.125" style="8" customWidth="1"/>
    <col min="2569" max="2569" width="39.625" style="8" customWidth="1"/>
    <col min="2570" max="2812" width="9" style="8" customWidth="1"/>
    <col min="2813" max="2816" width="9" style="8"/>
    <col min="2817" max="2817" width="5.375" style="8" customWidth="1"/>
    <col min="2818" max="2818" width="39.75" style="8" customWidth="1"/>
    <col min="2819" max="2819" width="5.75" style="8" customWidth="1"/>
    <col min="2820" max="2820" width="6.75" style="8" customWidth="1"/>
    <col min="2821" max="2821" width="10.25" style="8" customWidth="1"/>
    <col min="2822" max="2822" width="9.625" style="8" customWidth="1"/>
    <col min="2823" max="2823" width="9.375" style="8" customWidth="1"/>
    <col min="2824" max="2824" width="11.125" style="8" customWidth="1"/>
    <col min="2825" max="2825" width="39.625" style="8" customWidth="1"/>
    <col min="2826" max="3068" width="9" style="8" customWidth="1"/>
    <col min="3069" max="3072" width="9" style="8"/>
    <col min="3073" max="3073" width="5.375" style="8" customWidth="1"/>
    <col min="3074" max="3074" width="39.75" style="8" customWidth="1"/>
    <col min="3075" max="3075" width="5.75" style="8" customWidth="1"/>
    <col min="3076" max="3076" width="6.75" style="8" customWidth="1"/>
    <col min="3077" max="3077" width="10.25" style="8" customWidth="1"/>
    <col min="3078" max="3078" width="9.625" style="8" customWidth="1"/>
    <col min="3079" max="3079" width="9.375" style="8" customWidth="1"/>
    <col min="3080" max="3080" width="11.125" style="8" customWidth="1"/>
    <col min="3081" max="3081" width="39.625" style="8" customWidth="1"/>
    <col min="3082" max="3324" width="9" style="8" customWidth="1"/>
    <col min="3325" max="3328" width="9" style="8"/>
    <col min="3329" max="3329" width="5.375" style="8" customWidth="1"/>
    <col min="3330" max="3330" width="39.75" style="8" customWidth="1"/>
    <col min="3331" max="3331" width="5.75" style="8" customWidth="1"/>
    <col min="3332" max="3332" width="6.75" style="8" customWidth="1"/>
    <col min="3333" max="3333" width="10.25" style="8" customWidth="1"/>
    <col min="3334" max="3334" width="9.625" style="8" customWidth="1"/>
    <col min="3335" max="3335" width="9.375" style="8" customWidth="1"/>
    <col min="3336" max="3336" width="11.125" style="8" customWidth="1"/>
    <col min="3337" max="3337" width="39.625" style="8" customWidth="1"/>
    <col min="3338" max="3580" width="9" style="8" customWidth="1"/>
    <col min="3581" max="3584" width="9" style="8"/>
    <col min="3585" max="3585" width="5.375" style="8" customWidth="1"/>
    <col min="3586" max="3586" width="39.75" style="8" customWidth="1"/>
    <col min="3587" max="3587" width="5.75" style="8" customWidth="1"/>
    <col min="3588" max="3588" width="6.75" style="8" customWidth="1"/>
    <col min="3589" max="3589" width="10.25" style="8" customWidth="1"/>
    <col min="3590" max="3590" width="9.625" style="8" customWidth="1"/>
    <col min="3591" max="3591" width="9.375" style="8" customWidth="1"/>
    <col min="3592" max="3592" width="11.125" style="8" customWidth="1"/>
    <col min="3593" max="3593" width="39.625" style="8" customWidth="1"/>
    <col min="3594" max="3836" width="9" style="8" customWidth="1"/>
    <col min="3837" max="3840" width="9" style="8"/>
    <col min="3841" max="3841" width="5.375" style="8" customWidth="1"/>
    <col min="3842" max="3842" width="39.75" style="8" customWidth="1"/>
    <col min="3843" max="3843" width="5.75" style="8" customWidth="1"/>
    <col min="3844" max="3844" width="6.75" style="8" customWidth="1"/>
    <col min="3845" max="3845" width="10.25" style="8" customWidth="1"/>
    <col min="3846" max="3846" width="9.625" style="8" customWidth="1"/>
    <col min="3847" max="3847" width="9.375" style="8" customWidth="1"/>
    <col min="3848" max="3848" width="11.125" style="8" customWidth="1"/>
    <col min="3849" max="3849" width="39.625" style="8" customWidth="1"/>
    <col min="3850" max="4092" width="9" style="8" customWidth="1"/>
    <col min="4093" max="4096" width="9" style="8"/>
    <col min="4097" max="4097" width="5.375" style="8" customWidth="1"/>
    <col min="4098" max="4098" width="39.75" style="8" customWidth="1"/>
    <col min="4099" max="4099" width="5.75" style="8" customWidth="1"/>
    <col min="4100" max="4100" width="6.75" style="8" customWidth="1"/>
    <col min="4101" max="4101" width="10.25" style="8" customWidth="1"/>
    <col min="4102" max="4102" width="9.625" style="8" customWidth="1"/>
    <col min="4103" max="4103" width="9.375" style="8" customWidth="1"/>
    <col min="4104" max="4104" width="11.125" style="8" customWidth="1"/>
    <col min="4105" max="4105" width="39.625" style="8" customWidth="1"/>
    <col min="4106" max="4348" width="9" style="8" customWidth="1"/>
    <col min="4349" max="4352" width="9" style="8"/>
    <col min="4353" max="4353" width="5.375" style="8" customWidth="1"/>
    <col min="4354" max="4354" width="39.75" style="8" customWidth="1"/>
    <col min="4355" max="4355" width="5.75" style="8" customWidth="1"/>
    <col min="4356" max="4356" width="6.75" style="8" customWidth="1"/>
    <col min="4357" max="4357" width="10.25" style="8" customWidth="1"/>
    <col min="4358" max="4358" width="9.625" style="8" customWidth="1"/>
    <col min="4359" max="4359" width="9.375" style="8" customWidth="1"/>
    <col min="4360" max="4360" width="11.125" style="8" customWidth="1"/>
    <col min="4361" max="4361" width="39.625" style="8" customWidth="1"/>
    <col min="4362" max="4604" width="9" style="8" customWidth="1"/>
    <col min="4605" max="4608" width="9" style="8"/>
    <col min="4609" max="4609" width="5.375" style="8" customWidth="1"/>
    <col min="4610" max="4610" width="39.75" style="8" customWidth="1"/>
    <col min="4611" max="4611" width="5.75" style="8" customWidth="1"/>
    <col min="4612" max="4612" width="6.75" style="8" customWidth="1"/>
    <col min="4613" max="4613" width="10.25" style="8" customWidth="1"/>
    <col min="4614" max="4614" width="9.625" style="8" customWidth="1"/>
    <col min="4615" max="4615" width="9.375" style="8" customWidth="1"/>
    <col min="4616" max="4616" width="11.125" style="8" customWidth="1"/>
    <col min="4617" max="4617" width="39.625" style="8" customWidth="1"/>
    <col min="4618" max="4860" width="9" style="8" customWidth="1"/>
    <col min="4861" max="4864" width="9" style="8"/>
    <col min="4865" max="4865" width="5.375" style="8" customWidth="1"/>
    <col min="4866" max="4866" width="39.75" style="8" customWidth="1"/>
    <col min="4867" max="4867" width="5.75" style="8" customWidth="1"/>
    <col min="4868" max="4868" width="6.75" style="8" customWidth="1"/>
    <col min="4869" max="4869" width="10.25" style="8" customWidth="1"/>
    <col min="4870" max="4870" width="9.625" style="8" customWidth="1"/>
    <col min="4871" max="4871" width="9.375" style="8" customWidth="1"/>
    <col min="4872" max="4872" width="11.125" style="8" customWidth="1"/>
    <col min="4873" max="4873" width="39.625" style="8" customWidth="1"/>
    <col min="4874" max="5116" width="9" style="8" customWidth="1"/>
    <col min="5117" max="5120" width="9" style="8"/>
    <col min="5121" max="5121" width="5.375" style="8" customWidth="1"/>
    <col min="5122" max="5122" width="39.75" style="8" customWidth="1"/>
    <col min="5123" max="5123" width="5.75" style="8" customWidth="1"/>
    <col min="5124" max="5124" width="6.75" style="8" customWidth="1"/>
    <col min="5125" max="5125" width="10.25" style="8" customWidth="1"/>
    <col min="5126" max="5126" width="9.625" style="8" customWidth="1"/>
    <col min="5127" max="5127" width="9.375" style="8" customWidth="1"/>
    <col min="5128" max="5128" width="11.125" style="8" customWidth="1"/>
    <col min="5129" max="5129" width="39.625" style="8" customWidth="1"/>
    <col min="5130" max="5372" width="9" style="8" customWidth="1"/>
    <col min="5373" max="5376" width="9" style="8"/>
    <col min="5377" max="5377" width="5.375" style="8" customWidth="1"/>
    <col min="5378" max="5378" width="39.75" style="8" customWidth="1"/>
    <col min="5379" max="5379" width="5.75" style="8" customWidth="1"/>
    <col min="5380" max="5380" width="6.75" style="8" customWidth="1"/>
    <col min="5381" max="5381" width="10.25" style="8" customWidth="1"/>
    <col min="5382" max="5382" width="9.625" style="8" customWidth="1"/>
    <col min="5383" max="5383" width="9.375" style="8" customWidth="1"/>
    <col min="5384" max="5384" width="11.125" style="8" customWidth="1"/>
    <col min="5385" max="5385" width="39.625" style="8" customWidth="1"/>
    <col min="5386" max="5628" width="9" style="8" customWidth="1"/>
    <col min="5629" max="5632" width="9" style="8"/>
    <col min="5633" max="5633" width="5.375" style="8" customWidth="1"/>
    <col min="5634" max="5634" width="39.75" style="8" customWidth="1"/>
    <col min="5635" max="5635" width="5.75" style="8" customWidth="1"/>
    <col min="5636" max="5636" width="6.75" style="8" customWidth="1"/>
    <col min="5637" max="5637" width="10.25" style="8" customWidth="1"/>
    <col min="5638" max="5638" width="9.625" style="8" customWidth="1"/>
    <col min="5639" max="5639" width="9.375" style="8" customWidth="1"/>
    <col min="5640" max="5640" width="11.125" style="8" customWidth="1"/>
    <col min="5641" max="5641" width="39.625" style="8" customWidth="1"/>
    <col min="5642" max="5884" width="9" style="8" customWidth="1"/>
    <col min="5885" max="5888" width="9" style="8"/>
    <col min="5889" max="5889" width="5.375" style="8" customWidth="1"/>
    <col min="5890" max="5890" width="39.75" style="8" customWidth="1"/>
    <col min="5891" max="5891" width="5.75" style="8" customWidth="1"/>
    <col min="5892" max="5892" width="6.75" style="8" customWidth="1"/>
    <col min="5893" max="5893" width="10.25" style="8" customWidth="1"/>
    <col min="5894" max="5894" width="9.625" style="8" customWidth="1"/>
    <col min="5895" max="5895" width="9.375" style="8" customWidth="1"/>
    <col min="5896" max="5896" width="11.125" style="8" customWidth="1"/>
    <col min="5897" max="5897" width="39.625" style="8" customWidth="1"/>
    <col min="5898" max="6140" width="9" style="8" customWidth="1"/>
    <col min="6141" max="6144" width="9" style="8"/>
    <col min="6145" max="6145" width="5.375" style="8" customWidth="1"/>
    <col min="6146" max="6146" width="39.75" style="8" customWidth="1"/>
    <col min="6147" max="6147" width="5.75" style="8" customWidth="1"/>
    <col min="6148" max="6148" width="6.75" style="8" customWidth="1"/>
    <col min="6149" max="6149" width="10.25" style="8" customWidth="1"/>
    <col min="6150" max="6150" width="9.625" style="8" customWidth="1"/>
    <col min="6151" max="6151" width="9.375" style="8" customWidth="1"/>
    <col min="6152" max="6152" width="11.125" style="8" customWidth="1"/>
    <col min="6153" max="6153" width="39.625" style="8" customWidth="1"/>
    <col min="6154" max="6396" width="9" style="8" customWidth="1"/>
    <col min="6397" max="6400" width="9" style="8"/>
    <col min="6401" max="6401" width="5.375" style="8" customWidth="1"/>
    <col min="6402" max="6402" width="39.75" style="8" customWidth="1"/>
    <col min="6403" max="6403" width="5.75" style="8" customWidth="1"/>
    <col min="6404" max="6404" width="6.75" style="8" customWidth="1"/>
    <col min="6405" max="6405" width="10.25" style="8" customWidth="1"/>
    <col min="6406" max="6406" width="9.625" style="8" customWidth="1"/>
    <col min="6407" max="6407" width="9.375" style="8" customWidth="1"/>
    <col min="6408" max="6408" width="11.125" style="8" customWidth="1"/>
    <col min="6409" max="6409" width="39.625" style="8" customWidth="1"/>
    <col min="6410" max="6652" width="9" style="8" customWidth="1"/>
    <col min="6653" max="6656" width="9" style="8"/>
    <col min="6657" max="6657" width="5.375" style="8" customWidth="1"/>
    <col min="6658" max="6658" width="39.75" style="8" customWidth="1"/>
    <col min="6659" max="6659" width="5.75" style="8" customWidth="1"/>
    <col min="6660" max="6660" width="6.75" style="8" customWidth="1"/>
    <col min="6661" max="6661" width="10.25" style="8" customWidth="1"/>
    <col min="6662" max="6662" width="9.625" style="8" customWidth="1"/>
    <col min="6663" max="6663" width="9.375" style="8" customWidth="1"/>
    <col min="6664" max="6664" width="11.125" style="8" customWidth="1"/>
    <col min="6665" max="6665" width="39.625" style="8" customWidth="1"/>
    <col min="6666" max="6908" width="9" style="8" customWidth="1"/>
    <col min="6909" max="6912" width="9" style="8"/>
    <col min="6913" max="6913" width="5.375" style="8" customWidth="1"/>
    <col min="6914" max="6914" width="39.75" style="8" customWidth="1"/>
    <col min="6915" max="6915" width="5.75" style="8" customWidth="1"/>
    <col min="6916" max="6916" width="6.75" style="8" customWidth="1"/>
    <col min="6917" max="6917" width="10.25" style="8" customWidth="1"/>
    <col min="6918" max="6918" width="9.625" style="8" customWidth="1"/>
    <col min="6919" max="6919" width="9.375" style="8" customWidth="1"/>
    <col min="6920" max="6920" width="11.125" style="8" customWidth="1"/>
    <col min="6921" max="6921" width="39.625" style="8" customWidth="1"/>
    <col min="6922" max="7164" width="9" style="8" customWidth="1"/>
    <col min="7165" max="7168" width="9" style="8"/>
    <col min="7169" max="7169" width="5.375" style="8" customWidth="1"/>
    <col min="7170" max="7170" width="39.75" style="8" customWidth="1"/>
    <col min="7171" max="7171" width="5.75" style="8" customWidth="1"/>
    <col min="7172" max="7172" width="6.75" style="8" customWidth="1"/>
    <col min="7173" max="7173" width="10.25" style="8" customWidth="1"/>
    <col min="7174" max="7174" width="9.625" style="8" customWidth="1"/>
    <col min="7175" max="7175" width="9.375" style="8" customWidth="1"/>
    <col min="7176" max="7176" width="11.125" style="8" customWidth="1"/>
    <col min="7177" max="7177" width="39.625" style="8" customWidth="1"/>
    <col min="7178" max="7420" width="9" style="8" customWidth="1"/>
    <col min="7421" max="7424" width="9" style="8"/>
    <col min="7425" max="7425" width="5.375" style="8" customWidth="1"/>
    <col min="7426" max="7426" width="39.75" style="8" customWidth="1"/>
    <col min="7427" max="7427" width="5.75" style="8" customWidth="1"/>
    <col min="7428" max="7428" width="6.75" style="8" customWidth="1"/>
    <col min="7429" max="7429" width="10.25" style="8" customWidth="1"/>
    <col min="7430" max="7430" width="9.625" style="8" customWidth="1"/>
    <col min="7431" max="7431" width="9.375" style="8" customWidth="1"/>
    <col min="7432" max="7432" width="11.125" style="8" customWidth="1"/>
    <col min="7433" max="7433" width="39.625" style="8" customWidth="1"/>
    <col min="7434" max="7676" width="9" style="8" customWidth="1"/>
    <col min="7677" max="7680" width="9" style="8"/>
    <col min="7681" max="7681" width="5.375" style="8" customWidth="1"/>
    <col min="7682" max="7682" width="39.75" style="8" customWidth="1"/>
    <col min="7683" max="7683" width="5.75" style="8" customWidth="1"/>
    <col min="7684" max="7684" width="6.75" style="8" customWidth="1"/>
    <col min="7685" max="7685" width="10.25" style="8" customWidth="1"/>
    <col min="7686" max="7686" width="9.625" style="8" customWidth="1"/>
    <col min="7687" max="7687" width="9.375" style="8" customWidth="1"/>
    <col min="7688" max="7688" width="11.125" style="8" customWidth="1"/>
    <col min="7689" max="7689" width="39.625" style="8" customWidth="1"/>
    <col min="7690" max="7932" width="9" style="8" customWidth="1"/>
    <col min="7933" max="7936" width="9" style="8"/>
    <col min="7937" max="7937" width="5.375" style="8" customWidth="1"/>
    <col min="7938" max="7938" width="39.75" style="8" customWidth="1"/>
    <col min="7939" max="7939" width="5.75" style="8" customWidth="1"/>
    <col min="7940" max="7940" width="6.75" style="8" customWidth="1"/>
    <col min="7941" max="7941" width="10.25" style="8" customWidth="1"/>
    <col min="7942" max="7942" width="9.625" style="8" customWidth="1"/>
    <col min="7943" max="7943" width="9.375" style="8" customWidth="1"/>
    <col min="7944" max="7944" width="11.125" style="8" customWidth="1"/>
    <col min="7945" max="7945" width="39.625" style="8" customWidth="1"/>
    <col min="7946" max="8188" width="9" style="8" customWidth="1"/>
    <col min="8189" max="8192" width="9" style="8"/>
    <col min="8193" max="8193" width="5.375" style="8" customWidth="1"/>
    <col min="8194" max="8194" width="39.75" style="8" customWidth="1"/>
    <col min="8195" max="8195" width="5.75" style="8" customWidth="1"/>
    <col min="8196" max="8196" width="6.75" style="8" customWidth="1"/>
    <col min="8197" max="8197" width="10.25" style="8" customWidth="1"/>
    <col min="8198" max="8198" width="9.625" style="8" customWidth="1"/>
    <col min="8199" max="8199" width="9.375" style="8" customWidth="1"/>
    <col min="8200" max="8200" width="11.125" style="8" customWidth="1"/>
    <col min="8201" max="8201" width="39.625" style="8" customWidth="1"/>
    <col min="8202" max="8444" width="9" style="8" customWidth="1"/>
    <col min="8445" max="8448" width="9" style="8"/>
    <col min="8449" max="8449" width="5.375" style="8" customWidth="1"/>
    <col min="8450" max="8450" width="39.75" style="8" customWidth="1"/>
    <col min="8451" max="8451" width="5.75" style="8" customWidth="1"/>
    <col min="8452" max="8452" width="6.75" style="8" customWidth="1"/>
    <col min="8453" max="8453" width="10.25" style="8" customWidth="1"/>
    <col min="8454" max="8454" width="9.625" style="8" customWidth="1"/>
    <col min="8455" max="8455" width="9.375" style="8" customWidth="1"/>
    <col min="8456" max="8456" width="11.125" style="8" customWidth="1"/>
    <col min="8457" max="8457" width="39.625" style="8" customWidth="1"/>
    <col min="8458" max="8700" width="9" style="8" customWidth="1"/>
    <col min="8701" max="8704" width="9" style="8"/>
    <col min="8705" max="8705" width="5.375" style="8" customWidth="1"/>
    <col min="8706" max="8706" width="39.75" style="8" customWidth="1"/>
    <col min="8707" max="8707" width="5.75" style="8" customWidth="1"/>
    <col min="8708" max="8708" width="6.75" style="8" customWidth="1"/>
    <col min="8709" max="8709" width="10.25" style="8" customWidth="1"/>
    <col min="8710" max="8710" width="9.625" style="8" customWidth="1"/>
    <col min="8711" max="8711" width="9.375" style="8" customWidth="1"/>
    <col min="8712" max="8712" width="11.125" style="8" customWidth="1"/>
    <col min="8713" max="8713" width="39.625" style="8" customWidth="1"/>
    <col min="8714" max="8956" width="9" style="8" customWidth="1"/>
    <col min="8957" max="8960" width="9" style="8"/>
    <col min="8961" max="8961" width="5.375" style="8" customWidth="1"/>
    <col min="8962" max="8962" width="39.75" style="8" customWidth="1"/>
    <col min="8963" max="8963" width="5.75" style="8" customWidth="1"/>
    <col min="8964" max="8964" width="6.75" style="8" customWidth="1"/>
    <col min="8965" max="8965" width="10.25" style="8" customWidth="1"/>
    <col min="8966" max="8966" width="9.625" style="8" customWidth="1"/>
    <col min="8967" max="8967" width="9.375" style="8" customWidth="1"/>
    <col min="8968" max="8968" width="11.125" style="8" customWidth="1"/>
    <col min="8969" max="8969" width="39.625" style="8" customWidth="1"/>
    <col min="8970" max="9212" width="9" style="8" customWidth="1"/>
    <col min="9213" max="9216" width="9" style="8"/>
    <col min="9217" max="9217" width="5.375" style="8" customWidth="1"/>
    <col min="9218" max="9218" width="39.75" style="8" customWidth="1"/>
    <col min="9219" max="9219" width="5.75" style="8" customWidth="1"/>
    <col min="9220" max="9220" width="6.75" style="8" customWidth="1"/>
    <col min="9221" max="9221" width="10.25" style="8" customWidth="1"/>
    <col min="9222" max="9222" width="9.625" style="8" customWidth="1"/>
    <col min="9223" max="9223" width="9.375" style="8" customWidth="1"/>
    <col min="9224" max="9224" width="11.125" style="8" customWidth="1"/>
    <col min="9225" max="9225" width="39.625" style="8" customWidth="1"/>
    <col min="9226" max="9468" width="9" style="8" customWidth="1"/>
    <col min="9469" max="9472" width="9" style="8"/>
    <col min="9473" max="9473" width="5.375" style="8" customWidth="1"/>
    <col min="9474" max="9474" width="39.75" style="8" customWidth="1"/>
    <col min="9475" max="9475" width="5.75" style="8" customWidth="1"/>
    <col min="9476" max="9476" width="6.75" style="8" customWidth="1"/>
    <col min="9477" max="9477" width="10.25" style="8" customWidth="1"/>
    <col min="9478" max="9478" width="9.625" style="8" customWidth="1"/>
    <col min="9479" max="9479" width="9.375" style="8" customWidth="1"/>
    <col min="9480" max="9480" width="11.125" style="8" customWidth="1"/>
    <col min="9481" max="9481" width="39.625" style="8" customWidth="1"/>
    <col min="9482" max="9724" width="9" style="8" customWidth="1"/>
    <col min="9725" max="9728" width="9" style="8"/>
    <col min="9729" max="9729" width="5.375" style="8" customWidth="1"/>
    <col min="9730" max="9730" width="39.75" style="8" customWidth="1"/>
    <col min="9731" max="9731" width="5.75" style="8" customWidth="1"/>
    <col min="9732" max="9732" width="6.75" style="8" customWidth="1"/>
    <col min="9733" max="9733" width="10.25" style="8" customWidth="1"/>
    <col min="9734" max="9734" width="9.625" style="8" customWidth="1"/>
    <col min="9735" max="9735" width="9.375" style="8" customWidth="1"/>
    <col min="9736" max="9736" width="11.125" style="8" customWidth="1"/>
    <col min="9737" max="9737" width="39.625" style="8" customWidth="1"/>
    <col min="9738" max="9980" width="9" style="8" customWidth="1"/>
    <col min="9981" max="9984" width="9" style="8"/>
    <col min="9985" max="9985" width="5.375" style="8" customWidth="1"/>
    <col min="9986" max="9986" width="39.75" style="8" customWidth="1"/>
    <col min="9987" max="9987" width="5.75" style="8" customWidth="1"/>
    <col min="9988" max="9988" width="6.75" style="8" customWidth="1"/>
    <col min="9989" max="9989" width="10.25" style="8" customWidth="1"/>
    <col min="9990" max="9990" width="9.625" style="8" customWidth="1"/>
    <col min="9991" max="9991" width="9.375" style="8" customWidth="1"/>
    <col min="9992" max="9992" width="11.125" style="8" customWidth="1"/>
    <col min="9993" max="9993" width="39.625" style="8" customWidth="1"/>
    <col min="9994" max="10236" width="9" style="8" customWidth="1"/>
    <col min="10237" max="10240" width="9" style="8"/>
    <col min="10241" max="10241" width="5.375" style="8" customWidth="1"/>
    <col min="10242" max="10242" width="39.75" style="8" customWidth="1"/>
    <col min="10243" max="10243" width="5.75" style="8" customWidth="1"/>
    <col min="10244" max="10244" width="6.75" style="8" customWidth="1"/>
    <col min="10245" max="10245" width="10.25" style="8" customWidth="1"/>
    <col min="10246" max="10246" width="9.625" style="8" customWidth="1"/>
    <col min="10247" max="10247" width="9.375" style="8" customWidth="1"/>
    <col min="10248" max="10248" width="11.125" style="8" customWidth="1"/>
    <col min="10249" max="10249" width="39.625" style="8" customWidth="1"/>
    <col min="10250" max="10492" width="9" style="8" customWidth="1"/>
    <col min="10493" max="10496" width="9" style="8"/>
    <col min="10497" max="10497" width="5.375" style="8" customWidth="1"/>
    <col min="10498" max="10498" width="39.75" style="8" customWidth="1"/>
    <col min="10499" max="10499" width="5.75" style="8" customWidth="1"/>
    <col min="10500" max="10500" width="6.75" style="8" customWidth="1"/>
    <col min="10501" max="10501" width="10.25" style="8" customWidth="1"/>
    <col min="10502" max="10502" width="9.625" style="8" customWidth="1"/>
    <col min="10503" max="10503" width="9.375" style="8" customWidth="1"/>
    <col min="10504" max="10504" width="11.125" style="8" customWidth="1"/>
    <col min="10505" max="10505" width="39.625" style="8" customWidth="1"/>
    <col min="10506" max="10748" width="9" style="8" customWidth="1"/>
    <col min="10749" max="10752" width="9" style="8"/>
    <col min="10753" max="10753" width="5.375" style="8" customWidth="1"/>
    <col min="10754" max="10754" width="39.75" style="8" customWidth="1"/>
    <col min="10755" max="10755" width="5.75" style="8" customWidth="1"/>
    <col min="10756" max="10756" width="6.75" style="8" customWidth="1"/>
    <col min="10757" max="10757" width="10.25" style="8" customWidth="1"/>
    <col min="10758" max="10758" width="9.625" style="8" customWidth="1"/>
    <col min="10759" max="10759" width="9.375" style="8" customWidth="1"/>
    <col min="10760" max="10760" width="11.125" style="8" customWidth="1"/>
    <col min="10761" max="10761" width="39.625" style="8" customWidth="1"/>
    <col min="10762" max="11004" width="9" style="8" customWidth="1"/>
    <col min="11005" max="11008" width="9" style="8"/>
    <col min="11009" max="11009" width="5.375" style="8" customWidth="1"/>
    <col min="11010" max="11010" width="39.75" style="8" customWidth="1"/>
    <col min="11011" max="11011" width="5.75" style="8" customWidth="1"/>
    <col min="11012" max="11012" width="6.75" style="8" customWidth="1"/>
    <col min="11013" max="11013" width="10.25" style="8" customWidth="1"/>
    <col min="11014" max="11014" width="9.625" style="8" customWidth="1"/>
    <col min="11015" max="11015" width="9.375" style="8" customWidth="1"/>
    <col min="11016" max="11016" width="11.125" style="8" customWidth="1"/>
    <col min="11017" max="11017" width="39.625" style="8" customWidth="1"/>
    <col min="11018" max="11260" width="9" style="8" customWidth="1"/>
    <col min="11261" max="11264" width="9" style="8"/>
    <col min="11265" max="11265" width="5.375" style="8" customWidth="1"/>
    <col min="11266" max="11266" width="39.75" style="8" customWidth="1"/>
    <col min="11267" max="11267" width="5.75" style="8" customWidth="1"/>
    <col min="11268" max="11268" width="6.75" style="8" customWidth="1"/>
    <col min="11269" max="11269" width="10.25" style="8" customWidth="1"/>
    <col min="11270" max="11270" width="9.625" style="8" customWidth="1"/>
    <col min="11271" max="11271" width="9.375" style="8" customWidth="1"/>
    <col min="11272" max="11272" width="11.125" style="8" customWidth="1"/>
    <col min="11273" max="11273" width="39.625" style="8" customWidth="1"/>
    <col min="11274" max="11516" width="9" style="8" customWidth="1"/>
    <col min="11517" max="11520" width="9" style="8"/>
    <col min="11521" max="11521" width="5.375" style="8" customWidth="1"/>
    <col min="11522" max="11522" width="39.75" style="8" customWidth="1"/>
    <col min="11523" max="11523" width="5.75" style="8" customWidth="1"/>
    <col min="11524" max="11524" width="6.75" style="8" customWidth="1"/>
    <col min="11525" max="11525" width="10.25" style="8" customWidth="1"/>
    <col min="11526" max="11526" width="9.625" style="8" customWidth="1"/>
    <col min="11527" max="11527" width="9.375" style="8" customWidth="1"/>
    <col min="11528" max="11528" width="11.125" style="8" customWidth="1"/>
    <col min="11529" max="11529" width="39.625" style="8" customWidth="1"/>
    <col min="11530" max="11772" width="9" style="8" customWidth="1"/>
    <col min="11773" max="11776" width="9" style="8"/>
    <col min="11777" max="11777" width="5.375" style="8" customWidth="1"/>
    <col min="11778" max="11778" width="39.75" style="8" customWidth="1"/>
    <col min="11779" max="11779" width="5.75" style="8" customWidth="1"/>
    <col min="11780" max="11780" width="6.75" style="8" customWidth="1"/>
    <col min="11781" max="11781" width="10.25" style="8" customWidth="1"/>
    <col min="11782" max="11782" width="9.625" style="8" customWidth="1"/>
    <col min="11783" max="11783" width="9.375" style="8" customWidth="1"/>
    <col min="11784" max="11784" width="11.125" style="8" customWidth="1"/>
    <col min="11785" max="11785" width="39.625" style="8" customWidth="1"/>
    <col min="11786" max="12028" width="9" style="8" customWidth="1"/>
    <col min="12029" max="12032" width="9" style="8"/>
    <col min="12033" max="12033" width="5.375" style="8" customWidth="1"/>
    <col min="12034" max="12034" width="39.75" style="8" customWidth="1"/>
    <col min="12035" max="12035" width="5.75" style="8" customWidth="1"/>
    <col min="12036" max="12036" width="6.75" style="8" customWidth="1"/>
    <col min="12037" max="12037" width="10.25" style="8" customWidth="1"/>
    <col min="12038" max="12038" width="9.625" style="8" customWidth="1"/>
    <col min="12039" max="12039" width="9.375" style="8" customWidth="1"/>
    <col min="12040" max="12040" width="11.125" style="8" customWidth="1"/>
    <col min="12041" max="12041" width="39.625" style="8" customWidth="1"/>
    <col min="12042" max="12284" width="9" style="8" customWidth="1"/>
    <col min="12285" max="12288" width="9" style="8"/>
    <col min="12289" max="12289" width="5.375" style="8" customWidth="1"/>
    <col min="12290" max="12290" width="39.75" style="8" customWidth="1"/>
    <col min="12291" max="12291" width="5.75" style="8" customWidth="1"/>
    <col min="12292" max="12292" width="6.75" style="8" customWidth="1"/>
    <col min="12293" max="12293" width="10.25" style="8" customWidth="1"/>
    <col min="12294" max="12294" width="9.625" style="8" customWidth="1"/>
    <col min="12295" max="12295" width="9.375" style="8" customWidth="1"/>
    <col min="12296" max="12296" width="11.125" style="8" customWidth="1"/>
    <col min="12297" max="12297" width="39.625" style="8" customWidth="1"/>
    <col min="12298" max="12540" width="9" style="8" customWidth="1"/>
    <col min="12541" max="12544" width="9" style="8"/>
    <col min="12545" max="12545" width="5.375" style="8" customWidth="1"/>
    <col min="12546" max="12546" width="39.75" style="8" customWidth="1"/>
    <col min="12547" max="12547" width="5.75" style="8" customWidth="1"/>
    <col min="12548" max="12548" width="6.75" style="8" customWidth="1"/>
    <col min="12549" max="12549" width="10.25" style="8" customWidth="1"/>
    <col min="12550" max="12550" width="9.625" style="8" customWidth="1"/>
    <col min="12551" max="12551" width="9.375" style="8" customWidth="1"/>
    <col min="12552" max="12552" width="11.125" style="8" customWidth="1"/>
    <col min="12553" max="12553" width="39.625" style="8" customWidth="1"/>
    <col min="12554" max="12796" width="9" style="8" customWidth="1"/>
    <col min="12797" max="12800" width="9" style="8"/>
    <col min="12801" max="12801" width="5.375" style="8" customWidth="1"/>
    <col min="12802" max="12802" width="39.75" style="8" customWidth="1"/>
    <col min="12803" max="12803" width="5.75" style="8" customWidth="1"/>
    <col min="12804" max="12804" width="6.75" style="8" customWidth="1"/>
    <col min="12805" max="12805" width="10.25" style="8" customWidth="1"/>
    <col min="12806" max="12806" width="9.625" style="8" customWidth="1"/>
    <col min="12807" max="12807" width="9.375" style="8" customWidth="1"/>
    <col min="12808" max="12808" width="11.125" style="8" customWidth="1"/>
    <col min="12809" max="12809" width="39.625" style="8" customWidth="1"/>
    <col min="12810" max="13052" width="9" style="8" customWidth="1"/>
    <col min="13053" max="13056" width="9" style="8"/>
    <col min="13057" max="13057" width="5.375" style="8" customWidth="1"/>
    <col min="13058" max="13058" width="39.75" style="8" customWidth="1"/>
    <col min="13059" max="13059" width="5.75" style="8" customWidth="1"/>
    <col min="13060" max="13060" width="6.75" style="8" customWidth="1"/>
    <col min="13061" max="13061" width="10.25" style="8" customWidth="1"/>
    <col min="13062" max="13062" width="9.625" style="8" customWidth="1"/>
    <col min="13063" max="13063" width="9.375" style="8" customWidth="1"/>
    <col min="13064" max="13064" width="11.125" style="8" customWidth="1"/>
    <col min="13065" max="13065" width="39.625" style="8" customWidth="1"/>
    <col min="13066" max="13308" width="9" style="8" customWidth="1"/>
    <col min="13309" max="13312" width="9" style="8"/>
    <col min="13313" max="13313" width="5.375" style="8" customWidth="1"/>
    <col min="13314" max="13314" width="39.75" style="8" customWidth="1"/>
    <col min="13315" max="13315" width="5.75" style="8" customWidth="1"/>
    <col min="13316" max="13316" width="6.75" style="8" customWidth="1"/>
    <col min="13317" max="13317" width="10.25" style="8" customWidth="1"/>
    <col min="13318" max="13318" width="9.625" style="8" customWidth="1"/>
    <col min="13319" max="13319" width="9.375" style="8" customWidth="1"/>
    <col min="13320" max="13320" width="11.125" style="8" customWidth="1"/>
    <col min="13321" max="13321" width="39.625" style="8" customWidth="1"/>
    <col min="13322" max="13564" width="9" style="8" customWidth="1"/>
    <col min="13565" max="13568" width="9" style="8"/>
    <col min="13569" max="13569" width="5.375" style="8" customWidth="1"/>
    <col min="13570" max="13570" width="39.75" style="8" customWidth="1"/>
    <col min="13571" max="13571" width="5.75" style="8" customWidth="1"/>
    <col min="13572" max="13572" width="6.75" style="8" customWidth="1"/>
    <col min="13573" max="13573" width="10.25" style="8" customWidth="1"/>
    <col min="13574" max="13574" width="9.625" style="8" customWidth="1"/>
    <col min="13575" max="13575" width="9.375" style="8" customWidth="1"/>
    <col min="13576" max="13576" width="11.125" style="8" customWidth="1"/>
    <col min="13577" max="13577" width="39.625" style="8" customWidth="1"/>
    <col min="13578" max="13820" width="9" style="8" customWidth="1"/>
    <col min="13821" max="13824" width="9" style="8"/>
    <col min="13825" max="13825" width="5.375" style="8" customWidth="1"/>
    <col min="13826" max="13826" width="39.75" style="8" customWidth="1"/>
    <col min="13827" max="13827" width="5.75" style="8" customWidth="1"/>
    <col min="13828" max="13828" width="6.75" style="8" customWidth="1"/>
    <col min="13829" max="13829" width="10.25" style="8" customWidth="1"/>
    <col min="13830" max="13830" width="9.625" style="8" customWidth="1"/>
    <col min="13831" max="13831" width="9.375" style="8" customWidth="1"/>
    <col min="13832" max="13832" width="11.125" style="8" customWidth="1"/>
    <col min="13833" max="13833" width="39.625" style="8" customWidth="1"/>
    <col min="13834" max="14076" width="9" style="8" customWidth="1"/>
    <col min="14077" max="14080" width="9" style="8"/>
    <col min="14081" max="14081" width="5.375" style="8" customWidth="1"/>
    <col min="14082" max="14082" width="39.75" style="8" customWidth="1"/>
    <col min="14083" max="14083" width="5.75" style="8" customWidth="1"/>
    <col min="14084" max="14084" width="6.75" style="8" customWidth="1"/>
    <col min="14085" max="14085" width="10.25" style="8" customWidth="1"/>
    <col min="14086" max="14086" width="9.625" style="8" customWidth="1"/>
    <col min="14087" max="14087" width="9.375" style="8" customWidth="1"/>
    <col min="14088" max="14088" width="11.125" style="8" customWidth="1"/>
    <col min="14089" max="14089" width="39.625" style="8" customWidth="1"/>
    <col min="14090" max="14332" width="9" style="8" customWidth="1"/>
    <col min="14333" max="14336" width="9" style="8"/>
    <col min="14337" max="14337" width="5.375" style="8" customWidth="1"/>
    <col min="14338" max="14338" width="39.75" style="8" customWidth="1"/>
    <col min="14339" max="14339" width="5.75" style="8" customWidth="1"/>
    <col min="14340" max="14340" width="6.75" style="8" customWidth="1"/>
    <col min="14341" max="14341" width="10.25" style="8" customWidth="1"/>
    <col min="14342" max="14342" width="9.625" style="8" customWidth="1"/>
    <col min="14343" max="14343" width="9.375" style="8" customWidth="1"/>
    <col min="14344" max="14344" width="11.125" style="8" customWidth="1"/>
    <col min="14345" max="14345" width="39.625" style="8" customWidth="1"/>
    <col min="14346" max="14588" width="9" style="8" customWidth="1"/>
    <col min="14589" max="14592" width="9" style="8"/>
    <col min="14593" max="14593" width="5.375" style="8" customWidth="1"/>
    <col min="14594" max="14594" width="39.75" style="8" customWidth="1"/>
    <col min="14595" max="14595" width="5.75" style="8" customWidth="1"/>
    <col min="14596" max="14596" width="6.75" style="8" customWidth="1"/>
    <col min="14597" max="14597" width="10.25" style="8" customWidth="1"/>
    <col min="14598" max="14598" width="9.625" style="8" customWidth="1"/>
    <col min="14599" max="14599" width="9.375" style="8" customWidth="1"/>
    <col min="14600" max="14600" width="11.125" style="8" customWidth="1"/>
    <col min="14601" max="14601" width="39.625" style="8" customWidth="1"/>
    <col min="14602" max="14844" width="9" style="8" customWidth="1"/>
    <col min="14845" max="14848" width="9" style="8"/>
    <col min="14849" max="14849" width="5.375" style="8" customWidth="1"/>
    <col min="14850" max="14850" width="39.75" style="8" customWidth="1"/>
    <col min="14851" max="14851" width="5.75" style="8" customWidth="1"/>
    <col min="14852" max="14852" width="6.75" style="8" customWidth="1"/>
    <col min="14853" max="14853" width="10.25" style="8" customWidth="1"/>
    <col min="14854" max="14854" width="9.625" style="8" customWidth="1"/>
    <col min="14855" max="14855" width="9.375" style="8" customWidth="1"/>
    <col min="14856" max="14856" width="11.125" style="8" customWidth="1"/>
    <col min="14857" max="14857" width="39.625" style="8" customWidth="1"/>
    <col min="14858" max="15100" width="9" style="8" customWidth="1"/>
    <col min="15101" max="15104" width="9" style="8"/>
    <col min="15105" max="15105" width="5.375" style="8" customWidth="1"/>
    <col min="15106" max="15106" width="39.75" style="8" customWidth="1"/>
    <col min="15107" max="15107" width="5.75" style="8" customWidth="1"/>
    <col min="15108" max="15108" width="6.75" style="8" customWidth="1"/>
    <col min="15109" max="15109" width="10.25" style="8" customWidth="1"/>
    <col min="15110" max="15110" width="9.625" style="8" customWidth="1"/>
    <col min="15111" max="15111" width="9.375" style="8" customWidth="1"/>
    <col min="15112" max="15112" width="11.125" style="8" customWidth="1"/>
    <col min="15113" max="15113" width="39.625" style="8" customWidth="1"/>
    <col min="15114" max="15356" width="9" style="8" customWidth="1"/>
    <col min="15357" max="15360" width="9" style="8"/>
    <col min="15361" max="15361" width="5.375" style="8" customWidth="1"/>
    <col min="15362" max="15362" width="39.75" style="8" customWidth="1"/>
    <col min="15363" max="15363" width="5.75" style="8" customWidth="1"/>
    <col min="15364" max="15364" width="6.75" style="8" customWidth="1"/>
    <col min="15365" max="15365" width="10.25" style="8" customWidth="1"/>
    <col min="15366" max="15366" width="9.625" style="8" customWidth="1"/>
    <col min="15367" max="15367" width="9.375" style="8" customWidth="1"/>
    <col min="15368" max="15368" width="11.125" style="8" customWidth="1"/>
    <col min="15369" max="15369" width="39.625" style="8" customWidth="1"/>
    <col min="15370" max="15612" width="9" style="8" customWidth="1"/>
    <col min="15613" max="15616" width="9" style="8"/>
    <col min="15617" max="15617" width="5.375" style="8" customWidth="1"/>
    <col min="15618" max="15618" width="39.75" style="8" customWidth="1"/>
    <col min="15619" max="15619" width="5.75" style="8" customWidth="1"/>
    <col min="15620" max="15620" width="6.75" style="8" customWidth="1"/>
    <col min="15621" max="15621" width="10.25" style="8" customWidth="1"/>
    <col min="15622" max="15622" width="9.625" style="8" customWidth="1"/>
    <col min="15623" max="15623" width="9.375" style="8" customWidth="1"/>
    <col min="15624" max="15624" width="11.125" style="8" customWidth="1"/>
    <col min="15625" max="15625" width="39.625" style="8" customWidth="1"/>
    <col min="15626" max="15868" width="9" style="8" customWidth="1"/>
    <col min="15869" max="15872" width="9" style="8"/>
    <col min="15873" max="15873" width="5.375" style="8" customWidth="1"/>
    <col min="15874" max="15874" width="39.75" style="8" customWidth="1"/>
    <col min="15875" max="15875" width="5.75" style="8" customWidth="1"/>
    <col min="15876" max="15876" width="6.75" style="8" customWidth="1"/>
    <col min="15877" max="15877" width="10.25" style="8" customWidth="1"/>
    <col min="15878" max="15878" width="9.625" style="8" customWidth="1"/>
    <col min="15879" max="15879" width="9.375" style="8" customWidth="1"/>
    <col min="15880" max="15880" width="11.125" style="8" customWidth="1"/>
    <col min="15881" max="15881" width="39.625" style="8" customWidth="1"/>
    <col min="15882" max="16124" width="9" style="8" customWidth="1"/>
    <col min="16125" max="16128" width="9" style="8"/>
    <col min="16129" max="16129" width="5.375" style="8" customWidth="1"/>
    <col min="16130" max="16130" width="39.75" style="8" customWidth="1"/>
    <col min="16131" max="16131" width="5.75" style="8" customWidth="1"/>
    <col min="16132" max="16132" width="6.75" style="8" customWidth="1"/>
    <col min="16133" max="16133" width="10.25" style="8" customWidth="1"/>
    <col min="16134" max="16134" width="9.625" style="8" customWidth="1"/>
    <col min="16135" max="16135" width="9.375" style="8" customWidth="1"/>
    <col min="16136" max="16136" width="11.125" style="8" customWidth="1"/>
    <col min="16137" max="16137" width="39.625" style="8" customWidth="1"/>
    <col min="16138" max="16380" width="9" style="8" customWidth="1"/>
    <col min="16381" max="16384" width="9" style="8"/>
  </cols>
  <sheetData>
    <row r="1" spans="1:252" ht="25.5" thickBot="1">
      <c r="A1" s="171" t="s">
        <v>17</v>
      </c>
      <c r="B1" s="172"/>
      <c r="C1" s="172"/>
      <c r="D1" s="172"/>
      <c r="E1" s="173"/>
      <c r="F1" s="172"/>
      <c r="G1" s="173"/>
      <c r="H1" s="172"/>
      <c r="I1" s="172"/>
    </row>
    <row r="2" spans="1:252" s="10" customFormat="1" ht="15.75" thickBot="1">
      <c r="A2" s="174" t="s">
        <v>18</v>
      </c>
      <c r="B2" s="175"/>
      <c r="C2" s="175"/>
      <c r="D2" s="175" t="s">
        <v>19</v>
      </c>
      <c r="E2" s="176"/>
      <c r="F2" s="175"/>
      <c r="G2" s="176" t="s">
        <v>20</v>
      </c>
      <c r="H2" s="175"/>
      <c r="I2" s="9" t="s">
        <v>294</v>
      </c>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row>
    <row r="3" spans="1:252" s="10" customFormat="1" ht="15.75" thickBot="1">
      <c r="A3" s="177" t="s">
        <v>21</v>
      </c>
      <c r="B3" s="178"/>
      <c r="C3" s="178"/>
      <c r="D3" s="178" t="s">
        <v>22</v>
      </c>
      <c r="E3" s="179"/>
      <c r="F3" s="178"/>
      <c r="G3" s="179"/>
      <c r="H3" s="178"/>
      <c r="I3" s="11" t="s">
        <v>23</v>
      </c>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row>
    <row r="4" spans="1:252">
      <c r="A4" s="165" t="s">
        <v>24</v>
      </c>
      <c r="B4" s="160" t="s">
        <v>25</v>
      </c>
      <c r="C4" s="160" t="s">
        <v>26</v>
      </c>
      <c r="D4" s="167" t="s">
        <v>27</v>
      </c>
      <c r="E4" s="169" t="s">
        <v>28</v>
      </c>
      <c r="F4" s="170"/>
      <c r="G4" s="169" t="s">
        <v>29</v>
      </c>
      <c r="H4" s="170"/>
      <c r="I4" s="160" t="s">
        <v>30</v>
      </c>
    </row>
    <row r="5" spans="1:252">
      <c r="A5" s="166"/>
      <c r="B5" s="161"/>
      <c r="C5" s="161"/>
      <c r="D5" s="168"/>
      <c r="E5" s="12" t="s">
        <v>31</v>
      </c>
      <c r="F5" s="13" t="s">
        <v>32</v>
      </c>
      <c r="G5" s="12" t="s">
        <v>31</v>
      </c>
      <c r="H5" s="13" t="s">
        <v>32</v>
      </c>
      <c r="I5" s="161"/>
    </row>
    <row r="6" spans="1:252" s="19" customFormat="1" ht="15">
      <c r="A6" s="14" t="s">
        <v>33</v>
      </c>
      <c r="B6" s="15" t="s">
        <v>34</v>
      </c>
      <c r="C6" s="16"/>
      <c r="D6" s="16"/>
      <c r="E6" s="17"/>
      <c r="F6" s="17"/>
      <c r="G6" s="17"/>
      <c r="H6" s="17"/>
      <c r="I6" s="18"/>
    </row>
    <row r="7" spans="1:252" s="23" customFormat="1" ht="29.1" customHeight="1">
      <c r="A7" s="20">
        <f>SUBTOTAL(103,$B$7:B7)</f>
        <v>1</v>
      </c>
      <c r="B7" s="21" t="s">
        <v>35</v>
      </c>
      <c r="C7" s="22" t="s">
        <v>36</v>
      </c>
      <c r="D7" s="16">
        <v>0</v>
      </c>
      <c r="E7" s="17">
        <v>0</v>
      </c>
      <c r="F7" s="17">
        <f t="shared" ref="F7:F14" si="0">D7*E7</f>
        <v>0</v>
      </c>
      <c r="G7" s="17">
        <v>50</v>
      </c>
      <c r="H7" s="17">
        <f t="shared" ref="H7:H14" si="1">D7*G7</f>
        <v>0</v>
      </c>
      <c r="I7" s="21" t="s">
        <v>37</v>
      </c>
    </row>
    <row r="8" spans="1:252" s="23" customFormat="1" ht="29.1" customHeight="1">
      <c r="A8" s="20">
        <f>SUBTOTAL(103,$B$7:B8)</f>
        <v>2</v>
      </c>
      <c r="B8" s="21" t="s">
        <v>38</v>
      </c>
      <c r="C8" s="22" t="s">
        <v>36</v>
      </c>
      <c r="D8" s="16">
        <v>0</v>
      </c>
      <c r="E8" s="17">
        <v>0</v>
      </c>
      <c r="F8" s="17">
        <f t="shared" si="0"/>
        <v>0</v>
      </c>
      <c r="G8" s="17">
        <v>50</v>
      </c>
      <c r="H8" s="17">
        <f t="shared" si="1"/>
        <v>0</v>
      </c>
      <c r="I8" s="21" t="s">
        <v>37</v>
      </c>
    </row>
    <row r="9" spans="1:252" s="23" customFormat="1" ht="29.1" customHeight="1">
      <c r="A9" s="20">
        <f>SUBTOTAL(103,$B$7:B9)</f>
        <v>3</v>
      </c>
      <c r="B9" s="21" t="s">
        <v>39</v>
      </c>
      <c r="C9" s="22" t="s">
        <v>36</v>
      </c>
      <c r="D9" s="16">
        <v>0</v>
      </c>
      <c r="E9" s="17">
        <v>0</v>
      </c>
      <c r="F9" s="17">
        <f t="shared" si="0"/>
        <v>0</v>
      </c>
      <c r="G9" s="17">
        <v>50</v>
      </c>
      <c r="H9" s="17">
        <f t="shared" si="1"/>
        <v>0</v>
      </c>
      <c r="I9" s="21" t="s">
        <v>37</v>
      </c>
    </row>
    <row r="10" spans="1:252" s="23" customFormat="1" ht="29.1" customHeight="1">
      <c r="A10" s="20">
        <f>SUBTOTAL(103,$B$7:B10)</f>
        <v>4</v>
      </c>
      <c r="B10" s="21" t="s">
        <v>40</v>
      </c>
      <c r="C10" s="22" t="s">
        <v>36</v>
      </c>
      <c r="D10" s="16">
        <v>0</v>
      </c>
      <c r="E10" s="17">
        <v>0</v>
      </c>
      <c r="F10" s="17">
        <f t="shared" si="0"/>
        <v>0</v>
      </c>
      <c r="G10" s="17">
        <v>8</v>
      </c>
      <c r="H10" s="17">
        <f t="shared" si="1"/>
        <v>0</v>
      </c>
      <c r="I10" s="21" t="s">
        <v>37</v>
      </c>
    </row>
    <row r="11" spans="1:252" s="23" customFormat="1" ht="29.1" customHeight="1">
      <c r="A11" s="20">
        <f>SUBTOTAL(103,$B$7:B11)</f>
        <v>5</v>
      </c>
      <c r="B11" s="21" t="s">
        <v>41</v>
      </c>
      <c r="C11" s="24" t="s">
        <v>42</v>
      </c>
      <c r="D11" s="16">
        <v>0</v>
      </c>
      <c r="E11" s="17">
        <v>0</v>
      </c>
      <c r="F11" s="17">
        <f t="shared" si="0"/>
        <v>0</v>
      </c>
      <c r="G11" s="17">
        <v>60</v>
      </c>
      <c r="H11" s="17">
        <f t="shared" si="1"/>
        <v>0</v>
      </c>
      <c r="I11" s="21" t="s">
        <v>43</v>
      </c>
    </row>
    <row r="12" spans="1:252" s="23" customFormat="1" ht="29.1" customHeight="1">
      <c r="A12" s="20">
        <f>SUBTOTAL(103,$B$7:B12)</f>
        <v>6</v>
      </c>
      <c r="B12" s="21" t="s">
        <v>44</v>
      </c>
      <c r="C12" s="24" t="s">
        <v>42</v>
      </c>
      <c r="D12" s="16">
        <v>0</v>
      </c>
      <c r="E12" s="17">
        <v>0</v>
      </c>
      <c r="F12" s="17">
        <f t="shared" si="0"/>
        <v>0</v>
      </c>
      <c r="G12" s="17">
        <v>80</v>
      </c>
      <c r="H12" s="17">
        <f t="shared" si="1"/>
        <v>0</v>
      </c>
      <c r="I12" s="21" t="s">
        <v>45</v>
      </c>
    </row>
    <row r="13" spans="1:252" s="23" customFormat="1" ht="29.1" customHeight="1">
      <c r="A13" s="20">
        <f>SUBTOTAL(103,$B$7:B13)</f>
        <v>7</v>
      </c>
      <c r="B13" s="21" t="s">
        <v>46</v>
      </c>
      <c r="C13" s="24" t="s">
        <v>42</v>
      </c>
      <c r="D13" s="16">
        <v>0</v>
      </c>
      <c r="E13" s="17">
        <v>0</v>
      </c>
      <c r="F13" s="17">
        <f t="shared" si="0"/>
        <v>0</v>
      </c>
      <c r="G13" s="17">
        <v>80</v>
      </c>
      <c r="H13" s="17">
        <f t="shared" si="1"/>
        <v>0</v>
      </c>
      <c r="I13" s="21" t="s">
        <v>47</v>
      </c>
    </row>
    <row r="14" spans="1:252" s="23" customFormat="1" ht="29.1" customHeight="1">
      <c r="A14" s="20">
        <f>SUBTOTAL(103,$B$7:B14)</f>
        <v>8</v>
      </c>
      <c r="B14" s="21" t="s">
        <v>48</v>
      </c>
      <c r="C14" s="24" t="s">
        <v>42</v>
      </c>
      <c r="D14" s="16">
        <v>0</v>
      </c>
      <c r="E14" s="17">
        <v>0</v>
      </c>
      <c r="F14" s="17">
        <f t="shared" si="0"/>
        <v>0</v>
      </c>
      <c r="G14" s="17">
        <v>100</v>
      </c>
      <c r="H14" s="17">
        <f t="shared" si="1"/>
        <v>0</v>
      </c>
      <c r="I14" s="21" t="s">
        <v>49</v>
      </c>
    </row>
    <row r="15" spans="1:252" s="30" customFormat="1" ht="15">
      <c r="A15" s="25"/>
      <c r="B15" s="26" t="s">
        <v>50</v>
      </c>
      <c r="C15" s="27"/>
      <c r="D15" s="27"/>
      <c r="E15" s="28"/>
      <c r="F15" s="28">
        <f>SUM(F7:F14)</f>
        <v>0</v>
      </c>
      <c r="G15" s="28"/>
      <c r="H15" s="28">
        <f>SUM(H7,H8,H9,H10,H11,H12,H13,H14)</f>
        <v>0</v>
      </c>
      <c r="I15" s="29"/>
    </row>
    <row r="16" spans="1:252" s="23" customFormat="1" ht="15">
      <c r="A16" s="14" t="s">
        <v>51</v>
      </c>
      <c r="B16" s="15" t="s">
        <v>52</v>
      </c>
      <c r="C16" s="16"/>
      <c r="D16" s="16"/>
      <c r="E16" s="17"/>
      <c r="F16" s="17"/>
      <c r="G16" s="17"/>
      <c r="H16" s="17"/>
      <c r="I16" s="18"/>
    </row>
    <row r="17" spans="1:23" s="35" customFormat="1" ht="15">
      <c r="A17" s="20">
        <f>SUBTOTAL(103,$B$17:B17)</f>
        <v>1</v>
      </c>
      <c r="B17" s="31" t="s">
        <v>53</v>
      </c>
      <c r="C17" s="22" t="s">
        <v>36</v>
      </c>
      <c r="D17" s="32">
        <v>0</v>
      </c>
      <c r="E17" s="33">
        <v>65</v>
      </c>
      <c r="F17" s="33">
        <f>D17*E17</f>
        <v>0</v>
      </c>
      <c r="G17" s="33">
        <v>55</v>
      </c>
      <c r="H17" s="33">
        <f>D17*G17</f>
        <v>0</v>
      </c>
      <c r="I17" s="162" t="s">
        <v>54</v>
      </c>
      <c r="J17" s="34"/>
      <c r="K17" s="34"/>
      <c r="L17" s="34"/>
      <c r="M17" s="34"/>
      <c r="N17" s="34"/>
      <c r="O17" s="34"/>
      <c r="P17" s="34"/>
      <c r="Q17" s="34"/>
      <c r="R17" s="34"/>
      <c r="S17" s="34"/>
      <c r="T17" s="34"/>
      <c r="U17" s="34"/>
      <c r="V17" s="34"/>
      <c r="W17" s="34"/>
    </row>
    <row r="18" spans="1:23" s="35" customFormat="1" ht="15">
      <c r="A18" s="20">
        <v>2</v>
      </c>
      <c r="B18" s="31" t="s">
        <v>55</v>
      </c>
      <c r="C18" s="22" t="s">
        <v>36</v>
      </c>
      <c r="D18" s="32">
        <v>0</v>
      </c>
      <c r="E18" s="33">
        <v>15</v>
      </c>
      <c r="F18" s="33">
        <f t="shared" ref="F18:F43" si="2">D18*E18</f>
        <v>0</v>
      </c>
      <c r="G18" s="33">
        <v>25</v>
      </c>
      <c r="H18" s="33">
        <f t="shared" ref="H18:H43" si="3">D18*G18</f>
        <v>0</v>
      </c>
      <c r="I18" s="162"/>
      <c r="J18" s="34"/>
      <c r="K18" s="34"/>
      <c r="L18" s="34"/>
      <c r="M18" s="34"/>
      <c r="N18" s="34"/>
      <c r="O18" s="34"/>
      <c r="P18" s="34"/>
      <c r="Q18" s="34"/>
      <c r="R18" s="34"/>
      <c r="S18" s="34"/>
      <c r="T18" s="34"/>
      <c r="U18" s="34"/>
      <c r="V18" s="34"/>
      <c r="W18" s="34"/>
    </row>
    <row r="19" spans="1:23" s="35" customFormat="1" ht="15">
      <c r="A19" s="20">
        <f>SUBTOTAL(103,$B$17:B19)</f>
        <v>3</v>
      </c>
      <c r="B19" s="31" t="s">
        <v>56</v>
      </c>
      <c r="C19" s="22" t="s">
        <v>36</v>
      </c>
      <c r="D19" s="32">
        <v>0</v>
      </c>
      <c r="E19" s="33">
        <v>65</v>
      </c>
      <c r="F19" s="33">
        <f t="shared" si="2"/>
        <v>0</v>
      </c>
      <c r="G19" s="33">
        <v>55</v>
      </c>
      <c r="H19" s="33">
        <f t="shared" si="3"/>
        <v>0</v>
      </c>
      <c r="I19" s="162"/>
    </row>
    <row r="20" spans="1:23" s="35" customFormat="1" ht="15">
      <c r="A20" s="20">
        <v>4</v>
      </c>
      <c r="B20" s="31" t="s">
        <v>55</v>
      </c>
      <c r="C20" s="22" t="s">
        <v>36</v>
      </c>
      <c r="D20" s="32">
        <v>0</v>
      </c>
      <c r="E20" s="33">
        <v>15</v>
      </c>
      <c r="F20" s="33">
        <f t="shared" si="2"/>
        <v>0</v>
      </c>
      <c r="G20" s="33">
        <v>25</v>
      </c>
      <c r="H20" s="33">
        <f t="shared" si="3"/>
        <v>0</v>
      </c>
      <c r="I20" s="162"/>
    </row>
    <row r="21" spans="1:23" s="35" customFormat="1" ht="15">
      <c r="A21" s="20">
        <f>SUBTOTAL(103,$B$17:B21)</f>
        <v>5</v>
      </c>
      <c r="B21" s="31" t="s">
        <v>57</v>
      </c>
      <c r="C21" s="22" t="s">
        <v>36</v>
      </c>
      <c r="D21" s="32">
        <v>0</v>
      </c>
      <c r="E21" s="33">
        <v>65</v>
      </c>
      <c r="F21" s="33">
        <f t="shared" si="2"/>
        <v>0</v>
      </c>
      <c r="G21" s="33">
        <v>55</v>
      </c>
      <c r="H21" s="33">
        <f t="shared" si="3"/>
        <v>0</v>
      </c>
      <c r="I21" s="36"/>
    </row>
    <row r="22" spans="1:23" s="35" customFormat="1" ht="15">
      <c r="A22" s="20">
        <f>SUBTOTAL(103,$B$17:B22)</f>
        <v>6</v>
      </c>
      <c r="B22" s="31" t="s">
        <v>55</v>
      </c>
      <c r="C22" s="22" t="s">
        <v>36</v>
      </c>
      <c r="D22" s="32">
        <v>0</v>
      </c>
      <c r="E22" s="33">
        <v>15</v>
      </c>
      <c r="F22" s="33">
        <f t="shared" si="2"/>
        <v>0</v>
      </c>
      <c r="G22" s="33">
        <v>25</v>
      </c>
      <c r="H22" s="33">
        <f t="shared" si="3"/>
        <v>0</v>
      </c>
      <c r="I22" s="36" t="s">
        <v>58</v>
      </c>
    </row>
    <row r="23" spans="1:23" s="35" customFormat="1" ht="15">
      <c r="A23" s="20">
        <f>SUBTOTAL(103,$B$17:B23)</f>
        <v>7</v>
      </c>
      <c r="B23" s="31" t="s">
        <v>59</v>
      </c>
      <c r="C23" s="22" t="s">
        <v>36</v>
      </c>
      <c r="D23" s="32">
        <v>0</v>
      </c>
      <c r="E23" s="33">
        <v>65</v>
      </c>
      <c r="F23" s="33">
        <f t="shared" si="2"/>
        <v>0</v>
      </c>
      <c r="G23" s="33">
        <v>55</v>
      </c>
      <c r="H23" s="33">
        <f t="shared" si="3"/>
        <v>0</v>
      </c>
      <c r="I23" s="36"/>
    </row>
    <row r="24" spans="1:23" s="35" customFormat="1" ht="15">
      <c r="A24" s="20">
        <f>SUBTOTAL(103,$B$17:B24)</f>
        <v>8</v>
      </c>
      <c r="B24" s="31" t="s">
        <v>55</v>
      </c>
      <c r="C24" s="22" t="s">
        <v>36</v>
      </c>
      <c r="D24" s="32">
        <v>0</v>
      </c>
      <c r="E24" s="33">
        <v>15</v>
      </c>
      <c r="F24" s="33">
        <f t="shared" si="2"/>
        <v>0</v>
      </c>
      <c r="G24" s="33">
        <v>25</v>
      </c>
      <c r="H24" s="33">
        <f t="shared" si="3"/>
        <v>0</v>
      </c>
      <c r="I24" s="36" t="s">
        <v>60</v>
      </c>
    </row>
    <row r="25" spans="1:23" s="35" customFormat="1" ht="15">
      <c r="A25" s="20">
        <v>17</v>
      </c>
      <c r="B25" s="31" t="s">
        <v>61</v>
      </c>
      <c r="C25" s="22" t="s">
        <v>36</v>
      </c>
      <c r="D25" s="32">
        <v>0</v>
      </c>
      <c r="E25" s="33">
        <v>520</v>
      </c>
      <c r="F25" s="33">
        <f t="shared" si="2"/>
        <v>0</v>
      </c>
      <c r="G25" s="33">
        <v>65</v>
      </c>
      <c r="H25" s="33">
        <f t="shared" si="3"/>
        <v>0</v>
      </c>
      <c r="I25" s="36" t="s">
        <v>62</v>
      </c>
    </row>
    <row r="26" spans="1:23" s="35" customFormat="1" ht="15">
      <c r="A26" s="20">
        <v>9</v>
      </c>
      <c r="B26" s="31" t="s">
        <v>63</v>
      </c>
      <c r="C26" s="22" t="s">
        <v>36</v>
      </c>
      <c r="D26" s="32">
        <v>0</v>
      </c>
      <c r="E26" s="33">
        <v>15</v>
      </c>
      <c r="F26" s="33">
        <f t="shared" si="2"/>
        <v>0</v>
      </c>
      <c r="G26" s="33">
        <v>25</v>
      </c>
      <c r="H26" s="33">
        <f t="shared" si="3"/>
        <v>0</v>
      </c>
      <c r="I26" s="36" t="s">
        <v>60</v>
      </c>
    </row>
    <row r="27" spans="1:23" s="35" customFormat="1" ht="15">
      <c r="A27" s="20">
        <v>10</v>
      </c>
      <c r="B27" s="31" t="s">
        <v>55</v>
      </c>
      <c r="C27" s="22" t="s">
        <v>36</v>
      </c>
      <c r="D27" s="32">
        <v>0</v>
      </c>
      <c r="E27" s="33">
        <v>15</v>
      </c>
      <c r="F27" s="33">
        <f t="shared" si="2"/>
        <v>0</v>
      </c>
      <c r="G27" s="33">
        <v>25</v>
      </c>
      <c r="H27" s="33">
        <f t="shared" si="3"/>
        <v>0</v>
      </c>
      <c r="I27" s="36" t="s">
        <v>60</v>
      </c>
    </row>
    <row r="28" spans="1:23" s="35" customFormat="1" ht="15">
      <c r="A28" s="20">
        <v>11</v>
      </c>
      <c r="B28" s="31" t="s">
        <v>64</v>
      </c>
      <c r="C28" s="22" t="s">
        <v>36</v>
      </c>
      <c r="D28" s="32">
        <v>0</v>
      </c>
      <c r="E28" s="33">
        <v>65</v>
      </c>
      <c r="F28" s="33">
        <f t="shared" si="2"/>
        <v>0</v>
      </c>
      <c r="G28" s="33">
        <v>55</v>
      </c>
      <c r="H28" s="33">
        <f t="shared" si="3"/>
        <v>0</v>
      </c>
      <c r="I28" s="36" t="s">
        <v>65</v>
      </c>
    </row>
    <row r="29" spans="1:23" s="35" customFormat="1" ht="15">
      <c r="A29" s="20">
        <v>12</v>
      </c>
      <c r="B29" s="31" t="s">
        <v>55</v>
      </c>
      <c r="C29" s="22" t="s">
        <v>36</v>
      </c>
      <c r="D29" s="32">
        <v>0</v>
      </c>
      <c r="E29" s="33">
        <v>15</v>
      </c>
      <c r="F29" s="33">
        <f t="shared" si="2"/>
        <v>0</v>
      </c>
      <c r="G29" s="33">
        <v>25</v>
      </c>
      <c r="H29" s="33">
        <f t="shared" si="3"/>
        <v>0</v>
      </c>
      <c r="I29" s="36" t="s">
        <v>65</v>
      </c>
    </row>
    <row r="30" spans="1:23" s="35" customFormat="1" ht="15">
      <c r="A30" s="20">
        <v>13</v>
      </c>
      <c r="B30" s="31" t="s">
        <v>66</v>
      </c>
      <c r="C30" s="22" t="s">
        <v>36</v>
      </c>
      <c r="D30" s="32">
        <v>0</v>
      </c>
      <c r="E30" s="33">
        <v>65</v>
      </c>
      <c r="F30" s="33">
        <f t="shared" si="2"/>
        <v>0</v>
      </c>
      <c r="G30" s="33">
        <v>55</v>
      </c>
      <c r="H30" s="33">
        <f t="shared" si="3"/>
        <v>0</v>
      </c>
      <c r="I30" s="36" t="s">
        <v>65</v>
      </c>
    </row>
    <row r="31" spans="1:23" s="35" customFormat="1" ht="15">
      <c r="A31" s="20">
        <v>14</v>
      </c>
      <c r="B31" s="31" t="s">
        <v>55</v>
      </c>
      <c r="C31" s="22" t="s">
        <v>36</v>
      </c>
      <c r="D31" s="32">
        <v>0</v>
      </c>
      <c r="E31" s="33">
        <v>15</v>
      </c>
      <c r="F31" s="33">
        <f t="shared" si="2"/>
        <v>0</v>
      </c>
      <c r="G31" s="33">
        <v>25</v>
      </c>
      <c r="H31" s="33">
        <f t="shared" si="3"/>
        <v>0</v>
      </c>
      <c r="I31" s="36" t="s">
        <v>65</v>
      </c>
    </row>
    <row r="32" spans="1:23" s="35" customFormat="1" ht="15">
      <c r="A32" s="20">
        <v>15</v>
      </c>
      <c r="B32" s="37" t="s">
        <v>67</v>
      </c>
      <c r="C32" s="22" t="s">
        <v>36</v>
      </c>
      <c r="D32" s="32">
        <v>0</v>
      </c>
      <c r="E32" s="33">
        <v>20</v>
      </c>
      <c r="F32" s="33">
        <f t="shared" si="2"/>
        <v>0</v>
      </c>
      <c r="G32" s="33">
        <v>25</v>
      </c>
      <c r="H32" s="33">
        <f t="shared" si="3"/>
        <v>0</v>
      </c>
      <c r="I32" s="36" t="s">
        <v>68</v>
      </c>
    </row>
    <row r="33" spans="1:252" s="35" customFormat="1" ht="15">
      <c r="A33" s="20">
        <v>16</v>
      </c>
      <c r="B33" s="37" t="s">
        <v>69</v>
      </c>
      <c r="C33" s="22" t="s">
        <v>36</v>
      </c>
      <c r="D33" s="32">
        <v>0</v>
      </c>
      <c r="E33" s="33">
        <v>20</v>
      </c>
      <c r="F33" s="33">
        <f t="shared" si="2"/>
        <v>0</v>
      </c>
      <c r="G33" s="33">
        <v>25</v>
      </c>
      <c r="H33" s="33">
        <f t="shared" si="3"/>
        <v>0</v>
      </c>
      <c r="I33" s="36" t="s">
        <v>58</v>
      </c>
    </row>
    <row r="34" spans="1:252" s="35" customFormat="1" ht="15">
      <c r="A34" s="20">
        <v>17</v>
      </c>
      <c r="B34" s="37" t="s">
        <v>70</v>
      </c>
      <c r="C34" s="22" t="s">
        <v>36</v>
      </c>
      <c r="D34" s="32">
        <v>0</v>
      </c>
      <c r="E34" s="33">
        <v>15</v>
      </c>
      <c r="F34" s="33">
        <f t="shared" si="2"/>
        <v>0</v>
      </c>
      <c r="G34" s="33">
        <v>5</v>
      </c>
      <c r="H34" s="33">
        <f t="shared" si="3"/>
        <v>0</v>
      </c>
      <c r="I34" s="36" t="s">
        <v>71</v>
      </c>
    </row>
    <row r="35" spans="1:252" s="35" customFormat="1" ht="15">
      <c r="A35" s="20">
        <v>18</v>
      </c>
      <c r="B35" s="37" t="s">
        <v>72</v>
      </c>
      <c r="C35" s="22" t="s">
        <v>36</v>
      </c>
      <c r="D35" s="32">
        <v>0</v>
      </c>
      <c r="E35" s="33">
        <v>20</v>
      </c>
      <c r="F35" s="33">
        <f t="shared" si="2"/>
        <v>0</v>
      </c>
      <c r="G35" s="33">
        <v>25</v>
      </c>
      <c r="H35" s="33">
        <f t="shared" si="3"/>
        <v>0</v>
      </c>
      <c r="I35" s="36" t="s">
        <v>58</v>
      </c>
    </row>
    <row r="36" spans="1:252" s="35" customFormat="1" ht="15">
      <c r="A36" s="20">
        <v>19</v>
      </c>
      <c r="B36" s="37" t="s">
        <v>73</v>
      </c>
      <c r="C36" s="22" t="s">
        <v>36</v>
      </c>
      <c r="D36" s="32">
        <v>0</v>
      </c>
      <c r="E36" s="33">
        <v>20</v>
      </c>
      <c r="F36" s="33">
        <f t="shared" si="2"/>
        <v>0</v>
      </c>
      <c r="G36" s="33">
        <v>25</v>
      </c>
      <c r="H36" s="33">
        <f t="shared" si="3"/>
        <v>0</v>
      </c>
      <c r="I36" s="36" t="s">
        <v>58</v>
      </c>
    </row>
    <row r="37" spans="1:252" s="44" customFormat="1" ht="15">
      <c r="A37" s="38">
        <v>20</v>
      </c>
      <c r="B37" s="39" t="s">
        <v>74</v>
      </c>
      <c r="C37" s="40" t="s">
        <v>36</v>
      </c>
      <c r="D37" s="41">
        <v>0</v>
      </c>
      <c r="E37" s="33">
        <v>20</v>
      </c>
      <c r="F37" s="42">
        <f t="shared" si="2"/>
        <v>0</v>
      </c>
      <c r="G37" s="42">
        <v>25</v>
      </c>
      <c r="H37" s="42">
        <f t="shared" si="3"/>
        <v>0</v>
      </c>
      <c r="I37" s="43" t="s">
        <v>58</v>
      </c>
      <c r="IQ37" s="8"/>
      <c r="IR37" s="8"/>
    </row>
    <row r="38" spans="1:252" s="44" customFormat="1" ht="15">
      <c r="A38" s="38">
        <v>21</v>
      </c>
      <c r="B38" s="39" t="s">
        <v>75</v>
      </c>
      <c r="C38" s="40" t="s">
        <v>36</v>
      </c>
      <c r="D38" s="41">
        <v>0</v>
      </c>
      <c r="E38" s="33">
        <v>20</v>
      </c>
      <c r="F38" s="42">
        <f t="shared" si="2"/>
        <v>0</v>
      </c>
      <c r="G38" s="42">
        <v>25</v>
      </c>
      <c r="H38" s="42">
        <f t="shared" si="3"/>
        <v>0</v>
      </c>
      <c r="I38" s="43" t="s">
        <v>58</v>
      </c>
      <c r="IQ38" s="8"/>
      <c r="IR38" s="8"/>
    </row>
    <row r="39" spans="1:252" s="44" customFormat="1" ht="15">
      <c r="A39" s="38">
        <v>22</v>
      </c>
      <c r="B39" s="39" t="s">
        <v>76</v>
      </c>
      <c r="C39" s="40" t="s">
        <v>36</v>
      </c>
      <c r="D39" s="41">
        <v>0</v>
      </c>
      <c r="E39" s="33">
        <v>20</v>
      </c>
      <c r="F39" s="42">
        <f t="shared" si="2"/>
        <v>0</v>
      </c>
      <c r="G39" s="42">
        <v>25</v>
      </c>
      <c r="H39" s="42">
        <f t="shared" si="3"/>
        <v>0</v>
      </c>
      <c r="I39" s="43" t="s">
        <v>58</v>
      </c>
      <c r="IQ39" s="8"/>
      <c r="IR39" s="8"/>
    </row>
    <row r="40" spans="1:252" s="44" customFormat="1" ht="15">
      <c r="A40" s="38">
        <v>23</v>
      </c>
      <c r="B40" s="39" t="s">
        <v>77</v>
      </c>
      <c r="C40" s="40" t="s">
        <v>78</v>
      </c>
      <c r="D40" s="41">
        <v>0</v>
      </c>
      <c r="E40" s="42">
        <v>500</v>
      </c>
      <c r="F40" s="42">
        <f t="shared" si="2"/>
        <v>0</v>
      </c>
      <c r="G40" s="42">
        <v>300</v>
      </c>
      <c r="H40" s="42">
        <f t="shared" si="3"/>
        <v>0</v>
      </c>
      <c r="I40" s="43" t="s">
        <v>79</v>
      </c>
      <c r="IQ40" s="8"/>
      <c r="IR40" s="8"/>
    </row>
    <row r="41" spans="1:252" s="44" customFormat="1" ht="15">
      <c r="A41" s="38">
        <v>24</v>
      </c>
      <c r="B41" s="39" t="s">
        <v>80</v>
      </c>
      <c r="C41" s="40" t="s">
        <v>36</v>
      </c>
      <c r="D41" s="41">
        <v>0</v>
      </c>
      <c r="E41" s="42">
        <v>65</v>
      </c>
      <c r="F41" s="42">
        <f t="shared" si="2"/>
        <v>0</v>
      </c>
      <c r="G41" s="42">
        <v>55</v>
      </c>
      <c r="H41" s="42">
        <f t="shared" si="3"/>
        <v>0</v>
      </c>
      <c r="I41" s="43" t="s">
        <v>81</v>
      </c>
      <c r="IQ41" s="8"/>
      <c r="IR41" s="8"/>
    </row>
    <row r="42" spans="1:252" s="35" customFormat="1" ht="15">
      <c r="A42" s="20">
        <v>25</v>
      </c>
      <c r="B42" s="37" t="s">
        <v>55</v>
      </c>
      <c r="C42" s="22" t="s">
        <v>36</v>
      </c>
      <c r="D42" s="32">
        <v>0</v>
      </c>
      <c r="E42" s="33">
        <v>15</v>
      </c>
      <c r="F42" s="33">
        <f t="shared" si="2"/>
        <v>0</v>
      </c>
      <c r="G42" s="33">
        <v>25</v>
      </c>
      <c r="H42" s="33">
        <f t="shared" si="3"/>
        <v>0</v>
      </c>
      <c r="I42" s="36" t="s">
        <v>82</v>
      </c>
    </row>
    <row r="43" spans="1:252" s="35" customFormat="1" ht="15">
      <c r="A43" s="20">
        <v>26</v>
      </c>
      <c r="B43" s="31" t="s">
        <v>83</v>
      </c>
      <c r="C43" s="22" t="s">
        <v>78</v>
      </c>
      <c r="D43" s="32">
        <v>1</v>
      </c>
      <c r="E43" s="33">
        <v>400</v>
      </c>
      <c r="F43" s="33">
        <f t="shared" si="2"/>
        <v>400</v>
      </c>
      <c r="G43" s="33">
        <v>150</v>
      </c>
      <c r="H43" s="33">
        <f t="shared" si="3"/>
        <v>150</v>
      </c>
      <c r="I43" s="36" t="s">
        <v>84</v>
      </c>
    </row>
    <row r="44" spans="1:252" s="50" customFormat="1" ht="15">
      <c r="A44" s="45"/>
      <c r="B44" s="46" t="s">
        <v>85</v>
      </c>
      <c r="C44" s="47"/>
      <c r="D44" s="47"/>
      <c r="E44" s="48"/>
      <c r="F44" s="48">
        <f>SUM(F17:F43)</f>
        <v>400</v>
      </c>
      <c r="G44" s="48"/>
      <c r="H44" s="48">
        <f>SUM(H17:H43)</f>
        <v>150</v>
      </c>
      <c r="I44" s="49"/>
      <c r="IQ44" s="8"/>
      <c r="IR44" s="8"/>
    </row>
    <row r="45" spans="1:252" s="51" customFormat="1" ht="15">
      <c r="A45" s="25" t="s">
        <v>86</v>
      </c>
      <c r="B45" s="26" t="s">
        <v>87</v>
      </c>
      <c r="C45" s="27"/>
      <c r="D45" s="27"/>
      <c r="E45" s="28"/>
      <c r="F45" s="28"/>
      <c r="G45" s="28"/>
      <c r="H45" s="28"/>
      <c r="I45" s="29"/>
    </row>
    <row r="46" spans="1:252" s="51" customFormat="1" ht="15">
      <c r="A46" s="25">
        <v>1</v>
      </c>
      <c r="B46" s="31" t="s">
        <v>88</v>
      </c>
      <c r="C46" s="22" t="s">
        <v>36</v>
      </c>
      <c r="D46" s="32">
        <v>1.39</v>
      </c>
      <c r="E46" s="52">
        <v>33</v>
      </c>
      <c r="F46" s="52">
        <f t="shared" ref="F46:F53" si="4">+E46*D46</f>
        <v>45.87</v>
      </c>
      <c r="G46" s="52">
        <v>15</v>
      </c>
      <c r="H46" s="52">
        <f t="shared" ref="H46:H53" si="5">+G46*D46</f>
        <v>20.849999999999998</v>
      </c>
      <c r="I46" s="163" t="s">
        <v>89</v>
      </c>
    </row>
    <row r="47" spans="1:252" s="51" customFormat="1" ht="15">
      <c r="A47" s="25">
        <v>2</v>
      </c>
      <c r="B47" s="31" t="s">
        <v>90</v>
      </c>
      <c r="C47" s="22" t="s">
        <v>36</v>
      </c>
      <c r="D47" s="32">
        <v>11.4</v>
      </c>
      <c r="E47" s="52">
        <v>33</v>
      </c>
      <c r="F47" s="52">
        <f t="shared" si="4"/>
        <v>376.2</v>
      </c>
      <c r="G47" s="52">
        <v>15</v>
      </c>
      <c r="H47" s="52">
        <f t="shared" si="5"/>
        <v>171</v>
      </c>
      <c r="I47" s="164"/>
    </row>
    <row r="48" spans="1:252" s="51" customFormat="1" ht="15">
      <c r="A48" s="25">
        <v>3</v>
      </c>
      <c r="B48" s="31" t="s">
        <v>91</v>
      </c>
      <c r="C48" s="22" t="s">
        <v>36</v>
      </c>
      <c r="D48" s="32">
        <v>1.85</v>
      </c>
      <c r="E48" s="52">
        <v>33</v>
      </c>
      <c r="F48" s="52">
        <f t="shared" si="4"/>
        <v>61.050000000000004</v>
      </c>
      <c r="G48" s="52">
        <v>15</v>
      </c>
      <c r="H48" s="52">
        <f t="shared" si="5"/>
        <v>27.75</v>
      </c>
      <c r="I48" s="53"/>
    </row>
    <row r="49" spans="1:252" s="51" customFormat="1" ht="15">
      <c r="A49" s="25">
        <v>4</v>
      </c>
      <c r="B49" s="31" t="s">
        <v>92</v>
      </c>
      <c r="C49" s="22" t="s">
        <v>36</v>
      </c>
      <c r="D49" s="32">
        <v>5.13</v>
      </c>
      <c r="E49" s="52">
        <v>33</v>
      </c>
      <c r="F49" s="52">
        <f t="shared" si="4"/>
        <v>169.29</v>
      </c>
      <c r="G49" s="52">
        <v>15</v>
      </c>
      <c r="H49" s="52">
        <f t="shared" si="5"/>
        <v>76.95</v>
      </c>
      <c r="I49" s="53"/>
    </row>
    <row r="50" spans="1:252" s="51" customFormat="1" ht="15">
      <c r="A50" s="25">
        <v>5</v>
      </c>
      <c r="B50" s="31" t="s">
        <v>93</v>
      </c>
      <c r="C50" s="22" t="s">
        <v>36</v>
      </c>
      <c r="D50" s="32">
        <v>5.92</v>
      </c>
      <c r="E50" s="52">
        <v>33</v>
      </c>
      <c r="F50" s="52">
        <f t="shared" si="4"/>
        <v>195.35999999999999</v>
      </c>
      <c r="G50" s="52">
        <v>15</v>
      </c>
      <c r="H50" s="52">
        <f t="shared" si="5"/>
        <v>88.8</v>
      </c>
      <c r="I50" s="29"/>
    </row>
    <row r="51" spans="1:252" s="51" customFormat="1" ht="15">
      <c r="A51" s="25">
        <v>6</v>
      </c>
      <c r="B51" s="31" t="s">
        <v>94</v>
      </c>
      <c r="C51" s="22" t="s">
        <v>36</v>
      </c>
      <c r="D51" s="32">
        <v>27</v>
      </c>
      <c r="E51" s="52">
        <v>33</v>
      </c>
      <c r="F51" s="52">
        <f t="shared" si="4"/>
        <v>891</v>
      </c>
      <c r="G51" s="52">
        <v>15</v>
      </c>
      <c r="H51" s="52">
        <f t="shared" si="5"/>
        <v>405</v>
      </c>
      <c r="I51" s="29"/>
    </row>
    <row r="52" spans="1:252" s="51" customFormat="1" ht="15">
      <c r="A52" s="25">
        <v>7</v>
      </c>
      <c r="B52" s="31" t="s">
        <v>95</v>
      </c>
      <c r="C52" s="22" t="s">
        <v>36</v>
      </c>
      <c r="D52" s="32">
        <v>1.57</v>
      </c>
      <c r="E52" s="52">
        <v>33</v>
      </c>
      <c r="F52" s="52">
        <f t="shared" si="4"/>
        <v>51.81</v>
      </c>
      <c r="G52" s="52">
        <v>15</v>
      </c>
      <c r="H52" s="52">
        <f t="shared" si="5"/>
        <v>23.55</v>
      </c>
      <c r="I52" s="29"/>
    </row>
    <row r="53" spans="1:252" s="51" customFormat="1" ht="15">
      <c r="A53" s="25">
        <v>8</v>
      </c>
      <c r="B53" s="31" t="s">
        <v>96</v>
      </c>
      <c r="C53" s="22" t="s">
        <v>36</v>
      </c>
      <c r="D53" s="32">
        <v>2.35</v>
      </c>
      <c r="E53" s="52">
        <v>33</v>
      </c>
      <c r="F53" s="52">
        <f t="shared" si="4"/>
        <v>77.55</v>
      </c>
      <c r="G53" s="52">
        <v>15</v>
      </c>
      <c r="H53" s="52">
        <f t="shared" si="5"/>
        <v>35.25</v>
      </c>
      <c r="I53" s="29"/>
    </row>
    <row r="54" spans="1:252" s="50" customFormat="1" ht="15">
      <c r="A54" s="45"/>
      <c r="B54" s="46" t="s">
        <v>97</v>
      </c>
      <c r="C54" s="54"/>
      <c r="D54" s="55"/>
      <c r="E54" s="48"/>
      <c r="F54" s="48">
        <f>SUM(F46:F53)</f>
        <v>1868.1299999999999</v>
      </c>
      <c r="G54" s="48"/>
      <c r="H54" s="48">
        <f>SUM(H46:H53)</f>
        <v>849.15</v>
      </c>
      <c r="I54" s="49"/>
      <c r="IQ54" s="8"/>
      <c r="IR54" s="8"/>
    </row>
    <row r="55" spans="1:252" s="23" customFormat="1" ht="15">
      <c r="A55" s="14" t="s">
        <v>98</v>
      </c>
      <c r="B55" s="15" t="s">
        <v>99</v>
      </c>
      <c r="C55" s="22" t="s">
        <v>100</v>
      </c>
      <c r="D55" s="56">
        <v>0</v>
      </c>
      <c r="E55" s="33" t="s">
        <v>101</v>
      </c>
      <c r="F55" s="33">
        <v>0</v>
      </c>
      <c r="G55" s="17"/>
      <c r="H55" s="17"/>
      <c r="I55" s="36" t="s">
        <v>102</v>
      </c>
    </row>
    <row r="56" spans="1:252" s="23" customFormat="1" ht="15">
      <c r="A56" s="14"/>
      <c r="B56" s="15"/>
      <c r="C56" s="22" t="s">
        <v>103</v>
      </c>
      <c r="D56" s="56">
        <v>0</v>
      </c>
      <c r="E56" s="33" t="s">
        <v>104</v>
      </c>
      <c r="F56" s="33">
        <v>0</v>
      </c>
      <c r="G56" s="33" t="s">
        <v>105</v>
      </c>
      <c r="H56" s="33">
        <v>0</v>
      </c>
      <c r="I56" s="18"/>
    </row>
    <row r="57" spans="1:252" s="23" customFormat="1" ht="15">
      <c r="A57" s="14" t="s">
        <v>106</v>
      </c>
      <c r="B57" s="15" t="s">
        <v>107</v>
      </c>
      <c r="C57" s="22" t="s">
        <v>36</v>
      </c>
      <c r="D57" s="56"/>
      <c r="E57" s="33">
        <v>0</v>
      </c>
      <c r="F57" s="33">
        <v>0</v>
      </c>
      <c r="G57" s="33">
        <v>0</v>
      </c>
      <c r="H57" s="33">
        <v>0</v>
      </c>
      <c r="I57" s="36"/>
    </row>
    <row r="58" spans="1:252" s="23" customFormat="1" ht="33.950000000000003" customHeight="1">
      <c r="A58" s="159">
        <v>1</v>
      </c>
      <c r="B58" s="57" t="s">
        <v>108</v>
      </c>
      <c r="C58" s="143" t="s">
        <v>36</v>
      </c>
      <c r="D58" s="56">
        <v>0</v>
      </c>
      <c r="E58" s="33">
        <v>15</v>
      </c>
      <c r="F58" s="33">
        <f t="shared" ref="F58:F68" si="6">D58*E58</f>
        <v>0</v>
      </c>
      <c r="G58" s="33">
        <v>75</v>
      </c>
      <c r="H58" s="33">
        <f t="shared" ref="H58:H64" si="7">G58*D58</f>
        <v>0</v>
      </c>
      <c r="I58" s="152" t="s">
        <v>109</v>
      </c>
    </row>
    <row r="59" spans="1:252" s="23" customFormat="1" ht="33.950000000000003" customHeight="1">
      <c r="A59" s="159"/>
      <c r="B59" s="57" t="s">
        <v>110</v>
      </c>
      <c r="C59" s="144"/>
      <c r="D59" s="56">
        <v>0</v>
      </c>
      <c r="E59" s="33">
        <v>15</v>
      </c>
      <c r="F59" s="33">
        <f t="shared" si="6"/>
        <v>0</v>
      </c>
      <c r="G59" s="33">
        <v>95</v>
      </c>
      <c r="H59" s="33">
        <f t="shared" si="7"/>
        <v>0</v>
      </c>
      <c r="I59" s="152"/>
    </row>
    <row r="60" spans="1:252" s="23" customFormat="1" ht="33.950000000000003" customHeight="1">
      <c r="A60" s="159"/>
      <c r="B60" s="57" t="s">
        <v>111</v>
      </c>
      <c r="C60" s="144"/>
      <c r="D60" s="56">
        <v>27.03</v>
      </c>
      <c r="E60" s="33">
        <v>18</v>
      </c>
      <c r="F60" s="33">
        <f t="shared" si="6"/>
        <v>486.54</v>
      </c>
      <c r="G60" s="33">
        <v>60</v>
      </c>
      <c r="H60" s="33">
        <f t="shared" si="7"/>
        <v>1621.8000000000002</v>
      </c>
      <c r="I60" s="152"/>
    </row>
    <row r="61" spans="1:252" s="51" customFormat="1" ht="69.75">
      <c r="A61" s="20">
        <v>2</v>
      </c>
      <c r="B61" s="58" t="s">
        <v>112</v>
      </c>
      <c r="C61" s="56" t="s">
        <v>113</v>
      </c>
      <c r="D61" s="56">
        <v>0</v>
      </c>
      <c r="E61" s="33">
        <v>10</v>
      </c>
      <c r="F61" s="33">
        <f t="shared" si="6"/>
        <v>0</v>
      </c>
      <c r="G61" s="33">
        <v>25</v>
      </c>
      <c r="H61" s="33">
        <f t="shared" si="7"/>
        <v>0</v>
      </c>
      <c r="I61" s="59" t="s">
        <v>114</v>
      </c>
    </row>
    <row r="62" spans="1:252" s="51" customFormat="1" ht="15">
      <c r="A62" s="159">
        <v>3</v>
      </c>
      <c r="B62" s="60" t="s">
        <v>115</v>
      </c>
      <c r="C62" s="143" t="s">
        <v>36</v>
      </c>
      <c r="D62" s="56">
        <v>5.92</v>
      </c>
      <c r="E62" s="33">
        <v>18</v>
      </c>
      <c r="F62" s="33">
        <f t="shared" si="6"/>
        <v>106.56</v>
      </c>
      <c r="G62" s="33">
        <v>60</v>
      </c>
      <c r="H62" s="33">
        <f t="shared" si="7"/>
        <v>355.2</v>
      </c>
      <c r="I62" s="152" t="s">
        <v>109</v>
      </c>
    </row>
    <row r="63" spans="1:252" s="51" customFormat="1" ht="39" customHeight="1">
      <c r="A63" s="159"/>
      <c r="B63" s="60" t="s">
        <v>116</v>
      </c>
      <c r="C63" s="144"/>
      <c r="D63" s="56">
        <v>0</v>
      </c>
      <c r="E63" s="33">
        <v>15</v>
      </c>
      <c r="F63" s="33">
        <f t="shared" si="6"/>
        <v>0</v>
      </c>
      <c r="G63" s="33">
        <v>55</v>
      </c>
      <c r="H63" s="33">
        <f t="shared" si="7"/>
        <v>0</v>
      </c>
      <c r="I63" s="152"/>
    </row>
    <row r="64" spans="1:252" s="51" customFormat="1" ht="39" customHeight="1">
      <c r="A64" s="159"/>
      <c r="B64" s="60" t="s">
        <v>117</v>
      </c>
      <c r="C64" s="144"/>
      <c r="D64" s="56">
        <v>0</v>
      </c>
      <c r="E64" s="33">
        <v>15</v>
      </c>
      <c r="F64" s="33">
        <f t="shared" si="6"/>
        <v>0</v>
      </c>
      <c r="G64" s="33">
        <v>85</v>
      </c>
      <c r="H64" s="33">
        <f t="shared" si="7"/>
        <v>0</v>
      </c>
      <c r="I64" s="152"/>
    </row>
    <row r="65" spans="1:252" s="64" customFormat="1" ht="27">
      <c r="A65" s="38">
        <v>4</v>
      </c>
      <c r="B65" s="61" t="s">
        <v>118</v>
      </c>
      <c r="C65" s="40" t="s">
        <v>36</v>
      </c>
      <c r="D65" s="62">
        <v>0</v>
      </c>
      <c r="E65" s="42">
        <v>0</v>
      </c>
      <c r="F65" s="42">
        <f t="shared" si="6"/>
        <v>0</v>
      </c>
      <c r="G65" s="42">
        <v>5</v>
      </c>
      <c r="H65" s="42">
        <f>D65*G65</f>
        <v>0</v>
      </c>
      <c r="I65" s="63" t="s">
        <v>119</v>
      </c>
      <c r="IQ65" s="8"/>
      <c r="IR65" s="8"/>
    </row>
    <row r="66" spans="1:252" s="65" customFormat="1" ht="15">
      <c r="A66" s="159">
        <v>5</v>
      </c>
      <c r="B66" s="58" t="s">
        <v>120</v>
      </c>
      <c r="C66" s="40" t="s">
        <v>121</v>
      </c>
      <c r="D66" s="56">
        <v>2</v>
      </c>
      <c r="E66" s="33">
        <v>18</v>
      </c>
      <c r="F66" s="33">
        <f t="shared" si="6"/>
        <v>36</v>
      </c>
      <c r="G66" s="33">
        <v>30</v>
      </c>
      <c r="H66" s="33">
        <f>G66*D66</f>
        <v>60</v>
      </c>
      <c r="I66" s="152" t="s">
        <v>122</v>
      </c>
    </row>
    <row r="67" spans="1:252" s="65" customFormat="1" ht="15">
      <c r="A67" s="159"/>
      <c r="B67" s="58" t="s">
        <v>123</v>
      </c>
      <c r="C67" s="56" t="s">
        <v>113</v>
      </c>
      <c r="D67" s="56">
        <v>0</v>
      </c>
      <c r="E67" s="33">
        <v>15</v>
      </c>
      <c r="F67" s="33">
        <f t="shared" si="6"/>
        <v>0</v>
      </c>
      <c r="G67" s="33">
        <v>25</v>
      </c>
      <c r="H67" s="33">
        <f>G67*D67</f>
        <v>0</v>
      </c>
      <c r="I67" s="152"/>
    </row>
    <row r="68" spans="1:252" s="65" customFormat="1" ht="15">
      <c r="A68" s="159"/>
      <c r="B68" s="58" t="s">
        <v>124</v>
      </c>
      <c r="C68" s="56" t="s">
        <v>113</v>
      </c>
      <c r="D68" s="56">
        <v>0</v>
      </c>
      <c r="E68" s="33">
        <v>15</v>
      </c>
      <c r="F68" s="33">
        <f t="shared" si="6"/>
        <v>0</v>
      </c>
      <c r="G68" s="33">
        <v>25</v>
      </c>
      <c r="H68" s="33">
        <f>G68*D68</f>
        <v>0</v>
      </c>
      <c r="I68" s="152"/>
    </row>
    <row r="69" spans="1:252" s="51" customFormat="1" ht="15">
      <c r="A69" s="25"/>
      <c r="B69" s="26" t="s">
        <v>32</v>
      </c>
      <c r="C69" s="27"/>
      <c r="D69" s="27"/>
      <c r="E69" s="28"/>
      <c r="F69" s="28">
        <f>SUM(F55:F68)</f>
        <v>629.1</v>
      </c>
      <c r="G69" s="28"/>
      <c r="H69" s="28">
        <f>SUM(H55:H68)</f>
        <v>2037.0000000000002</v>
      </c>
      <c r="I69" s="29"/>
    </row>
    <row r="70" spans="1:252" s="23" customFormat="1" ht="15">
      <c r="A70" s="14" t="s">
        <v>125</v>
      </c>
      <c r="B70" s="15" t="s">
        <v>126</v>
      </c>
      <c r="C70" s="22" t="s">
        <v>36</v>
      </c>
      <c r="D70" s="56"/>
      <c r="E70" s="33">
        <v>0</v>
      </c>
      <c r="F70" s="33">
        <v>0</v>
      </c>
      <c r="G70" s="17">
        <v>0</v>
      </c>
      <c r="H70" s="17">
        <v>0</v>
      </c>
      <c r="I70" s="18"/>
    </row>
    <row r="71" spans="1:252" s="23" customFormat="1" ht="23.1" customHeight="1">
      <c r="A71" s="158">
        <v>1</v>
      </c>
      <c r="B71" s="66" t="s">
        <v>108</v>
      </c>
      <c r="C71" s="155" t="s">
        <v>36</v>
      </c>
      <c r="D71" s="62">
        <v>0</v>
      </c>
      <c r="E71" s="42">
        <v>15</v>
      </c>
      <c r="F71" s="42">
        <f t="shared" ref="F71:F76" si="8">D71*E71</f>
        <v>0</v>
      </c>
      <c r="G71" s="42">
        <v>75</v>
      </c>
      <c r="H71" s="42">
        <f t="shared" ref="H71:H76" si="9">G71*D71</f>
        <v>0</v>
      </c>
      <c r="I71" s="157" t="s">
        <v>109</v>
      </c>
    </row>
    <row r="72" spans="1:252" s="23" customFormat="1" ht="23.1" customHeight="1">
      <c r="A72" s="158"/>
      <c r="B72" s="66" t="s">
        <v>110</v>
      </c>
      <c r="C72" s="156"/>
      <c r="D72" s="62">
        <v>0</v>
      </c>
      <c r="E72" s="42">
        <v>15</v>
      </c>
      <c r="F72" s="42">
        <f t="shared" si="8"/>
        <v>0</v>
      </c>
      <c r="G72" s="42">
        <v>95</v>
      </c>
      <c r="H72" s="42">
        <f t="shared" si="9"/>
        <v>0</v>
      </c>
      <c r="I72" s="157"/>
    </row>
    <row r="73" spans="1:252" s="23" customFormat="1" ht="23.1" customHeight="1">
      <c r="A73" s="158"/>
      <c r="B73" s="66" t="s">
        <v>111</v>
      </c>
      <c r="C73" s="156"/>
      <c r="D73" s="62">
        <v>12</v>
      </c>
      <c r="E73" s="42">
        <v>18</v>
      </c>
      <c r="F73" s="42">
        <f t="shared" si="8"/>
        <v>216</v>
      </c>
      <c r="G73" s="42">
        <v>60</v>
      </c>
      <c r="H73" s="42">
        <f t="shared" si="9"/>
        <v>720</v>
      </c>
      <c r="I73" s="157"/>
    </row>
    <row r="74" spans="1:252" s="23" customFormat="1" ht="23.1" customHeight="1">
      <c r="A74" s="38">
        <v>2</v>
      </c>
      <c r="B74" s="66" t="s">
        <v>115</v>
      </c>
      <c r="C74" s="40" t="s">
        <v>36</v>
      </c>
      <c r="D74" s="62">
        <v>1.4</v>
      </c>
      <c r="E74" s="42">
        <v>18</v>
      </c>
      <c r="F74" s="42">
        <f t="shared" si="8"/>
        <v>25.2</v>
      </c>
      <c r="G74" s="42">
        <v>60</v>
      </c>
      <c r="H74" s="42">
        <f t="shared" si="9"/>
        <v>84</v>
      </c>
      <c r="I74" s="157"/>
    </row>
    <row r="75" spans="1:252" s="23" customFormat="1" ht="15">
      <c r="A75" s="38">
        <v>3</v>
      </c>
      <c r="B75" s="66" t="s">
        <v>127</v>
      </c>
      <c r="C75" s="40" t="s">
        <v>121</v>
      </c>
      <c r="D75" s="62">
        <v>1</v>
      </c>
      <c r="E75" s="42">
        <v>18</v>
      </c>
      <c r="F75" s="42">
        <f t="shared" si="8"/>
        <v>18</v>
      </c>
      <c r="G75" s="42">
        <v>30</v>
      </c>
      <c r="H75" s="42">
        <f t="shared" si="9"/>
        <v>30</v>
      </c>
      <c r="I75" s="63"/>
    </row>
    <row r="76" spans="1:252" s="51" customFormat="1" ht="15">
      <c r="A76" s="38">
        <v>4</v>
      </c>
      <c r="B76" s="67" t="s">
        <v>112</v>
      </c>
      <c r="C76" s="62"/>
      <c r="D76" s="62">
        <v>0</v>
      </c>
      <c r="E76" s="42">
        <v>10</v>
      </c>
      <c r="F76" s="42">
        <f t="shared" si="8"/>
        <v>0</v>
      </c>
      <c r="G76" s="42">
        <v>25</v>
      </c>
      <c r="H76" s="42">
        <f t="shared" si="9"/>
        <v>0</v>
      </c>
      <c r="I76" s="63"/>
    </row>
    <row r="77" spans="1:252" s="65" customFormat="1" ht="27">
      <c r="A77" s="38">
        <v>5</v>
      </c>
      <c r="B77" s="61" t="s">
        <v>118</v>
      </c>
      <c r="C77" s="40" t="s">
        <v>36</v>
      </c>
      <c r="D77" s="62"/>
      <c r="E77" s="42">
        <v>0</v>
      </c>
      <c r="F77" s="42">
        <f>E77*D77</f>
        <v>0</v>
      </c>
      <c r="G77" s="42">
        <v>5</v>
      </c>
      <c r="H77" s="42">
        <f>D77*G77</f>
        <v>0</v>
      </c>
      <c r="I77" s="63" t="s">
        <v>119</v>
      </c>
    </row>
    <row r="78" spans="1:252" s="65" customFormat="1" ht="15">
      <c r="A78" s="158">
        <v>6</v>
      </c>
      <c r="B78" s="67" t="s">
        <v>120</v>
      </c>
      <c r="C78" s="62" t="s">
        <v>113</v>
      </c>
      <c r="D78" s="62">
        <v>1</v>
      </c>
      <c r="E78" s="42">
        <v>18</v>
      </c>
      <c r="F78" s="42">
        <f t="shared" ref="F78:F80" si="10">D78*E78</f>
        <v>18</v>
      </c>
      <c r="G78" s="42">
        <v>30</v>
      </c>
      <c r="H78" s="42">
        <f t="shared" ref="H78:H80" si="11">G78*D78</f>
        <v>30</v>
      </c>
      <c r="I78" s="63" t="s">
        <v>128</v>
      </c>
    </row>
    <row r="79" spans="1:252" s="65" customFormat="1" ht="15">
      <c r="A79" s="158"/>
      <c r="B79" s="67" t="s">
        <v>123</v>
      </c>
      <c r="C79" s="62" t="s">
        <v>113</v>
      </c>
      <c r="D79" s="62">
        <v>0</v>
      </c>
      <c r="E79" s="42">
        <v>0</v>
      </c>
      <c r="F79" s="42">
        <f t="shared" si="10"/>
        <v>0</v>
      </c>
      <c r="G79" s="42">
        <v>25</v>
      </c>
      <c r="H79" s="42">
        <f t="shared" si="11"/>
        <v>0</v>
      </c>
      <c r="I79" s="63" t="s">
        <v>128</v>
      </c>
    </row>
    <row r="80" spans="1:252" s="65" customFormat="1" ht="15">
      <c r="A80" s="158"/>
      <c r="B80" s="67" t="s">
        <v>124</v>
      </c>
      <c r="C80" s="62" t="s">
        <v>113</v>
      </c>
      <c r="D80" s="62">
        <v>0</v>
      </c>
      <c r="E80" s="42">
        <v>0</v>
      </c>
      <c r="F80" s="42">
        <f t="shared" si="10"/>
        <v>0</v>
      </c>
      <c r="G80" s="42">
        <v>25</v>
      </c>
      <c r="H80" s="42">
        <f t="shared" si="11"/>
        <v>0</v>
      </c>
      <c r="I80" s="63" t="s">
        <v>128</v>
      </c>
    </row>
    <row r="81" spans="1:9" s="51" customFormat="1" ht="15">
      <c r="A81" s="38">
        <v>7</v>
      </c>
      <c r="B81" s="67" t="s">
        <v>129</v>
      </c>
      <c r="C81" s="40" t="s">
        <v>130</v>
      </c>
      <c r="D81" s="62">
        <v>2</v>
      </c>
      <c r="E81" s="42">
        <v>0</v>
      </c>
      <c r="F81" s="42">
        <f>E81*D81</f>
        <v>0</v>
      </c>
      <c r="G81" s="42">
        <v>5</v>
      </c>
      <c r="H81" s="42">
        <f>D81*G81</f>
        <v>10</v>
      </c>
      <c r="I81" s="63"/>
    </row>
    <row r="82" spans="1:9" s="72" customFormat="1" ht="15">
      <c r="A82" s="68"/>
      <c r="B82" s="69" t="s">
        <v>32</v>
      </c>
      <c r="C82" s="70"/>
      <c r="D82" s="70"/>
      <c r="E82" s="71"/>
      <c r="F82" s="71">
        <f>SUM(F70:F81)</f>
        <v>277.2</v>
      </c>
      <c r="G82" s="71"/>
      <c r="H82" s="71">
        <f>SUM(H70:H81)</f>
        <v>874</v>
      </c>
      <c r="I82" s="63"/>
    </row>
    <row r="83" spans="1:9" s="23" customFormat="1" ht="15">
      <c r="A83" s="14" t="s">
        <v>131</v>
      </c>
      <c r="B83" s="15" t="s">
        <v>132</v>
      </c>
      <c r="C83" s="22" t="s">
        <v>100</v>
      </c>
      <c r="D83" s="56">
        <v>0</v>
      </c>
      <c r="E83" s="33" t="s">
        <v>101</v>
      </c>
      <c r="F83" s="33">
        <v>0</v>
      </c>
      <c r="G83" s="17"/>
      <c r="H83" s="17"/>
      <c r="I83" s="59"/>
    </row>
    <row r="84" spans="1:9" s="23" customFormat="1" ht="15">
      <c r="A84" s="14"/>
      <c r="B84" s="15"/>
      <c r="C84" s="22" t="s">
        <v>103</v>
      </c>
      <c r="D84" s="56"/>
      <c r="E84" s="33" t="s">
        <v>104</v>
      </c>
      <c r="F84" s="33">
        <v>0</v>
      </c>
      <c r="G84" s="33" t="s">
        <v>105</v>
      </c>
      <c r="H84" s="33">
        <v>0</v>
      </c>
      <c r="I84" s="18"/>
    </row>
    <row r="85" spans="1:9" s="23" customFormat="1" ht="30" customHeight="1">
      <c r="A85" s="154">
        <v>1</v>
      </c>
      <c r="B85" s="66" t="s">
        <v>108</v>
      </c>
      <c r="C85" s="155" t="s">
        <v>36</v>
      </c>
      <c r="D85" s="62">
        <v>0</v>
      </c>
      <c r="E85" s="42">
        <v>15</v>
      </c>
      <c r="F85" s="42">
        <f t="shared" ref="F85:F90" si="12">D85*E85</f>
        <v>0</v>
      </c>
      <c r="G85" s="42">
        <v>75</v>
      </c>
      <c r="H85" s="42">
        <f t="shared" ref="H85:H90" si="13">G85*D85</f>
        <v>0</v>
      </c>
      <c r="I85" s="157" t="s">
        <v>133</v>
      </c>
    </row>
    <row r="86" spans="1:9" s="23" customFormat="1" ht="30" customHeight="1">
      <c r="A86" s="154"/>
      <c r="B86" s="66" t="s">
        <v>110</v>
      </c>
      <c r="C86" s="156"/>
      <c r="D86" s="62">
        <v>0</v>
      </c>
      <c r="E86" s="42">
        <v>15</v>
      </c>
      <c r="F86" s="42">
        <f t="shared" si="12"/>
        <v>0</v>
      </c>
      <c r="G86" s="42">
        <v>95</v>
      </c>
      <c r="H86" s="42">
        <f t="shared" si="13"/>
        <v>0</v>
      </c>
      <c r="I86" s="157"/>
    </row>
    <row r="87" spans="1:9" s="23" customFormat="1" ht="30" customHeight="1">
      <c r="A87" s="154"/>
      <c r="B87" s="66" t="s">
        <v>134</v>
      </c>
      <c r="C87" s="156"/>
      <c r="D87" s="62">
        <v>1.6</v>
      </c>
      <c r="E87" s="42">
        <v>18</v>
      </c>
      <c r="F87" s="42">
        <f t="shared" si="12"/>
        <v>28.8</v>
      </c>
      <c r="G87" s="42">
        <v>60</v>
      </c>
      <c r="H87" s="42">
        <f t="shared" si="13"/>
        <v>96</v>
      </c>
      <c r="I87" s="157"/>
    </row>
    <row r="88" spans="1:9" s="51" customFormat="1" ht="33.950000000000003" customHeight="1">
      <c r="A88" s="154">
        <v>2</v>
      </c>
      <c r="B88" s="61" t="s">
        <v>135</v>
      </c>
      <c r="C88" s="156" t="s">
        <v>113</v>
      </c>
      <c r="D88" s="62"/>
      <c r="E88" s="42">
        <v>18</v>
      </c>
      <c r="F88" s="42">
        <f t="shared" si="12"/>
        <v>0</v>
      </c>
      <c r="G88" s="42">
        <v>40</v>
      </c>
      <c r="H88" s="42">
        <f t="shared" si="13"/>
        <v>0</v>
      </c>
      <c r="I88" s="157" t="s">
        <v>136</v>
      </c>
    </row>
    <row r="89" spans="1:9" s="51" customFormat="1" ht="33.950000000000003" customHeight="1">
      <c r="A89" s="154"/>
      <c r="B89" s="61" t="s">
        <v>116</v>
      </c>
      <c r="C89" s="156"/>
      <c r="D89" s="62">
        <f>D83</f>
        <v>0</v>
      </c>
      <c r="E89" s="42">
        <v>15</v>
      </c>
      <c r="F89" s="42">
        <f t="shared" si="12"/>
        <v>0</v>
      </c>
      <c r="G89" s="42">
        <v>45</v>
      </c>
      <c r="H89" s="42">
        <f t="shared" si="13"/>
        <v>0</v>
      </c>
      <c r="I89" s="157"/>
    </row>
    <row r="90" spans="1:9" s="51" customFormat="1" ht="33.950000000000003" customHeight="1">
      <c r="A90" s="154"/>
      <c r="B90" s="61" t="s">
        <v>117</v>
      </c>
      <c r="C90" s="156"/>
      <c r="D90" s="62">
        <v>0</v>
      </c>
      <c r="E90" s="42">
        <v>15</v>
      </c>
      <c r="F90" s="42">
        <f t="shared" si="12"/>
        <v>0</v>
      </c>
      <c r="G90" s="42">
        <v>75</v>
      </c>
      <c r="H90" s="42">
        <f t="shared" si="13"/>
        <v>0</v>
      </c>
      <c r="I90" s="157"/>
    </row>
    <row r="91" spans="1:9" s="65" customFormat="1" ht="33.950000000000003" customHeight="1">
      <c r="A91" s="68">
        <v>3</v>
      </c>
      <c r="B91" s="61" t="s">
        <v>137</v>
      </c>
      <c r="C91" s="40" t="s">
        <v>36</v>
      </c>
      <c r="D91" s="62">
        <v>1.6</v>
      </c>
      <c r="E91" s="42">
        <v>0</v>
      </c>
      <c r="F91" s="42">
        <f>E91*D91</f>
        <v>0</v>
      </c>
      <c r="G91" s="42">
        <v>5</v>
      </c>
      <c r="H91" s="42">
        <f>D91*G91</f>
        <v>8</v>
      </c>
      <c r="I91" s="63" t="s">
        <v>119</v>
      </c>
    </row>
    <row r="92" spans="1:9" s="65" customFormat="1" ht="33.950000000000003" customHeight="1">
      <c r="A92" s="154">
        <v>4</v>
      </c>
      <c r="B92" s="67" t="s">
        <v>138</v>
      </c>
      <c r="C92" s="62" t="s">
        <v>113</v>
      </c>
      <c r="D92" s="62">
        <v>1</v>
      </c>
      <c r="E92" s="42">
        <v>18</v>
      </c>
      <c r="F92" s="42">
        <f t="shared" ref="F92:F94" si="14">D92*E92</f>
        <v>18</v>
      </c>
      <c r="G92" s="42">
        <v>30</v>
      </c>
      <c r="H92" s="42">
        <f t="shared" ref="H92:H94" si="15">G92*D92</f>
        <v>30</v>
      </c>
      <c r="I92" s="63" t="s">
        <v>128</v>
      </c>
    </row>
    <row r="93" spans="1:9" s="65" customFormat="1" ht="33.950000000000003" customHeight="1">
      <c r="A93" s="154"/>
      <c r="B93" s="67" t="s">
        <v>123</v>
      </c>
      <c r="C93" s="62" t="s">
        <v>113</v>
      </c>
      <c r="D93" s="62">
        <f>F84</f>
        <v>0</v>
      </c>
      <c r="E93" s="42">
        <v>0</v>
      </c>
      <c r="F93" s="42">
        <f t="shared" si="14"/>
        <v>0</v>
      </c>
      <c r="G93" s="42">
        <v>25</v>
      </c>
      <c r="H93" s="42">
        <f t="shared" si="15"/>
        <v>0</v>
      </c>
      <c r="I93" s="63" t="s">
        <v>128</v>
      </c>
    </row>
    <row r="94" spans="1:9" s="65" customFormat="1" ht="33.950000000000003" customHeight="1">
      <c r="A94" s="154"/>
      <c r="B94" s="67" t="s">
        <v>124</v>
      </c>
      <c r="C94" s="62" t="s">
        <v>113</v>
      </c>
      <c r="D94" s="62">
        <v>0</v>
      </c>
      <c r="E94" s="42">
        <v>0</v>
      </c>
      <c r="F94" s="42">
        <f t="shared" si="14"/>
        <v>0</v>
      </c>
      <c r="G94" s="42">
        <v>25</v>
      </c>
      <c r="H94" s="42">
        <f t="shared" si="15"/>
        <v>0</v>
      </c>
      <c r="I94" s="63" t="s">
        <v>128</v>
      </c>
    </row>
    <row r="95" spans="1:9" s="51" customFormat="1" ht="15">
      <c r="A95" s="68">
        <v>5</v>
      </c>
      <c r="B95" s="67" t="s">
        <v>129</v>
      </c>
      <c r="C95" s="40" t="s">
        <v>130</v>
      </c>
      <c r="D95" s="62">
        <v>1</v>
      </c>
      <c r="E95" s="42">
        <v>0</v>
      </c>
      <c r="F95" s="42">
        <f>E95*D95</f>
        <v>0</v>
      </c>
      <c r="G95" s="42">
        <v>5</v>
      </c>
      <c r="H95" s="42">
        <f>D95*G95</f>
        <v>5</v>
      </c>
      <c r="I95" s="63" t="s">
        <v>139</v>
      </c>
    </row>
    <row r="96" spans="1:9" s="51" customFormat="1" ht="15">
      <c r="A96" s="73"/>
      <c r="B96" s="26" t="s">
        <v>32</v>
      </c>
      <c r="C96" s="27"/>
      <c r="D96" s="27"/>
      <c r="E96" s="28"/>
      <c r="F96" s="28">
        <f>SUM(F83:F95)</f>
        <v>46.8</v>
      </c>
      <c r="G96" s="28"/>
      <c r="H96" s="28">
        <f>SUM(H83:H95)</f>
        <v>139</v>
      </c>
      <c r="I96" s="74"/>
    </row>
    <row r="97" spans="1:9" s="23" customFormat="1" ht="15">
      <c r="A97" s="14" t="s">
        <v>140</v>
      </c>
      <c r="B97" s="15" t="s">
        <v>141</v>
      </c>
      <c r="C97" s="22" t="s">
        <v>100</v>
      </c>
      <c r="D97" s="56">
        <v>0</v>
      </c>
      <c r="E97" s="33" t="s">
        <v>101</v>
      </c>
      <c r="F97" s="33">
        <v>0</v>
      </c>
      <c r="G97" s="17"/>
      <c r="H97" s="17"/>
      <c r="I97" s="59"/>
    </row>
    <row r="98" spans="1:9" s="23" customFormat="1" ht="15">
      <c r="A98" s="14"/>
      <c r="B98" s="15"/>
      <c r="C98" s="22" t="s">
        <v>103</v>
      </c>
      <c r="D98" s="56"/>
      <c r="E98" s="33" t="s">
        <v>104</v>
      </c>
      <c r="F98" s="33">
        <v>0</v>
      </c>
      <c r="G98" s="33" t="s">
        <v>105</v>
      </c>
      <c r="H98" s="33">
        <v>0</v>
      </c>
      <c r="I98" s="18"/>
    </row>
    <row r="99" spans="1:9" s="23" customFormat="1" ht="27.95" customHeight="1">
      <c r="A99" s="154">
        <v>1</v>
      </c>
      <c r="B99" s="66" t="s">
        <v>108</v>
      </c>
      <c r="C99" s="155" t="s">
        <v>36</v>
      </c>
      <c r="D99" s="62">
        <v>0</v>
      </c>
      <c r="E99" s="42">
        <v>15</v>
      </c>
      <c r="F99" s="42">
        <f t="shared" ref="F99:F104" si="16">D99*E99</f>
        <v>0</v>
      </c>
      <c r="G99" s="42">
        <v>75</v>
      </c>
      <c r="H99" s="42">
        <f t="shared" ref="H99:H104" si="17">G99*D99</f>
        <v>0</v>
      </c>
      <c r="I99" s="157" t="s">
        <v>133</v>
      </c>
    </row>
    <row r="100" spans="1:9" s="23" customFormat="1" ht="27.95" customHeight="1">
      <c r="A100" s="154"/>
      <c r="B100" s="66" t="s">
        <v>110</v>
      </c>
      <c r="C100" s="156"/>
      <c r="D100" s="62">
        <v>0</v>
      </c>
      <c r="E100" s="42">
        <v>15</v>
      </c>
      <c r="F100" s="42">
        <f t="shared" si="16"/>
        <v>0</v>
      </c>
      <c r="G100" s="42">
        <v>95</v>
      </c>
      <c r="H100" s="42">
        <f t="shared" si="17"/>
        <v>0</v>
      </c>
      <c r="I100" s="157"/>
    </row>
    <row r="101" spans="1:9" s="23" customFormat="1" ht="27.95" customHeight="1">
      <c r="A101" s="154"/>
      <c r="B101" s="66" t="s">
        <v>134</v>
      </c>
      <c r="C101" s="156"/>
      <c r="D101" s="62">
        <v>2.35</v>
      </c>
      <c r="E101" s="42">
        <v>18</v>
      </c>
      <c r="F101" s="42">
        <f t="shared" si="16"/>
        <v>42.300000000000004</v>
      </c>
      <c r="G101" s="42">
        <v>60</v>
      </c>
      <c r="H101" s="42">
        <f t="shared" si="17"/>
        <v>141</v>
      </c>
      <c r="I101" s="157"/>
    </row>
    <row r="102" spans="1:9" s="51" customFormat="1" ht="29.1" customHeight="1">
      <c r="A102" s="154">
        <v>2</v>
      </c>
      <c r="B102" s="61" t="s">
        <v>135</v>
      </c>
      <c r="C102" s="156" t="s">
        <v>113</v>
      </c>
      <c r="D102" s="62"/>
      <c r="E102" s="42">
        <v>18</v>
      </c>
      <c r="F102" s="42">
        <f t="shared" si="16"/>
        <v>0</v>
      </c>
      <c r="G102" s="42">
        <v>40</v>
      </c>
      <c r="H102" s="42">
        <f t="shared" si="17"/>
        <v>0</v>
      </c>
      <c r="I102" s="157" t="s">
        <v>136</v>
      </c>
    </row>
    <row r="103" spans="1:9" s="51" customFormat="1" ht="29.1" customHeight="1">
      <c r="A103" s="154"/>
      <c r="B103" s="61" t="s">
        <v>116</v>
      </c>
      <c r="C103" s="156"/>
      <c r="D103" s="62">
        <f>D97</f>
        <v>0</v>
      </c>
      <c r="E103" s="42">
        <v>15</v>
      </c>
      <c r="F103" s="42">
        <f t="shared" si="16"/>
        <v>0</v>
      </c>
      <c r="G103" s="42">
        <v>45</v>
      </c>
      <c r="H103" s="42">
        <f t="shared" si="17"/>
        <v>0</v>
      </c>
      <c r="I103" s="157"/>
    </row>
    <row r="104" spans="1:9" s="51" customFormat="1" ht="29.1" customHeight="1">
      <c r="A104" s="154"/>
      <c r="B104" s="61" t="s">
        <v>117</v>
      </c>
      <c r="C104" s="156"/>
      <c r="D104" s="62">
        <v>0</v>
      </c>
      <c r="E104" s="42">
        <v>15</v>
      </c>
      <c r="F104" s="42">
        <f t="shared" si="16"/>
        <v>0</v>
      </c>
      <c r="G104" s="42">
        <v>75</v>
      </c>
      <c r="H104" s="42">
        <f t="shared" si="17"/>
        <v>0</v>
      </c>
      <c r="I104" s="157"/>
    </row>
    <row r="105" spans="1:9" s="65" customFormat="1" ht="27">
      <c r="A105" s="68">
        <v>3</v>
      </c>
      <c r="B105" s="61" t="s">
        <v>137</v>
      </c>
      <c r="C105" s="40" t="s">
        <v>36</v>
      </c>
      <c r="D105" s="62">
        <v>2.35</v>
      </c>
      <c r="E105" s="42">
        <v>0</v>
      </c>
      <c r="F105" s="42">
        <f>E105*D105</f>
        <v>0</v>
      </c>
      <c r="G105" s="42">
        <v>5</v>
      </c>
      <c r="H105" s="42">
        <f>D105*G105</f>
        <v>11.75</v>
      </c>
      <c r="I105" s="63" t="s">
        <v>119</v>
      </c>
    </row>
    <row r="106" spans="1:9" s="65" customFormat="1" ht="15">
      <c r="A106" s="154">
        <v>4</v>
      </c>
      <c r="B106" s="67" t="s">
        <v>138</v>
      </c>
      <c r="C106" s="62" t="s">
        <v>113</v>
      </c>
      <c r="D106" s="62">
        <v>1</v>
      </c>
      <c r="E106" s="42">
        <v>18</v>
      </c>
      <c r="F106" s="42">
        <f t="shared" ref="F106:F108" si="18">D106*E106</f>
        <v>18</v>
      </c>
      <c r="G106" s="42">
        <v>30</v>
      </c>
      <c r="H106" s="42">
        <f t="shared" ref="H106:H108" si="19">G106*D106</f>
        <v>30</v>
      </c>
      <c r="I106" s="63" t="s">
        <v>128</v>
      </c>
    </row>
    <row r="107" spans="1:9" s="65" customFormat="1" ht="15">
      <c r="A107" s="154"/>
      <c r="B107" s="67" t="s">
        <v>123</v>
      </c>
      <c r="C107" s="62" t="s">
        <v>113</v>
      </c>
      <c r="D107" s="62">
        <f>F98</f>
        <v>0</v>
      </c>
      <c r="E107" s="42">
        <v>0</v>
      </c>
      <c r="F107" s="42">
        <f t="shared" si="18"/>
        <v>0</v>
      </c>
      <c r="G107" s="42">
        <v>25</v>
      </c>
      <c r="H107" s="42">
        <f t="shared" si="19"/>
        <v>0</v>
      </c>
      <c r="I107" s="63" t="s">
        <v>128</v>
      </c>
    </row>
    <row r="108" spans="1:9" s="65" customFormat="1" ht="15">
      <c r="A108" s="154"/>
      <c r="B108" s="67" t="s">
        <v>124</v>
      </c>
      <c r="C108" s="62" t="s">
        <v>113</v>
      </c>
      <c r="D108" s="62">
        <v>0</v>
      </c>
      <c r="E108" s="42">
        <v>0</v>
      </c>
      <c r="F108" s="42">
        <f t="shared" si="18"/>
        <v>0</v>
      </c>
      <c r="G108" s="42">
        <v>25</v>
      </c>
      <c r="H108" s="42">
        <f t="shared" si="19"/>
        <v>0</v>
      </c>
      <c r="I108" s="63" t="s">
        <v>128</v>
      </c>
    </row>
    <row r="109" spans="1:9" s="51" customFormat="1" ht="15">
      <c r="A109" s="68">
        <v>5</v>
      </c>
      <c r="B109" s="67" t="s">
        <v>129</v>
      </c>
      <c r="C109" s="40" t="s">
        <v>130</v>
      </c>
      <c r="D109" s="62">
        <v>1</v>
      </c>
      <c r="E109" s="42">
        <v>0</v>
      </c>
      <c r="F109" s="42">
        <f>E109*D109</f>
        <v>0</v>
      </c>
      <c r="G109" s="42">
        <v>5</v>
      </c>
      <c r="H109" s="42">
        <f>D109*G109</f>
        <v>5</v>
      </c>
      <c r="I109" s="63" t="s">
        <v>139</v>
      </c>
    </row>
    <row r="110" spans="1:9" s="51" customFormat="1" ht="15">
      <c r="A110" s="73"/>
      <c r="B110" s="26" t="s">
        <v>32</v>
      </c>
      <c r="C110" s="27"/>
      <c r="D110" s="27"/>
      <c r="E110" s="28"/>
      <c r="F110" s="28">
        <f>SUM(F97:F109)</f>
        <v>60.300000000000004</v>
      </c>
      <c r="G110" s="28"/>
      <c r="H110" s="28">
        <f>SUM(H97:H109)</f>
        <v>187.75</v>
      </c>
      <c r="I110" s="74"/>
    </row>
    <row r="111" spans="1:9" s="51" customFormat="1" ht="15">
      <c r="A111" s="25" t="s">
        <v>142</v>
      </c>
      <c r="B111" s="26" t="s">
        <v>143</v>
      </c>
      <c r="C111" s="27"/>
      <c r="D111" s="27"/>
      <c r="E111" s="28"/>
      <c r="F111" s="28"/>
      <c r="G111" s="28"/>
      <c r="H111" s="28"/>
      <c r="I111" s="74"/>
    </row>
    <row r="112" spans="1:9" s="51" customFormat="1" ht="15">
      <c r="A112" s="73">
        <v>1</v>
      </c>
      <c r="B112" s="58" t="s">
        <v>144</v>
      </c>
      <c r="C112" s="75" t="s">
        <v>36</v>
      </c>
      <c r="D112" s="56">
        <f>3.05*1.95+4.26*3.35</f>
        <v>20.218499999999999</v>
      </c>
      <c r="E112" s="33">
        <v>18</v>
      </c>
      <c r="F112" s="33">
        <f>D112*E112</f>
        <v>363.93299999999999</v>
      </c>
      <c r="G112" s="33">
        <v>60</v>
      </c>
      <c r="H112" s="33">
        <f t="shared" ref="H112:H121" si="20">D112*G112</f>
        <v>1213.1099999999999</v>
      </c>
      <c r="I112" s="152" t="s">
        <v>145</v>
      </c>
    </row>
    <row r="113" spans="1:9" s="51" customFormat="1" ht="15">
      <c r="A113" s="73">
        <v>2</v>
      </c>
      <c r="B113" s="58" t="s">
        <v>146</v>
      </c>
      <c r="C113" s="22" t="s">
        <v>36</v>
      </c>
      <c r="D113" s="56">
        <f>1.59*1.16</f>
        <v>1.8444</v>
      </c>
      <c r="E113" s="33">
        <v>18</v>
      </c>
      <c r="F113" s="33">
        <f>D113*E113</f>
        <v>33.199199999999998</v>
      </c>
      <c r="G113" s="33">
        <v>70</v>
      </c>
      <c r="H113" s="33">
        <f t="shared" si="20"/>
        <v>129.108</v>
      </c>
      <c r="I113" s="152"/>
    </row>
    <row r="114" spans="1:9" s="51" customFormat="1" ht="15">
      <c r="A114" s="73">
        <v>3</v>
      </c>
      <c r="B114" s="58" t="s">
        <v>147</v>
      </c>
      <c r="C114" s="22" t="s">
        <v>36</v>
      </c>
      <c r="D114" s="56">
        <f>2.46*1.27</f>
        <v>3.1242000000000001</v>
      </c>
      <c r="E114" s="33">
        <v>18</v>
      </c>
      <c r="F114" s="33">
        <f>D114*E114</f>
        <v>56.235600000000005</v>
      </c>
      <c r="G114" s="33">
        <v>70</v>
      </c>
      <c r="H114" s="33">
        <f t="shared" si="20"/>
        <v>218.69400000000002</v>
      </c>
      <c r="I114" s="152"/>
    </row>
    <row r="115" spans="1:9" s="51" customFormat="1" ht="15">
      <c r="A115" s="73">
        <v>4</v>
      </c>
      <c r="B115" s="58" t="s">
        <v>148</v>
      </c>
      <c r="C115" s="56" t="s">
        <v>113</v>
      </c>
      <c r="D115" s="56">
        <v>0</v>
      </c>
      <c r="E115" s="33">
        <v>15</v>
      </c>
      <c r="F115" s="33">
        <f t="shared" ref="F115:F121" si="21">D115*E115</f>
        <v>0</v>
      </c>
      <c r="G115" s="33">
        <v>30</v>
      </c>
      <c r="H115" s="33">
        <f t="shared" si="20"/>
        <v>0</v>
      </c>
      <c r="I115" s="152"/>
    </row>
    <row r="116" spans="1:9" s="51" customFormat="1" ht="15">
      <c r="A116" s="73">
        <v>5</v>
      </c>
      <c r="B116" s="58" t="s">
        <v>149</v>
      </c>
      <c r="C116" s="56" t="s">
        <v>113</v>
      </c>
      <c r="D116" s="56">
        <v>21</v>
      </c>
      <c r="E116" s="33">
        <v>10</v>
      </c>
      <c r="F116" s="33">
        <f t="shared" si="21"/>
        <v>210</v>
      </c>
      <c r="G116" s="33">
        <v>18</v>
      </c>
      <c r="H116" s="33">
        <f t="shared" si="20"/>
        <v>378</v>
      </c>
      <c r="I116" s="152"/>
    </row>
    <row r="117" spans="1:9" s="51" customFormat="1" ht="27">
      <c r="A117" s="73">
        <v>6</v>
      </c>
      <c r="B117" s="76" t="s">
        <v>150</v>
      </c>
      <c r="C117" s="56" t="s">
        <v>113</v>
      </c>
      <c r="D117" s="56">
        <v>8</v>
      </c>
      <c r="E117" s="33">
        <v>15</v>
      </c>
      <c r="F117" s="33">
        <f t="shared" si="21"/>
        <v>120</v>
      </c>
      <c r="G117" s="33">
        <v>30</v>
      </c>
      <c r="H117" s="33">
        <f t="shared" si="20"/>
        <v>240</v>
      </c>
      <c r="I117" s="152" t="s">
        <v>151</v>
      </c>
    </row>
    <row r="118" spans="1:9" s="51" customFormat="1" ht="15">
      <c r="A118" s="73">
        <v>7</v>
      </c>
      <c r="B118" s="76" t="s">
        <v>152</v>
      </c>
      <c r="C118" s="56" t="s">
        <v>113</v>
      </c>
      <c r="D118" s="56">
        <v>0</v>
      </c>
      <c r="E118" s="33">
        <v>10</v>
      </c>
      <c r="F118" s="33">
        <f t="shared" si="21"/>
        <v>0</v>
      </c>
      <c r="G118" s="33">
        <v>30</v>
      </c>
      <c r="H118" s="33">
        <f t="shared" si="20"/>
        <v>0</v>
      </c>
      <c r="I118" s="152"/>
    </row>
    <row r="119" spans="1:9" s="51" customFormat="1" ht="15">
      <c r="A119" s="73">
        <v>8</v>
      </c>
      <c r="B119" s="58" t="s">
        <v>153</v>
      </c>
      <c r="C119" s="22" t="s">
        <v>78</v>
      </c>
      <c r="D119" s="56">
        <v>0</v>
      </c>
      <c r="E119" s="33">
        <v>30</v>
      </c>
      <c r="F119" s="33">
        <f t="shared" si="21"/>
        <v>0</v>
      </c>
      <c r="G119" s="33">
        <v>100</v>
      </c>
      <c r="H119" s="33">
        <f t="shared" si="20"/>
        <v>0</v>
      </c>
      <c r="I119" s="152"/>
    </row>
    <row r="120" spans="1:9" s="51" customFormat="1" ht="15">
      <c r="A120" s="73">
        <v>9</v>
      </c>
      <c r="B120" s="58" t="s">
        <v>154</v>
      </c>
      <c r="C120" s="22" t="s">
        <v>78</v>
      </c>
      <c r="D120" s="56">
        <v>1</v>
      </c>
      <c r="E120" s="33">
        <v>30</v>
      </c>
      <c r="F120" s="33">
        <f t="shared" si="21"/>
        <v>30</v>
      </c>
      <c r="G120" s="33">
        <v>100</v>
      </c>
      <c r="H120" s="33">
        <f t="shared" si="20"/>
        <v>100</v>
      </c>
      <c r="I120" s="152"/>
    </row>
    <row r="121" spans="1:9" s="51" customFormat="1" ht="15">
      <c r="A121" s="73">
        <v>10</v>
      </c>
      <c r="B121" s="58" t="s">
        <v>155</v>
      </c>
      <c r="C121" s="22" t="s">
        <v>78</v>
      </c>
      <c r="D121" s="56">
        <v>1</v>
      </c>
      <c r="E121" s="33">
        <v>30</v>
      </c>
      <c r="F121" s="33">
        <f t="shared" si="21"/>
        <v>30</v>
      </c>
      <c r="G121" s="33">
        <v>100</v>
      </c>
      <c r="H121" s="33">
        <f t="shared" si="20"/>
        <v>100</v>
      </c>
      <c r="I121" s="152"/>
    </row>
    <row r="122" spans="1:9" s="51" customFormat="1" ht="15">
      <c r="A122" s="73"/>
      <c r="B122" s="26" t="s">
        <v>32</v>
      </c>
      <c r="C122" s="56"/>
      <c r="D122" s="27"/>
      <c r="E122" s="28"/>
      <c r="F122" s="28">
        <f>SUM(F112:F121)</f>
        <v>843.36779999999999</v>
      </c>
      <c r="G122" s="28"/>
      <c r="H122" s="28">
        <f>SUM(H112:H121)</f>
        <v>2378.9119999999998</v>
      </c>
      <c r="I122" s="59"/>
    </row>
    <row r="123" spans="1:9" s="51" customFormat="1" ht="15">
      <c r="A123" s="25" t="s">
        <v>156</v>
      </c>
      <c r="B123" s="26" t="s">
        <v>157</v>
      </c>
      <c r="C123" s="56"/>
      <c r="D123" s="27"/>
      <c r="E123" s="28"/>
      <c r="F123" s="28"/>
      <c r="G123" s="28"/>
      <c r="H123" s="28"/>
      <c r="I123" s="59"/>
    </row>
    <row r="124" spans="1:9" s="51" customFormat="1" ht="15">
      <c r="A124" s="73">
        <v>1</v>
      </c>
      <c r="B124" s="58" t="s">
        <v>158</v>
      </c>
      <c r="C124" s="22" t="s">
        <v>36</v>
      </c>
      <c r="D124" s="56">
        <f>3.28*2.85+1.06*1.59</f>
        <v>11.033399999999999</v>
      </c>
      <c r="E124" s="33">
        <v>18</v>
      </c>
      <c r="F124" s="33">
        <f t="shared" ref="F124:F129" si="22">D124*E124</f>
        <v>198.60119999999998</v>
      </c>
      <c r="G124" s="33">
        <v>60</v>
      </c>
      <c r="H124" s="33">
        <f t="shared" ref="H124:H129" si="23">D124*G124</f>
        <v>662.00399999999991</v>
      </c>
      <c r="I124" s="152" t="s">
        <v>151</v>
      </c>
    </row>
    <row r="125" spans="1:9" s="51" customFormat="1" ht="15">
      <c r="A125" s="73">
        <v>2</v>
      </c>
      <c r="B125" s="58" t="s">
        <v>159</v>
      </c>
      <c r="C125" s="56" t="s">
        <v>113</v>
      </c>
      <c r="D125" s="56">
        <v>14.2</v>
      </c>
      <c r="E125" s="33">
        <v>10</v>
      </c>
      <c r="F125" s="33">
        <f t="shared" si="22"/>
        <v>142</v>
      </c>
      <c r="G125" s="33">
        <v>18</v>
      </c>
      <c r="H125" s="33">
        <f t="shared" si="23"/>
        <v>255.6</v>
      </c>
      <c r="I125" s="152"/>
    </row>
    <row r="126" spans="1:9" s="51" customFormat="1" ht="15">
      <c r="A126" s="73"/>
      <c r="B126" s="26" t="s">
        <v>32</v>
      </c>
      <c r="C126" s="56"/>
      <c r="D126" s="56"/>
      <c r="E126" s="33"/>
      <c r="F126" s="28">
        <f>SUM(F124:F125)</f>
        <v>340.60119999999995</v>
      </c>
      <c r="G126" s="28"/>
      <c r="H126" s="28">
        <f>SUM(H124:H125)</f>
        <v>917.60399999999993</v>
      </c>
      <c r="I126" s="59"/>
    </row>
    <row r="127" spans="1:9" s="51" customFormat="1" ht="15">
      <c r="A127" s="25" t="s">
        <v>160</v>
      </c>
      <c r="B127" s="26" t="s">
        <v>161</v>
      </c>
      <c r="C127" s="56"/>
      <c r="D127" s="27"/>
      <c r="E127" s="28"/>
      <c r="F127" s="28"/>
      <c r="G127" s="28"/>
      <c r="H127" s="28"/>
      <c r="I127" s="59"/>
    </row>
    <row r="128" spans="1:9" s="51" customFormat="1" ht="15">
      <c r="A128" s="73">
        <v>1</v>
      </c>
      <c r="B128" s="58" t="s">
        <v>158</v>
      </c>
      <c r="C128" s="22" t="s">
        <v>36</v>
      </c>
      <c r="D128" s="56">
        <f>2.46*2.45</f>
        <v>6.0270000000000001</v>
      </c>
      <c r="E128" s="33">
        <v>18</v>
      </c>
      <c r="F128" s="33">
        <f t="shared" si="22"/>
        <v>108.486</v>
      </c>
      <c r="G128" s="33">
        <v>60</v>
      </c>
      <c r="H128" s="33">
        <f t="shared" si="23"/>
        <v>361.62</v>
      </c>
      <c r="I128" s="152" t="s">
        <v>151</v>
      </c>
    </row>
    <row r="129" spans="1:252" s="51" customFormat="1" ht="15">
      <c r="A129" s="73">
        <v>2</v>
      </c>
      <c r="B129" s="58" t="s">
        <v>159</v>
      </c>
      <c r="C129" s="56" t="s">
        <v>113</v>
      </c>
      <c r="D129" s="56">
        <v>9.8000000000000007</v>
      </c>
      <c r="E129" s="33">
        <v>10</v>
      </c>
      <c r="F129" s="33">
        <f t="shared" si="22"/>
        <v>98</v>
      </c>
      <c r="G129" s="33">
        <v>18</v>
      </c>
      <c r="H129" s="33">
        <f t="shared" si="23"/>
        <v>176.4</v>
      </c>
      <c r="I129" s="152"/>
    </row>
    <row r="130" spans="1:252" s="51" customFormat="1" ht="15">
      <c r="A130" s="73"/>
      <c r="B130" s="26" t="s">
        <v>32</v>
      </c>
      <c r="C130" s="56"/>
      <c r="D130" s="56"/>
      <c r="E130" s="33"/>
      <c r="F130" s="28">
        <f>SUM(F128:F129)</f>
        <v>206.48599999999999</v>
      </c>
      <c r="G130" s="28"/>
      <c r="H130" s="28">
        <f>SUM(H128:H129)</f>
        <v>538.02</v>
      </c>
      <c r="I130" s="59"/>
    </row>
    <row r="131" spans="1:252" s="51" customFormat="1" ht="15">
      <c r="A131" s="25" t="s">
        <v>162</v>
      </c>
      <c r="B131" s="26" t="s">
        <v>163</v>
      </c>
      <c r="C131" s="56"/>
      <c r="D131" s="27"/>
      <c r="E131" s="28"/>
      <c r="F131" s="28"/>
      <c r="G131" s="28"/>
      <c r="H131" s="28"/>
      <c r="I131" s="59"/>
    </row>
    <row r="132" spans="1:252" s="51" customFormat="1" ht="15">
      <c r="A132" s="73">
        <v>1</v>
      </c>
      <c r="B132" s="58" t="s">
        <v>158</v>
      </c>
      <c r="C132" s="22" t="s">
        <v>36</v>
      </c>
      <c r="D132" s="56">
        <f>2.18*2.45</f>
        <v>5.3410000000000011</v>
      </c>
      <c r="E132" s="33">
        <v>18</v>
      </c>
      <c r="F132" s="33">
        <f>D132*E132</f>
        <v>96.138000000000019</v>
      </c>
      <c r="G132" s="33">
        <v>60</v>
      </c>
      <c r="H132" s="33">
        <f>D132*G132</f>
        <v>320.46000000000004</v>
      </c>
      <c r="I132" s="152" t="s">
        <v>151</v>
      </c>
    </row>
    <row r="133" spans="1:252" s="51" customFormat="1" ht="15">
      <c r="A133" s="73">
        <v>2</v>
      </c>
      <c r="B133" s="58" t="s">
        <v>159</v>
      </c>
      <c r="C133" s="56" t="s">
        <v>113</v>
      </c>
      <c r="D133" s="56">
        <v>9.26</v>
      </c>
      <c r="E133" s="33">
        <v>10</v>
      </c>
      <c r="F133" s="33">
        <f>D133*E133</f>
        <v>92.6</v>
      </c>
      <c r="G133" s="33">
        <v>18</v>
      </c>
      <c r="H133" s="33">
        <f>D133*G133</f>
        <v>166.68</v>
      </c>
      <c r="I133" s="152"/>
    </row>
    <row r="134" spans="1:252" s="78" customFormat="1" ht="15">
      <c r="A134" s="68"/>
      <c r="B134" s="69" t="s">
        <v>32</v>
      </c>
      <c r="C134" s="70"/>
      <c r="D134" s="70"/>
      <c r="E134" s="71"/>
      <c r="F134" s="71">
        <f>SUM(F133)</f>
        <v>92.6</v>
      </c>
      <c r="G134" s="71"/>
      <c r="H134" s="71">
        <f>SUM(H133)</f>
        <v>166.68</v>
      </c>
      <c r="I134" s="77"/>
      <c r="IQ134" s="8"/>
      <c r="IR134" s="8"/>
    </row>
    <row r="135" spans="1:252" s="78" customFormat="1" ht="15">
      <c r="A135" s="79"/>
      <c r="B135" s="46" t="s">
        <v>164</v>
      </c>
      <c r="C135" s="47"/>
      <c r="D135" s="47"/>
      <c r="E135" s="48"/>
      <c r="F135" s="48">
        <f>+F134+F130+F126+F122+F110+F96+F82+F69</f>
        <v>2496.4549999999999</v>
      </c>
      <c r="G135" s="48"/>
      <c r="H135" s="48">
        <f>+H134+H130+H126+H122+H110+H96+H82+H69</f>
        <v>7238.9660000000003</v>
      </c>
      <c r="I135" s="80"/>
      <c r="IQ135" s="8"/>
      <c r="IR135" s="8"/>
    </row>
    <row r="136" spans="1:252" s="23" customFormat="1" ht="15">
      <c r="A136" s="14" t="s">
        <v>165</v>
      </c>
      <c r="B136" s="15" t="s">
        <v>166</v>
      </c>
      <c r="C136" s="22" t="s">
        <v>100</v>
      </c>
      <c r="D136" s="56">
        <v>0</v>
      </c>
      <c r="E136" s="33" t="s">
        <v>101</v>
      </c>
      <c r="F136" s="33">
        <v>0</v>
      </c>
      <c r="G136" s="33" t="s">
        <v>167</v>
      </c>
      <c r="H136" s="33">
        <v>0</v>
      </c>
      <c r="I136" s="18"/>
    </row>
    <row r="137" spans="1:252" s="23" customFormat="1" ht="15">
      <c r="A137" s="14"/>
      <c r="B137" s="15"/>
      <c r="C137" s="22" t="s">
        <v>103</v>
      </c>
      <c r="D137" s="56">
        <v>0</v>
      </c>
      <c r="E137" s="33" t="s">
        <v>104</v>
      </c>
      <c r="F137" s="33">
        <v>0</v>
      </c>
      <c r="G137" s="33" t="s">
        <v>105</v>
      </c>
      <c r="H137" s="33">
        <v>0</v>
      </c>
      <c r="I137" s="18" t="s">
        <v>168</v>
      </c>
    </row>
    <row r="138" spans="1:252" s="81" customFormat="1" ht="15">
      <c r="A138" s="151"/>
      <c r="B138" s="76" t="s">
        <v>169</v>
      </c>
      <c r="C138" s="22" t="s">
        <v>36</v>
      </c>
      <c r="D138" s="56">
        <v>0</v>
      </c>
      <c r="E138" s="33">
        <v>100</v>
      </c>
      <c r="F138" s="33">
        <f t="shared" ref="F138:F143" si="24">E138*D138</f>
        <v>0</v>
      </c>
      <c r="G138" s="33">
        <v>80</v>
      </c>
      <c r="H138" s="33">
        <f t="shared" ref="H138:H143" si="25">G138*D138</f>
        <v>0</v>
      </c>
      <c r="I138" s="152"/>
    </row>
    <row r="139" spans="1:252" s="81" customFormat="1" ht="15">
      <c r="A139" s="151"/>
      <c r="B139" s="76" t="s">
        <v>170</v>
      </c>
      <c r="C139" s="22" t="s">
        <v>36</v>
      </c>
      <c r="D139" s="56">
        <v>0</v>
      </c>
      <c r="E139" s="33">
        <v>155</v>
      </c>
      <c r="F139" s="33">
        <f t="shared" si="24"/>
        <v>0</v>
      </c>
      <c r="G139" s="33">
        <v>85</v>
      </c>
      <c r="H139" s="33">
        <f t="shared" si="25"/>
        <v>0</v>
      </c>
      <c r="I139" s="152"/>
    </row>
    <row r="140" spans="1:252" s="81" customFormat="1" ht="40.5">
      <c r="A140" s="73">
        <v>3</v>
      </c>
      <c r="B140" s="58" t="s">
        <v>171</v>
      </c>
      <c r="C140" s="56" t="s">
        <v>113</v>
      </c>
      <c r="D140" s="56">
        <v>0</v>
      </c>
      <c r="E140" s="33">
        <v>12</v>
      </c>
      <c r="F140" s="33">
        <f t="shared" si="24"/>
        <v>0</v>
      </c>
      <c r="G140" s="33">
        <v>6</v>
      </c>
      <c r="H140" s="33">
        <f t="shared" si="25"/>
        <v>0</v>
      </c>
      <c r="I140" s="59" t="s">
        <v>172</v>
      </c>
    </row>
    <row r="141" spans="1:252" s="81" customFormat="1" ht="44.1" customHeight="1">
      <c r="A141" s="73">
        <v>5</v>
      </c>
      <c r="B141" s="58" t="s">
        <v>173</v>
      </c>
      <c r="C141" s="56" t="s">
        <v>113</v>
      </c>
      <c r="D141" s="56">
        <v>0</v>
      </c>
      <c r="E141" s="33">
        <v>15</v>
      </c>
      <c r="F141" s="33">
        <f t="shared" si="24"/>
        <v>0</v>
      </c>
      <c r="G141" s="33">
        <v>20</v>
      </c>
      <c r="H141" s="33">
        <f t="shared" si="25"/>
        <v>0</v>
      </c>
      <c r="I141" s="59" t="s">
        <v>174</v>
      </c>
    </row>
    <row r="142" spans="1:252" s="81" customFormat="1" ht="27">
      <c r="A142" s="73">
        <v>6</v>
      </c>
      <c r="B142" s="58" t="s">
        <v>175</v>
      </c>
      <c r="C142" s="22" t="s">
        <v>176</v>
      </c>
      <c r="D142" s="56">
        <v>0</v>
      </c>
      <c r="E142" s="33">
        <v>500</v>
      </c>
      <c r="F142" s="33">
        <f t="shared" si="24"/>
        <v>0</v>
      </c>
      <c r="G142" s="33">
        <v>40</v>
      </c>
      <c r="H142" s="33">
        <f t="shared" si="25"/>
        <v>0</v>
      </c>
      <c r="I142" s="59" t="s">
        <v>177</v>
      </c>
    </row>
    <row r="143" spans="1:252" s="50" customFormat="1" ht="121.5">
      <c r="A143" s="68">
        <v>1</v>
      </c>
      <c r="B143" s="67" t="s">
        <v>178</v>
      </c>
      <c r="C143" s="40" t="s">
        <v>36</v>
      </c>
      <c r="D143" s="62"/>
      <c r="E143" s="42">
        <v>90</v>
      </c>
      <c r="F143" s="42">
        <f t="shared" si="24"/>
        <v>0</v>
      </c>
      <c r="G143" s="42">
        <v>90</v>
      </c>
      <c r="H143" s="42">
        <f t="shared" si="25"/>
        <v>0</v>
      </c>
      <c r="I143" s="82" t="s">
        <v>179</v>
      </c>
    </row>
    <row r="144" spans="1:252" s="50" customFormat="1" ht="121.5">
      <c r="A144" s="68">
        <v>2</v>
      </c>
      <c r="B144" s="67" t="s">
        <v>180</v>
      </c>
      <c r="C144" s="62" t="s">
        <v>181</v>
      </c>
      <c r="D144" s="62"/>
      <c r="E144" s="42">
        <v>90</v>
      </c>
      <c r="F144" s="42">
        <f>D144*E144</f>
        <v>0</v>
      </c>
      <c r="G144" s="42">
        <v>90</v>
      </c>
      <c r="H144" s="42">
        <f>D144*G144</f>
        <v>0</v>
      </c>
      <c r="I144" s="82" t="s">
        <v>179</v>
      </c>
    </row>
    <row r="145" spans="1:252" s="83" customFormat="1" ht="15">
      <c r="A145" s="73">
        <v>3</v>
      </c>
      <c r="B145" s="58" t="s">
        <v>182</v>
      </c>
      <c r="C145" s="22" t="s">
        <v>36</v>
      </c>
      <c r="D145" s="56"/>
      <c r="E145" s="42">
        <v>90</v>
      </c>
      <c r="F145" s="33">
        <f>E145*D145</f>
        <v>0</v>
      </c>
      <c r="G145" s="42">
        <v>90</v>
      </c>
      <c r="H145" s="33">
        <f>G145*D145</f>
        <v>0</v>
      </c>
      <c r="I145" s="59" t="s">
        <v>183</v>
      </c>
    </row>
    <row r="146" spans="1:252" s="51" customFormat="1" ht="15">
      <c r="A146" s="73">
        <v>4</v>
      </c>
      <c r="B146" s="58" t="s">
        <v>184</v>
      </c>
      <c r="C146" s="22" t="s">
        <v>36</v>
      </c>
      <c r="D146" s="56"/>
      <c r="E146" s="42">
        <v>90</v>
      </c>
      <c r="F146" s="33">
        <f>E146*D146</f>
        <v>0</v>
      </c>
      <c r="G146" s="42">
        <v>90</v>
      </c>
      <c r="H146" s="33">
        <f>G146*D146</f>
        <v>0</v>
      </c>
      <c r="I146" s="84" t="s">
        <v>183</v>
      </c>
    </row>
    <row r="147" spans="1:252" s="51" customFormat="1" ht="15">
      <c r="A147" s="73">
        <v>5</v>
      </c>
      <c r="B147" s="58" t="s">
        <v>185</v>
      </c>
      <c r="C147" s="22" t="s">
        <v>36</v>
      </c>
      <c r="D147" s="56"/>
      <c r="E147" s="42">
        <v>90</v>
      </c>
      <c r="F147" s="33">
        <f>E147*D147</f>
        <v>0</v>
      </c>
      <c r="G147" s="42">
        <v>90</v>
      </c>
      <c r="H147" s="33">
        <f>G147*D147</f>
        <v>0</v>
      </c>
      <c r="I147" s="84"/>
    </row>
    <row r="148" spans="1:252" s="51" customFormat="1" ht="15">
      <c r="A148" s="73">
        <v>6</v>
      </c>
      <c r="B148" s="58" t="s">
        <v>186</v>
      </c>
      <c r="C148" s="22" t="s">
        <v>36</v>
      </c>
      <c r="D148" s="56"/>
      <c r="E148" s="42">
        <v>90</v>
      </c>
      <c r="F148" s="33">
        <f>E148*D148</f>
        <v>0</v>
      </c>
      <c r="G148" s="42">
        <v>90</v>
      </c>
      <c r="H148" s="33">
        <f>G148*D148</f>
        <v>0</v>
      </c>
      <c r="I148" s="59" t="s">
        <v>183</v>
      </c>
    </row>
    <row r="149" spans="1:252" s="51" customFormat="1" ht="15">
      <c r="A149" s="73">
        <v>7</v>
      </c>
      <c r="B149" s="58" t="s">
        <v>187</v>
      </c>
      <c r="C149" s="22" t="s">
        <v>36</v>
      </c>
      <c r="D149" s="56"/>
      <c r="E149" s="42">
        <v>90</v>
      </c>
      <c r="F149" s="33">
        <f t="shared" ref="F149:F158" si="26">D149*E149</f>
        <v>0</v>
      </c>
      <c r="G149" s="42">
        <v>90</v>
      </c>
      <c r="H149" s="33">
        <f t="shared" ref="H149:H158" si="27">D149*G149</f>
        <v>0</v>
      </c>
      <c r="I149" s="59" t="s">
        <v>183</v>
      </c>
    </row>
    <row r="150" spans="1:252" s="51" customFormat="1" ht="15">
      <c r="A150" s="73">
        <v>8</v>
      </c>
      <c r="B150" s="58" t="s">
        <v>188</v>
      </c>
      <c r="C150" s="22" t="s">
        <v>36</v>
      </c>
      <c r="D150" s="56"/>
      <c r="E150" s="42">
        <v>90</v>
      </c>
      <c r="F150" s="33">
        <f>E150*D150</f>
        <v>0</v>
      </c>
      <c r="G150" s="42">
        <v>90</v>
      </c>
      <c r="H150" s="33">
        <f>G150*D150</f>
        <v>0</v>
      </c>
      <c r="I150" s="59" t="s">
        <v>183</v>
      </c>
    </row>
    <row r="151" spans="1:252" s="51" customFormat="1" ht="15">
      <c r="A151" s="73">
        <v>9</v>
      </c>
      <c r="B151" s="58" t="s">
        <v>189</v>
      </c>
      <c r="C151" s="22" t="s">
        <v>36</v>
      </c>
      <c r="D151" s="56"/>
      <c r="E151" s="42">
        <v>90</v>
      </c>
      <c r="F151" s="33">
        <f t="shared" si="26"/>
        <v>0</v>
      </c>
      <c r="G151" s="42">
        <v>90</v>
      </c>
      <c r="H151" s="33">
        <f t="shared" si="27"/>
        <v>0</v>
      </c>
      <c r="I151" s="59" t="s">
        <v>183</v>
      </c>
    </row>
    <row r="152" spans="1:252" s="51" customFormat="1" ht="15">
      <c r="A152" s="73">
        <v>10</v>
      </c>
      <c r="B152" s="58" t="s">
        <v>190</v>
      </c>
      <c r="C152" s="22" t="s">
        <v>36</v>
      </c>
      <c r="D152" s="56"/>
      <c r="E152" s="42">
        <v>90</v>
      </c>
      <c r="F152" s="33">
        <f t="shared" si="26"/>
        <v>0</v>
      </c>
      <c r="G152" s="42">
        <v>90</v>
      </c>
      <c r="H152" s="33">
        <f t="shared" si="27"/>
        <v>0</v>
      </c>
      <c r="I152" s="59" t="s">
        <v>183</v>
      </c>
    </row>
    <row r="153" spans="1:252" s="51" customFormat="1" ht="15">
      <c r="A153" s="73">
        <v>11</v>
      </c>
      <c r="B153" s="58" t="s">
        <v>191</v>
      </c>
      <c r="C153" s="56" t="s">
        <v>113</v>
      </c>
      <c r="D153" s="56"/>
      <c r="E153" s="33">
        <v>70</v>
      </c>
      <c r="F153" s="33">
        <f t="shared" si="26"/>
        <v>0</v>
      </c>
      <c r="G153" s="33">
        <v>70</v>
      </c>
      <c r="H153" s="33">
        <f t="shared" si="27"/>
        <v>0</v>
      </c>
      <c r="I153" s="59" t="s">
        <v>192</v>
      </c>
    </row>
    <row r="154" spans="1:252" s="51" customFormat="1" ht="15">
      <c r="A154" s="73">
        <v>12</v>
      </c>
      <c r="B154" s="58" t="s">
        <v>193</v>
      </c>
      <c r="C154" s="56" t="s">
        <v>113</v>
      </c>
      <c r="D154" s="56"/>
      <c r="E154" s="33">
        <v>70</v>
      </c>
      <c r="F154" s="33">
        <f t="shared" si="26"/>
        <v>0</v>
      </c>
      <c r="G154" s="33">
        <v>70</v>
      </c>
      <c r="H154" s="33">
        <f t="shared" si="27"/>
        <v>0</v>
      </c>
      <c r="I154" s="59" t="s">
        <v>183</v>
      </c>
    </row>
    <row r="155" spans="1:252" s="51" customFormat="1" ht="15">
      <c r="A155" s="73">
        <v>13</v>
      </c>
      <c r="B155" s="58" t="s">
        <v>194</v>
      </c>
      <c r="C155" s="56" t="s">
        <v>113</v>
      </c>
      <c r="D155" s="56"/>
      <c r="E155" s="33">
        <v>70</v>
      </c>
      <c r="F155" s="33">
        <f t="shared" si="26"/>
        <v>0</v>
      </c>
      <c r="G155" s="33">
        <v>70</v>
      </c>
      <c r="H155" s="33">
        <f t="shared" si="27"/>
        <v>0</v>
      </c>
      <c r="I155" s="59" t="s">
        <v>183</v>
      </c>
    </row>
    <row r="156" spans="1:252" s="51" customFormat="1" ht="15">
      <c r="A156" s="73">
        <v>14</v>
      </c>
      <c r="B156" s="58" t="s">
        <v>195</v>
      </c>
      <c r="C156" s="22" t="s">
        <v>36</v>
      </c>
      <c r="D156" s="56"/>
      <c r="E156" s="33">
        <v>80</v>
      </c>
      <c r="F156" s="33">
        <f t="shared" si="26"/>
        <v>0</v>
      </c>
      <c r="G156" s="33">
        <v>80</v>
      </c>
      <c r="H156" s="33">
        <f t="shared" si="27"/>
        <v>0</v>
      </c>
      <c r="I156" s="59" t="s">
        <v>196</v>
      </c>
    </row>
    <row r="157" spans="1:252" s="51" customFormat="1" ht="15">
      <c r="A157" s="73">
        <v>15</v>
      </c>
      <c r="B157" s="58" t="s">
        <v>197</v>
      </c>
      <c r="C157" s="56" t="s">
        <v>113</v>
      </c>
      <c r="D157" s="56"/>
      <c r="E157" s="33">
        <v>80</v>
      </c>
      <c r="F157" s="33">
        <f t="shared" si="26"/>
        <v>0</v>
      </c>
      <c r="G157" s="33">
        <v>80</v>
      </c>
      <c r="H157" s="33">
        <f t="shared" si="27"/>
        <v>0</v>
      </c>
      <c r="I157" s="59" t="s">
        <v>196</v>
      </c>
    </row>
    <row r="158" spans="1:252" s="51" customFormat="1" ht="15">
      <c r="A158" s="73">
        <v>16</v>
      </c>
      <c r="B158" s="58" t="s">
        <v>198</v>
      </c>
      <c r="C158" s="56" t="s">
        <v>113</v>
      </c>
      <c r="D158" s="56"/>
      <c r="E158" s="33">
        <v>80</v>
      </c>
      <c r="F158" s="33">
        <f t="shared" si="26"/>
        <v>0</v>
      </c>
      <c r="G158" s="33">
        <v>80</v>
      </c>
      <c r="H158" s="33">
        <f t="shared" si="27"/>
        <v>0</v>
      </c>
      <c r="I158" s="59" t="s">
        <v>196</v>
      </c>
    </row>
    <row r="159" spans="1:252" s="50" customFormat="1" ht="15">
      <c r="A159" s="79"/>
      <c r="B159" s="46" t="s">
        <v>199</v>
      </c>
      <c r="C159" s="47"/>
      <c r="D159" s="47"/>
      <c r="E159" s="48"/>
      <c r="F159" s="48">
        <f>SUM(F136:F158)</f>
        <v>0</v>
      </c>
      <c r="G159" s="48"/>
      <c r="H159" s="48">
        <f>SUM(H136:H158)</f>
        <v>0</v>
      </c>
      <c r="I159" s="80"/>
      <c r="IQ159" s="8"/>
      <c r="IR159" s="8"/>
    </row>
    <row r="160" spans="1:252" s="86" customFormat="1" ht="15">
      <c r="A160" s="85" t="s">
        <v>200</v>
      </c>
      <c r="B160" s="15" t="s">
        <v>201</v>
      </c>
      <c r="C160" s="56"/>
      <c r="D160" s="56"/>
      <c r="E160" s="33"/>
      <c r="F160" s="33"/>
      <c r="G160" s="33"/>
      <c r="H160" s="33"/>
      <c r="I160" s="76"/>
    </row>
    <row r="161" spans="1:252" s="86" customFormat="1" ht="27">
      <c r="A161" s="73">
        <v>1</v>
      </c>
      <c r="B161" s="76" t="s">
        <v>202</v>
      </c>
      <c r="C161" s="22" t="s">
        <v>36</v>
      </c>
      <c r="D161" s="56">
        <v>240</v>
      </c>
      <c r="E161" s="33">
        <v>0</v>
      </c>
      <c r="F161" s="33">
        <v>0</v>
      </c>
      <c r="G161" s="33">
        <v>28</v>
      </c>
      <c r="H161" s="33">
        <f t="shared" ref="H161:H168" si="28">G161*D161</f>
        <v>6720</v>
      </c>
      <c r="I161" s="76" t="s">
        <v>203</v>
      </c>
    </row>
    <row r="162" spans="1:252" s="86" customFormat="1" ht="21.95" customHeight="1">
      <c r="A162" s="151">
        <v>2</v>
      </c>
      <c r="B162" s="76" t="s">
        <v>204</v>
      </c>
      <c r="C162" s="22" t="s">
        <v>36</v>
      </c>
      <c r="D162" s="56">
        <v>0</v>
      </c>
      <c r="E162" s="33">
        <v>0</v>
      </c>
      <c r="F162" s="33">
        <f t="shared" ref="F162:F168" si="29">E162*D162</f>
        <v>0</v>
      </c>
      <c r="G162" s="33">
        <v>25</v>
      </c>
      <c r="H162" s="33">
        <v>0</v>
      </c>
      <c r="I162" s="153" t="s">
        <v>205</v>
      </c>
    </row>
    <row r="163" spans="1:252" s="86" customFormat="1" ht="21.95" customHeight="1">
      <c r="A163" s="151"/>
      <c r="B163" s="76" t="s">
        <v>206</v>
      </c>
      <c r="C163" s="22" t="s">
        <v>36</v>
      </c>
      <c r="D163" s="56">
        <v>0</v>
      </c>
      <c r="E163" s="33">
        <v>0</v>
      </c>
      <c r="F163" s="33">
        <f t="shared" si="29"/>
        <v>0</v>
      </c>
      <c r="G163" s="33">
        <v>25</v>
      </c>
      <c r="H163" s="33">
        <f t="shared" si="28"/>
        <v>0</v>
      </c>
      <c r="I163" s="153"/>
    </row>
    <row r="164" spans="1:252" s="86" customFormat="1" ht="15">
      <c r="A164" s="151"/>
      <c r="B164" s="76" t="s">
        <v>207</v>
      </c>
      <c r="C164" s="22" t="s">
        <v>36</v>
      </c>
      <c r="D164" s="56">
        <f>D137+F137*H137-F136*2-D136*1.4</f>
        <v>0</v>
      </c>
      <c r="E164" s="33">
        <v>0</v>
      </c>
      <c r="F164" s="33">
        <f t="shared" si="29"/>
        <v>0</v>
      </c>
      <c r="G164" s="33">
        <v>25</v>
      </c>
      <c r="H164" s="33">
        <f t="shared" si="28"/>
        <v>0</v>
      </c>
      <c r="I164" s="152" t="s">
        <v>208</v>
      </c>
    </row>
    <row r="165" spans="1:252" s="86" customFormat="1" ht="15">
      <c r="A165" s="151"/>
      <c r="B165" s="76" t="s">
        <v>209</v>
      </c>
      <c r="C165" s="22" t="s">
        <v>36</v>
      </c>
      <c r="D165" s="56">
        <v>0</v>
      </c>
      <c r="E165" s="33">
        <v>0</v>
      </c>
      <c r="F165" s="33">
        <f t="shared" si="29"/>
        <v>0</v>
      </c>
      <c r="G165" s="33">
        <v>25</v>
      </c>
      <c r="H165" s="33">
        <f t="shared" si="28"/>
        <v>0</v>
      </c>
      <c r="I165" s="152"/>
    </row>
    <row r="166" spans="1:252" s="86" customFormat="1" ht="15">
      <c r="A166" s="151"/>
      <c r="B166" s="76" t="s">
        <v>210</v>
      </c>
      <c r="C166" s="22" t="s">
        <v>36</v>
      </c>
      <c r="D166" s="56">
        <v>0</v>
      </c>
      <c r="E166" s="33">
        <v>0</v>
      </c>
      <c r="F166" s="33">
        <f t="shared" si="29"/>
        <v>0</v>
      </c>
      <c r="G166" s="33">
        <v>25</v>
      </c>
      <c r="H166" s="33">
        <f t="shared" si="28"/>
        <v>0</v>
      </c>
      <c r="I166" s="152"/>
    </row>
    <row r="167" spans="1:252" s="86" customFormat="1" ht="15">
      <c r="A167" s="151"/>
      <c r="B167" s="76" t="s">
        <v>211</v>
      </c>
      <c r="C167" s="22" t="s">
        <v>36</v>
      </c>
      <c r="D167" s="56">
        <v>0</v>
      </c>
      <c r="E167" s="33">
        <v>0</v>
      </c>
      <c r="F167" s="33">
        <f t="shared" si="29"/>
        <v>0</v>
      </c>
      <c r="G167" s="33">
        <v>25</v>
      </c>
      <c r="H167" s="33">
        <f t="shared" si="28"/>
        <v>0</v>
      </c>
      <c r="I167" s="152"/>
    </row>
    <row r="168" spans="1:252" s="51" customFormat="1" ht="15">
      <c r="A168" s="73">
        <v>3</v>
      </c>
      <c r="B168" s="58" t="s">
        <v>212</v>
      </c>
      <c r="C168" s="22" t="s">
        <v>36</v>
      </c>
      <c r="D168" s="56">
        <v>240</v>
      </c>
      <c r="E168" s="33">
        <v>0</v>
      </c>
      <c r="F168" s="33">
        <f t="shared" si="29"/>
        <v>0</v>
      </c>
      <c r="G168" s="33">
        <v>4</v>
      </c>
      <c r="H168" s="33">
        <f t="shared" si="28"/>
        <v>960</v>
      </c>
      <c r="I168" s="59" t="s">
        <v>213</v>
      </c>
    </row>
    <row r="169" spans="1:252" s="50" customFormat="1" ht="15">
      <c r="A169" s="79"/>
      <c r="B169" s="46" t="s">
        <v>214</v>
      </c>
      <c r="C169" s="47"/>
      <c r="D169" s="47"/>
      <c r="E169" s="48"/>
      <c r="F169" s="48">
        <f>SUM(F168,,)</f>
        <v>0</v>
      </c>
      <c r="G169" s="48"/>
      <c r="H169" s="48">
        <f>SUM(H161,H168)</f>
        <v>7680</v>
      </c>
      <c r="I169" s="87"/>
      <c r="IQ169" s="8"/>
      <c r="IR169" s="8"/>
    </row>
    <row r="170" spans="1:252" s="23" customFormat="1" ht="15">
      <c r="A170" s="14" t="s">
        <v>215</v>
      </c>
      <c r="B170" s="15" t="s">
        <v>216</v>
      </c>
      <c r="C170" s="16"/>
      <c r="D170" s="16"/>
      <c r="E170" s="17"/>
      <c r="F170" s="17"/>
      <c r="G170" s="17"/>
      <c r="H170" s="17"/>
      <c r="I170" s="18"/>
    </row>
    <row r="171" spans="1:252" s="81" customFormat="1" ht="15">
      <c r="A171" s="73">
        <f>SUBTOTAL(103,$B$171:B171)</f>
        <v>1</v>
      </c>
      <c r="B171" s="58" t="s">
        <v>217</v>
      </c>
      <c r="C171" s="22" t="s">
        <v>78</v>
      </c>
      <c r="D171" s="56">
        <v>0</v>
      </c>
      <c r="E171" s="33">
        <v>0</v>
      </c>
      <c r="F171" s="33">
        <f t="shared" ref="F171:F190" si="30">E171*D171</f>
        <v>0</v>
      </c>
      <c r="G171" s="33">
        <v>100</v>
      </c>
      <c r="H171" s="33">
        <v>0</v>
      </c>
      <c r="I171" s="58" t="s">
        <v>218</v>
      </c>
    </row>
    <row r="172" spans="1:252" s="83" customFormat="1" ht="15">
      <c r="A172" s="73">
        <f>SUBTOTAL(103,$B$171:B172)</f>
        <v>2</v>
      </c>
      <c r="B172" s="58" t="s">
        <v>219</v>
      </c>
      <c r="C172" s="22" t="s">
        <v>78</v>
      </c>
      <c r="D172" s="56">
        <v>0</v>
      </c>
      <c r="E172" s="33">
        <v>0</v>
      </c>
      <c r="F172" s="33">
        <f t="shared" si="30"/>
        <v>0</v>
      </c>
      <c r="G172" s="33">
        <v>500</v>
      </c>
      <c r="H172" s="33">
        <v>0</v>
      </c>
      <c r="I172" s="58" t="s">
        <v>220</v>
      </c>
    </row>
    <row r="173" spans="1:252" s="81" customFormat="1" ht="15">
      <c r="A173" s="73">
        <f>SUBTOTAL(103,$B$171:B173)</f>
        <v>3</v>
      </c>
      <c r="B173" s="58" t="s">
        <v>221</v>
      </c>
      <c r="C173" s="22" t="s">
        <v>130</v>
      </c>
      <c r="D173" s="56">
        <v>0</v>
      </c>
      <c r="E173" s="33">
        <v>0</v>
      </c>
      <c r="F173" s="33">
        <f t="shared" si="30"/>
        <v>0</v>
      </c>
      <c r="G173" s="33">
        <v>300</v>
      </c>
      <c r="H173" s="33">
        <v>0</v>
      </c>
      <c r="I173" s="58" t="s">
        <v>222</v>
      </c>
    </row>
    <row r="174" spans="1:252" s="81" customFormat="1" ht="47.1" customHeight="1">
      <c r="A174" s="73">
        <f>SUBTOTAL(103,$B$171:B174)</f>
        <v>4</v>
      </c>
      <c r="B174" s="58" t="s">
        <v>223</v>
      </c>
      <c r="C174" s="56" t="s">
        <v>181</v>
      </c>
      <c r="D174" s="22" t="s">
        <v>224</v>
      </c>
      <c r="E174" s="33">
        <v>18</v>
      </c>
      <c r="F174" s="33">
        <v>0</v>
      </c>
      <c r="G174" s="33">
        <v>20</v>
      </c>
      <c r="H174" s="33">
        <v>0</v>
      </c>
      <c r="I174" s="76" t="s">
        <v>225</v>
      </c>
    </row>
    <row r="175" spans="1:252" s="83" customFormat="1" ht="15">
      <c r="A175" s="73">
        <f>SUBTOTAL(103,$B$171:B175)</f>
        <v>5</v>
      </c>
      <c r="B175" s="58" t="s">
        <v>226</v>
      </c>
      <c r="C175" s="56" t="s">
        <v>181</v>
      </c>
      <c r="D175" s="22" t="s">
        <v>224</v>
      </c>
      <c r="E175" s="33">
        <v>0</v>
      </c>
      <c r="F175" s="33">
        <v>0</v>
      </c>
      <c r="G175" s="33">
        <v>10</v>
      </c>
      <c r="H175" s="33">
        <v>0</v>
      </c>
      <c r="I175" s="58"/>
    </row>
    <row r="176" spans="1:252" s="81" customFormat="1" ht="27">
      <c r="A176" s="73">
        <f>SUBTOTAL(103,$B$171:B176)</f>
        <v>6</v>
      </c>
      <c r="B176" s="58" t="s">
        <v>227</v>
      </c>
      <c r="C176" s="56" t="s">
        <v>181</v>
      </c>
      <c r="D176" s="22" t="s">
        <v>224</v>
      </c>
      <c r="E176" s="33">
        <v>15</v>
      </c>
      <c r="F176" s="33">
        <v>0</v>
      </c>
      <c r="G176" s="33">
        <v>20</v>
      </c>
      <c r="H176" s="33">
        <v>0</v>
      </c>
      <c r="I176" s="76" t="s">
        <v>228</v>
      </c>
    </row>
    <row r="177" spans="1:252" s="81" customFormat="1" ht="15">
      <c r="A177" s="73">
        <f>SUBTOTAL(103,$B$171:B177)</f>
        <v>7</v>
      </c>
      <c r="B177" s="58" t="s">
        <v>229</v>
      </c>
      <c r="C177" s="56" t="s">
        <v>181</v>
      </c>
      <c r="D177" s="22" t="s">
        <v>224</v>
      </c>
      <c r="E177" s="33">
        <v>0</v>
      </c>
      <c r="F177" s="33">
        <v>0</v>
      </c>
      <c r="G177" s="33">
        <v>10</v>
      </c>
      <c r="H177" s="33">
        <v>0</v>
      </c>
      <c r="I177" s="58"/>
    </row>
    <row r="178" spans="1:252" s="51" customFormat="1" ht="14.25">
      <c r="A178" s="73">
        <f>SUBTOTAL(103,$B$171:B178)</f>
        <v>8</v>
      </c>
      <c r="B178" s="58" t="s">
        <v>230</v>
      </c>
      <c r="C178" s="22" t="s">
        <v>130</v>
      </c>
      <c r="D178" s="22" t="s">
        <v>224</v>
      </c>
      <c r="E178" s="33">
        <v>2</v>
      </c>
      <c r="F178" s="33">
        <v>0</v>
      </c>
      <c r="G178" s="33">
        <v>8</v>
      </c>
      <c r="H178" s="33">
        <v>0</v>
      </c>
      <c r="I178" s="58" t="s">
        <v>231</v>
      </c>
    </row>
    <row r="179" spans="1:252" s="51" customFormat="1" ht="15">
      <c r="A179" s="73">
        <f>SUBTOTAL(103,$B$171:B179)</f>
        <v>9</v>
      </c>
      <c r="B179" s="58" t="s">
        <v>232</v>
      </c>
      <c r="C179" s="56" t="s">
        <v>181</v>
      </c>
      <c r="D179" s="22" t="s">
        <v>224</v>
      </c>
      <c r="E179" s="33">
        <v>22</v>
      </c>
      <c r="F179" s="33">
        <v>0</v>
      </c>
      <c r="G179" s="33">
        <v>20</v>
      </c>
      <c r="H179" s="33">
        <v>0</v>
      </c>
      <c r="I179" s="58" t="s">
        <v>233</v>
      </c>
    </row>
    <row r="180" spans="1:252" s="51" customFormat="1" ht="15">
      <c r="A180" s="73">
        <f>SUBTOTAL(103,$B$171:B180)</f>
        <v>10</v>
      </c>
      <c r="B180" s="58" t="s">
        <v>234</v>
      </c>
      <c r="C180" s="56" t="s">
        <v>181</v>
      </c>
      <c r="D180" s="22" t="s">
        <v>224</v>
      </c>
      <c r="E180" s="33">
        <v>0</v>
      </c>
      <c r="F180" s="33">
        <v>0</v>
      </c>
      <c r="G180" s="33">
        <v>10</v>
      </c>
      <c r="H180" s="33">
        <v>0</v>
      </c>
      <c r="I180" s="58" t="s">
        <v>235</v>
      </c>
    </row>
    <row r="181" spans="1:252" s="51" customFormat="1" ht="15">
      <c r="A181" s="73">
        <f>SUBTOTAL(103,$B$171:B181)</f>
        <v>11</v>
      </c>
      <c r="B181" s="58" t="s">
        <v>236</v>
      </c>
      <c r="C181" s="22" t="s">
        <v>130</v>
      </c>
      <c r="D181" s="56">
        <v>0</v>
      </c>
      <c r="E181" s="33">
        <v>95</v>
      </c>
      <c r="F181" s="33">
        <f t="shared" si="30"/>
        <v>0</v>
      </c>
      <c r="G181" s="33">
        <v>8</v>
      </c>
      <c r="H181" s="33">
        <f t="shared" ref="H181:H190" si="31">G181*D181</f>
        <v>0</v>
      </c>
      <c r="I181" s="58" t="s">
        <v>237</v>
      </c>
    </row>
    <row r="182" spans="1:252" s="81" customFormat="1" ht="15">
      <c r="A182" s="73">
        <f>SUBTOTAL(103,$B$171:B182)</f>
        <v>12</v>
      </c>
      <c r="B182" s="58" t="s">
        <v>238</v>
      </c>
      <c r="C182" s="56" t="s">
        <v>181</v>
      </c>
      <c r="D182" s="22" t="s">
        <v>224</v>
      </c>
      <c r="E182" s="33">
        <v>12</v>
      </c>
      <c r="F182" s="33">
        <v>0</v>
      </c>
      <c r="G182" s="33">
        <v>40</v>
      </c>
      <c r="H182" s="33">
        <v>0</v>
      </c>
      <c r="I182" s="58" t="s">
        <v>239</v>
      </c>
    </row>
    <row r="183" spans="1:252" s="81" customFormat="1" ht="15">
      <c r="A183" s="73">
        <f>SUBTOTAL(103,$B$171:B183)</f>
        <v>13</v>
      </c>
      <c r="B183" s="58" t="s">
        <v>240</v>
      </c>
      <c r="C183" s="22" t="s">
        <v>130</v>
      </c>
      <c r="D183" s="56">
        <v>0</v>
      </c>
      <c r="E183" s="33">
        <v>2.6</v>
      </c>
      <c r="F183" s="33">
        <f>E183*D183</f>
        <v>0</v>
      </c>
      <c r="G183" s="33">
        <v>6</v>
      </c>
      <c r="H183" s="33">
        <f t="shared" si="31"/>
        <v>0</v>
      </c>
      <c r="I183" s="58" t="s">
        <v>239</v>
      </c>
    </row>
    <row r="184" spans="1:252" s="81" customFormat="1" ht="15">
      <c r="A184" s="73">
        <f>SUBTOTAL(103,$B$171:B184)</f>
        <v>14</v>
      </c>
      <c r="B184" s="58" t="s">
        <v>241</v>
      </c>
      <c r="C184" s="22" t="s">
        <v>130</v>
      </c>
      <c r="D184" s="56">
        <v>0</v>
      </c>
      <c r="E184" s="33">
        <v>10.5</v>
      </c>
      <c r="F184" s="33">
        <f t="shared" si="30"/>
        <v>0</v>
      </c>
      <c r="G184" s="33">
        <v>6</v>
      </c>
      <c r="H184" s="33">
        <f t="shared" si="31"/>
        <v>0</v>
      </c>
      <c r="I184" s="58" t="s">
        <v>239</v>
      </c>
    </row>
    <row r="185" spans="1:252" s="81" customFormat="1" ht="15">
      <c r="A185" s="73">
        <f>SUBTOTAL(103,$B$171:B185)</f>
        <v>15</v>
      </c>
      <c r="B185" s="58" t="s">
        <v>242</v>
      </c>
      <c r="C185" s="56" t="s">
        <v>181</v>
      </c>
      <c r="D185" s="56">
        <v>0</v>
      </c>
      <c r="E185" s="33">
        <v>20</v>
      </c>
      <c r="F185" s="33">
        <f t="shared" si="30"/>
        <v>0</v>
      </c>
      <c r="G185" s="33">
        <v>9</v>
      </c>
      <c r="H185" s="33">
        <f t="shared" si="31"/>
        <v>0</v>
      </c>
      <c r="I185" s="58" t="s">
        <v>239</v>
      </c>
    </row>
    <row r="186" spans="1:252" s="81" customFormat="1" ht="15">
      <c r="A186" s="73">
        <f>SUBTOTAL(103,$B$171:B186)</f>
        <v>16</v>
      </c>
      <c r="B186" s="58" t="s">
        <v>243</v>
      </c>
      <c r="C186" s="22" t="s">
        <v>130</v>
      </c>
      <c r="D186" s="56">
        <v>0</v>
      </c>
      <c r="E186" s="33">
        <v>6.5</v>
      </c>
      <c r="F186" s="33">
        <f t="shared" si="30"/>
        <v>0</v>
      </c>
      <c r="G186" s="33">
        <v>6</v>
      </c>
      <c r="H186" s="33">
        <f t="shared" si="31"/>
        <v>0</v>
      </c>
      <c r="I186" s="58" t="s">
        <v>239</v>
      </c>
    </row>
    <row r="187" spans="1:252" s="81" customFormat="1" ht="15">
      <c r="A187" s="73">
        <f>SUBTOTAL(103,$B$171:B187)</f>
        <v>17</v>
      </c>
      <c r="B187" s="58" t="s">
        <v>244</v>
      </c>
      <c r="C187" s="22" t="s">
        <v>130</v>
      </c>
      <c r="D187" s="56">
        <v>0</v>
      </c>
      <c r="E187" s="33">
        <v>10.5</v>
      </c>
      <c r="F187" s="33">
        <f t="shared" si="30"/>
        <v>0</v>
      </c>
      <c r="G187" s="33">
        <v>6</v>
      </c>
      <c r="H187" s="33">
        <f t="shared" si="31"/>
        <v>0</v>
      </c>
      <c r="I187" s="58" t="s">
        <v>239</v>
      </c>
    </row>
    <row r="188" spans="1:252" s="81" customFormat="1" ht="15">
      <c r="A188" s="73">
        <f>SUBTOTAL(103,$B$171:B188)</f>
        <v>18</v>
      </c>
      <c r="B188" s="58" t="s">
        <v>245</v>
      </c>
      <c r="C188" s="56" t="s">
        <v>181</v>
      </c>
      <c r="D188" s="56">
        <v>0</v>
      </c>
      <c r="E188" s="33">
        <v>35</v>
      </c>
      <c r="F188" s="33">
        <f t="shared" si="30"/>
        <v>0</v>
      </c>
      <c r="G188" s="33">
        <v>35</v>
      </c>
      <c r="H188" s="33">
        <f t="shared" si="31"/>
        <v>0</v>
      </c>
      <c r="I188" s="58" t="s">
        <v>239</v>
      </c>
    </row>
    <row r="189" spans="1:252" s="81" customFormat="1" ht="15">
      <c r="A189" s="73">
        <f>SUBTOTAL(103,$B$171:B189)</f>
        <v>19</v>
      </c>
      <c r="B189" s="58" t="s">
        <v>246</v>
      </c>
      <c r="C189" s="22" t="s">
        <v>130</v>
      </c>
      <c r="D189" s="56">
        <v>0</v>
      </c>
      <c r="E189" s="33">
        <v>9.75</v>
      </c>
      <c r="F189" s="33">
        <f t="shared" si="30"/>
        <v>0</v>
      </c>
      <c r="G189" s="33">
        <v>10</v>
      </c>
      <c r="H189" s="33">
        <f t="shared" si="31"/>
        <v>0</v>
      </c>
      <c r="I189" s="58" t="s">
        <v>239</v>
      </c>
    </row>
    <row r="190" spans="1:252" s="81" customFormat="1" ht="15">
      <c r="A190" s="73">
        <f>SUBTOTAL(103,$B$171:B190)</f>
        <v>20</v>
      </c>
      <c r="B190" s="58" t="s">
        <v>247</v>
      </c>
      <c r="C190" s="22" t="s">
        <v>130</v>
      </c>
      <c r="D190" s="56">
        <v>0</v>
      </c>
      <c r="E190" s="33">
        <v>10.5</v>
      </c>
      <c r="F190" s="33">
        <f t="shared" si="30"/>
        <v>0</v>
      </c>
      <c r="G190" s="33">
        <v>10</v>
      </c>
      <c r="H190" s="33">
        <f t="shared" si="31"/>
        <v>0</v>
      </c>
      <c r="I190" s="58" t="s">
        <v>239</v>
      </c>
    </row>
    <row r="191" spans="1:252" s="50" customFormat="1" ht="27">
      <c r="A191" s="79"/>
      <c r="B191" s="46" t="s">
        <v>248</v>
      </c>
      <c r="C191" s="47"/>
      <c r="D191" s="54"/>
      <c r="E191" s="48"/>
      <c r="F191" s="48">
        <f>SUM(F171:F190)</f>
        <v>0</v>
      </c>
      <c r="G191" s="88"/>
      <c r="H191" s="48">
        <v>16000</v>
      </c>
      <c r="I191" s="89" t="s">
        <v>249</v>
      </c>
      <c r="IQ191" s="8"/>
      <c r="IR191" s="8"/>
    </row>
    <row r="192" spans="1:252" s="23" customFormat="1" ht="15">
      <c r="A192" s="14" t="s">
        <v>250</v>
      </c>
      <c r="B192" s="15" t="s">
        <v>251</v>
      </c>
      <c r="C192" s="16"/>
      <c r="D192" s="16"/>
      <c r="E192" s="17"/>
      <c r="F192" s="17"/>
      <c r="G192" s="17"/>
      <c r="H192" s="17"/>
      <c r="I192" s="18"/>
    </row>
    <row r="193" spans="1:252" s="51" customFormat="1" ht="15">
      <c r="A193" s="73">
        <f>SUBTOTAL(103,$B193:B$193)</f>
        <v>1</v>
      </c>
      <c r="B193" s="58" t="s">
        <v>252</v>
      </c>
      <c r="C193" s="22" t="s">
        <v>130</v>
      </c>
      <c r="D193" s="56">
        <v>0</v>
      </c>
      <c r="E193" s="33">
        <v>15</v>
      </c>
      <c r="F193" s="33">
        <f t="shared" ref="F193:F200" si="32">E193*D193</f>
        <v>0</v>
      </c>
      <c r="G193" s="33">
        <v>70</v>
      </c>
      <c r="H193" s="33">
        <f t="shared" ref="H193:H200" si="33">G193*D193</f>
        <v>0</v>
      </c>
      <c r="I193" s="58" t="s">
        <v>253</v>
      </c>
    </row>
    <row r="194" spans="1:252" s="51" customFormat="1" ht="15">
      <c r="A194" s="73">
        <v>2</v>
      </c>
      <c r="B194" s="58" t="s">
        <v>254</v>
      </c>
      <c r="C194" s="22" t="s">
        <v>130</v>
      </c>
      <c r="D194" s="56">
        <v>0</v>
      </c>
      <c r="E194" s="33">
        <v>60</v>
      </c>
      <c r="F194" s="33">
        <f t="shared" si="32"/>
        <v>0</v>
      </c>
      <c r="G194" s="33">
        <v>100</v>
      </c>
      <c r="H194" s="33">
        <f t="shared" si="33"/>
        <v>0</v>
      </c>
      <c r="I194" s="58" t="s">
        <v>253</v>
      </c>
    </row>
    <row r="195" spans="1:252" s="51" customFormat="1" ht="15">
      <c r="A195" s="73">
        <v>2</v>
      </c>
      <c r="B195" s="58" t="s">
        <v>255</v>
      </c>
      <c r="C195" s="22" t="s">
        <v>130</v>
      </c>
      <c r="D195" s="56">
        <v>0</v>
      </c>
      <c r="E195" s="33">
        <v>10</v>
      </c>
      <c r="F195" s="33">
        <f t="shared" si="32"/>
        <v>0</v>
      </c>
      <c r="G195" s="33">
        <v>100</v>
      </c>
      <c r="H195" s="33">
        <f t="shared" si="33"/>
        <v>0</v>
      </c>
      <c r="I195" s="58" t="s">
        <v>253</v>
      </c>
    </row>
    <row r="196" spans="1:252" s="51" customFormat="1" ht="15">
      <c r="A196" s="73">
        <f>SUBTOTAL(103,$B$193:B196)</f>
        <v>4</v>
      </c>
      <c r="B196" s="58" t="s">
        <v>256</v>
      </c>
      <c r="C196" s="22" t="s">
        <v>130</v>
      </c>
      <c r="D196" s="56">
        <v>0</v>
      </c>
      <c r="E196" s="33">
        <v>10</v>
      </c>
      <c r="F196" s="33">
        <f t="shared" si="32"/>
        <v>0</v>
      </c>
      <c r="G196" s="33">
        <v>80</v>
      </c>
      <c r="H196" s="33">
        <f t="shared" si="33"/>
        <v>0</v>
      </c>
      <c r="I196" s="59" t="s">
        <v>257</v>
      </c>
    </row>
    <row r="197" spans="1:252" s="51" customFormat="1" ht="15">
      <c r="A197" s="73">
        <f>SUBTOTAL(103,$B$193:B197)</f>
        <v>5</v>
      </c>
      <c r="B197" s="58" t="s">
        <v>258</v>
      </c>
      <c r="C197" s="22" t="s">
        <v>130</v>
      </c>
      <c r="D197" s="56">
        <v>0</v>
      </c>
      <c r="E197" s="33">
        <v>1</v>
      </c>
      <c r="F197" s="33">
        <f t="shared" si="32"/>
        <v>0</v>
      </c>
      <c r="G197" s="33">
        <v>5</v>
      </c>
      <c r="H197" s="33">
        <f t="shared" si="33"/>
        <v>0</v>
      </c>
      <c r="I197" s="59" t="s">
        <v>257</v>
      </c>
    </row>
    <row r="198" spans="1:252" s="51" customFormat="1" ht="15">
      <c r="A198" s="73">
        <v>5</v>
      </c>
      <c r="B198" s="58" t="s">
        <v>259</v>
      </c>
      <c r="C198" s="22" t="s">
        <v>78</v>
      </c>
      <c r="D198" s="56">
        <v>0</v>
      </c>
      <c r="E198" s="33">
        <v>20</v>
      </c>
      <c r="F198" s="33">
        <f t="shared" si="32"/>
        <v>0</v>
      </c>
      <c r="G198" s="33">
        <v>100</v>
      </c>
      <c r="H198" s="33">
        <f t="shared" si="33"/>
        <v>0</v>
      </c>
      <c r="I198" s="59" t="s">
        <v>260</v>
      </c>
    </row>
    <row r="199" spans="1:252" s="51" customFormat="1" ht="15">
      <c r="A199" s="73">
        <v>6</v>
      </c>
      <c r="B199" s="58" t="s">
        <v>261</v>
      </c>
      <c r="C199" s="22" t="s">
        <v>78</v>
      </c>
      <c r="D199" s="56">
        <v>0</v>
      </c>
      <c r="E199" s="33">
        <v>5</v>
      </c>
      <c r="F199" s="33">
        <f t="shared" si="32"/>
        <v>0</v>
      </c>
      <c r="G199" s="33">
        <v>30</v>
      </c>
      <c r="H199" s="33">
        <f t="shared" si="33"/>
        <v>0</v>
      </c>
      <c r="I199" s="59" t="s">
        <v>262</v>
      </c>
    </row>
    <row r="200" spans="1:252" s="51" customFormat="1" ht="15">
      <c r="A200" s="73">
        <f>SUBTOTAL(103,$B$193:B200)</f>
        <v>8</v>
      </c>
      <c r="B200" s="58" t="s">
        <v>263</v>
      </c>
      <c r="C200" s="22" t="s">
        <v>130</v>
      </c>
      <c r="D200" s="56">
        <v>0</v>
      </c>
      <c r="E200" s="33">
        <v>5</v>
      </c>
      <c r="F200" s="33">
        <f t="shared" si="32"/>
        <v>0</v>
      </c>
      <c r="G200" s="33">
        <v>30</v>
      </c>
      <c r="H200" s="33">
        <f t="shared" si="33"/>
        <v>0</v>
      </c>
      <c r="I200" s="59" t="s">
        <v>264</v>
      </c>
    </row>
    <row r="201" spans="1:252" s="50" customFormat="1" ht="15">
      <c r="A201" s="79"/>
      <c r="B201" s="46" t="s">
        <v>265</v>
      </c>
      <c r="C201" s="47"/>
      <c r="D201" s="54"/>
      <c r="E201" s="48"/>
      <c r="F201" s="48">
        <f>SUM(F193:F200)</f>
        <v>0</v>
      </c>
      <c r="G201" s="48"/>
      <c r="H201" s="48">
        <f>SUM(H193:H200)</f>
        <v>0</v>
      </c>
      <c r="I201" s="80"/>
      <c r="IQ201" s="8"/>
      <c r="IR201" s="8"/>
    </row>
    <row r="202" spans="1:252" s="23" customFormat="1" ht="15">
      <c r="A202" s="14" t="s">
        <v>266</v>
      </c>
      <c r="B202" s="15" t="s">
        <v>267</v>
      </c>
      <c r="C202" s="16"/>
      <c r="D202" s="16"/>
      <c r="E202" s="17"/>
      <c r="F202" s="17"/>
      <c r="G202" s="17"/>
      <c r="H202" s="17"/>
      <c r="I202" s="18"/>
    </row>
    <row r="203" spans="1:252" s="83" customFormat="1" ht="14.25">
      <c r="A203" s="73">
        <f>SUBTOTAL(103,$B$203:B203)</f>
        <v>1</v>
      </c>
      <c r="B203" s="58" t="s">
        <v>268</v>
      </c>
      <c r="C203" s="22" t="s">
        <v>130</v>
      </c>
      <c r="D203" s="22" t="s">
        <v>224</v>
      </c>
      <c r="E203" s="33">
        <v>0</v>
      </c>
      <c r="F203" s="33">
        <v>0</v>
      </c>
      <c r="G203" s="33">
        <v>5</v>
      </c>
      <c r="H203" s="33">
        <v>0</v>
      </c>
      <c r="I203" s="59" t="s">
        <v>262</v>
      </c>
    </row>
    <row r="204" spans="1:252" s="83" customFormat="1" ht="15">
      <c r="A204" s="73">
        <v>2</v>
      </c>
      <c r="B204" s="58" t="s">
        <v>269</v>
      </c>
      <c r="C204" s="22" t="s">
        <v>78</v>
      </c>
      <c r="D204" s="56">
        <v>0</v>
      </c>
      <c r="E204" s="33">
        <v>0</v>
      </c>
      <c r="F204" s="33">
        <v>0</v>
      </c>
      <c r="G204" s="33">
        <v>700</v>
      </c>
      <c r="H204" s="33">
        <f>D204*G204</f>
        <v>0</v>
      </c>
      <c r="I204" s="59" t="s">
        <v>270</v>
      </c>
    </row>
    <row r="205" spans="1:252" s="50" customFormat="1" ht="15">
      <c r="A205" s="90"/>
      <c r="B205" s="46" t="s">
        <v>271</v>
      </c>
      <c r="C205" s="47"/>
      <c r="D205" s="54"/>
      <c r="E205" s="48"/>
      <c r="F205" s="48">
        <f>SUM(F203:F204)</f>
        <v>0</v>
      </c>
      <c r="G205" s="88"/>
      <c r="H205" s="48">
        <f>SUM(H203:H204)</f>
        <v>0</v>
      </c>
      <c r="I205" s="91" t="s">
        <v>272</v>
      </c>
      <c r="IQ205" s="8"/>
      <c r="IR205" s="8"/>
    </row>
    <row r="206" spans="1:252" s="50" customFormat="1" ht="15">
      <c r="A206" s="90"/>
      <c r="B206" s="46" t="s">
        <v>273</v>
      </c>
      <c r="C206" s="47"/>
      <c r="D206" s="54"/>
      <c r="E206" s="48"/>
      <c r="F206" s="48">
        <f>+F15+F44+F54+F135+F159+F169+F191+F201+F205</f>
        <v>4764.585</v>
      </c>
      <c r="G206" s="88"/>
      <c r="H206" s="48">
        <f>+H15+H44+H54+H135+H159+H169+H191+H201+H205</f>
        <v>31918.116000000002</v>
      </c>
      <c r="I206" s="80"/>
      <c r="IQ206" s="8"/>
      <c r="IR206" s="8"/>
    </row>
    <row r="207" spans="1:252" s="23" customFormat="1" ht="15">
      <c r="A207" s="14" t="s">
        <v>274</v>
      </c>
      <c r="B207" s="15" t="s">
        <v>275</v>
      </c>
      <c r="C207" s="16"/>
      <c r="D207" s="16"/>
      <c r="E207" s="145">
        <f>F206+H206</f>
        <v>36682.701000000001</v>
      </c>
      <c r="F207" s="145"/>
      <c r="G207" s="145"/>
      <c r="H207" s="145"/>
      <c r="I207" s="18"/>
    </row>
    <row r="208" spans="1:252" s="81" customFormat="1" ht="15">
      <c r="A208" s="73">
        <f>SUBTOTAL(103,$B$208:B208)</f>
        <v>1</v>
      </c>
      <c r="B208" s="58" t="s">
        <v>276</v>
      </c>
      <c r="C208" s="143" t="s">
        <v>277</v>
      </c>
      <c r="D208" s="144"/>
      <c r="E208" s="145">
        <v>0</v>
      </c>
      <c r="F208" s="145"/>
      <c r="G208" s="145"/>
      <c r="H208" s="145"/>
      <c r="I208" s="59"/>
    </row>
    <row r="209" spans="1:252" s="81" customFormat="1" ht="15">
      <c r="A209" s="73">
        <f>SUBTOTAL(103,$B$208:B209)</f>
        <v>2</v>
      </c>
      <c r="B209" s="58" t="s">
        <v>278</v>
      </c>
      <c r="C209" s="146" t="s">
        <v>78</v>
      </c>
      <c r="D209" s="147"/>
      <c r="E209" s="148">
        <v>1500</v>
      </c>
      <c r="F209" s="148"/>
      <c r="G209" s="148"/>
      <c r="H209" s="148"/>
      <c r="I209" s="59" t="s">
        <v>279</v>
      </c>
    </row>
    <row r="210" spans="1:252" s="81" customFormat="1" ht="15">
      <c r="A210" s="73">
        <v>3</v>
      </c>
      <c r="B210" s="58" t="s">
        <v>280</v>
      </c>
      <c r="C210" s="149" t="s">
        <v>78</v>
      </c>
      <c r="D210" s="150"/>
      <c r="E210" s="148">
        <v>2000</v>
      </c>
      <c r="F210" s="148"/>
      <c r="G210" s="148"/>
      <c r="H210" s="148"/>
      <c r="I210" s="59" t="s">
        <v>281</v>
      </c>
    </row>
    <row r="211" spans="1:252" s="95" customFormat="1" ht="15.75" thickBot="1">
      <c r="A211" s="92" t="s">
        <v>282</v>
      </c>
      <c r="B211" s="93" t="s">
        <v>283</v>
      </c>
      <c r="C211" s="141" t="str">
        <f>+SUBSTITUTE(SUBSTITUTE(SUBSTITUTE(IF(-DOLLAR(G211,2),TEXT(G211,";负")&amp;TEXT(INT(ABS(G211)+0.5%),"[dbnum2]G/通用格式元;;")&amp;TEXT(RIGHT(DOLLAR(G211,2),2),"[dbnum2]0角0分;;整"),),"零角",IF(G211^2&lt;1,,"零")),"万",IF(AND(MOD(ABS(G211%),1000)&lt;100,MOD(ABS(G211%),1000)&gt;=10),"万零","万")),"零分","整")</f>
        <v>肆万零壹佰捌拾贰元柒角整</v>
      </c>
      <c r="D211" s="141"/>
      <c r="E211" s="141"/>
      <c r="F211" s="141"/>
      <c r="G211" s="142">
        <f>+E210+E209+E208+E207</f>
        <v>40182.701000000001</v>
      </c>
      <c r="H211" s="142"/>
      <c r="I211" s="94"/>
    </row>
    <row r="212" spans="1:252" s="97" customFormat="1" ht="24" customHeight="1" thickBot="1">
      <c r="A212" s="136" t="s">
        <v>284</v>
      </c>
      <c r="B212" s="137"/>
      <c r="C212" s="137"/>
      <c r="D212" s="137"/>
      <c r="E212" s="137"/>
      <c r="F212" s="137"/>
      <c r="G212" s="137"/>
      <c r="H212" s="137"/>
      <c r="I212" s="138"/>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c r="BP212" s="51"/>
      <c r="BQ212" s="51"/>
      <c r="BR212" s="51"/>
      <c r="BS212" s="51"/>
      <c r="BT212" s="51"/>
      <c r="BU212" s="51"/>
      <c r="BV212" s="51"/>
      <c r="BW212" s="51"/>
      <c r="BX212" s="51"/>
      <c r="BY212" s="51"/>
      <c r="BZ212" s="51"/>
      <c r="CA212" s="51"/>
      <c r="CB212" s="51"/>
      <c r="CC212" s="51"/>
      <c r="CD212" s="51"/>
      <c r="CE212" s="51"/>
      <c r="CF212" s="51"/>
      <c r="CG212" s="51"/>
      <c r="CH212" s="51"/>
      <c r="CI212" s="51"/>
      <c r="CJ212" s="51"/>
      <c r="CK212" s="51"/>
      <c r="CL212" s="51"/>
      <c r="CM212" s="51"/>
      <c r="CN212" s="51"/>
      <c r="CO212" s="51"/>
      <c r="CP212" s="51"/>
      <c r="CQ212" s="51"/>
      <c r="CR212" s="51"/>
      <c r="CS212" s="51"/>
      <c r="CT212" s="51"/>
      <c r="CU212" s="51"/>
      <c r="CV212" s="51"/>
      <c r="CW212" s="51"/>
      <c r="CX212" s="51"/>
      <c r="CY212" s="51"/>
      <c r="CZ212" s="51"/>
      <c r="DA212" s="51"/>
      <c r="DB212" s="51"/>
      <c r="DC212" s="51"/>
      <c r="DD212" s="51"/>
      <c r="DE212" s="51"/>
      <c r="DF212" s="51"/>
      <c r="DG212" s="51"/>
      <c r="DH212" s="51"/>
      <c r="DI212" s="51"/>
      <c r="DJ212" s="51"/>
      <c r="DK212" s="51"/>
      <c r="DL212" s="51"/>
      <c r="DM212" s="51"/>
      <c r="DN212" s="51"/>
      <c r="DO212" s="51"/>
      <c r="DP212" s="51"/>
      <c r="DQ212" s="51"/>
      <c r="DR212" s="51"/>
      <c r="DS212" s="51"/>
      <c r="DT212" s="51"/>
      <c r="DU212" s="51"/>
      <c r="DV212" s="51"/>
      <c r="DW212" s="51"/>
      <c r="DX212" s="51"/>
      <c r="DY212" s="51"/>
      <c r="DZ212" s="51"/>
      <c r="EA212" s="51"/>
      <c r="EB212" s="51"/>
      <c r="EC212" s="51"/>
      <c r="ED212" s="51"/>
      <c r="EE212" s="51"/>
      <c r="EF212" s="51"/>
      <c r="EG212" s="51"/>
      <c r="EH212" s="51"/>
      <c r="EI212" s="51"/>
      <c r="EJ212" s="51"/>
      <c r="EK212" s="51"/>
      <c r="EL212" s="51"/>
      <c r="EM212" s="51"/>
      <c r="EN212" s="51"/>
      <c r="EO212" s="51"/>
      <c r="EP212" s="51"/>
      <c r="EQ212" s="51"/>
      <c r="ER212" s="51"/>
      <c r="ES212" s="51"/>
      <c r="ET212" s="51"/>
      <c r="EU212" s="51"/>
      <c r="EV212" s="51"/>
      <c r="EW212" s="51"/>
      <c r="EX212" s="51"/>
      <c r="EY212" s="51"/>
      <c r="EZ212" s="51"/>
      <c r="FA212" s="51"/>
      <c r="FB212" s="51"/>
      <c r="FC212" s="51"/>
      <c r="FD212" s="51"/>
      <c r="FE212" s="51"/>
      <c r="FF212" s="51"/>
      <c r="FG212" s="51"/>
      <c r="FH212" s="51"/>
      <c r="FI212" s="51"/>
      <c r="FJ212" s="51"/>
      <c r="FK212" s="51"/>
      <c r="FL212" s="51"/>
      <c r="FM212" s="51"/>
      <c r="FN212" s="51"/>
      <c r="FO212" s="51"/>
      <c r="FP212" s="51"/>
      <c r="FQ212" s="51"/>
      <c r="FR212" s="51"/>
      <c r="FS212" s="51"/>
      <c r="FT212" s="51"/>
      <c r="FU212" s="51"/>
      <c r="FV212" s="51"/>
      <c r="FW212" s="51"/>
      <c r="FX212" s="51"/>
      <c r="FY212" s="51"/>
      <c r="FZ212" s="51"/>
      <c r="GA212" s="51"/>
      <c r="GB212" s="51"/>
      <c r="GC212" s="51"/>
      <c r="GD212" s="51"/>
      <c r="GE212" s="51"/>
      <c r="GF212" s="51"/>
      <c r="GG212" s="51"/>
      <c r="GH212" s="51"/>
      <c r="GI212" s="51"/>
      <c r="GJ212" s="51"/>
      <c r="GK212" s="51"/>
      <c r="GL212" s="51"/>
      <c r="GM212" s="51"/>
      <c r="GN212" s="51"/>
      <c r="GO212" s="51"/>
      <c r="GP212" s="51"/>
      <c r="GQ212" s="51"/>
      <c r="GR212" s="51"/>
      <c r="GS212" s="51"/>
      <c r="GT212" s="51"/>
      <c r="GU212" s="51"/>
      <c r="GV212" s="51"/>
      <c r="GW212" s="51"/>
      <c r="GX212" s="51"/>
      <c r="GY212" s="51"/>
      <c r="GZ212" s="51"/>
      <c r="HA212" s="51"/>
      <c r="HB212" s="51"/>
      <c r="HC212" s="51"/>
      <c r="HD212" s="51"/>
      <c r="HE212" s="51"/>
      <c r="HF212" s="51"/>
      <c r="HG212" s="51"/>
      <c r="HH212" s="51"/>
      <c r="HI212" s="51"/>
      <c r="HJ212" s="51"/>
      <c r="HK212" s="51"/>
      <c r="HL212" s="51"/>
      <c r="HM212" s="51"/>
      <c r="HN212" s="51"/>
      <c r="HO212" s="51"/>
      <c r="HP212" s="51"/>
      <c r="HQ212" s="51"/>
      <c r="HR212" s="51"/>
      <c r="HS212" s="51"/>
      <c r="HT212" s="51"/>
      <c r="HU212" s="51"/>
      <c r="HV212" s="51"/>
      <c r="HW212" s="51"/>
      <c r="HX212" s="51"/>
      <c r="HY212" s="51"/>
      <c r="HZ212" s="51"/>
      <c r="IA212" s="51"/>
      <c r="IB212" s="51"/>
      <c r="IC212" s="51"/>
      <c r="ID212" s="51"/>
      <c r="IE212" s="51"/>
      <c r="IF212" s="51"/>
      <c r="IG212" s="51"/>
      <c r="IH212" s="51"/>
      <c r="II212" s="51"/>
      <c r="IJ212" s="51"/>
      <c r="IK212" s="51"/>
      <c r="IL212" s="51"/>
      <c r="IM212" s="51"/>
      <c r="IN212" s="51"/>
      <c r="IO212" s="51"/>
      <c r="IP212" s="96"/>
      <c r="IQ212" s="96"/>
      <c r="IR212" s="96"/>
    </row>
    <row r="213" spans="1:252" s="81" customFormat="1" ht="24" customHeight="1" thickBot="1">
      <c r="A213" s="136" t="s">
        <v>285</v>
      </c>
      <c r="B213" s="137" t="s">
        <v>286</v>
      </c>
      <c r="C213" s="137"/>
      <c r="D213" s="137"/>
      <c r="E213" s="137"/>
      <c r="F213" s="137"/>
      <c r="G213" s="137"/>
      <c r="H213" s="137"/>
      <c r="I213" s="138"/>
    </row>
    <row r="214" spans="1:252" s="81" customFormat="1" ht="24" customHeight="1" thickBot="1">
      <c r="A214" s="136" t="s">
        <v>287</v>
      </c>
      <c r="B214" s="137"/>
      <c r="C214" s="137"/>
      <c r="D214" s="137"/>
      <c r="E214" s="137"/>
      <c r="F214" s="137"/>
      <c r="G214" s="137"/>
      <c r="H214" s="137"/>
      <c r="I214" s="138"/>
    </row>
    <row r="215" spans="1:252" s="81" customFormat="1" ht="24" customHeight="1" thickBot="1">
      <c r="A215" s="136" t="s">
        <v>288</v>
      </c>
      <c r="B215" s="137"/>
      <c r="C215" s="137"/>
      <c r="D215" s="137"/>
      <c r="E215" s="137"/>
      <c r="F215" s="137"/>
      <c r="G215" s="137"/>
      <c r="H215" s="137"/>
      <c r="I215" s="138"/>
    </row>
    <row r="216" spans="1:252" s="81" customFormat="1" ht="24" customHeight="1" thickBot="1">
      <c r="A216" s="136" t="s">
        <v>289</v>
      </c>
      <c r="B216" s="137"/>
      <c r="C216" s="137"/>
      <c r="D216" s="137"/>
      <c r="E216" s="137"/>
      <c r="F216" s="137"/>
      <c r="G216" s="137"/>
      <c r="H216" s="137"/>
      <c r="I216" s="138"/>
    </row>
    <row r="217" spans="1:252" s="81" customFormat="1" ht="24" customHeight="1" thickBot="1">
      <c r="A217" s="136" t="s">
        <v>290</v>
      </c>
      <c r="B217" s="137"/>
      <c r="C217" s="137"/>
      <c r="D217" s="137"/>
      <c r="E217" s="137"/>
      <c r="F217" s="137"/>
      <c r="G217" s="137"/>
      <c r="H217" s="137"/>
      <c r="I217" s="138"/>
    </row>
    <row r="218" spans="1:252" s="23" customFormat="1" ht="24" customHeight="1" thickBot="1">
      <c r="A218" s="136" t="s">
        <v>291</v>
      </c>
      <c r="B218" s="137"/>
      <c r="C218" s="137"/>
      <c r="D218" s="137"/>
      <c r="E218" s="137"/>
      <c r="F218" s="137"/>
      <c r="G218" s="137"/>
      <c r="H218" s="137"/>
      <c r="I218" s="138"/>
    </row>
    <row r="219" spans="1:252" s="23" customFormat="1" ht="24" customHeight="1">
      <c r="A219" s="139" t="s">
        <v>292</v>
      </c>
      <c r="B219" s="140"/>
      <c r="C219" s="140"/>
      <c r="D219" s="140"/>
      <c r="E219" s="98"/>
      <c r="F219" s="99" t="s">
        <v>293</v>
      </c>
      <c r="G219" s="100"/>
      <c r="H219" s="101"/>
      <c r="I219" s="101"/>
    </row>
    <row r="220" spans="1:252">
      <c r="B220" s="103"/>
      <c r="C220" s="104"/>
      <c r="F220" s="107"/>
      <c r="H220" s="107"/>
      <c r="I220" s="108"/>
    </row>
    <row r="221" spans="1:252">
      <c r="B221" s="103"/>
      <c r="C221" s="104"/>
      <c r="F221" s="107"/>
      <c r="H221" s="107"/>
      <c r="I221" s="108"/>
    </row>
    <row r="222" spans="1:252">
      <c r="B222" s="103"/>
      <c r="C222" s="104"/>
      <c r="F222" s="107"/>
      <c r="H222" s="107"/>
      <c r="I222" s="108"/>
    </row>
    <row r="223" spans="1:252">
      <c r="B223" s="103"/>
      <c r="C223" s="104"/>
      <c r="F223" s="107"/>
      <c r="H223" s="107"/>
      <c r="I223" s="108"/>
    </row>
    <row r="224" spans="1:252">
      <c r="B224" s="103"/>
      <c r="C224" s="104"/>
      <c r="F224" s="107"/>
      <c r="H224" s="107"/>
      <c r="I224" s="108"/>
    </row>
    <row r="225" spans="1:9">
      <c r="B225" s="103"/>
      <c r="C225" s="104"/>
      <c r="F225" s="107"/>
      <c r="H225" s="107"/>
      <c r="I225" s="108"/>
    </row>
    <row r="226" spans="1:9">
      <c r="B226" s="103"/>
      <c r="C226" s="104"/>
      <c r="F226" s="107"/>
      <c r="H226" s="107"/>
      <c r="I226" s="108"/>
    </row>
    <row r="227" spans="1:9">
      <c r="B227" s="103"/>
      <c r="C227" s="104"/>
      <c r="F227" s="107"/>
      <c r="H227" s="107"/>
      <c r="I227" s="108"/>
    </row>
    <row r="228" spans="1:9">
      <c r="B228" s="103"/>
      <c r="C228" s="104"/>
      <c r="F228" s="107"/>
      <c r="H228" s="107"/>
      <c r="I228" s="108"/>
    </row>
    <row r="229" spans="1:9">
      <c r="B229" s="103"/>
      <c r="C229" s="104"/>
      <c r="F229" s="107"/>
      <c r="H229" s="107"/>
      <c r="I229" s="108"/>
    </row>
    <row r="230" spans="1:9">
      <c r="B230" s="103"/>
      <c r="C230" s="104"/>
      <c r="F230" s="107"/>
      <c r="H230" s="107"/>
      <c r="I230" s="108"/>
    </row>
    <row r="231" spans="1:9">
      <c r="B231" s="103"/>
      <c r="C231" s="104"/>
      <c r="F231" s="107"/>
      <c r="H231" s="107"/>
      <c r="I231" s="108"/>
    </row>
    <row r="232" spans="1:9">
      <c r="B232" s="103"/>
      <c r="C232" s="104"/>
      <c r="F232" s="107"/>
      <c r="H232" s="107"/>
      <c r="I232" s="108"/>
    </row>
    <row r="233" spans="1:9">
      <c r="A233" s="109"/>
      <c r="B233" s="128"/>
      <c r="C233" s="128"/>
      <c r="D233" s="128"/>
      <c r="E233" s="129"/>
      <c r="F233" s="128"/>
      <c r="G233" s="129"/>
      <c r="H233" s="128"/>
      <c r="I233" s="128"/>
    </row>
    <row r="234" spans="1:9">
      <c r="A234" s="109"/>
      <c r="B234" s="128"/>
      <c r="C234" s="128"/>
      <c r="D234" s="128"/>
      <c r="E234" s="129"/>
      <c r="F234" s="128"/>
      <c r="G234" s="129"/>
      <c r="H234" s="128"/>
      <c r="I234" s="128"/>
    </row>
    <row r="235" spans="1:9">
      <c r="A235" s="109"/>
      <c r="I235" s="127"/>
    </row>
    <row r="236" spans="1:9">
      <c r="A236" s="109"/>
      <c r="B236" s="108"/>
      <c r="I236" s="127"/>
    </row>
    <row r="237" spans="1:9">
      <c r="A237" s="109"/>
      <c r="B237" s="108"/>
      <c r="I237" s="127"/>
    </row>
    <row r="238" spans="1:9">
      <c r="A238" s="109"/>
      <c r="B238" s="108"/>
      <c r="I238" s="127"/>
    </row>
    <row r="239" spans="1:9">
      <c r="A239" s="109"/>
      <c r="I239" s="127"/>
    </row>
    <row r="240" spans="1:9">
      <c r="A240" s="109"/>
      <c r="I240" s="127"/>
    </row>
    <row r="241" spans="1:9">
      <c r="A241" s="109"/>
      <c r="B241" s="108"/>
      <c r="I241" s="127"/>
    </row>
    <row r="242" spans="1:9">
      <c r="A242" s="109"/>
      <c r="B242" s="108"/>
      <c r="I242" s="127"/>
    </row>
    <row r="243" spans="1:9">
      <c r="A243" s="109"/>
      <c r="B243" s="108"/>
      <c r="I243" s="127"/>
    </row>
    <row r="244" spans="1:9">
      <c r="A244" s="109"/>
    </row>
    <row r="245" spans="1:9">
      <c r="A245" s="109"/>
      <c r="B245" s="108"/>
    </row>
    <row r="246" spans="1:9">
      <c r="A246" s="109"/>
      <c r="B246" s="108"/>
    </row>
    <row r="247" spans="1:9">
      <c r="A247" s="109"/>
    </row>
    <row r="248" spans="1:9">
      <c r="A248" s="109"/>
    </row>
    <row r="249" spans="1:9">
      <c r="A249" s="109"/>
    </row>
    <row r="250" spans="1:9">
      <c r="A250" s="109"/>
      <c r="B250" s="108"/>
      <c r="I250" s="108"/>
    </row>
    <row r="251" spans="1:9">
      <c r="A251" s="109"/>
      <c r="B251" s="108"/>
      <c r="I251" s="108"/>
    </row>
    <row r="252" spans="1:9">
      <c r="A252" s="109"/>
      <c r="I252" s="108"/>
    </row>
    <row r="253" spans="1:9">
      <c r="A253" s="109"/>
      <c r="I253" s="127"/>
    </row>
    <row r="254" spans="1:9">
      <c r="A254" s="109"/>
      <c r="I254" s="127"/>
    </row>
    <row r="255" spans="1:9">
      <c r="A255" s="109"/>
      <c r="B255" s="108"/>
      <c r="I255" s="110"/>
    </row>
    <row r="256" spans="1:9">
      <c r="A256" s="109"/>
      <c r="I256" s="134"/>
    </row>
    <row r="257" spans="1:9">
      <c r="A257" s="109"/>
      <c r="B257" s="108"/>
      <c r="C257" s="108"/>
      <c r="I257" s="134"/>
    </row>
    <row r="258" spans="1:9">
      <c r="A258" s="109"/>
      <c r="I258" s="127"/>
    </row>
    <row r="259" spans="1:9">
      <c r="A259" s="109"/>
      <c r="I259" s="127"/>
    </row>
    <row r="260" spans="1:9">
      <c r="A260" s="109"/>
      <c r="I260" s="127"/>
    </row>
    <row r="261" spans="1:9">
      <c r="A261" s="109"/>
      <c r="B261" s="103"/>
      <c r="I261" s="108"/>
    </row>
    <row r="262" spans="1:9">
      <c r="A262" s="109"/>
      <c r="B262" s="108"/>
      <c r="C262" s="111"/>
      <c r="D262" s="112"/>
      <c r="E262" s="113"/>
      <c r="F262" s="111"/>
      <c r="G262" s="113"/>
      <c r="H262" s="111"/>
      <c r="I262" s="114"/>
    </row>
    <row r="263" spans="1:9">
      <c r="A263" s="109"/>
      <c r="B263" s="110"/>
      <c r="I263" s="135"/>
    </row>
    <row r="264" spans="1:9">
      <c r="A264" s="109"/>
      <c r="B264" s="110"/>
      <c r="I264" s="135"/>
    </row>
    <row r="265" spans="1:9">
      <c r="A265" s="109"/>
      <c r="B265" s="110"/>
      <c r="I265" s="135"/>
    </row>
    <row r="266" spans="1:9">
      <c r="A266" s="109"/>
      <c r="B266" s="110"/>
      <c r="I266" s="135"/>
    </row>
    <row r="267" spans="1:9">
      <c r="A267" s="109"/>
      <c r="I267" s="127"/>
    </row>
    <row r="268" spans="1:9">
      <c r="A268" s="109"/>
      <c r="I268" s="127"/>
    </row>
    <row r="269" spans="1:9">
      <c r="A269" s="109"/>
      <c r="I269" s="127"/>
    </row>
    <row r="270" spans="1:9">
      <c r="A270" s="109"/>
      <c r="I270" s="127"/>
    </row>
    <row r="271" spans="1:9">
      <c r="A271" s="109"/>
      <c r="B271" s="108"/>
      <c r="C271" s="108"/>
      <c r="I271" s="108"/>
    </row>
    <row r="272" spans="1:9">
      <c r="A272" s="109"/>
      <c r="B272" s="108"/>
      <c r="I272" s="127"/>
    </row>
    <row r="273" spans="1:9">
      <c r="A273" s="109"/>
      <c r="B273" s="108"/>
      <c r="I273" s="127"/>
    </row>
    <row r="274" spans="1:9">
      <c r="A274" s="109"/>
      <c r="B274" s="108"/>
      <c r="I274" s="127"/>
    </row>
    <row r="275" spans="1:9">
      <c r="A275" s="109"/>
      <c r="I275" s="108"/>
    </row>
    <row r="276" spans="1:9">
      <c r="A276" s="109"/>
      <c r="B276" s="108"/>
      <c r="I276" s="108"/>
    </row>
    <row r="277" spans="1:9">
      <c r="A277" s="109"/>
      <c r="I277" s="108"/>
    </row>
    <row r="278" spans="1:9">
      <c r="A278" s="109"/>
      <c r="B278" s="108"/>
      <c r="I278" s="108"/>
    </row>
    <row r="279" spans="1:9">
      <c r="A279" s="109"/>
      <c r="I279" s="108"/>
    </row>
    <row r="280" spans="1:9">
      <c r="A280" s="109"/>
      <c r="B280" s="108"/>
      <c r="I280" s="108"/>
    </row>
    <row r="281" spans="1:9">
      <c r="A281" s="109"/>
      <c r="B281" s="115"/>
    </row>
    <row r="282" spans="1:9">
      <c r="A282" s="109"/>
      <c r="B282" s="115"/>
    </row>
    <row r="283" spans="1:9">
      <c r="A283" s="109"/>
      <c r="B283" s="108"/>
      <c r="I283" s="108"/>
    </row>
    <row r="284" spans="1:9">
      <c r="A284" s="109"/>
      <c r="B284" s="131"/>
      <c r="C284" s="131"/>
      <c r="D284" s="132"/>
      <c r="E284" s="133"/>
      <c r="F284" s="132"/>
      <c r="G284" s="133"/>
      <c r="H284" s="132"/>
      <c r="I284" s="127"/>
    </row>
    <row r="285" spans="1:9">
      <c r="A285" s="109"/>
      <c r="B285" s="131"/>
      <c r="C285" s="131"/>
      <c r="D285" s="132"/>
      <c r="E285" s="133"/>
      <c r="F285" s="132"/>
      <c r="G285" s="133"/>
      <c r="H285" s="132"/>
      <c r="I285" s="127"/>
    </row>
    <row r="286" spans="1:9">
      <c r="A286" s="109"/>
      <c r="B286" s="131"/>
      <c r="C286" s="131"/>
      <c r="D286" s="132"/>
      <c r="E286" s="133"/>
      <c r="F286" s="132"/>
      <c r="G286" s="133"/>
      <c r="H286" s="132"/>
      <c r="I286" s="127"/>
    </row>
    <row r="287" spans="1:9">
      <c r="A287" s="109"/>
      <c r="I287" s="127"/>
    </row>
    <row r="288" spans="1:9">
      <c r="A288" s="109"/>
      <c r="I288" s="127"/>
    </row>
    <row r="289" spans="1:9">
      <c r="A289" s="109"/>
      <c r="I289" s="127"/>
    </row>
    <row r="290" spans="1:9">
      <c r="A290" s="109"/>
      <c r="I290" s="127"/>
    </row>
    <row r="291" spans="1:9">
      <c r="A291" s="109"/>
      <c r="I291" s="127"/>
    </row>
    <row r="292" spans="1:9">
      <c r="A292" s="109"/>
      <c r="I292" s="108"/>
    </row>
    <row r="293" spans="1:9">
      <c r="A293" s="109"/>
      <c r="I293" s="108"/>
    </row>
    <row r="294" spans="1:9">
      <c r="A294" s="109"/>
      <c r="I294" s="127"/>
    </row>
    <row r="295" spans="1:9">
      <c r="A295" s="109"/>
      <c r="I295" s="127"/>
    </row>
    <row r="296" spans="1:9">
      <c r="A296" s="109"/>
      <c r="I296" s="127"/>
    </row>
    <row r="297" spans="1:9">
      <c r="A297" s="109"/>
      <c r="I297" s="127"/>
    </row>
    <row r="298" spans="1:9">
      <c r="A298" s="109"/>
      <c r="B298" s="103"/>
      <c r="F298" s="107"/>
      <c r="H298" s="107"/>
    </row>
    <row r="299" spans="1:9">
      <c r="A299" s="109"/>
      <c r="B299" s="128"/>
      <c r="C299" s="128"/>
      <c r="D299" s="128"/>
      <c r="E299" s="129"/>
      <c r="F299" s="128"/>
      <c r="G299" s="129"/>
      <c r="H299" s="128"/>
      <c r="I299" s="128"/>
    </row>
    <row r="300" spans="1:9">
      <c r="A300" s="109"/>
      <c r="B300" s="108"/>
      <c r="I300" s="127"/>
    </row>
    <row r="301" spans="1:9">
      <c r="A301" s="109"/>
      <c r="B301" s="108"/>
      <c r="I301" s="127"/>
    </row>
    <row r="302" spans="1:9">
      <c r="A302" s="109"/>
      <c r="B302" s="108"/>
      <c r="I302" s="127"/>
    </row>
    <row r="303" spans="1:9">
      <c r="A303" s="109"/>
      <c r="B303" s="108"/>
      <c r="I303" s="127"/>
    </row>
    <row r="304" spans="1:9">
      <c r="A304" s="109"/>
      <c r="B304" s="108"/>
      <c r="I304" s="127"/>
    </row>
    <row r="305" spans="1:9">
      <c r="A305" s="109"/>
      <c r="D305" s="8"/>
      <c r="I305" s="108"/>
    </row>
    <row r="306" spans="1:9">
      <c r="A306" s="109"/>
      <c r="B306" s="127"/>
      <c r="C306" s="127"/>
      <c r="D306" s="127"/>
      <c r="E306" s="130"/>
      <c r="F306" s="127"/>
      <c r="G306" s="130"/>
      <c r="H306" s="127"/>
      <c r="I306" s="127"/>
    </row>
    <row r="307" spans="1:9">
      <c r="A307" s="109"/>
      <c r="B307" s="127"/>
      <c r="C307" s="127"/>
      <c r="D307" s="127"/>
      <c r="E307" s="130"/>
      <c r="F307" s="127"/>
      <c r="G307" s="130"/>
      <c r="H307" s="127"/>
      <c r="I307" s="127"/>
    </row>
    <row r="308" spans="1:9">
      <c r="A308" s="109"/>
    </row>
    <row r="309" spans="1:9">
      <c r="A309" s="109"/>
    </row>
    <row r="310" spans="1:9">
      <c r="A310" s="109"/>
    </row>
    <row r="311" spans="1:9">
      <c r="A311" s="109"/>
    </row>
    <row r="312" spans="1:9">
      <c r="A312" s="109"/>
    </row>
    <row r="313" spans="1:9">
      <c r="A313" s="109"/>
    </row>
    <row r="314" spans="1:9">
      <c r="A314" s="109"/>
    </row>
    <row r="315" spans="1:9">
      <c r="A315" s="109"/>
    </row>
    <row r="316" spans="1:9">
      <c r="A316" s="109"/>
    </row>
    <row r="317" spans="1:9">
      <c r="A317" s="109"/>
    </row>
    <row r="318" spans="1:9">
      <c r="A318" s="109"/>
    </row>
    <row r="319" spans="1:9">
      <c r="A319" s="109"/>
    </row>
    <row r="320" spans="1:9">
      <c r="A320" s="109"/>
    </row>
    <row r="321" spans="1:1">
      <c r="A321" s="109"/>
    </row>
    <row r="322" spans="1:1">
      <c r="A322" s="109"/>
    </row>
    <row r="323" spans="1:1">
      <c r="A323" s="109"/>
    </row>
    <row r="324" spans="1:1">
      <c r="A324" s="109"/>
    </row>
    <row r="325" spans="1:1">
      <c r="A325" s="109"/>
    </row>
    <row r="326" spans="1:1">
      <c r="A326" s="109"/>
    </row>
    <row r="327" spans="1:1">
      <c r="A327" s="109"/>
    </row>
    <row r="328" spans="1:1">
      <c r="A328" s="109"/>
    </row>
    <row r="329" spans="1:1">
      <c r="A329" s="109"/>
    </row>
    <row r="330" spans="1:1">
      <c r="A330" s="109"/>
    </row>
    <row r="331" spans="1:1">
      <c r="A331" s="109"/>
    </row>
    <row r="332" spans="1:1">
      <c r="A332" s="109"/>
    </row>
    <row r="333" spans="1:1">
      <c r="A333" s="109"/>
    </row>
    <row r="334" spans="1:1">
      <c r="A334" s="109"/>
    </row>
    <row r="335" spans="1:1">
      <c r="A335" s="109"/>
    </row>
    <row r="336" spans="1:1">
      <c r="A336" s="109"/>
    </row>
    <row r="337" spans="1:1">
      <c r="A337" s="109"/>
    </row>
    <row r="338" spans="1:1">
      <c r="A338" s="109"/>
    </row>
  </sheetData>
  <autoFilter ref="A5:IV219"/>
  <mergeCells count="92">
    <mergeCell ref="A1:I1"/>
    <mergeCell ref="A2:C2"/>
    <mergeCell ref="D2:F2"/>
    <mergeCell ref="G2:H2"/>
    <mergeCell ref="A3:C3"/>
    <mergeCell ref="D3:H3"/>
    <mergeCell ref="A71:A73"/>
    <mergeCell ref="C71:C73"/>
    <mergeCell ref="I71:I74"/>
    <mergeCell ref="I4:I5"/>
    <mergeCell ref="I17:I20"/>
    <mergeCell ref="I46:I47"/>
    <mergeCell ref="A58:A60"/>
    <mergeCell ref="C58:C60"/>
    <mergeCell ref="I58:I60"/>
    <mergeCell ref="A4:A5"/>
    <mergeCell ref="B4:B5"/>
    <mergeCell ref="C4:C5"/>
    <mergeCell ref="D4:D5"/>
    <mergeCell ref="E4:F4"/>
    <mergeCell ref="G4:H4"/>
    <mergeCell ref="A62:A64"/>
    <mergeCell ref="C62:C64"/>
    <mergeCell ref="I62:I64"/>
    <mergeCell ref="A66:A68"/>
    <mergeCell ref="I66:I68"/>
    <mergeCell ref="A78:A80"/>
    <mergeCell ref="A85:A87"/>
    <mergeCell ref="C85:C87"/>
    <mergeCell ref="I85:I87"/>
    <mergeCell ref="A88:A90"/>
    <mergeCell ref="C88:C90"/>
    <mergeCell ref="I88:I90"/>
    <mergeCell ref="A92:A94"/>
    <mergeCell ref="A99:A101"/>
    <mergeCell ref="C99:C101"/>
    <mergeCell ref="I99:I101"/>
    <mergeCell ref="A102:A104"/>
    <mergeCell ref="C102:C104"/>
    <mergeCell ref="I102:I104"/>
    <mergeCell ref="E207:H207"/>
    <mergeCell ref="A106:A108"/>
    <mergeCell ref="I112:I116"/>
    <mergeCell ref="I117:I121"/>
    <mergeCell ref="I124:I125"/>
    <mergeCell ref="I128:I129"/>
    <mergeCell ref="I132:I133"/>
    <mergeCell ref="A138:A139"/>
    <mergeCell ref="I138:I139"/>
    <mergeCell ref="A162:A167"/>
    <mergeCell ref="I162:I163"/>
    <mergeCell ref="I164:I167"/>
    <mergeCell ref="A215:I215"/>
    <mergeCell ref="C208:D208"/>
    <mergeCell ref="E208:H208"/>
    <mergeCell ref="C209:D209"/>
    <mergeCell ref="E209:H209"/>
    <mergeCell ref="C210:D210"/>
    <mergeCell ref="E210:H210"/>
    <mergeCell ref="C211:F211"/>
    <mergeCell ref="G211:H211"/>
    <mergeCell ref="A212:I212"/>
    <mergeCell ref="A213:I213"/>
    <mergeCell ref="A214:I214"/>
    <mergeCell ref="I265:I266"/>
    <mergeCell ref="A216:I216"/>
    <mergeCell ref="A217:I217"/>
    <mergeCell ref="A218:I218"/>
    <mergeCell ref="A219:D219"/>
    <mergeCell ref="B233:I233"/>
    <mergeCell ref="B234:I234"/>
    <mergeCell ref="I235:I243"/>
    <mergeCell ref="I253:I254"/>
    <mergeCell ref="I256:I257"/>
    <mergeCell ref="I258:I260"/>
    <mergeCell ref="I263:I264"/>
    <mergeCell ref="B306:I307"/>
    <mergeCell ref="I267:I270"/>
    <mergeCell ref="I272:I274"/>
    <mergeCell ref="B284:B286"/>
    <mergeCell ref="C284:C286"/>
    <mergeCell ref="D284:D286"/>
    <mergeCell ref="E284:E286"/>
    <mergeCell ref="F284:F286"/>
    <mergeCell ref="G284:G286"/>
    <mergeCell ref="H284:H286"/>
    <mergeCell ref="I284:I286"/>
    <mergeCell ref="I287:I291"/>
    <mergeCell ref="I294:I297"/>
    <mergeCell ref="B299:I299"/>
    <mergeCell ref="I300:I302"/>
    <mergeCell ref="I303:I304"/>
  </mergeCells>
  <phoneticPr fontId="8" type="noConversion"/>
  <printOptions horizontalCentered="1"/>
  <pageMargins left="0.35" right="0.35" top="0.39" bottom="0.43" header="0" footer="0"/>
  <pageSetup paperSize="9" scale="43" orientation="landscape" r:id="rId1"/>
  <headerFooter alignWithMargins="0">
    <oddFooter>&amp;L&amp;8编制人：                 审核人:                     业主确认: &amp;12   
&amp;C                                                                        &amp;R&amp;8 第&amp;P页 共&amp;N页</oddFooter>
  </headerFooter>
  <legacyDrawing r:id="rId2"/>
</worksheet>
</file>

<file path=xl/worksheets/sheet3.xml><?xml version="1.0" encoding="utf-8"?>
<worksheet xmlns="http://schemas.openxmlformats.org/spreadsheetml/2006/main" xmlns:r="http://schemas.openxmlformats.org/officeDocument/2006/relationships">
  <sheetPr codeName="Sheet2"/>
  <dimension ref="A1:G134"/>
  <sheetViews>
    <sheetView topLeftCell="A70" workbookViewId="0">
      <selection activeCell="G80" sqref="G80"/>
    </sheetView>
  </sheetViews>
  <sheetFormatPr defaultColWidth="9" defaultRowHeight="16.5"/>
  <cols>
    <col min="1" max="1" width="5.25" style="227" customWidth="1"/>
    <col min="2" max="2" width="13" style="193" customWidth="1"/>
    <col min="3" max="3" width="7.125" style="193" customWidth="1"/>
    <col min="4" max="4" width="7.625" style="228" customWidth="1"/>
    <col min="5" max="5" width="8.875" style="227" customWidth="1"/>
    <col min="6" max="6" width="9.875" style="229" customWidth="1"/>
    <col min="7" max="7" width="51.75" style="230" customWidth="1"/>
    <col min="8" max="16384" width="9" style="181"/>
  </cols>
  <sheetData>
    <row r="1" spans="1:7" ht="35.25" customHeight="1">
      <c r="A1" s="180" t="s">
        <v>295</v>
      </c>
      <c r="B1" s="180"/>
      <c r="C1" s="180"/>
      <c r="D1" s="180"/>
      <c r="E1" s="180"/>
      <c r="F1" s="180"/>
      <c r="G1" s="180"/>
    </row>
    <row r="2" spans="1:7" ht="18">
      <c r="A2" s="182" t="s">
        <v>296</v>
      </c>
      <c r="B2" s="182"/>
      <c r="C2" s="182"/>
      <c r="D2" s="182"/>
      <c r="E2" s="182"/>
      <c r="F2" s="182"/>
      <c r="G2" s="182"/>
    </row>
    <row r="3" spans="1:7" ht="18">
      <c r="A3" s="183" t="s">
        <v>297</v>
      </c>
      <c r="B3" s="183"/>
      <c r="C3" s="183"/>
      <c r="D3" s="183"/>
      <c r="E3" s="183"/>
      <c r="F3" s="183"/>
      <c r="G3" s="183"/>
    </row>
    <row r="4" spans="1:7">
      <c r="A4" s="184" t="s">
        <v>298</v>
      </c>
      <c r="B4" s="184"/>
      <c r="C4" s="184"/>
      <c r="D4" s="184"/>
      <c r="E4" s="184"/>
      <c r="F4" s="184"/>
      <c r="G4" s="184"/>
    </row>
    <row r="5" spans="1:7" ht="30">
      <c r="A5" s="185" t="s">
        <v>299</v>
      </c>
      <c r="B5" s="186" t="s">
        <v>300</v>
      </c>
      <c r="C5" s="186" t="s">
        <v>26</v>
      </c>
      <c r="D5" s="187" t="s">
        <v>301</v>
      </c>
      <c r="E5" s="185" t="s">
        <v>302</v>
      </c>
      <c r="F5" s="188" t="s">
        <v>303</v>
      </c>
      <c r="G5" s="186" t="s">
        <v>304</v>
      </c>
    </row>
    <row r="6" spans="1:7" ht="26.25" customHeight="1">
      <c r="A6" s="185" t="s">
        <v>33</v>
      </c>
      <c r="B6" s="186" t="s">
        <v>305</v>
      </c>
      <c r="C6" s="186"/>
      <c r="D6" s="189"/>
      <c r="E6" s="185"/>
      <c r="F6" s="188"/>
      <c r="G6" s="190"/>
    </row>
    <row r="7" spans="1:7" ht="33">
      <c r="A7" s="191" t="s">
        <v>306</v>
      </c>
      <c r="B7" s="189" t="s">
        <v>307</v>
      </c>
      <c r="C7" s="189" t="s">
        <v>36</v>
      </c>
      <c r="D7" s="189">
        <v>56</v>
      </c>
      <c r="E7" s="192">
        <v>8</v>
      </c>
      <c r="F7" s="192">
        <f>D7*E7</f>
        <v>448</v>
      </c>
      <c r="G7" s="190" t="s">
        <v>308</v>
      </c>
    </row>
    <row r="8" spans="1:7" ht="42" customHeight="1">
      <c r="A8" s="191" t="s">
        <v>309</v>
      </c>
      <c r="B8" s="189" t="s">
        <v>310</v>
      </c>
      <c r="D8" s="189">
        <v>6.5</v>
      </c>
      <c r="E8" s="192" t="s">
        <v>311</v>
      </c>
      <c r="F8" s="192">
        <f>D8*E8</f>
        <v>247</v>
      </c>
      <c r="G8" s="190" t="s">
        <v>312</v>
      </c>
    </row>
    <row r="9" spans="1:7" ht="49.5">
      <c r="A9" s="191" t="s">
        <v>313</v>
      </c>
      <c r="B9" s="189" t="s">
        <v>314</v>
      </c>
      <c r="C9" s="189" t="s">
        <v>36</v>
      </c>
      <c r="D9" s="189">
        <v>19</v>
      </c>
      <c r="E9" s="192" t="s">
        <v>311</v>
      </c>
      <c r="F9" s="192">
        <f>D9*E9</f>
        <v>722</v>
      </c>
      <c r="G9" s="194" t="s">
        <v>315</v>
      </c>
    </row>
    <row r="10" spans="1:7">
      <c r="A10" s="191"/>
      <c r="B10" s="189"/>
      <c r="C10" s="195"/>
      <c r="D10" s="189"/>
      <c r="E10" s="185" t="s">
        <v>32</v>
      </c>
      <c r="F10" s="188">
        <f>SUM(F7:F9)</f>
        <v>1417</v>
      </c>
      <c r="G10" s="190"/>
    </row>
    <row r="11" spans="1:7">
      <c r="A11" s="191" t="s">
        <v>51</v>
      </c>
      <c r="B11" s="186" t="s">
        <v>316</v>
      </c>
      <c r="C11" s="195"/>
      <c r="D11" s="189"/>
      <c r="E11" s="192"/>
      <c r="F11" s="196"/>
      <c r="G11" s="190"/>
    </row>
    <row r="12" spans="1:7" ht="66">
      <c r="A12" s="191" t="s">
        <v>306</v>
      </c>
      <c r="B12" s="189" t="s">
        <v>317</v>
      </c>
      <c r="C12" s="189" t="s">
        <v>36</v>
      </c>
      <c r="D12" s="189">
        <v>15</v>
      </c>
      <c r="E12" s="192" t="s">
        <v>318</v>
      </c>
      <c r="F12" s="197">
        <f t="shared" ref="F12:F18" si="0">D12*E12</f>
        <v>2400</v>
      </c>
      <c r="G12" s="190" t="s">
        <v>319</v>
      </c>
    </row>
    <row r="13" spans="1:7" ht="66">
      <c r="A13" s="191" t="s">
        <v>309</v>
      </c>
      <c r="B13" s="189" t="s">
        <v>320</v>
      </c>
      <c r="C13" s="189" t="s">
        <v>36</v>
      </c>
      <c r="D13" s="189">
        <v>30</v>
      </c>
      <c r="E13" s="198">
        <v>35</v>
      </c>
      <c r="F13" s="197">
        <f t="shared" si="0"/>
        <v>1050</v>
      </c>
      <c r="G13" s="190" t="s">
        <v>321</v>
      </c>
    </row>
    <row r="14" spans="1:7" ht="29.25" customHeight="1">
      <c r="A14" s="191" t="s">
        <v>313</v>
      </c>
      <c r="B14" s="189" t="s">
        <v>322</v>
      </c>
      <c r="C14" s="195" t="s">
        <v>181</v>
      </c>
      <c r="D14" s="189">
        <v>3</v>
      </c>
      <c r="E14" s="192">
        <v>150</v>
      </c>
      <c r="F14" s="197">
        <f t="shared" si="0"/>
        <v>450</v>
      </c>
      <c r="G14" s="190" t="s">
        <v>323</v>
      </c>
    </row>
    <row r="15" spans="1:7" ht="21" customHeight="1">
      <c r="A15" s="191" t="s">
        <v>324</v>
      </c>
      <c r="B15" s="189" t="s">
        <v>325</v>
      </c>
      <c r="C15" s="199" t="s">
        <v>78</v>
      </c>
      <c r="D15" s="189">
        <v>1</v>
      </c>
      <c r="E15" s="200" t="s">
        <v>326</v>
      </c>
      <c r="F15" s="197">
        <f t="shared" si="0"/>
        <v>1000</v>
      </c>
      <c r="G15" s="190" t="s">
        <v>327</v>
      </c>
    </row>
    <row r="16" spans="1:7" ht="17.100000000000001" customHeight="1">
      <c r="A16" s="191" t="s">
        <v>328</v>
      </c>
      <c r="B16" s="189" t="s">
        <v>329</v>
      </c>
      <c r="C16" s="189" t="s">
        <v>181</v>
      </c>
      <c r="D16" s="189">
        <v>4.7</v>
      </c>
      <c r="E16" s="192">
        <v>150</v>
      </c>
      <c r="F16" s="197">
        <f t="shared" si="0"/>
        <v>705</v>
      </c>
      <c r="G16" s="190" t="s">
        <v>330</v>
      </c>
    </row>
    <row r="17" spans="1:7" ht="30" customHeight="1">
      <c r="A17" s="191" t="s">
        <v>331</v>
      </c>
      <c r="B17" s="189" t="s">
        <v>332</v>
      </c>
      <c r="C17" s="189" t="s">
        <v>36</v>
      </c>
      <c r="D17" s="201">
        <v>160</v>
      </c>
      <c r="E17" s="192" t="s">
        <v>333</v>
      </c>
      <c r="F17" s="192">
        <f t="shared" si="0"/>
        <v>1280</v>
      </c>
      <c r="G17" s="190" t="s">
        <v>334</v>
      </c>
    </row>
    <row r="18" spans="1:7" ht="39" customHeight="1">
      <c r="A18" s="191" t="s">
        <v>335</v>
      </c>
      <c r="B18" s="189" t="s">
        <v>336</v>
      </c>
      <c r="C18" s="189" t="s">
        <v>36</v>
      </c>
      <c r="D18" s="201">
        <v>220</v>
      </c>
      <c r="E18" s="189">
        <v>5</v>
      </c>
      <c r="F18" s="197">
        <f t="shared" si="0"/>
        <v>1100</v>
      </c>
      <c r="G18" s="190" t="s">
        <v>337</v>
      </c>
    </row>
    <row r="19" spans="1:7">
      <c r="A19" s="191"/>
      <c r="B19" s="189"/>
      <c r="C19" s="195"/>
      <c r="D19" s="189"/>
      <c r="E19" s="185" t="s">
        <v>32</v>
      </c>
      <c r="F19" s="188">
        <f>SUM(F12:F18)</f>
        <v>7985</v>
      </c>
      <c r="G19" s="190"/>
    </row>
    <row r="20" spans="1:7" ht="46.5" customHeight="1">
      <c r="A20" s="202" t="s">
        <v>86</v>
      </c>
      <c r="B20" s="186" t="s">
        <v>338</v>
      </c>
      <c r="C20" s="186"/>
      <c r="D20" s="189"/>
      <c r="E20" s="185"/>
      <c r="F20" s="188"/>
      <c r="G20" s="190"/>
    </row>
    <row r="21" spans="1:7" ht="46.5" customHeight="1">
      <c r="A21" s="192" t="s">
        <v>306</v>
      </c>
      <c r="B21" s="189" t="s">
        <v>339</v>
      </c>
      <c r="C21" s="189" t="s">
        <v>36</v>
      </c>
      <c r="D21" s="189">
        <v>9</v>
      </c>
      <c r="E21" s="192" t="s">
        <v>340</v>
      </c>
      <c r="F21" s="196">
        <f t="shared" ref="F21:F27" si="1">D21*E21</f>
        <v>1890</v>
      </c>
      <c r="G21" s="194" t="s">
        <v>341</v>
      </c>
    </row>
    <row r="22" spans="1:7" ht="46.5" customHeight="1">
      <c r="A22" s="192" t="s">
        <v>309</v>
      </c>
      <c r="B22" s="189" t="s">
        <v>342</v>
      </c>
      <c r="C22" s="189" t="s">
        <v>181</v>
      </c>
      <c r="D22" s="189">
        <v>18</v>
      </c>
      <c r="E22" s="192" t="s">
        <v>343</v>
      </c>
      <c r="F22" s="196">
        <f t="shared" si="1"/>
        <v>4140</v>
      </c>
      <c r="G22" s="194" t="s">
        <v>344</v>
      </c>
    </row>
    <row r="23" spans="1:7" ht="49.5">
      <c r="A23" s="192" t="s">
        <v>313</v>
      </c>
      <c r="B23" s="189" t="s">
        <v>345</v>
      </c>
      <c r="C23" s="203" t="s">
        <v>36</v>
      </c>
      <c r="D23" s="189">
        <v>25</v>
      </c>
      <c r="E23" s="192">
        <v>30</v>
      </c>
      <c r="F23" s="196">
        <f t="shared" si="1"/>
        <v>750</v>
      </c>
      <c r="G23" s="190" t="s">
        <v>346</v>
      </c>
    </row>
    <row r="24" spans="1:7" ht="33">
      <c r="A24" s="192" t="s">
        <v>324</v>
      </c>
      <c r="B24" s="203" t="s">
        <v>347</v>
      </c>
      <c r="C24" s="203" t="s">
        <v>36</v>
      </c>
      <c r="D24" s="189">
        <v>25</v>
      </c>
      <c r="E24" s="192" t="s">
        <v>348</v>
      </c>
      <c r="F24" s="196">
        <f t="shared" si="1"/>
        <v>225</v>
      </c>
      <c r="G24" s="190" t="s">
        <v>349</v>
      </c>
    </row>
    <row r="25" spans="1:7" ht="24.75" customHeight="1">
      <c r="A25" s="192" t="s">
        <v>328</v>
      </c>
      <c r="B25" s="204" t="s">
        <v>350</v>
      </c>
      <c r="C25" s="204" t="s">
        <v>181</v>
      </c>
      <c r="D25" s="189">
        <v>1</v>
      </c>
      <c r="E25" s="192" t="s">
        <v>351</v>
      </c>
      <c r="F25" s="196">
        <f t="shared" si="1"/>
        <v>80</v>
      </c>
      <c r="G25" s="190" t="s">
        <v>352</v>
      </c>
    </row>
    <row r="26" spans="1:7" ht="33" customHeight="1">
      <c r="A26" s="192" t="s">
        <v>331</v>
      </c>
      <c r="B26" s="205" t="s">
        <v>353</v>
      </c>
      <c r="C26" s="205" t="s">
        <v>181</v>
      </c>
      <c r="D26" s="206">
        <v>13.5</v>
      </c>
      <c r="E26" s="207">
        <v>30</v>
      </c>
      <c r="F26" s="208">
        <f t="shared" si="1"/>
        <v>405</v>
      </c>
      <c r="G26" s="209" t="s">
        <v>354</v>
      </c>
    </row>
    <row r="27" spans="1:7" ht="36.950000000000003" customHeight="1">
      <c r="A27" s="192" t="s">
        <v>335</v>
      </c>
      <c r="B27" s="205" t="s">
        <v>355</v>
      </c>
      <c r="C27" s="205" t="s">
        <v>181</v>
      </c>
      <c r="D27" s="206">
        <v>22</v>
      </c>
      <c r="E27" s="207">
        <v>30</v>
      </c>
      <c r="F27" s="208">
        <f t="shared" si="1"/>
        <v>660</v>
      </c>
      <c r="G27" s="209" t="s">
        <v>356</v>
      </c>
    </row>
    <row r="28" spans="1:7" ht="39.950000000000003" customHeight="1">
      <c r="A28" s="192" t="s">
        <v>333</v>
      </c>
      <c r="B28" s="210" t="s">
        <v>357</v>
      </c>
      <c r="C28" s="211" t="s">
        <v>36</v>
      </c>
      <c r="D28" s="212">
        <v>25</v>
      </c>
      <c r="E28" s="213" t="s">
        <v>358</v>
      </c>
      <c r="F28" s="214">
        <f>D28*E28</f>
        <v>1625</v>
      </c>
      <c r="G28" s="215" t="s">
        <v>359</v>
      </c>
    </row>
    <row r="29" spans="1:7" ht="49.5">
      <c r="A29" s="192" t="s">
        <v>348</v>
      </c>
      <c r="B29" s="195" t="s">
        <v>360</v>
      </c>
      <c r="C29" s="195" t="s">
        <v>36</v>
      </c>
      <c r="D29" s="216">
        <f>28*2.7</f>
        <v>75.600000000000009</v>
      </c>
      <c r="E29" s="191" t="s">
        <v>361</v>
      </c>
      <c r="F29" s="196">
        <f>D29*E29</f>
        <v>2268.0000000000005</v>
      </c>
      <c r="G29" s="190" t="s">
        <v>362</v>
      </c>
    </row>
    <row r="30" spans="1:7" ht="33">
      <c r="A30" s="192" t="s">
        <v>363</v>
      </c>
      <c r="B30" s="195" t="s">
        <v>364</v>
      </c>
      <c r="C30" s="195" t="s">
        <v>36</v>
      </c>
      <c r="D30" s="216">
        <v>75.599999999999994</v>
      </c>
      <c r="E30" s="192" t="s">
        <v>348</v>
      </c>
      <c r="F30" s="196">
        <f>D30*E30</f>
        <v>680.4</v>
      </c>
      <c r="G30" s="190" t="s">
        <v>365</v>
      </c>
    </row>
    <row r="31" spans="1:7">
      <c r="A31" s="185"/>
      <c r="B31" s="186"/>
      <c r="C31" s="186"/>
      <c r="D31" s="189"/>
      <c r="E31" s="185" t="s">
        <v>32</v>
      </c>
      <c r="F31" s="188">
        <f>SUM(F21:F30)</f>
        <v>12723.4</v>
      </c>
      <c r="G31" s="190"/>
    </row>
    <row r="32" spans="1:7">
      <c r="A32" s="186" t="s">
        <v>98</v>
      </c>
      <c r="B32" s="186" t="s">
        <v>366</v>
      </c>
      <c r="C32" s="186"/>
      <c r="D32" s="189"/>
      <c r="E32" s="185"/>
      <c r="F32" s="188"/>
      <c r="G32" s="190"/>
    </row>
    <row r="33" spans="1:7" ht="33">
      <c r="A33" s="191" t="s">
        <v>306</v>
      </c>
      <c r="B33" s="204" t="s">
        <v>350</v>
      </c>
      <c r="C33" s="204" t="s">
        <v>181</v>
      </c>
      <c r="D33" s="189">
        <v>1</v>
      </c>
      <c r="E33" s="198">
        <v>80</v>
      </c>
      <c r="F33" s="197">
        <f t="shared" ref="F33:F36" si="2">D33*E33</f>
        <v>80</v>
      </c>
      <c r="G33" s="190" t="s">
        <v>367</v>
      </c>
    </row>
    <row r="34" spans="1:7" ht="72" customHeight="1">
      <c r="A34" s="191" t="s">
        <v>309</v>
      </c>
      <c r="B34" s="195" t="s">
        <v>357</v>
      </c>
      <c r="C34" s="195" t="s">
        <v>36</v>
      </c>
      <c r="D34" s="189">
        <v>6.5</v>
      </c>
      <c r="E34" s="198" t="s">
        <v>358</v>
      </c>
      <c r="F34" s="197">
        <f t="shared" si="2"/>
        <v>422.5</v>
      </c>
      <c r="G34" s="190" t="s">
        <v>368</v>
      </c>
    </row>
    <row r="35" spans="1:7" ht="87.75" customHeight="1">
      <c r="A35" s="191" t="s">
        <v>313</v>
      </c>
      <c r="B35" s="195" t="s">
        <v>369</v>
      </c>
      <c r="C35" s="195" t="s">
        <v>36</v>
      </c>
      <c r="D35" s="189">
        <v>34</v>
      </c>
      <c r="E35" s="198" t="s">
        <v>370</v>
      </c>
      <c r="F35" s="197">
        <f t="shared" si="2"/>
        <v>1632</v>
      </c>
      <c r="G35" s="190" t="s">
        <v>371</v>
      </c>
    </row>
    <row r="36" spans="1:7" ht="72" customHeight="1">
      <c r="A36" s="191" t="s">
        <v>324</v>
      </c>
      <c r="B36" s="195" t="s">
        <v>372</v>
      </c>
      <c r="C36" s="203" t="s">
        <v>36</v>
      </c>
      <c r="D36" s="189">
        <v>27</v>
      </c>
      <c r="E36" s="198" t="s">
        <v>373</v>
      </c>
      <c r="F36" s="197">
        <f t="shared" si="2"/>
        <v>2025</v>
      </c>
      <c r="G36" s="194" t="s">
        <v>374</v>
      </c>
    </row>
    <row r="37" spans="1:7" ht="28.5" customHeight="1">
      <c r="A37" s="185"/>
      <c r="B37" s="186"/>
      <c r="C37" s="186"/>
      <c r="D37" s="189"/>
      <c r="E37" s="185" t="s">
        <v>32</v>
      </c>
      <c r="F37" s="188">
        <f>SUM(F33:F36)</f>
        <v>4159.5</v>
      </c>
      <c r="G37" s="190"/>
    </row>
    <row r="38" spans="1:7">
      <c r="A38" s="186" t="s">
        <v>165</v>
      </c>
      <c r="B38" s="186" t="s">
        <v>375</v>
      </c>
      <c r="C38" s="186"/>
      <c r="D38" s="189"/>
      <c r="E38" s="185"/>
      <c r="F38" s="188"/>
      <c r="G38" s="190"/>
    </row>
    <row r="39" spans="1:7" ht="49.5">
      <c r="A39" s="191" t="s">
        <v>306</v>
      </c>
      <c r="B39" s="189" t="s">
        <v>345</v>
      </c>
      <c r="C39" s="203" t="s">
        <v>36</v>
      </c>
      <c r="D39" s="189">
        <v>11</v>
      </c>
      <c r="E39" s="192">
        <v>30</v>
      </c>
      <c r="F39" s="196">
        <f>D39*E39</f>
        <v>330</v>
      </c>
      <c r="G39" s="190" t="s">
        <v>376</v>
      </c>
    </row>
    <row r="40" spans="1:7" ht="33">
      <c r="A40" s="191" t="s">
        <v>309</v>
      </c>
      <c r="B40" s="203" t="s">
        <v>347</v>
      </c>
      <c r="C40" s="203" t="s">
        <v>36</v>
      </c>
      <c r="D40" s="189">
        <v>11</v>
      </c>
      <c r="E40" s="192" t="s">
        <v>348</v>
      </c>
      <c r="F40" s="196">
        <f t="shared" ref="F40:F46" si="3">D40*E40</f>
        <v>99</v>
      </c>
      <c r="G40" s="190" t="s">
        <v>365</v>
      </c>
    </row>
    <row r="41" spans="1:7" ht="49.5">
      <c r="A41" s="191" t="s">
        <v>313</v>
      </c>
      <c r="B41" s="203" t="s">
        <v>377</v>
      </c>
      <c r="C41" s="217" t="s">
        <v>181</v>
      </c>
      <c r="D41" s="189">
        <v>11</v>
      </c>
      <c r="E41" s="192">
        <v>25</v>
      </c>
      <c r="F41" s="196">
        <f t="shared" si="3"/>
        <v>275</v>
      </c>
      <c r="G41" s="190" t="s">
        <v>378</v>
      </c>
    </row>
    <row r="42" spans="1:7" ht="33">
      <c r="A42" s="191" t="s">
        <v>324</v>
      </c>
      <c r="B42" s="203" t="s">
        <v>379</v>
      </c>
      <c r="C42" s="217" t="s">
        <v>181</v>
      </c>
      <c r="D42" s="189">
        <v>11</v>
      </c>
      <c r="E42" s="192">
        <v>10</v>
      </c>
      <c r="F42" s="196">
        <f t="shared" si="3"/>
        <v>110</v>
      </c>
      <c r="G42" s="190" t="s">
        <v>380</v>
      </c>
    </row>
    <row r="43" spans="1:7" ht="35.1" customHeight="1">
      <c r="A43" s="191" t="s">
        <v>328</v>
      </c>
      <c r="B43" s="204" t="s">
        <v>381</v>
      </c>
      <c r="C43" s="204" t="s">
        <v>181</v>
      </c>
      <c r="D43" s="189">
        <v>2.5</v>
      </c>
      <c r="E43" s="192" t="s">
        <v>382</v>
      </c>
      <c r="F43" s="196">
        <f t="shared" si="3"/>
        <v>300</v>
      </c>
      <c r="G43" s="190" t="s">
        <v>383</v>
      </c>
    </row>
    <row r="44" spans="1:7" ht="49.5">
      <c r="A44" s="191" t="s">
        <v>331</v>
      </c>
      <c r="B44" s="218" t="s">
        <v>360</v>
      </c>
      <c r="C44" s="218" t="s">
        <v>36</v>
      </c>
      <c r="D44" s="189">
        <v>37.799999999999997</v>
      </c>
      <c r="E44" s="192" t="s">
        <v>361</v>
      </c>
      <c r="F44" s="196">
        <f t="shared" si="3"/>
        <v>1134</v>
      </c>
      <c r="G44" s="190" t="s">
        <v>362</v>
      </c>
    </row>
    <row r="45" spans="1:7" ht="24.75" customHeight="1">
      <c r="A45" s="191" t="s">
        <v>335</v>
      </c>
      <c r="B45" s="204" t="s">
        <v>350</v>
      </c>
      <c r="C45" s="204" t="s">
        <v>181</v>
      </c>
      <c r="D45" s="189">
        <v>1</v>
      </c>
      <c r="E45" s="192" t="s">
        <v>351</v>
      </c>
      <c r="F45" s="196">
        <f t="shared" si="3"/>
        <v>80</v>
      </c>
      <c r="G45" s="190" t="s">
        <v>352</v>
      </c>
    </row>
    <row r="46" spans="1:7" ht="33">
      <c r="A46" s="191" t="s">
        <v>333</v>
      </c>
      <c r="B46" s="203" t="s">
        <v>364</v>
      </c>
      <c r="C46" s="203" t="s">
        <v>36</v>
      </c>
      <c r="D46" s="189">
        <v>37.799999999999997</v>
      </c>
      <c r="E46" s="192" t="s">
        <v>348</v>
      </c>
      <c r="F46" s="196">
        <f t="shared" si="3"/>
        <v>340.2</v>
      </c>
      <c r="G46" s="190" t="s">
        <v>365</v>
      </c>
    </row>
    <row r="47" spans="1:7">
      <c r="A47" s="191"/>
      <c r="B47" s="204"/>
      <c r="C47" s="204"/>
      <c r="D47" s="189"/>
      <c r="E47" s="185" t="s">
        <v>32</v>
      </c>
      <c r="F47" s="188">
        <f>SUM(F39:F46)</f>
        <v>2668.2</v>
      </c>
      <c r="G47" s="190"/>
    </row>
    <row r="48" spans="1:7">
      <c r="A48" s="185" t="s">
        <v>384</v>
      </c>
      <c r="B48" s="186" t="s">
        <v>385</v>
      </c>
      <c r="C48" s="186"/>
      <c r="D48" s="189"/>
      <c r="E48" s="185"/>
      <c r="F48" s="188"/>
      <c r="G48" s="190"/>
    </row>
    <row r="49" spans="1:7" ht="43.5" customHeight="1">
      <c r="A49" s="191" t="s">
        <v>386</v>
      </c>
      <c r="B49" s="189" t="s">
        <v>387</v>
      </c>
      <c r="C49" s="189" t="s">
        <v>36</v>
      </c>
      <c r="D49" s="189">
        <v>3.9</v>
      </c>
      <c r="E49" s="192" t="s">
        <v>370</v>
      </c>
      <c r="F49" s="196">
        <f>D49*E49</f>
        <v>187.2</v>
      </c>
      <c r="G49" s="190" t="s">
        <v>388</v>
      </c>
    </row>
    <row r="50" spans="1:7" ht="55.5" customHeight="1">
      <c r="A50" s="191" t="s">
        <v>309</v>
      </c>
      <c r="B50" s="189" t="s">
        <v>389</v>
      </c>
      <c r="C50" s="189" t="s">
        <v>36</v>
      </c>
      <c r="D50" s="189">
        <v>1.8</v>
      </c>
      <c r="E50" s="192" t="s">
        <v>390</v>
      </c>
      <c r="F50" s="196">
        <f t="shared" ref="F50:F55" si="4">D50*E50</f>
        <v>504</v>
      </c>
      <c r="G50" s="190" t="s">
        <v>391</v>
      </c>
    </row>
    <row r="51" spans="1:7" ht="82.5">
      <c r="A51" s="191" t="s">
        <v>313</v>
      </c>
      <c r="B51" s="189" t="s">
        <v>369</v>
      </c>
      <c r="C51" s="189" t="s">
        <v>36</v>
      </c>
      <c r="D51" s="189">
        <v>21</v>
      </c>
      <c r="E51" s="192" t="s">
        <v>370</v>
      </c>
      <c r="F51" s="196">
        <f t="shared" si="4"/>
        <v>1008</v>
      </c>
      <c r="G51" s="190" t="s">
        <v>392</v>
      </c>
    </row>
    <row r="52" spans="1:7" ht="33">
      <c r="A52" s="191" t="s">
        <v>324</v>
      </c>
      <c r="B52" s="204" t="s">
        <v>350</v>
      </c>
      <c r="C52" s="204" t="s">
        <v>181</v>
      </c>
      <c r="D52" s="189">
        <v>1</v>
      </c>
      <c r="E52" s="192" t="s">
        <v>351</v>
      </c>
      <c r="F52" s="196">
        <f t="shared" si="4"/>
        <v>80</v>
      </c>
      <c r="G52" s="190" t="s">
        <v>383</v>
      </c>
    </row>
    <row r="53" spans="1:7" ht="49.5">
      <c r="A53" s="191" t="s">
        <v>328</v>
      </c>
      <c r="B53" s="195" t="s">
        <v>393</v>
      </c>
      <c r="C53" s="195" t="s">
        <v>36</v>
      </c>
      <c r="D53" s="189">
        <v>3.9</v>
      </c>
      <c r="E53" s="191" t="s">
        <v>394</v>
      </c>
      <c r="F53" s="196">
        <f t="shared" si="4"/>
        <v>136.5</v>
      </c>
      <c r="G53" s="190" t="s">
        <v>395</v>
      </c>
    </row>
    <row r="54" spans="1:7" ht="72.75" customHeight="1">
      <c r="A54" s="191" t="s">
        <v>331</v>
      </c>
      <c r="B54" s="195" t="s">
        <v>357</v>
      </c>
      <c r="C54" s="203" t="s">
        <v>36</v>
      </c>
      <c r="D54" s="203">
        <v>3.9</v>
      </c>
      <c r="E54" s="192" t="s">
        <v>358</v>
      </c>
      <c r="F54" s="196">
        <f t="shared" si="4"/>
        <v>253.5</v>
      </c>
      <c r="G54" s="190" t="s">
        <v>368</v>
      </c>
    </row>
    <row r="55" spans="1:7" ht="72.75" customHeight="1">
      <c r="A55" s="191" t="s">
        <v>396</v>
      </c>
      <c r="B55" s="195" t="s">
        <v>372</v>
      </c>
      <c r="C55" s="203" t="s">
        <v>36</v>
      </c>
      <c r="D55" s="189">
        <v>19</v>
      </c>
      <c r="E55" s="198" t="s">
        <v>373</v>
      </c>
      <c r="F55" s="196">
        <f t="shared" si="4"/>
        <v>1425</v>
      </c>
      <c r="G55" s="194" t="s">
        <v>397</v>
      </c>
    </row>
    <row r="56" spans="1:7">
      <c r="A56" s="185"/>
      <c r="B56" s="186"/>
      <c r="C56" s="186"/>
      <c r="D56" s="189"/>
      <c r="E56" s="185" t="s">
        <v>32</v>
      </c>
      <c r="F56" s="188">
        <f>SUM(F49:F55)</f>
        <v>3594.2</v>
      </c>
      <c r="G56" s="190"/>
    </row>
    <row r="57" spans="1:7" ht="33" customHeight="1">
      <c r="A57" s="186" t="s">
        <v>215</v>
      </c>
      <c r="B57" s="186" t="s">
        <v>398</v>
      </c>
      <c r="C57" s="186"/>
      <c r="D57" s="189"/>
      <c r="E57" s="185"/>
      <c r="F57" s="188"/>
      <c r="G57" s="190"/>
    </row>
    <row r="58" spans="1:7" ht="46.5" customHeight="1">
      <c r="A58" s="191" t="s">
        <v>306</v>
      </c>
      <c r="B58" s="189" t="s">
        <v>345</v>
      </c>
      <c r="C58" s="203" t="s">
        <v>36</v>
      </c>
      <c r="D58" s="189">
        <v>5.7</v>
      </c>
      <c r="E58" s="192">
        <v>30</v>
      </c>
      <c r="F58" s="196">
        <f>D58*E58</f>
        <v>171</v>
      </c>
      <c r="G58" s="190" t="s">
        <v>376</v>
      </c>
    </row>
    <row r="59" spans="1:7" ht="31.5" customHeight="1">
      <c r="A59" s="191" t="s">
        <v>309</v>
      </c>
      <c r="B59" s="203" t="s">
        <v>347</v>
      </c>
      <c r="C59" s="203" t="s">
        <v>36</v>
      </c>
      <c r="D59" s="189">
        <v>5.7</v>
      </c>
      <c r="E59" s="192" t="s">
        <v>348</v>
      </c>
      <c r="F59" s="196">
        <f>D59*E59</f>
        <v>51.300000000000004</v>
      </c>
      <c r="G59" s="190" t="s">
        <v>365</v>
      </c>
    </row>
    <row r="60" spans="1:7" ht="30.75" customHeight="1">
      <c r="A60" s="191" t="s">
        <v>313</v>
      </c>
      <c r="B60" s="203" t="s">
        <v>377</v>
      </c>
      <c r="C60" s="217" t="s">
        <v>181</v>
      </c>
      <c r="D60" s="189">
        <v>11</v>
      </c>
      <c r="E60" s="192">
        <v>25</v>
      </c>
      <c r="F60" s="196">
        <f>D60*E60</f>
        <v>275</v>
      </c>
      <c r="G60" s="190" t="s">
        <v>378</v>
      </c>
    </row>
    <row r="61" spans="1:7" ht="41.25" customHeight="1">
      <c r="A61" s="191" t="s">
        <v>324</v>
      </c>
      <c r="B61" s="203" t="s">
        <v>379</v>
      </c>
      <c r="C61" s="217" t="s">
        <v>181</v>
      </c>
      <c r="D61" s="189">
        <v>11</v>
      </c>
      <c r="E61" s="192">
        <v>10</v>
      </c>
      <c r="F61" s="196">
        <f>D61*E61</f>
        <v>110</v>
      </c>
      <c r="G61" s="190" t="s">
        <v>380</v>
      </c>
    </row>
    <row r="62" spans="1:7" ht="56.25" customHeight="1">
      <c r="A62" s="191" t="s">
        <v>328</v>
      </c>
      <c r="B62" s="218" t="s">
        <v>360</v>
      </c>
      <c r="C62" s="218" t="s">
        <v>36</v>
      </c>
      <c r="D62" s="189">
        <v>29</v>
      </c>
      <c r="E62" s="192">
        <v>30</v>
      </c>
      <c r="F62" s="196">
        <f>D62*E62</f>
        <v>870</v>
      </c>
      <c r="G62" s="190" t="s">
        <v>362</v>
      </c>
    </row>
    <row r="63" spans="1:7" ht="56.25" customHeight="1">
      <c r="A63" s="191" t="s">
        <v>331</v>
      </c>
      <c r="B63" s="203" t="s">
        <v>364</v>
      </c>
      <c r="C63" s="203" t="s">
        <v>36</v>
      </c>
      <c r="D63" s="189">
        <v>29</v>
      </c>
      <c r="E63" s="192" t="s">
        <v>348</v>
      </c>
      <c r="F63" s="196">
        <f t="shared" ref="F63:F65" si="5">D63*E63</f>
        <v>261</v>
      </c>
      <c r="G63" s="190" t="s">
        <v>365</v>
      </c>
    </row>
    <row r="64" spans="1:7" ht="24.75" customHeight="1">
      <c r="A64" s="191" t="s">
        <v>335</v>
      </c>
      <c r="B64" s="204" t="s">
        <v>350</v>
      </c>
      <c r="C64" s="204" t="s">
        <v>181</v>
      </c>
      <c r="D64" s="189">
        <v>1</v>
      </c>
      <c r="E64" s="192" t="s">
        <v>351</v>
      </c>
      <c r="F64" s="196">
        <f t="shared" si="5"/>
        <v>80</v>
      </c>
      <c r="G64" s="190" t="s">
        <v>352</v>
      </c>
    </row>
    <row r="65" spans="1:7" ht="33">
      <c r="A65" s="191" t="s">
        <v>333</v>
      </c>
      <c r="B65" s="204" t="s">
        <v>399</v>
      </c>
      <c r="C65" s="204" t="s">
        <v>181</v>
      </c>
      <c r="D65" s="189">
        <v>2</v>
      </c>
      <c r="E65" s="192" t="s">
        <v>318</v>
      </c>
      <c r="F65" s="196">
        <f t="shared" si="5"/>
        <v>320</v>
      </c>
      <c r="G65" s="190" t="s">
        <v>383</v>
      </c>
    </row>
    <row r="66" spans="1:7">
      <c r="A66" s="191"/>
      <c r="B66" s="204"/>
      <c r="C66" s="204"/>
      <c r="D66" s="189"/>
      <c r="E66" s="185" t="s">
        <v>32</v>
      </c>
      <c r="F66" s="188">
        <f>SUM(F58:F65)</f>
        <v>2138.3000000000002</v>
      </c>
      <c r="G66" s="190"/>
    </row>
    <row r="67" spans="1:7">
      <c r="A67" s="186" t="s">
        <v>400</v>
      </c>
      <c r="B67" s="186" t="s">
        <v>401</v>
      </c>
      <c r="C67" s="186"/>
      <c r="D67" s="189"/>
      <c r="E67" s="185"/>
      <c r="F67" s="188"/>
      <c r="G67" s="190"/>
    </row>
    <row r="68" spans="1:7" ht="49.5">
      <c r="A68" s="191" t="s">
        <v>306</v>
      </c>
      <c r="B68" s="189" t="s">
        <v>345</v>
      </c>
      <c r="C68" s="203" t="s">
        <v>36</v>
      </c>
      <c r="D68" s="189">
        <v>7.6</v>
      </c>
      <c r="E68" s="192">
        <v>30</v>
      </c>
      <c r="F68" s="196">
        <f>D68*E68</f>
        <v>228</v>
      </c>
      <c r="G68" s="190" t="s">
        <v>376</v>
      </c>
    </row>
    <row r="69" spans="1:7" ht="33">
      <c r="A69" s="191" t="s">
        <v>309</v>
      </c>
      <c r="B69" s="203" t="s">
        <v>347</v>
      </c>
      <c r="C69" s="203" t="s">
        <v>36</v>
      </c>
      <c r="D69" s="189">
        <v>7.6</v>
      </c>
      <c r="E69" s="192" t="s">
        <v>348</v>
      </c>
      <c r="F69" s="196">
        <f>D69*E69</f>
        <v>68.399999999999991</v>
      </c>
      <c r="G69" s="190" t="s">
        <v>365</v>
      </c>
    </row>
    <row r="70" spans="1:7" ht="49.5">
      <c r="A70" s="191" t="s">
        <v>313</v>
      </c>
      <c r="B70" s="203" t="s">
        <v>377</v>
      </c>
      <c r="C70" s="217" t="s">
        <v>181</v>
      </c>
      <c r="D70" s="189">
        <v>11</v>
      </c>
      <c r="E70" s="192">
        <v>25</v>
      </c>
      <c r="F70" s="196">
        <f>D70*E70</f>
        <v>275</v>
      </c>
      <c r="G70" s="190" t="s">
        <v>378</v>
      </c>
    </row>
    <row r="71" spans="1:7" ht="33">
      <c r="A71" s="191" t="s">
        <v>324</v>
      </c>
      <c r="B71" s="203" t="s">
        <v>379</v>
      </c>
      <c r="C71" s="217" t="s">
        <v>181</v>
      </c>
      <c r="D71" s="189">
        <v>11</v>
      </c>
      <c r="E71" s="192">
        <v>10</v>
      </c>
      <c r="F71" s="196">
        <f>D71*E71</f>
        <v>110</v>
      </c>
      <c r="G71" s="190" t="s">
        <v>380</v>
      </c>
    </row>
    <row r="72" spans="1:7" ht="49.5">
      <c r="A72" s="191" t="s">
        <v>328</v>
      </c>
      <c r="B72" s="218" t="s">
        <v>360</v>
      </c>
      <c r="C72" s="218" t="s">
        <v>36</v>
      </c>
      <c r="D72" s="189">
        <f>11.3*2.8</f>
        <v>31.64</v>
      </c>
      <c r="E72" s="192">
        <v>30</v>
      </c>
      <c r="F72" s="196">
        <f>D72*E72</f>
        <v>949.2</v>
      </c>
      <c r="G72" s="190" t="s">
        <v>362</v>
      </c>
    </row>
    <row r="73" spans="1:7" ht="33">
      <c r="A73" s="191" t="s">
        <v>331</v>
      </c>
      <c r="B73" s="203" t="s">
        <v>364</v>
      </c>
      <c r="C73" s="203" t="s">
        <v>36</v>
      </c>
      <c r="D73" s="189">
        <v>31.64</v>
      </c>
      <c r="E73" s="192" t="s">
        <v>348</v>
      </c>
      <c r="F73" s="196">
        <f t="shared" ref="F73:F75" si="6">D73*E73</f>
        <v>284.76</v>
      </c>
      <c r="G73" s="190" t="s">
        <v>365</v>
      </c>
    </row>
    <row r="74" spans="1:7" ht="24.75" customHeight="1">
      <c r="A74" s="191" t="s">
        <v>335</v>
      </c>
      <c r="B74" s="204" t="s">
        <v>350</v>
      </c>
      <c r="C74" s="204" t="s">
        <v>181</v>
      </c>
      <c r="D74" s="189">
        <v>1</v>
      </c>
      <c r="E74" s="192" t="s">
        <v>351</v>
      </c>
      <c r="F74" s="196">
        <f t="shared" si="6"/>
        <v>80</v>
      </c>
      <c r="G74" s="190" t="s">
        <v>352</v>
      </c>
    </row>
    <row r="75" spans="1:7" ht="33">
      <c r="A75" s="191" t="s">
        <v>402</v>
      </c>
      <c r="B75" s="204" t="s">
        <v>399</v>
      </c>
      <c r="C75" s="204" t="s">
        <v>181</v>
      </c>
      <c r="D75" s="189">
        <v>2.1</v>
      </c>
      <c r="E75" s="192" t="s">
        <v>318</v>
      </c>
      <c r="F75" s="196">
        <f t="shared" si="6"/>
        <v>336</v>
      </c>
      <c r="G75" s="190" t="s">
        <v>383</v>
      </c>
    </row>
    <row r="76" spans="1:7">
      <c r="A76" s="191"/>
      <c r="B76" s="204"/>
      <c r="C76" s="204"/>
      <c r="D76" s="189"/>
      <c r="E76" s="185" t="s">
        <v>32</v>
      </c>
      <c r="F76" s="188">
        <f>SUM(F68:F75)</f>
        <v>2331.3599999999997</v>
      </c>
      <c r="G76" s="190"/>
    </row>
    <row r="77" spans="1:7" ht="27" customHeight="1">
      <c r="A77" s="185" t="s">
        <v>266</v>
      </c>
      <c r="B77" s="186" t="s">
        <v>403</v>
      </c>
      <c r="C77" s="186"/>
      <c r="D77" s="189"/>
      <c r="E77" s="185"/>
      <c r="F77" s="188"/>
      <c r="G77" s="190"/>
    </row>
    <row r="78" spans="1:7" ht="49.5">
      <c r="A78" s="191" t="s">
        <v>306</v>
      </c>
      <c r="B78" s="189" t="s">
        <v>404</v>
      </c>
      <c r="C78" s="203" t="s">
        <v>36</v>
      </c>
      <c r="D78" s="189">
        <v>3.9</v>
      </c>
      <c r="E78" s="192">
        <v>36</v>
      </c>
      <c r="F78" s="197">
        <f>D78*E78</f>
        <v>140.4</v>
      </c>
      <c r="G78" s="190" t="s">
        <v>405</v>
      </c>
    </row>
    <row r="79" spans="1:7" ht="33">
      <c r="A79" s="191" t="s">
        <v>309</v>
      </c>
      <c r="B79" s="203" t="s">
        <v>347</v>
      </c>
      <c r="C79" s="203" t="s">
        <v>36</v>
      </c>
      <c r="D79" s="189">
        <v>3.9</v>
      </c>
      <c r="E79" s="192" t="s">
        <v>348</v>
      </c>
      <c r="F79" s="197">
        <f t="shared" ref="F79:F82" si="7">D79*E79</f>
        <v>35.1</v>
      </c>
      <c r="G79" s="190" t="s">
        <v>365</v>
      </c>
    </row>
    <row r="80" spans="1:7" ht="91.5" customHeight="1">
      <c r="A80" s="191" t="s">
        <v>313</v>
      </c>
      <c r="B80" s="195" t="s">
        <v>406</v>
      </c>
      <c r="C80" s="203" t="s">
        <v>36</v>
      </c>
      <c r="D80" s="203">
        <v>3.9</v>
      </c>
      <c r="E80" s="192" t="s">
        <v>370</v>
      </c>
      <c r="F80" s="196">
        <f t="shared" si="7"/>
        <v>187.2</v>
      </c>
      <c r="G80" s="190" t="s">
        <v>392</v>
      </c>
    </row>
    <row r="81" spans="1:7" ht="76.5" customHeight="1">
      <c r="A81" s="191" t="s">
        <v>324</v>
      </c>
      <c r="B81" s="195" t="s">
        <v>357</v>
      </c>
      <c r="C81" s="203" t="s">
        <v>36</v>
      </c>
      <c r="D81" s="203">
        <v>3.9</v>
      </c>
      <c r="E81" s="192" t="s">
        <v>358</v>
      </c>
      <c r="F81" s="196">
        <f t="shared" si="7"/>
        <v>253.5</v>
      </c>
      <c r="G81" s="190" t="s">
        <v>368</v>
      </c>
    </row>
    <row r="82" spans="1:7" ht="82.5">
      <c r="A82" s="191" t="s">
        <v>328</v>
      </c>
      <c r="B82" s="195" t="s">
        <v>407</v>
      </c>
      <c r="C82" s="217" t="s">
        <v>181</v>
      </c>
      <c r="D82" s="189">
        <v>2.75</v>
      </c>
      <c r="E82" s="200">
        <v>50</v>
      </c>
      <c r="F82" s="197">
        <f t="shared" si="7"/>
        <v>137.5</v>
      </c>
      <c r="G82" s="190" t="s">
        <v>408</v>
      </c>
    </row>
    <row r="83" spans="1:7">
      <c r="A83" s="185"/>
      <c r="B83" s="186"/>
      <c r="C83" s="186"/>
      <c r="D83" s="189"/>
      <c r="E83" s="185" t="s">
        <v>32</v>
      </c>
      <c r="F83" s="188">
        <f>SUM(F78:F82)</f>
        <v>753.7</v>
      </c>
      <c r="G83" s="190"/>
    </row>
    <row r="84" spans="1:7" ht="30">
      <c r="A84" s="185" t="s">
        <v>274</v>
      </c>
      <c r="B84" s="186" t="s">
        <v>409</v>
      </c>
      <c r="C84" s="186"/>
      <c r="D84" s="189"/>
      <c r="E84" s="200"/>
      <c r="F84" s="188"/>
      <c r="G84" s="190"/>
    </row>
    <row r="85" spans="1:7">
      <c r="A85" s="191" t="s">
        <v>306</v>
      </c>
      <c r="B85" s="195" t="s">
        <v>410</v>
      </c>
      <c r="C85" s="203" t="s">
        <v>36</v>
      </c>
      <c r="D85" s="189"/>
      <c r="E85" s="200">
        <v>8</v>
      </c>
      <c r="F85" s="196"/>
      <c r="G85" s="219" t="s">
        <v>411</v>
      </c>
    </row>
    <row r="86" spans="1:7" ht="33">
      <c r="A86" s="191" t="s">
        <v>309</v>
      </c>
      <c r="B86" s="195" t="s">
        <v>412</v>
      </c>
      <c r="C86" s="199" t="s">
        <v>78</v>
      </c>
      <c r="D86" s="189">
        <v>1</v>
      </c>
      <c r="E86" s="200" t="s">
        <v>413</v>
      </c>
      <c r="F86" s="196">
        <v>400</v>
      </c>
      <c r="G86" s="219" t="s">
        <v>414</v>
      </c>
    </row>
    <row r="87" spans="1:7" ht="33">
      <c r="A87" s="191" t="s">
        <v>313</v>
      </c>
      <c r="B87" s="195" t="s">
        <v>415</v>
      </c>
      <c r="C87" s="199" t="s">
        <v>78</v>
      </c>
      <c r="D87" s="189">
        <v>1</v>
      </c>
      <c r="E87" s="200" t="s">
        <v>413</v>
      </c>
      <c r="F87" s="196">
        <v>400</v>
      </c>
      <c r="G87" s="219" t="s">
        <v>416</v>
      </c>
    </row>
    <row r="88" spans="1:7" ht="33">
      <c r="A88" s="191" t="s">
        <v>324</v>
      </c>
      <c r="B88" s="195" t="s">
        <v>417</v>
      </c>
      <c r="C88" s="199" t="s">
        <v>78</v>
      </c>
      <c r="D88" s="189">
        <v>1</v>
      </c>
      <c r="E88" s="200" t="s">
        <v>418</v>
      </c>
      <c r="F88" s="196">
        <v>300</v>
      </c>
      <c r="G88" s="219" t="s">
        <v>419</v>
      </c>
    </row>
    <row r="89" spans="1:7" ht="33">
      <c r="A89" s="191" t="s">
        <v>328</v>
      </c>
      <c r="B89" s="195" t="s">
        <v>420</v>
      </c>
      <c r="C89" s="199" t="s">
        <v>78</v>
      </c>
      <c r="D89" s="189">
        <v>1</v>
      </c>
      <c r="E89" s="200" t="s">
        <v>421</v>
      </c>
      <c r="F89" s="196">
        <f>D89*E89</f>
        <v>300</v>
      </c>
      <c r="G89" s="219" t="s">
        <v>422</v>
      </c>
    </row>
    <row r="90" spans="1:7" s="220" customFormat="1" ht="27" customHeight="1">
      <c r="A90" s="191" t="s">
        <v>331</v>
      </c>
      <c r="B90" s="204" t="s">
        <v>423</v>
      </c>
      <c r="C90" s="199" t="s">
        <v>78</v>
      </c>
      <c r="D90" s="189">
        <v>1</v>
      </c>
      <c r="E90" s="200" t="s">
        <v>424</v>
      </c>
      <c r="F90" s="196">
        <f>D90*E90</f>
        <v>1100</v>
      </c>
      <c r="G90" s="194" t="s">
        <v>425</v>
      </c>
    </row>
    <row r="91" spans="1:7" ht="33">
      <c r="A91" s="191" t="s">
        <v>335</v>
      </c>
      <c r="B91" s="195" t="s">
        <v>426</v>
      </c>
      <c r="C91" s="199" t="s">
        <v>78</v>
      </c>
      <c r="D91" s="189">
        <v>1</v>
      </c>
      <c r="E91" s="192" t="s">
        <v>427</v>
      </c>
      <c r="F91" s="196">
        <v>1200</v>
      </c>
      <c r="G91" s="194" t="s">
        <v>428</v>
      </c>
    </row>
    <row r="92" spans="1:7">
      <c r="A92" s="191" t="s">
        <v>333</v>
      </c>
      <c r="B92" s="195" t="s">
        <v>429</v>
      </c>
      <c r="C92" s="199" t="s">
        <v>78</v>
      </c>
      <c r="D92" s="221" t="s">
        <v>224</v>
      </c>
      <c r="E92" s="192" t="s">
        <v>430</v>
      </c>
      <c r="F92" s="196"/>
      <c r="G92" s="194" t="s">
        <v>431</v>
      </c>
    </row>
    <row r="93" spans="1:7" ht="27.75" customHeight="1">
      <c r="A93" s="191"/>
      <c r="B93" s="195"/>
      <c r="C93" s="199"/>
      <c r="D93" s="189"/>
      <c r="E93" s="222" t="s">
        <v>32</v>
      </c>
      <c r="F93" s="223">
        <f>SUM(F85:F92)</f>
        <v>3700</v>
      </c>
      <c r="G93" s="194"/>
    </row>
    <row r="94" spans="1:7" ht="25.5" customHeight="1">
      <c r="A94" s="185" t="s">
        <v>282</v>
      </c>
      <c r="B94" s="186" t="s">
        <v>432</v>
      </c>
      <c r="C94" s="186"/>
      <c r="D94" s="189"/>
      <c r="E94" s="185"/>
      <c r="F94" s="188"/>
      <c r="G94" s="190"/>
    </row>
    <row r="95" spans="1:7" ht="49.5">
      <c r="A95" s="191" t="s">
        <v>306</v>
      </c>
      <c r="B95" s="195" t="s">
        <v>433</v>
      </c>
      <c r="C95" s="203" t="s">
        <v>181</v>
      </c>
      <c r="D95" s="189"/>
      <c r="E95" s="192">
        <v>39</v>
      </c>
      <c r="F95" s="196">
        <f>D95*E95</f>
        <v>0</v>
      </c>
      <c r="G95" s="190" t="s">
        <v>434</v>
      </c>
    </row>
    <row r="96" spans="1:7" ht="33">
      <c r="A96" s="191" t="s">
        <v>309</v>
      </c>
      <c r="B96" s="195" t="s">
        <v>435</v>
      </c>
      <c r="C96" s="203" t="s">
        <v>181</v>
      </c>
      <c r="D96" s="189"/>
      <c r="E96" s="192">
        <v>45</v>
      </c>
      <c r="F96" s="196">
        <f t="shared" ref="F96:F115" si="8">D96*E96</f>
        <v>0</v>
      </c>
      <c r="G96" s="190" t="s">
        <v>436</v>
      </c>
    </row>
    <row r="97" spans="1:7" ht="49.5">
      <c r="A97" s="191" t="s">
        <v>313</v>
      </c>
      <c r="B97" s="195" t="s">
        <v>437</v>
      </c>
      <c r="C97" s="203" t="s">
        <v>181</v>
      </c>
      <c r="D97" s="189"/>
      <c r="E97" s="192">
        <v>80</v>
      </c>
      <c r="F97" s="196">
        <f t="shared" si="8"/>
        <v>0</v>
      </c>
      <c r="G97" s="190" t="s">
        <v>438</v>
      </c>
    </row>
    <row r="98" spans="1:7" ht="49.5">
      <c r="A98" s="191" t="s">
        <v>324</v>
      </c>
      <c r="B98" s="195" t="s">
        <v>439</v>
      </c>
      <c r="C98" s="203" t="s">
        <v>181</v>
      </c>
      <c r="D98" s="189"/>
      <c r="E98" s="192">
        <v>58</v>
      </c>
      <c r="F98" s="196">
        <f t="shared" si="8"/>
        <v>0</v>
      </c>
      <c r="G98" s="190" t="s">
        <v>440</v>
      </c>
    </row>
    <row r="99" spans="1:7" ht="99">
      <c r="A99" s="191" t="s">
        <v>328</v>
      </c>
      <c r="B99" s="195" t="s">
        <v>441</v>
      </c>
      <c r="C99" s="203" t="s">
        <v>181</v>
      </c>
      <c r="D99" s="189"/>
      <c r="E99" s="192">
        <v>35</v>
      </c>
      <c r="F99" s="196">
        <f t="shared" si="8"/>
        <v>0</v>
      </c>
      <c r="G99" s="190" t="s">
        <v>442</v>
      </c>
    </row>
    <row r="100" spans="1:7" ht="49.5">
      <c r="A100" s="191" t="s">
        <v>331</v>
      </c>
      <c r="B100" s="195" t="s">
        <v>443</v>
      </c>
      <c r="C100" s="203" t="s">
        <v>181</v>
      </c>
      <c r="D100" s="189"/>
      <c r="E100" s="192">
        <v>30</v>
      </c>
      <c r="F100" s="196">
        <f t="shared" si="8"/>
        <v>0</v>
      </c>
      <c r="G100" s="190" t="s">
        <v>444</v>
      </c>
    </row>
    <row r="101" spans="1:7" ht="49.5">
      <c r="A101" s="191" t="s">
        <v>335</v>
      </c>
      <c r="B101" s="195" t="s">
        <v>445</v>
      </c>
      <c r="C101" s="203" t="s">
        <v>181</v>
      </c>
      <c r="D101" s="189"/>
      <c r="E101" s="192">
        <v>35</v>
      </c>
      <c r="F101" s="196">
        <f t="shared" si="8"/>
        <v>0</v>
      </c>
      <c r="G101" s="190" t="s">
        <v>446</v>
      </c>
    </row>
    <row r="102" spans="1:7" ht="33">
      <c r="A102" s="191" t="s">
        <v>333</v>
      </c>
      <c r="B102" s="195" t="s">
        <v>447</v>
      </c>
      <c r="C102" s="203" t="s">
        <v>181</v>
      </c>
      <c r="D102" s="189"/>
      <c r="E102" s="192">
        <v>80</v>
      </c>
      <c r="F102" s="196">
        <f t="shared" si="8"/>
        <v>0</v>
      </c>
      <c r="G102" s="190" t="s">
        <v>448</v>
      </c>
    </row>
    <row r="103" spans="1:7" ht="33">
      <c r="A103" s="191" t="s">
        <v>348</v>
      </c>
      <c r="B103" s="195" t="s">
        <v>449</v>
      </c>
      <c r="C103" s="203" t="s">
        <v>181</v>
      </c>
      <c r="D103" s="189"/>
      <c r="E103" s="192" t="s">
        <v>450</v>
      </c>
      <c r="F103" s="196">
        <f t="shared" si="8"/>
        <v>0</v>
      </c>
      <c r="G103" s="190" t="s">
        <v>451</v>
      </c>
    </row>
    <row r="104" spans="1:7" ht="33">
      <c r="A104" s="191" t="s">
        <v>363</v>
      </c>
      <c r="B104" s="195" t="s">
        <v>452</v>
      </c>
      <c r="C104" s="203" t="s">
        <v>181</v>
      </c>
      <c r="D104" s="189"/>
      <c r="E104" s="192" t="s">
        <v>382</v>
      </c>
      <c r="F104" s="196">
        <f t="shared" si="8"/>
        <v>0</v>
      </c>
      <c r="G104" s="190" t="s">
        <v>453</v>
      </c>
    </row>
    <row r="105" spans="1:7" ht="33">
      <c r="A105" s="191" t="s">
        <v>454</v>
      </c>
      <c r="B105" s="195" t="s">
        <v>455</v>
      </c>
      <c r="C105" s="203" t="s">
        <v>181</v>
      </c>
      <c r="D105" s="189"/>
      <c r="E105" s="192" t="s">
        <v>351</v>
      </c>
      <c r="F105" s="196"/>
      <c r="G105" s="190" t="s">
        <v>453</v>
      </c>
    </row>
    <row r="106" spans="1:7" ht="33">
      <c r="A106" s="191" t="s">
        <v>456</v>
      </c>
      <c r="B106" s="195" t="s">
        <v>457</v>
      </c>
      <c r="C106" s="203" t="s">
        <v>181</v>
      </c>
      <c r="D106" s="189"/>
      <c r="E106" s="192" t="s">
        <v>358</v>
      </c>
      <c r="F106" s="196">
        <f t="shared" si="8"/>
        <v>0</v>
      </c>
      <c r="G106" s="190" t="s">
        <v>453</v>
      </c>
    </row>
    <row r="107" spans="1:7" ht="33">
      <c r="A107" s="191" t="s">
        <v>458</v>
      </c>
      <c r="B107" s="195" t="s">
        <v>459</v>
      </c>
      <c r="C107" s="203" t="s">
        <v>181</v>
      </c>
      <c r="D107" s="189"/>
      <c r="E107" s="192">
        <v>20</v>
      </c>
      <c r="F107" s="196">
        <f t="shared" si="8"/>
        <v>0</v>
      </c>
      <c r="G107" s="190" t="s">
        <v>460</v>
      </c>
    </row>
    <row r="108" spans="1:7" ht="33">
      <c r="A108" s="191" t="s">
        <v>461</v>
      </c>
      <c r="B108" s="195" t="s">
        <v>462</v>
      </c>
      <c r="C108" s="203" t="s">
        <v>181</v>
      </c>
      <c r="D108" s="189"/>
      <c r="E108" s="192" t="s">
        <v>361</v>
      </c>
      <c r="F108" s="196"/>
      <c r="G108" s="190" t="s">
        <v>453</v>
      </c>
    </row>
    <row r="109" spans="1:7" ht="49.5">
      <c r="A109" s="191" t="s">
        <v>463</v>
      </c>
      <c r="B109" s="195" t="s">
        <v>464</v>
      </c>
      <c r="C109" s="203" t="s">
        <v>181</v>
      </c>
      <c r="D109" s="189"/>
      <c r="E109" s="191">
        <v>8</v>
      </c>
      <c r="F109" s="196">
        <f t="shared" si="8"/>
        <v>0</v>
      </c>
      <c r="G109" s="190" t="s">
        <v>465</v>
      </c>
    </row>
    <row r="110" spans="1:7" ht="49.5">
      <c r="A110" s="191" t="s">
        <v>466</v>
      </c>
      <c r="B110" s="195" t="s">
        <v>467</v>
      </c>
      <c r="C110" s="203" t="s">
        <v>181</v>
      </c>
      <c r="D110" s="189"/>
      <c r="E110" s="191">
        <v>18</v>
      </c>
      <c r="F110" s="196">
        <f t="shared" si="8"/>
        <v>0</v>
      </c>
      <c r="G110" s="190" t="s">
        <v>465</v>
      </c>
    </row>
    <row r="111" spans="1:7" ht="33">
      <c r="A111" s="191" t="s">
        <v>468</v>
      </c>
      <c r="B111" s="195" t="s">
        <v>469</v>
      </c>
      <c r="C111" s="203" t="s">
        <v>42</v>
      </c>
      <c r="D111" s="189"/>
      <c r="E111" s="192">
        <v>60</v>
      </c>
      <c r="F111" s="196">
        <f t="shared" si="8"/>
        <v>0</v>
      </c>
      <c r="G111" s="190" t="s">
        <v>470</v>
      </c>
    </row>
    <row r="112" spans="1:7">
      <c r="A112" s="191" t="s">
        <v>471</v>
      </c>
      <c r="B112" s="195" t="s">
        <v>472</v>
      </c>
      <c r="C112" s="203" t="s">
        <v>42</v>
      </c>
      <c r="D112" s="189"/>
      <c r="E112" s="192">
        <v>10</v>
      </c>
      <c r="F112" s="196">
        <f t="shared" si="8"/>
        <v>0</v>
      </c>
      <c r="G112" s="190" t="s">
        <v>473</v>
      </c>
    </row>
    <row r="113" spans="1:7">
      <c r="A113" s="191" t="s">
        <v>474</v>
      </c>
      <c r="B113" s="195" t="s">
        <v>475</v>
      </c>
      <c r="C113" s="203" t="s">
        <v>78</v>
      </c>
      <c r="D113" s="189"/>
      <c r="E113" s="200">
        <v>300</v>
      </c>
      <c r="F113" s="196">
        <f t="shared" si="8"/>
        <v>0</v>
      </c>
      <c r="G113" s="190" t="s">
        <v>476</v>
      </c>
    </row>
    <row r="114" spans="1:7">
      <c r="A114" s="191" t="s">
        <v>477</v>
      </c>
      <c r="B114" s="195" t="s">
        <v>478</v>
      </c>
      <c r="C114" s="203" t="s">
        <v>78</v>
      </c>
      <c r="D114" s="189"/>
      <c r="E114" s="200">
        <v>400</v>
      </c>
      <c r="F114" s="196">
        <f t="shared" si="8"/>
        <v>0</v>
      </c>
      <c r="G114" s="190" t="s">
        <v>476</v>
      </c>
    </row>
    <row r="115" spans="1:7">
      <c r="A115" s="191" t="s">
        <v>479</v>
      </c>
      <c r="B115" s="195" t="s">
        <v>480</v>
      </c>
      <c r="C115" s="203" t="s">
        <v>78</v>
      </c>
      <c r="D115" s="189"/>
      <c r="E115" s="200"/>
      <c r="F115" s="196">
        <f t="shared" si="8"/>
        <v>0</v>
      </c>
      <c r="G115" s="190" t="s">
        <v>481</v>
      </c>
    </row>
    <row r="116" spans="1:7">
      <c r="A116" s="185"/>
      <c r="B116" s="186"/>
      <c r="C116" s="186"/>
      <c r="D116" s="189"/>
      <c r="E116" s="185" t="s">
        <v>32</v>
      </c>
      <c r="F116" s="188">
        <f>SUM(F95:F115)</f>
        <v>0</v>
      </c>
      <c r="G116" s="190"/>
    </row>
    <row r="117" spans="1:7">
      <c r="A117" s="185" t="s">
        <v>482</v>
      </c>
      <c r="B117" s="224" t="s">
        <v>483</v>
      </c>
      <c r="C117" s="186"/>
      <c r="D117" s="189"/>
      <c r="E117" s="185"/>
      <c r="F117" s="188">
        <f>SUM(F10,F19,F31,F37,F47,F56,F66,F76,F83,F93,F116)</f>
        <v>41470.660000000003</v>
      </c>
      <c r="G117" s="190"/>
    </row>
    <row r="118" spans="1:7">
      <c r="A118" s="185" t="s">
        <v>484</v>
      </c>
      <c r="B118" s="224" t="s">
        <v>485</v>
      </c>
      <c r="C118" s="186"/>
      <c r="D118" s="189"/>
      <c r="E118" s="185">
        <v>0.05</v>
      </c>
      <c r="F118" s="188">
        <f>F117*0.05</f>
        <v>2073.5330000000004</v>
      </c>
      <c r="G118" s="190"/>
    </row>
    <row r="119" spans="1:7">
      <c r="A119" s="185" t="s">
        <v>486</v>
      </c>
      <c r="B119" s="224" t="s">
        <v>487</v>
      </c>
      <c r="C119" s="186" t="s">
        <v>78</v>
      </c>
      <c r="D119" s="225"/>
      <c r="E119" s="185"/>
      <c r="F119" s="185"/>
      <c r="G119" s="190"/>
    </row>
    <row r="120" spans="1:7">
      <c r="A120" s="185" t="s">
        <v>488</v>
      </c>
      <c r="B120" s="186" t="s">
        <v>489</v>
      </c>
      <c r="C120" s="186"/>
      <c r="D120" s="189"/>
      <c r="E120" s="185" t="s">
        <v>490</v>
      </c>
      <c r="F120" s="188">
        <f>F117+F118+F119</f>
        <v>43544.193000000007</v>
      </c>
      <c r="G120" s="190"/>
    </row>
    <row r="121" spans="1:7">
      <c r="A121" s="226" t="s">
        <v>491</v>
      </c>
      <c r="B121" s="226"/>
      <c r="C121" s="226"/>
      <c r="D121" s="226"/>
      <c r="E121" s="226"/>
      <c r="F121" s="226"/>
      <c r="G121" s="226"/>
    </row>
    <row r="122" spans="1:7" ht="58.5" customHeight="1">
      <c r="A122" s="226" t="s">
        <v>492</v>
      </c>
      <c r="B122" s="226"/>
      <c r="C122" s="226"/>
      <c r="D122" s="226"/>
      <c r="E122" s="226"/>
      <c r="F122" s="226"/>
      <c r="G122" s="226"/>
    </row>
    <row r="123" spans="1:7">
      <c r="A123" s="226" t="s">
        <v>493</v>
      </c>
      <c r="B123" s="226"/>
      <c r="C123" s="226"/>
      <c r="D123" s="226"/>
      <c r="E123" s="226"/>
      <c r="F123" s="226"/>
      <c r="G123" s="226"/>
    </row>
    <row r="124" spans="1:7" ht="34.5" customHeight="1">
      <c r="A124" s="226" t="s">
        <v>494</v>
      </c>
      <c r="B124" s="226"/>
      <c r="C124" s="226"/>
      <c r="D124" s="226"/>
      <c r="E124" s="226"/>
      <c r="F124" s="226"/>
      <c r="G124" s="226"/>
    </row>
    <row r="125" spans="1:7">
      <c r="A125" s="226" t="s">
        <v>495</v>
      </c>
      <c r="B125" s="226"/>
      <c r="C125" s="226"/>
      <c r="D125" s="226"/>
      <c r="E125" s="226"/>
      <c r="F125" s="226"/>
      <c r="G125" s="226"/>
    </row>
    <row r="126" spans="1:7">
      <c r="A126" s="226" t="s">
        <v>496</v>
      </c>
      <c r="B126" s="226"/>
      <c r="C126" s="226"/>
      <c r="D126" s="226"/>
      <c r="E126" s="226"/>
      <c r="F126" s="226"/>
      <c r="G126" s="226"/>
    </row>
    <row r="127" spans="1:7">
      <c r="A127" s="226" t="s">
        <v>497</v>
      </c>
      <c r="B127" s="226"/>
      <c r="C127" s="226"/>
      <c r="D127" s="226"/>
      <c r="E127" s="226"/>
      <c r="F127" s="226"/>
      <c r="G127" s="226"/>
    </row>
    <row r="128" spans="1:7">
      <c r="A128" s="226" t="s">
        <v>498</v>
      </c>
      <c r="B128" s="226"/>
      <c r="C128" s="226"/>
      <c r="D128" s="226"/>
      <c r="E128" s="226"/>
      <c r="F128" s="226"/>
      <c r="G128" s="226"/>
    </row>
    <row r="129" spans="1:7">
      <c r="A129" s="226" t="s">
        <v>499</v>
      </c>
      <c r="B129" s="226"/>
      <c r="C129" s="226"/>
      <c r="D129" s="226"/>
      <c r="E129" s="226"/>
      <c r="F129" s="226"/>
      <c r="G129" s="226"/>
    </row>
    <row r="130" spans="1:7" ht="34.5" customHeight="1">
      <c r="A130" s="226" t="s">
        <v>500</v>
      </c>
      <c r="B130" s="226"/>
      <c r="C130" s="226"/>
      <c r="D130" s="226"/>
      <c r="E130" s="226"/>
      <c r="F130" s="226"/>
      <c r="G130" s="226"/>
    </row>
    <row r="131" spans="1:7" ht="36" customHeight="1">
      <c r="A131" s="226" t="s">
        <v>501</v>
      </c>
      <c r="B131" s="226"/>
      <c r="C131" s="226"/>
      <c r="D131" s="226"/>
      <c r="E131" s="226"/>
      <c r="F131" s="226"/>
      <c r="G131" s="226"/>
    </row>
    <row r="132" spans="1:7" ht="36.75" customHeight="1">
      <c r="A132" s="226" t="s">
        <v>502</v>
      </c>
      <c r="B132" s="226"/>
      <c r="C132" s="226"/>
      <c r="D132" s="226"/>
      <c r="E132" s="226"/>
      <c r="F132" s="226"/>
      <c r="G132" s="226"/>
    </row>
    <row r="133" spans="1:7">
      <c r="A133" s="226" t="s">
        <v>503</v>
      </c>
      <c r="B133" s="226"/>
      <c r="C133" s="226"/>
      <c r="D133" s="226"/>
      <c r="E133" s="226"/>
      <c r="F133" s="226"/>
      <c r="G133" s="226"/>
    </row>
    <row r="134" spans="1:7" ht="55.5" customHeight="1">
      <c r="A134" s="226" t="s">
        <v>504</v>
      </c>
      <c r="B134" s="226"/>
      <c r="C134" s="226"/>
      <c r="D134" s="226"/>
      <c r="E134" s="226"/>
      <c r="F134" s="226"/>
      <c r="G134" s="226"/>
    </row>
  </sheetData>
  <mergeCells count="18">
    <mergeCell ref="A129:G129"/>
    <mergeCell ref="A130:G130"/>
    <mergeCell ref="A131:G131"/>
    <mergeCell ref="A132:G132"/>
    <mergeCell ref="A133:G133"/>
    <mergeCell ref="A134:G134"/>
    <mergeCell ref="A123:G123"/>
    <mergeCell ref="A124:G124"/>
    <mergeCell ref="A125:G125"/>
    <mergeCell ref="A126:G126"/>
    <mergeCell ref="A127:G127"/>
    <mergeCell ref="A128:G128"/>
    <mergeCell ref="A1:G1"/>
    <mergeCell ref="A2:G2"/>
    <mergeCell ref="A3:G3"/>
    <mergeCell ref="A4:G4"/>
    <mergeCell ref="A121:G121"/>
    <mergeCell ref="A122:G122"/>
  </mergeCells>
  <phoneticPr fontId="8" type="noConversion"/>
  <pageMargins left="0.235416666666667" right="0.235416666666667" top="0.39305555555555599" bottom="0.74791666666666701" header="0.31388888888888899" footer="0.31388888888888899"/>
  <pageSetup paperSize="9" orientation="portrait"/>
  <headerFooter>
    <oddFooter>&amp;L设计师签字：&amp;C第 &amp;P 页，共 &amp;N 页&amp;R甲方签字确认      ：</oddFooter>
  </headerFooter>
</worksheet>
</file>

<file path=xl/worksheets/sheet4.xml><?xml version="1.0" encoding="utf-8"?>
<worksheet xmlns="http://schemas.openxmlformats.org/spreadsheetml/2006/main" xmlns:r="http://schemas.openxmlformats.org/officeDocument/2006/relationships">
  <sheetPr codeName="Sheet4"/>
  <dimension ref="A1:H7"/>
  <sheetViews>
    <sheetView workbookViewId="0">
      <selection activeCell="D15" sqref="D15"/>
    </sheetView>
  </sheetViews>
  <sheetFormatPr defaultColWidth="9" defaultRowHeight="13.5"/>
  <cols>
    <col min="1" max="2" width="9" style="232"/>
    <col min="3" max="3" width="20.75" style="232" customWidth="1"/>
    <col min="4" max="4" width="26.875" style="232" customWidth="1"/>
    <col min="5" max="16384" width="9" style="232"/>
  </cols>
  <sheetData>
    <row r="1" spans="1:8" ht="47.25" customHeight="1">
      <c r="A1" s="231" t="s">
        <v>505</v>
      </c>
      <c r="B1" s="231"/>
      <c r="C1" s="231"/>
      <c r="D1" s="231"/>
      <c r="E1" s="231"/>
      <c r="F1" s="231"/>
      <c r="G1" s="231"/>
      <c r="H1" s="231"/>
    </row>
    <row r="2" spans="1:8" s="234" customFormat="1" ht="24.95" customHeight="1">
      <c r="A2" s="233" t="s">
        <v>506</v>
      </c>
      <c r="B2" s="233" t="s">
        <v>507</v>
      </c>
      <c r="C2" s="233"/>
      <c r="D2" s="233" t="s">
        <v>508</v>
      </c>
      <c r="E2" s="233" t="s">
        <v>26</v>
      </c>
      <c r="F2" s="233" t="s">
        <v>301</v>
      </c>
      <c r="G2" s="233" t="s">
        <v>31</v>
      </c>
      <c r="H2" s="233" t="s">
        <v>509</v>
      </c>
    </row>
    <row r="3" spans="1:8" s="234" customFormat="1" ht="24.95" customHeight="1">
      <c r="A3" s="233" t="s">
        <v>375</v>
      </c>
      <c r="B3" s="233" t="s">
        <v>510</v>
      </c>
      <c r="C3" s="233" t="s">
        <v>511</v>
      </c>
      <c r="D3" s="233" t="s">
        <v>512</v>
      </c>
      <c r="E3" s="233" t="s">
        <v>36</v>
      </c>
      <c r="F3" s="235">
        <f>2.1*2.75</f>
        <v>5.7750000000000004</v>
      </c>
      <c r="G3" s="233">
        <v>1700</v>
      </c>
      <c r="H3" s="233">
        <f t="shared" ref="H3:H6" si="0">F3*G3</f>
        <v>9817.5</v>
      </c>
    </row>
    <row r="4" spans="1:8" s="234" customFormat="1" ht="24.95" customHeight="1">
      <c r="A4" s="233" t="s">
        <v>513</v>
      </c>
      <c r="B4" s="233" t="s">
        <v>510</v>
      </c>
      <c r="C4" s="233" t="s">
        <v>511</v>
      </c>
      <c r="D4" s="233" t="s">
        <v>512</v>
      </c>
      <c r="E4" s="233" t="s">
        <v>36</v>
      </c>
      <c r="F4" s="235">
        <f>1.63*2.75</f>
        <v>4.4824999999999999</v>
      </c>
      <c r="G4" s="233">
        <v>1700</v>
      </c>
      <c r="H4" s="233">
        <f t="shared" si="0"/>
        <v>7620.25</v>
      </c>
    </row>
    <row r="5" spans="1:8" s="234" customFormat="1" ht="24.95" customHeight="1">
      <c r="A5" s="233" t="s">
        <v>514</v>
      </c>
      <c r="B5" s="233" t="s">
        <v>510</v>
      </c>
      <c r="C5" s="233" t="s">
        <v>511</v>
      </c>
      <c r="D5" s="233" t="s">
        <v>512</v>
      </c>
      <c r="E5" s="233" t="s">
        <v>36</v>
      </c>
      <c r="F5" s="235">
        <f>1.53*2.75</f>
        <v>4.2075000000000005</v>
      </c>
      <c r="G5" s="233">
        <v>1700</v>
      </c>
      <c r="H5" s="233">
        <f t="shared" si="0"/>
        <v>7152.7500000000009</v>
      </c>
    </row>
    <row r="6" spans="1:8" s="234" customFormat="1" ht="24.95" customHeight="1">
      <c r="A6" s="233" t="s">
        <v>515</v>
      </c>
      <c r="B6" s="233" t="s">
        <v>516</v>
      </c>
      <c r="C6" s="233" t="s">
        <v>517</v>
      </c>
      <c r="D6" s="233" t="s">
        <v>512</v>
      </c>
      <c r="E6" s="233" t="s">
        <v>36</v>
      </c>
      <c r="F6" s="235">
        <f>2*2.75</f>
        <v>5.5</v>
      </c>
      <c r="G6" s="233">
        <v>1500</v>
      </c>
      <c r="H6" s="233">
        <f t="shared" si="0"/>
        <v>8250</v>
      </c>
    </row>
    <row r="7" spans="1:8" ht="85.5" customHeight="1">
      <c r="E7" s="236" t="s">
        <v>518</v>
      </c>
      <c r="H7" s="236">
        <f>SUM(H3:H6)</f>
        <v>32840.5</v>
      </c>
    </row>
  </sheetData>
  <mergeCells count="1">
    <mergeCell ref="A1:H1"/>
  </mergeCells>
  <phoneticPr fontId="8"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3</vt:i4>
      </vt:variant>
    </vt:vector>
  </HeadingPairs>
  <TitlesOfParts>
    <vt:vector size="7" baseType="lpstr">
      <vt:lpstr>业主老齐报价</vt:lpstr>
      <vt:lpstr>豆妈推荐老徐报价</vt:lpstr>
      <vt:lpstr>娜娜半包价</vt:lpstr>
      <vt:lpstr>娜娜柜体报价</vt:lpstr>
      <vt:lpstr>豆妈推荐老徐报价!Print_Area</vt:lpstr>
      <vt:lpstr>豆妈推荐老徐报价!Print_Titles</vt:lpstr>
      <vt:lpstr>娜娜半包价!Print_Titles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Young</dc:creator>
  <cp:lastModifiedBy>fiona.wang</cp:lastModifiedBy>
  <dcterms:created xsi:type="dcterms:W3CDTF">2018-11-15T06:38:00Z</dcterms:created>
  <dcterms:modified xsi:type="dcterms:W3CDTF">2018-12-25T06:20:11Z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2052-10.1.0.7359</vt:lpwstr>
  </property>
</Properties>
</file>